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hashankuparwat/Desktop/"/>
    </mc:Choice>
  </mc:AlternateContent>
  <xr:revisionPtr revIDLastSave="0" documentId="13_ncr:1_{E4019DC0-E99A-1D4A-8306-08E862A89721}" xr6:coauthVersionLast="47" xr6:coauthVersionMax="47" xr10:uidLastSave="{00000000-0000-0000-0000-000000000000}"/>
  <bookViews>
    <workbookView xWindow="1400" yWindow="500" windowWidth="31820" windowHeight="21100" xr2:uid="{00000000-000D-0000-FFFF-FFFF00000000}"/>
  </bookViews>
  <sheets>
    <sheet name="Table of Content" sheetId="3" r:id="rId1"/>
    <sheet name="Data Exhibit-1" sheetId="4" r:id="rId2"/>
    <sheet name="Data Exhibit-2" sheetId="2" r:id="rId3"/>
    <sheet name="Data Exhibit-3" sheetId="1" r:id="rId4"/>
    <sheet name="Data Exhibit-4" sheetId="6" r:id="rId5"/>
    <sheet name="ANALYSIS" sheetId="7" r:id="rId6"/>
    <sheet name="Production Plan for 1 Year" sheetId="9" r:id="rId7"/>
    <sheet name="Production Plan" sheetId="10" r:id="rId8"/>
  </sheets>
  <externalReferences>
    <externalReference r:id="rId9"/>
    <externalReference r:id="rId10"/>
  </externalReferences>
  <definedNames>
    <definedName name="_xlnm._FilterDatabase" localSheetId="1" hidden="1">'Data Exhibit-1'!$A$2:$K$2</definedName>
    <definedName name="Defective_quarter">'[1]Data Exhibit-3'!$B$23:$E$25</definedName>
    <definedName name="Process">'[2]Available Capacity&amp; Plan'!$B$7:$D$20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K59" i="7" l="1"/>
  <c r="L59" i="7"/>
  <c r="M59" i="7"/>
  <c r="J59" i="7"/>
  <c r="K52" i="7"/>
  <c r="L52" i="7"/>
  <c r="M52" i="7"/>
  <c r="J52" i="7"/>
  <c r="K45" i="7"/>
  <c r="L45" i="7"/>
  <c r="M45" i="7"/>
  <c r="J45" i="7"/>
  <c r="B4" i="10"/>
  <c r="C4" i="10"/>
  <c r="D4" i="10"/>
  <c r="F4" i="10" a="1"/>
  <c r="C27" i="10" s="1"/>
  <c r="Q27" i="10" s="1"/>
  <c r="B5" i="10"/>
  <c r="C5" i="10"/>
  <c r="D5" i="10"/>
  <c r="B6" i="10"/>
  <c r="C6" i="10"/>
  <c r="D6" i="10"/>
  <c r="J6" i="10"/>
  <c r="R6" i="10"/>
  <c r="B7" i="10"/>
  <c r="C7" i="10"/>
  <c r="D7" i="10"/>
  <c r="K7" i="10"/>
  <c r="L7" i="10"/>
  <c r="B8" i="10"/>
  <c r="C8" i="10"/>
  <c r="D8" i="10"/>
  <c r="L8" i="10"/>
  <c r="B9" i="10"/>
  <c r="C9" i="10"/>
  <c r="D9" i="10"/>
  <c r="J9" i="10"/>
  <c r="K9" i="10"/>
  <c r="B10" i="10"/>
  <c r="C10" i="10"/>
  <c r="D10" i="10"/>
  <c r="L10" i="10"/>
  <c r="B11" i="10"/>
  <c r="C11" i="10"/>
  <c r="D11" i="10"/>
  <c r="J11" i="10"/>
  <c r="K11" i="10"/>
  <c r="B12" i="10"/>
  <c r="C12" i="10"/>
  <c r="D12" i="10"/>
  <c r="B13" i="10"/>
  <c r="C13" i="10"/>
  <c r="D13" i="10"/>
  <c r="B14" i="10"/>
  <c r="C14" i="10"/>
  <c r="D14" i="10"/>
  <c r="B15" i="10"/>
  <c r="C15" i="10"/>
  <c r="D15" i="10"/>
  <c r="B16" i="10"/>
  <c r="C16" i="10"/>
  <c r="D16" i="10"/>
  <c r="B17" i="10"/>
  <c r="C17" i="10"/>
  <c r="N18" i="10"/>
  <c r="O18" i="10"/>
  <c r="P18" i="10"/>
  <c r="B32" i="10" s="1"/>
  <c r="Q19" i="10"/>
  <c r="N21" i="10"/>
  <c r="O21" i="10"/>
  <c r="P21" i="10"/>
  <c r="D26" i="10"/>
  <c r="G26" i="10"/>
  <c r="W26" i="10"/>
  <c r="G27" i="10"/>
  <c r="W27" i="10"/>
  <c r="W28" i="10"/>
  <c r="O51" i="10"/>
  <c r="B5" i="9"/>
  <c r="C5" i="9"/>
  <c r="D5" i="9"/>
  <c r="F5" i="9" a="1"/>
  <c r="D32" i="9" s="1"/>
  <c r="P5" i="9"/>
  <c r="B6" i="9"/>
  <c r="C6" i="9"/>
  <c r="D6" i="9"/>
  <c r="P6" i="9"/>
  <c r="B7" i="9"/>
  <c r="C7" i="9"/>
  <c r="D7" i="9"/>
  <c r="P7" i="9"/>
  <c r="B8" i="9"/>
  <c r="C8" i="9"/>
  <c r="D8" i="9"/>
  <c r="P8" i="9"/>
  <c r="B9" i="9"/>
  <c r="C9" i="9"/>
  <c r="D9" i="9"/>
  <c r="P9" i="9"/>
  <c r="B10" i="9"/>
  <c r="C10" i="9"/>
  <c r="D10" i="9"/>
  <c r="P10" i="9"/>
  <c r="B11" i="9"/>
  <c r="C11" i="9"/>
  <c r="D11" i="9"/>
  <c r="P11" i="9"/>
  <c r="B12" i="9"/>
  <c r="C12" i="9"/>
  <c r="D12" i="9"/>
  <c r="N12" i="9"/>
  <c r="R12" i="9" s="1"/>
  <c r="P12" i="9"/>
  <c r="B13" i="9"/>
  <c r="C13" i="9"/>
  <c r="D13" i="9"/>
  <c r="P13" i="9"/>
  <c r="B14" i="9"/>
  <c r="C14" i="9"/>
  <c r="D14" i="9"/>
  <c r="P14" i="9"/>
  <c r="B15" i="9"/>
  <c r="C15" i="9"/>
  <c r="D15" i="9"/>
  <c r="P15" i="9"/>
  <c r="B16" i="9"/>
  <c r="C16" i="9"/>
  <c r="D16" i="9"/>
  <c r="P16" i="9"/>
  <c r="B17" i="9"/>
  <c r="C17" i="9"/>
  <c r="D17" i="9"/>
  <c r="P17" i="9"/>
  <c r="B18" i="9"/>
  <c r="C18" i="9"/>
  <c r="D18" i="9"/>
  <c r="P18" i="9"/>
  <c r="P19" i="9"/>
  <c r="G30" i="9" a="1"/>
  <c r="G30" i="9" s="1"/>
  <c r="S30" i="9"/>
  <c r="D31" i="9"/>
  <c r="S31" i="9"/>
  <c r="C32" i="9"/>
  <c r="S32" i="9"/>
  <c r="E70" i="7"/>
  <c r="B67" i="7"/>
  <c r="M58" i="7"/>
  <c r="M57" i="7"/>
  <c r="M56" i="7"/>
  <c r="M55" i="7"/>
  <c r="L58" i="7"/>
  <c r="L57" i="7"/>
  <c r="L56" i="7"/>
  <c r="L55" i="7"/>
  <c r="K58" i="7"/>
  <c r="K57" i="7"/>
  <c r="K56" i="7"/>
  <c r="K55" i="7"/>
  <c r="J58" i="7"/>
  <c r="J57" i="7"/>
  <c r="J56" i="7"/>
  <c r="J55" i="7"/>
  <c r="M51" i="7"/>
  <c r="M50" i="7"/>
  <c r="M49" i="7"/>
  <c r="M48" i="7"/>
  <c r="L51" i="7"/>
  <c r="L50" i="7"/>
  <c r="L49" i="7"/>
  <c r="L48" i="7"/>
  <c r="K51" i="7"/>
  <c r="K50" i="7"/>
  <c r="K49" i="7"/>
  <c r="K48" i="7"/>
  <c r="J49" i="7"/>
  <c r="J51" i="7"/>
  <c r="J50" i="7"/>
  <c r="J48" i="7"/>
  <c r="N44" i="7"/>
  <c r="J41" i="7"/>
  <c r="J44" i="7"/>
  <c r="J43" i="7"/>
  <c r="B59" i="7"/>
  <c r="C59" i="7"/>
  <c r="D59" i="7"/>
  <c r="E59" i="7"/>
  <c r="F59" i="7"/>
  <c r="F60" i="7"/>
  <c r="F61" i="7"/>
  <c r="G52" i="7"/>
  <c r="G53" i="7"/>
  <c r="G51" i="7"/>
  <c r="F52" i="7"/>
  <c r="F53" i="7"/>
  <c r="F51" i="7"/>
  <c r="B38" i="7"/>
  <c r="B39" i="7"/>
  <c r="B37" i="7"/>
  <c r="L34" i="7"/>
  <c r="K34" i="7"/>
  <c r="J34" i="7"/>
  <c r="I34" i="7"/>
  <c r="L33" i="7"/>
  <c r="K33" i="7"/>
  <c r="J33" i="7"/>
  <c r="I33" i="7"/>
  <c r="L32" i="7"/>
  <c r="K32" i="7"/>
  <c r="J32" i="7"/>
  <c r="I32" i="7"/>
  <c r="F32" i="7"/>
  <c r="F31" i="7"/>
  <c r="F30" i="7"/>
  <c r="B23" i="7"/>
  <c r="H5" i="7"/>
  <c r="H10" i="7"/>
  <c r="H13" i="7"/>
  <c r="H15" i="7"/>
  <c r="H4" i="7"/>
  <c r="G5" i="7"/>
  <c r="G6" i="7"/>
  <c r="H6" i="7" s="1"/>
  <c r="G7" i="7"/>
  <c r="H7" i="7" s="1"/>
  <c r="G8" i="7"/>
  <c r="H8" i="7" s="1"/>
  <c r="G9" i="7"/>
  <c r="B24" i="7" s="1"/>
  <c r="G10" i="7"/>
  <c r="G11" i="7"/>
  <c r="H11" i="7" s="1"/>
  <c r="G12" i="7"/>
  <c r="H12" i="7" s="1"/>
  <c r="G13" i="7"/>
  <c r="G14" i="7"/>
  <c r="H14" i="7" s="1"/>
  <c r="G15" i="7"/>
  <c r="G16" i="7"/>
  <c r="H16" i="7" s="1"/>
  <c r="G17" i="7"/>
  <c r="H17" i="7" s="1"/>
  <c r="G4" i="7"/>
  <c r="B22" i="7" s="1"/>
  <c r="F22" i="6"/>
  <c r="F23" i="6"/>
  <c r="F24" i="6"/>
  <c r="F25" i="6"/>
  <c r="F26" i="6"/>
  <c r="F27" i="6"/>
  <c r="F28" i="6"/>
  <c r="F29" i="6"/>
  <c r="F30" i="6"/>
  <c r="F31" i="6"/>
  <c r="F32" i="6"/>
  <c r="F33" i="6"/>
  <c r="F34" i="6"/>
  <c r="F21" i="6"/>
  <c r="AC13" i="2"/>
  <c r="AC11" i="2"/>
  <c r="AC9" i="2"/>
  <c r="AC8" i="2"/>
  <c r="AC7"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S3" i="2"/>
  <c r="U3" i="2" s="1"/>
  <c r="S4" i="2"/>
  <c r="U4" i="2" s="1"/>
  <c r="S5" i="2"/>
  <c r="U5" i="2" s="1"/>
  <c r="S6" i="2"/>
  <c r="U6" i="2" s="1"/>
  <c r="S7" i="2"/>
  <c r="U7" i="2" s="1"/>
  <c r="S8" i="2"/>
  <c r="U8" i="2" s="1"/>
  <c r="S9" i="2"/>
  <c r="U9" i="2" s="1"/>
  <c r="S10" i="2"/>
  <c r="U10" i="2" s="1"/>
  <c r="S11" i="2"/>
  <c r="U11" i="2" s="1"/>
  <c r="S12" i="2"/>
  <c r="U12" i="2" s="1"/>
  <c r="S13" i="2"/>
  <c r="U13" i="2" s="1"/>
  <c r="S14" i="2"/>
  <c r="U14" i="2" s="1"/>
  <c r="S15" i="2"/>
  <c r="U15" i="2" s="1"/>
  <c r="S16" i="2"/>
  <c r="U16" i="2" s="1"/>
  <c r="S17" i="2"/>
  <c r="U17" i="2" s="1"/>
  <c r="S18" i="2"/>
  <c r="U18" i="2" s="1"/>
  <c r="S19" i="2"/>
  <c r="U19" i="2" s="1"/>
  <c r="S20" i="2"/>
  <c r="U20" i="2" s="1"/>
  <c r="S21" i="2"/>
  <c r="U21" i="2" s="1"/>
  <c r="S22" i="2"/>
  <c r="U22" i="2" s="1"/>
  <c r="S23" i="2"/>
  <c r="U23" i="2" s="1"/>
  <c r="S24" i="2"/>
  <c r="U24" i="2" s="1"/>
  <c r="S25" i="2"/>
  <c r="U25" i="2" s="1"/>
  <c r="S26" i="2"/>
  <c r="U26" i="2" s="1"/>
  <c r="S27" i="2"/>
  <c r="U27" i="2" s="1"/>
  <c r="S28" i="2"/>
  <c r="U28" i="2" s="1"/>
  <c r="S29" i="2"/>
  <c r="U29" i="2" s="1"/>
  <c r="S30" i="2"/>
  <c r="U30" i="2" s="1"/>
  <c r="S31" i="2"/>
  <c r="U31" i="2" s="1"/>
  <c r="S32" i="2"/>
  <c r="U32" i="2" s="1"/>
  <c r="S33" i="2"/>
  <c r="U33" i="2" s="1"/>
  <c r="S34" i="2"/>
  <c r="U34" i="2" s="1"/>
  <c r="S35" i="2"/>
  <c r="U35" i="2" s="1"/>
  <c r="S36" i="2"/>
  <c r="U36" i="2" s="1"/>
  <c r="S37" i="2"/>
  <c r="U37" i="2" s="1"/>
  <c r="S38" i="2"/>
  <c r="U38" i="2" s="1"/>
  <c r="S39" i="2"/>
  <c r="U39" i="2" s="1"/>
  <c r="S40" i="2"/>
  <c r="U40" i="2" s="1"/>
  <c r="S41" i="2"/>
  <c r="U41" i="2" s="1"/>
  <c r="S42" i="2"/>
  <c r="U42" i="2" s="1"/>
  <c r="S43" i="2"/>
  <c r="U43" i="2" s="1"/>
  <c r="S44" i="2"/>
  <c r="U44" i="2" s="1"/>
  <c r="S45" i="2"/>
  <c r="U45" i="2" s="1"/>
  <c r="S46" i="2"/>
  <c r="U46" i="2" s="1"/>
  <c r="S47" i="2"/>
  <c r="U47" i="2" s="1"/>
  <c r="S48" i="2"/>
  <c r="U48" i="2" s="1"/>
  <c r="S49" i="2"/>
  <c r="U49" i="2" s="1"/>
  <c r="S50" i="2"/>
  <c r="U50" i="2" s="1"/>
  <c r="S51" i="2"/>
  <c r="U51" i="2" s="1"/>
  <c r="S52" i="2"/>
  <c r="U52" i="2" s="1"/>
  <c r="S53" i="2"/>
  <c r="U53" i="2" s="1"/>
  <c r="S54" i="2"/>
  <c r="U54" i="2" s="1"/>
  <c r="S55" i="2"/>
  <c r="U55" i="2" s="1"/>
  <c r="S56" i="2"/>
  <c r="U56" i="2" s="1"/>
  <c r="S57" i="2"/>
  <c r="U57" i="2" s="1"/>
  <c r="S58" i="2"/>
  <c r="U58" i="2" s="1"/>
  <c r="S59" i="2"/>
  <c r="U59" i="2" s="1"/>
  <c r="S60" i="2"/>
  <c r="U60" i="2" s="1"/>
  <c r="S61" i="2"/>
  <c r="U61" i="2" s="1"/>
  <c r="S62" i="2"/>
  <c r="U62" i="2" s="1"/>
  <c r="S63" i="2"/>
  <c r="U63" i="2" s="1"/>
  <c r="S64" i="2"/>
  <c r="U64" i="2" s="1"/>
  <c r="S65" i="2"/>
  <c r="U65" i="2" s="1"/>
  <c r="S66" i="2"/>
  <c r="U66" i="2" s="1"/>
  <c r="S67" i="2"/>
  <c r="U67" i="2" s="1"/>
  <c r="S68" i="2"/>
  <c r="U68" i="2" s="1"/>
  <c r="S69" i="2"/>
  <c r="U69" i="2" s="1"/>
  <c r="S70" i="2"/>
  <c r="U70" i="2" s="1"/>
  <c r="S71" i="2"/>
  <c r="U71" i="2" s="1"/>
  <c r="S72" i="2"/>
  <c r="U72" i="2" s="1"/>
  <c r="S73" i="2"/>
  <c r="U73" i="2" s="1"/>
  <c r="S74" i="2"/>
  <c r="U74" i="2" s="1"/>
  <c r="S75" i="2"/>
  <c r="U75" i="2" s="1"/>
  <c r="S76" i="2"/>
  <c r="U76" i="2" s="1"/>
  <c r="S77" i="2"/>
  <c r="U77" i="2" s="1"/>
  <c r="S78" i="2"/>
  <c r="U78" i="2" s="1"/>
  <c r="S79" i="2"/>
  <c r="U79" i="2" s="1"/>
  <c r="S80" i="2"/>
  <c r="U80" i="2" s="1"/>
  <c r="S81" i="2"/>
  <c r="U81" i="2" s="1"/>
  <c r="S82" i="2"/>
  <c r="U82" i="2" s="1"/>
  <c r="S83" i="2"/>
  <c r="U83" i="2" s="1"/>
  <c r="S84" i="2"/>
  <c r="U84" i="2" s="1"/>
  <c r="S85" i="2"/>
  <c r="U85" i="2" s="1"/>
  <c r="S86" i="2"/>
  <c r="U86" i="2" s="1"/>
  <c r="S87" i="2"/>
  <c r="U87" i="2" s="1"/>
  <c r="S88" i="2"/>
  <c r="U88" i="2" s="1"/>
  <c r="S89" i="2"/>
  <c r="U89" i="2" s="1"/>
  <c r="S90" i="2"/>
  <c r="U90" i="2" s="1"/>
  <c r="S91" i="2"/>
  <c r="U91" i="2" s="1"/>
  <c r="S92" i="2"/>
  <c r="U92" i="2" s="1"/>
  <c r="S93" i="2"/>
  <c r="U93" i="2" s="1"/>
  <c r="S94" i="2"/>
  <c r="U94" i="2" s="1"/>
  <c r="S95" i="2"/>
  <c r="U95" i="2" s="1"/>
  <c r="S96" i="2"/>
  <c r="U96" i="2" s="1"/>
  <c r="S97" i="2"/>
  <c r="U97" i="2" s="1"/>
  <c r="S98" i="2"/>
  <c r="U98" i="2" s="1"/>
  <c r="S99" i="2"/>
  <c r="U99" i="2" s="1"/>
  <c r="S100" i="2"/>
  <c r="U100" i="2" s="1"/>
  <c r="S101" i="2"/>
  <c r="U101" i="2" s="1"/>
  <c r="S102" i="2"/>
  <c r="U102" i="2" s="1"/>
  <c r="S103" i="2"/>
  <c r="U103" i="2" s="1"/>
  <c r="S104" i="2"/>
  <c r="U104" i="2" s="1"/>
  <c r="S105" i="2"/>
  <c r="U105" i="2" s="1"/>
  <c r="S106" i="2"/>
  <c r="U106" i="2" s="1"/>
  <c r="S107" i="2"/>
  <c r="U107" i="2" s="1"/>
  <c r="S108" i="2"/>
  <c r="U108" i="2" s="1"/>
  <c r="S109" i="2"/>
  <c r="U109" i="2" s="1"/>
  <c r="S110" i="2"/>
  <c r="U110" i="2" s="1"/>
  <c r="S111" i="2"/>
  <c r="U111" i="2" s="1"/>
  <c r="S112" i="2"/>
  <c r="U112" i="2" s="1"/>
  <c r="S113" i="2"/>
  <c r="U113" i="2" s="1"/>
  <c r="S114" i="2"/>
  <c r="U114" i="2" s="1"/>
  <c r="S115" i="2"/>
  <c r="U115" i="2" s="1"/>
  <c r="S116" i="2"/>
  <c r="U116" i="2" s="1"/>
  <c r="S117" i="2"/>
  <c r="U117" i="2" s="1"/>
  <c r="S118" i="2"/>
  <c r="U118" i="2" s="1"/>
  <c r="S119" i="2"/>
  <c r="U119" i="2" s="1"/>
  <c r="S120" i="2"/>
  <c r="U120" i="2" s="1"/>
  <c r="S121" i="2"/>
  <c r="U121" i="2" s="1"/>
  <c r="S122" i="2"/>
  <c r="U122" i="2" s="1"/>
  <c r="S123" i="2"/>
  <c r="U123" i="2" s="1"/>
  <c r="S124" i="2"/>
  <c r="U124" i="2" s="1"/>
  <c r="S125" i="2"/>
  <c r="U125" i="2" s="1"/>
  <c r="S126" i="2"/>
  <c r="U126" i="2" s="1"/>
  <c r="S127" i="2"/>
  <c r="U127" i="2" s="1"/>
  <c r="S128" i="2"/>
  <c r="U128" i="2" s="1"/>
  <c r="S129" i="2"/>
  <c r="U129" i="2" s="1"/>
  <c r="S130" i="2"/>
  <c r="U130" i="2" s="1"/>
  <c r="S131" i="2"/>
  <c r="U131" i="2" s="1"/>
  <c r="S132" i="2"/>
  <c r="U132" i="2" s="1"/>
  <c r="S133" i="2"/>
  <c r="U133" i="2" s="1"/>
  <c r="S134" i="2"/>
  <c r="U134" i="2" s="1"/>
  <c r="S135" i="2"/>
  <c r="U135" i="2" s="1"/>
  <c r="S136" i="2"/>
  <c r="U136" i="2" s="1"/>
  <c r="S137" i="2"/>
  <c r="U137" i="2" s="1"/>
  <c r="S138" i="2"/>
  <c r="U138" i="2" s="1"/>
  <c r="S139" i="2"/>
  <c r="U139" i="2" s="1"/>
  <c r="S140" i="2"/>
  <c r="U140" i="2" s="1"/>
  <c r="S141" i="2"/>
  <c r="U141" i="2" s="1"/>
  <c r="S142" i="2"/>
  <c r="U142" i="2" s="1"/>
  <c r="S143" i="2"/>
  <c r="U143" i="2" s="1"/>
  <c r="S144" i="2"/>
  <c r="U144" i="2" s="1"/>
  <c r="S145" i="2"/>
  <c r="U145" i="2" s="1"/>
  <c r="S146" i="2"/>
  <c r="U146" i="2" s="1"/>
  <c r="S147" i="2"/>
  <c r="U147" i="2" s="1"/>
  <c r="S148" i="2"/>
  <c r="U148" i="2" s="1"/>
  <c r="S149" i="2"/>
  <c r="U149" i="2" s="1"/>
  <c r="S150" i="2"/>
  <c r="U150" i="2" s="1"/>
  <c r="S151" i="2"/>
  <c r="U151" i="2" s="1"/>
  <c r="S152" i="2"/>
  <c r="U152" i="2" s="1"/>
  <c r="S153" i="2"/>
  <c r="U153" i="2" s="1"/>
  <c r="S154" i="2"/>
  <c r="U154" i="2" s="1"/>
  <c r="S155" i="2"/>
  <c r="U155" i="2" s="1"/>
  <c r="S156" i="2"/>
  <c r="U156" i="2" s="1"/>
  <c r="S157" i="2"/>
  <c r="U157" i="2" s="1"/>
  <c r="S158" i="2"/>
  <c r="U158" i="2" s="1"/>
  <c r="S159" i="2"/>
  <c r="U159" i="2" s="1"/>
  <c r="S160" i="2"/>
  <c r="U160" i="2" s="1"/>
  <c r="S161" i="2"/>
  <c r="U161" i="2" s="1"/>
  <c r="S162" i="2"/>
  <c r="U162" i="2" s="1"/>
  <c r="S163" i="2"/>
  <c r="U163" i="2" s="1"/>
  <c r="S164" i="2"/>
  <c r="U164" i="2" s="1"/>
  <c r="S165" i="2"/>
  <c r="U165" i="2" s="1"/>
  <c r="S166" i="2"/>
  <c r="U166" i="2" s="1"/>
  <c r="S167" i="2"/>
  <c r="U167" i="2" s="1"/>
  <c r="S168" i="2"/>
  <c r="U168" i="2" s="1"/>
  <c r="S169" i="2"/>
  <c r="U169" i="2" s="1"/>
  <c r="S170" i="2"/>
  <c r="U170" i="2" s="1"/>
  <c r="S171" i="2"/>
  <c r="U171" i="2" s="1"/>
  <c r="S172" i="2"/>
  <c r="U172" i="2" s="1"/>
  <c r="S173" i="2"/>
  <c r="U173" i="2" s="1"/>
  <c r="S174" i="2"/>
  <c r="U174" i="2" s="1"/>
  <c r="S175" i="2"/>
  <c r="U175" i="2" s="1"/>
  <c r="S176" i="2"/>
  <c r="U176" i="2" s="1"/>
  <c r="S177" i="2"/>
  <c r="U177" i="2" s="1"/>
  <c r="S178" i="2"/>
  <c r="U178" i="2" s="1"/>
  <c r="S179" i="2"/>
  <c r="U179" i="2" s="1"/>
  <c r="S180" i="2"/>
  <c r="U180" i="2" s="1"/>
  <c r="S181" i="2"/>
  <c r="U181" i="2" s="1"/>
  <c r="S182" i="2"/>
  <c r="U182" i="2" s="1"/>
  <c r="S183" i="2"/>
  <c r="U183" i="2" s="1"/>
  <c r="S184" i="2"/>
  <c r="U184" i="2" s="1"/>
  <c r="S185" i="2"/>
  <c r="U185" i="2" s="1"/>
  <c r="S186" i="2"/>
  <c r="U186" i="2" s="1"/>
  <c r="S187" i="2"/>
  <c r="U187" i="2" s="1"/>
  <c r="S188" i="2"/>
  <c r="U188" i="2" s="1"/>
  <c r="S189" i="2"/>
  <c r="U189" i="2" s="1"/>
  <c r="S190" i="2"/>
  <c r="U190" i="2" s="1"/>
  <c r="S191" i="2"/>
  <c r="U191" i="2" s="1"/>
  <c r="S192" i="2"/>
  <c r="U192" i="2" s="1"/>
  <c r="S193" i="2"/>
  <c r="U193" i="2" s="1"/>
  <c r="S194" i="2"/>
  <c r="U194" i="2" s="1"/>
  <c r="S195" i="2"/>
  <c r="U195" i="2" s="1"/>
  <c r="S196" i="2"/>
  <c r="U196" i="2" s="1"/>
  <c r="S197" i="2"/>
  <c r="U197" i="2" s="1"/>
  <c r="S198" i="2"/>
  <c r="U198" i="2" s="1"/>
  <c r="S199" i="2"/>
  <c r="U199" i="2" s="1"/>
  <c r="S200" i="2"/>
  <c r="U200" i="2" s="1"/>
  <c r="S201" i="2"/>
  <c r="U201" i="2" s="1"/>
  <c r="S202" i="2"/>
  <c r="U202" i="2" s="1"/>
  <c r="S203" i="2"/>
  <c r="U203" i="2" s="1"/>
  <c r="S204" i="2"/>
  <c r="U204" i="2" s="1"/>
  <c r="S205" i="2"/>
  <c r="U205" i="2" s="1"/>
  <c r="S206" i="2"/>
  <c r="U206" i="2" s="1"/>
  <c r="S207" i="2"/>
  <c r="U207" i="2" s="1"/>
  <c r="S208" i="2"/>
  <c r="U208" i="2" s="1"/>
  <c r="S209" i="2"/>
  <c r="U209" i="2" s="1"/>
  <c r="S210" i="2"/>
  <c r="U210" i="2" s="1"/>
  <c r="S211" i="2"/>
  <c r="U211" i="2" s="1"/>
  <c r="S212" i="2"/>
  <c r="U212" i="2" s="1"/>
  <c r="S213" i="2"/>
  <c r="U213" i="2" s="1"/>
  <c r="S214" i="2"/>
  <c r="U214" i="2" s="1"/>
  <c r="S215" i="2"/>
  <c r="U215" i="2" s="1"/>
  <c r="S216" i="2"/>
  <c r="U216" i="2" s="1"/>
  <c r="S217" i="2"/>
  <c r="U217" i="2" s="1"/>
  <c r="S218" i="2"/>
  <c r="U218" i="2" s="1"/>
  <c r="S219" i="2"/>
  <c r="U219" i="2" s="1"/>
  <c r="S220" i="2"/>
  <c r="U220" i="2" s="1"/>
  <c r="S221" i="2"/>
  <c r="U221" i="2" s="1"/>
  <c r="S222" i="2"/>
  <c r="U222" i="2" s="1"/>
  <c r="S223" i="2"/>
  <c r="U223" i="2" s="1"/>
  <c r="S224" i="2"/>
  <c r="U224" i="2" s="1"/>
  <c r="S225" i="2"/>
  <c r="U225" i="2" s="1"/>
  <c r="S226" i="2"/>
  <c r="U226" i="2" s="1"/>
  <c r="S227" i="2"/>
  <c r="U227" i="2" s="1"/>
  <c r="S228" i="2"/>
  <c r="U228" i="2" s="1"/>
  <c r="S229" i="2"/>
  <c r="U229" i="2" s="1"/>
  <c r="S230" i="2"/>
  <c r="U230" i="2" s="1"/>
  <c r="S231" i="2"/>
  <c r="U231" i="2" s="1"/>
  <c r="S232" i="2"/>
  <c r="U232" i="2" s="1"/>
  <c r="S233" i="2"/>
  <c r="U233" i="2" s="1"/>
  <c r="S234" i="2"/>
  <c r="U234" i="2" s="1"/>
  <c r="S235" i="2"/>
  <c r="U235" i="2" s="1"/>
  <c r="S236" i="2"/>
  <c r="U236" i="2" s="1"/>
  <c r="S237" i="2"/>
  <c r="U237" i="2" s="1"/>
  <c r="S238" i="2"/>
  <c r="U238" i="2" s="1"/>
  <c r="S239" i="2"/>
  <c r="U239" i="2" s="1"/>
  <c r="S240" i="2"/>
  <c r="U240" i="2" s="1"/>
  <c r="S241" i="2"/>
  <c r="U241" i="2" s="1"/>
  <c r="S242" i="2"/>
  <c r="U242" i="2" s="1"/>
  <c r="S243" i="2"/>
  <c r="U243" i="2" s="1"/>
  <c r="S244" i="2"/>
  <c r="U244" i="2" s="1"/>
  <c r="S245" i="2"/>
  <c r="U245" i="2" s="1"/>
  <c r="S246" i="2"/>
  <c r="U246" i="2" s="1"/>
  <c r="S247" i="2"/>
  <c r="U247" i="2" s="1"/>
  <c r="S248" i="2"/>
  <c r="U248" i="2" s="1"/>
  <c r="S249" i="2"/>
  <c r="U249" i="2" s="1"/>
  <c r="S250" i="2"/>
  <c r="U250" i="2" s="1"/>
  <c r="S251" i="2"/>
  <c r="U251" i="2" s="1"/>
  <c r="S252" i="2"/>
  <c r="U252" i="2" s="1"/>
  <c r="S253" i="2"/>
  <c r="U253" i="2" s="1"/>
  <c r="S254" i="2"/>
  <c r="U254" i="2" s="1"/>
  <c r="S255" i="2"/>
  <c r="U255" i="2" s="1"/>
  <c r="S256" i="2"/>
  <c r="U256" i="2" s="1"/>
  <c r="S257" i="2"/>
  <c r="U257" i="2" s="1"/>
  <c r="S258" i="2"/>
  <c r="U258" i="2" s="1"/>
  <c r="S259" i="2"/>
  <c r="U259" i="2" s="1"/>
  <c r="S260" i="2"/>
  <c r="U260" i="2" s="1"/>
  <c r="S261" i="2"/>
  <c r="U261" i="2" s="1"/>
  <c r="S262" i="2"/>
  <c r="U262" i="2" s="1"/>
  <c r="S263" i="2"/>
  <c r="U263" i="2" s="1"/>
  <c r="S264" i="2"/>
  <c r="U264" i="2" s="1"/>
  <c r="S265" i="2"/>
  <c r="U265" i="2" s="1"/>
  <c r="S266" i="2"/>
  <c r="U266" i="2" s="1"/>
  <c r="S267" i="2"/>
  <c r="U267" i="2" s="1"/>
  <c r="S268" i="2"/>
  <c r="U268" i="2" s="1"/>
  <c r="S269" i="2"/>
  <c r="U269" i="2" s="1"/>
  <c r="S270" i="2"/>
  <c r="U270" i="2" s="1"/>
  <c r="S271" i="2"/>
  <c r="U271" i="2" s="1"/>
  <c r="S272" i="2"/>
  <c r="U272" i="2" s="1"/>
  <c r="S273" i="2"/>
  <c r="U273" i="2" s="1"/>
  <c r="S274" i="2"/>
  <c r="U274" i="2" s="1"/>
  <c r="S275" i="2"/>
  <c r="U275" i="2" s="1"/>
  <c r="S276" i="2"/>
  <c r="U276" i="2" s="1"/>
  <c r="S277" i="2"/>
  <c r="U277" i="2" s="1"/>
  <c r="S278" i="2"/>
  <c r="U278" i="2" s="1"/>
  <c r="S279" i="2"/>
  <c r="U279" i="2" s="1"/>
  <c r="S280" i="2"/>
  <c r="U280" i="2" s="1"/>
  <c r="S281" i="2"/>
  <c r="U281" i="2" s="1"/>
  <c r="S282" i="2"/>
  <c r="U282" i="2" s="1"/>
  <c r="S283" i="2"/>
  <c r="U283" i="2" s="1"/>
  <c r="S284" i="2"/>
  <c r="U284" i="2" s="1"/>
  <c r="S285" i="2"/>
  <c r="U285" i="2" s="1"/>
  <c r="S286" i="2"/>
  <c r="U286" i="2" s="1"/>
  <c r="S287" i="2"/>
  <c r="U287" i="2" s="1"/>
  <c r="S288" i="2"/>
  <c r="U288" i="2" s="1"/>
  <c r="S289" i="2"/>
  <c r="U289" i="2" s="1"/>
  <c r="S290" i="2"/>
  <c r="U290" i="2" s="1"/>
  <c r="S291" i="2"/>
  <c r="U291" i="2" s="1"/>
  <c r="S292" i="2"/>
  <c r="U292" i="2" s="1"/>
  <c r="S293" i="2"/>
  <c r="U293" i="2" s="1"/>
  <c r="S294" i="2"/>
  <c r="U294" i="2" s="1"/>
  <c r="S295" i="2"/>
  <c r="U295" i="2" s="1"/>
  <c r="S296" i="2"/>
  <c r="U296" i="2" s="1"/>
  <c r="S297" i="2"/>
  <c r="U297" i="2" s="1"/>
  <c r="S298" i="2"/>
  <c r="U298" i="2" s="1"/>
  <c r="S299" i="2"/>
  <c r="U299" i="2" s="1"/>
  <c r="S300" i="2"/>
  <c r="U300" i="2" s="1"/>
  <c r="S301" i="2"/>
  <c r="U301" i="2" s="1"/>
  <c r="S302" i="2"/>
  <c r="U302" i="2" s="1"/>
  <c r="S303" i="2"/>
  <c r="U303" i="2" s="1"/>
  <c r="S304" i="2"/>
  <c r="U304" i="2" s="1"/>
  <c r="S305" i="2"/>
  <c r="U305" i="2" s="1"/>
  <c r="S306" i="2"/>
  <c r="U306" i="2" s="1"/>
  <c r="S307" i="2"/>
  <c r="U307" i="2" s="1"/>
  <c r="S308" i="2"/>
  <c r="U308" i="2" s="1"/>
  <c r="S309" i="2"/>
  <c r="U309" i="2" s="1"/>
  <c r="S310" i="2"/>
  <c r="U310" i="2" s="1"/>
  <c r="S311" i="2"/>
  <c r="U311" i="2" s="1"/>
  <c r="S312" i="2"/>
  <c r="U312" i="2" s="1"/>
  <c r="S313" i="2"/>
  <c r="U313" i="2" s="1"/>
  <c r="S314" i="2"/>
  <c r="U314" i="2" s="1"/>
  <c r="S315" i="2"/>
  <c r="U315" i="2" s="1"/>
  <c r="S316" i="2"/>
  <c r="U316" i="2" s="1"/>
  <c r="S317" i="2"/>
  <c r="U317" i="2" s="1"/>
  <c r="S318" i="2"/>
  <c r="U318" i="2" s="1"/>
  <c r="S319" i="2"/>
  <c r="U319" i="2" s="1"/>
  <c r="S320" i="2"/>
  <c r="U320" i="2" s="1"/>
  <c r="S321" i="2"/>
  <c r="U321" i="2" s="1"/>
  <c r="S322" i="2"/>
  <c r="U322" i="2" s="1"/>
  <c r="S323" i="2"/>
  <c r="U323" i="2" s="1"/>
  <c r="S324" i="2"/>
  <c r="U324" i="2" s="1"/>
  <c r="S325" i="2"/>
  <c r="U325" i="2" s="1"/>
  <c r="S326" i="2"/>
  <c r="U326" i="2" s="1"/>
  <c r="S327" i="2"/>
  <c r="U327" i="2" s="1"/>
  <c r="S328" i="2"/>
  <c r="U328" i="2" s="1"/>
  <c r="S329" i="2"/>
  <c r="U329" i="2" s="1"/>
  <c r="S330" i="2"/>
  <c r="U330" i="2" s="1"/>
  <c r="S331" i="2"/>
  <c r="U331" i="2" s="1"/>
  <c r="S332" i="2"/>
  <c r="U332" i="2" s="1"/>
  <c r="S333" i="2"/>
  <c r="U333" i="2" s="1"/>
  <c r="S334" i="2"/>
  <c r="U334" i="2" s="1"/>
  <c r="S335" i="2"/>
  <c r="U335" i="2" s="1"/>
  <c r="S336" i="2"/>
  <c r="U336" i="2" s="1"/>
  <c r="S337" i="2"/>
  <c r="U337" i="2" s="1"/>
  <c r="S338" i="2"/>
  <c r="U338" i="2" s="1"/>
  <c r="S339" i="2"/>
  <c r="U339" i="2" s="1"/>
  <c r="S340" i="2"/>
  <c r="U340" i="2" s="1"/>
  <c r="S341" i="2"/>
  <c r="U341" i="2" s="1"/>
  <c r="S342" i="2"/>
  <c r="U342" i="2" s="1"/>
  <c r="S343" i="2"/>
  <c r="U343" i="2" s="1"/>
  <c r="S344" i="2"/>
  <c r="U344" i="2" s="1"/>
  <c r="S345" i="2"/>
  <c r="U345" i="2" s="1"/>
  <c r="S346" i="2"/>
  <c r="U346" i="2" s="1"/>
  <c r="S347" i="2"/>
  <c r="U347" i="2" s="1"/>
  <c r="S348" i="2"/>
  <c r="U348" i="2" s="1"/>
  <c r="S349" i="2"/>
  <c r="U349" i="2" s="1"/>
  <c r="S350" i="2"/>
  <c r="U350" i="2" s="1"/>
  <c r="S351" i="2"/>
  <c r="U351" i="2" s="1"/>
  <c r="S352" i="2"/>
  <c r="U352" i="2" s="1"/>
  <c r="S353" i="2"/>
  <c r="U353" i="2" s="1"/>
  <c r="S354" i="2"/>
  <c r="U354" i="2" s="1"/>
  <c r="S355" i="2"/>
  <c r="U355" i="2" s="1"/>
  <c r="S356" i="2"/>
  <c r="U356" i="2" s="1"/>
  <c r="S357" i="2"/>
  <c r="U357" i="2" s="1"/>
  <c r="S358" i="2"/>
  <c r="U358" i="2" s="1"/>
  <c r="S359" i="2"/>
  <c r="U359" i="2" s="1"/>
  <c r="S360" i="2"/>
  <c r="U360" i="2" s="1"/>
  <c r="S361" i="2"/>
  <c r="U361" i="2" s="1"/>
  <c r="S362" i="2"/>
  <c r="U362" i="2" s="1"/>
  <c r="S363" i="2"/>
  <c r="U363" i="2" s="1"/>
  <c r="S364" i="2"/>
  <c r="U364" i="2" s="1"/>
  <c r="S365" i="2"/>
  <c r="U365" i="2" s="1"/>
  <c r="S366" i="2"/>
  <c r="U366" i="2" s="1"/>
  <c r="S367" i="2"/>
  <c r="U367" i="2" s="1"/>
  <c r="S368" i="2"/>
  <c r="U368" i="2" s="1"/>
  <c r="S369" i="2"/>
  <c r="U369" i="2" s="1"/>
  <c r="S370" i="2"/>
  <c r="U370" i="2" s="1"/>
  <c r="S371" i="2"/>
  <c r="U371" i="2" s="1"/>
  <c r="S372" i="2"/>
  <c r="U372" i="2" s="1"/>
  <c r="S373" i="2"/>
  <c r="U373" i="2" s="1"/>
  <c r="S374" i="2"/>
  <c r="U374" i="2" s="1"/>
  <c r="S375" i="2"/>
  <c r="U375" i="2" s="1"/>
  <c r="S376" i="2"/>
  <c r="U376" i="2" s="1"/>
  <c r="S377" i="2"/>
  <c r="U377" i="2" s="1"/>
  <c r="S378" i="2"/>
  <c r="U378" i="2" s="1"/>
  <c r="S379" i="2"/>
  <c r="U379" i="2" s="1"/>
  <c r="S380" i="2"/>
  <c r="U380" i="2" s="1"/>
  <c r="S381" i="2"/>
  <c r="U381" i="2" s="1"/>
  <c r="S382" i="2"/>
  <c r="U382" i="2" s="1"/>
  <c r="S383" i="2"/>
  <c r="U383" i="2" s="1"/>
  <c r="S384" i="2"/>
  <c r="U384" i="2" s="1"/>
  <c r="S385" i="2"/>
  <c r="U385" i="2" s="1"/>
  <c r="S386" i="2"/>
  <c r="U386" i="2" s="1"/>
  <c r="S387" i="2"/>
  <c r="U387" i="2" s="1"/>
  <c r="S388" i="2"/>
  <c r="U388" i="2" s="1"/>
  <c r="S389" i="2"/>
  <c r="U389" i="2" s="1"/>
  <c r="S390" i="2"/>
  <c r="U390" i="2" s="1"/>
  <c r="S391" i="2"/>
  <c r="U391" i="2" s="1"/>
  <c r="S392" i="2"/>
  <c r="U392" i="2" s="1"/>
  <c r="S393" i="2"/>
  <c r="U393" i="2" s="1"/>
  <c r="S394" i="2"/>
  <c r="U394" i="2" s="1"/>
  <c r="S395" i="2"/>
  <c r="U395" i="2" s="1"/>
  <c r="S396" i="2"/>
  <c r="U396" i="2" s="1"/>
  <c r="S397" i="2"/>
  <c r="U397" i="2" s="1"/>
  <c r="S398" i="2"/>
  <c r="U398" i="2" s="1"/>
  <c r="S399" i="2"/>
  <c r="U399" i="2" s="1"/>
  <c r="S400" i="2"/>
  <c r="U400" i="2" s="1"/>
  <c r="S401" i="2"/>
  <c r="U401" i="2" s="1"/>
  <c r="S402" i="2"/>
  <c r="U402" i="2" s="1"/>
  <c r="S403" i="2"/>
  <c r="U403" i="2" s="1"/>
  <c r="S404" i="2"/>
  <c r="U404" i="2" s="1"/>
  <c r="S405" i="2"/>
  <c r="U405" i="2" s="1"/>
  <c r="S406" i="2"/>
  <c r="U406" i="2" s="1"/>
  <c r="S407" i="2"/>
  <c r="U407" i="2" s="1"/>
  <c r="S408" i="2"/>
  <c r="U408" i="2" s="1"/>
  <c r="S409" i="2"/>
  <c r="U409" i="2" s="1"/>
  <c r="S410" i="2"/>
  <c r="U410" i="2" s="1"/>
  <c r="S411" i="2"/>
  <c r="U411" i="2" s="1"/>
  <c r="S412" i="2"/>
  <c r="U412" i="2" s="1"/>
  <c r="S413" i="2"/>
  <c r="U413" i="2" s="1"/>
  <c r="S414" i="2"/>
  <c r="U414" i="2" s="1"/>
  <c r="S415" i="2"/>
  <c r="U415" i="2" s="1"/>
  <c r="S416" i="2"/>
  <c r="U416" i="2" s="1"/>
  <c r="S417" i="2"/>
  <c r="U417" i="2" s="1"/>
  <c r="S418" i="2"/>
  <c r="U418" i="2" s="1"/>
  <c r="S419" i="2"/>
  <c r="U419" i="2" s="1"/>
  <c r="S420" i="2"/>
  <c r="U420" i="2" s="1"/>
  <c r="S421" i="2"/>
  <c r="U421" i="2" s="1"/>
  <c r="S422" i="2"/>
  <c r="U422" i="2" s="1"/>
  <c r="S423" i="2"/>
  <c r="U423" i="2" s="1"/>
  <c r="S424" i="2"/>
  <c r="U424" i="2" s="1"/>
  <c r="S425" i="2"/>
  <c r="U425" i="2" s="1"/>
  <c r="S426" i="2"/>
  <c r="U426" i="2" s="1"/>
  <c r="S427" i="2"/>
  <c r="U427" i="2" s="1"/>
  <c r="S428" i="2"/>
  <c r="U428" i="2" s="1"/>
  <c r="S429" i="2"/>
  <c r="U429" i="2" s="1"/>
  <c r="S430" i="2"/>
  <c r="U430" i="2" s="1"/>
  <c r="S431" i="2"/>
  <c r="U431" i="2" s="1"/>
  <c r="S432" i="2"/>
  <c r="U432" i="2" s="1"/>
  <c r="S433" i="2"/>
  <c r="U433" i="2" s="1"/>
  <c r="S434" i="2"/>
  <c r="U434" i="2" s="1"/>
  <c r="S435" i="2"/>
  <c r="U435" i="2" s="1"/>
  <c r="S436" i="2"/>
  <c r="U436" i="2" s="1"/>
  <c r="S437" i="2"/>
  <c r="U437" i="2" s="1"/>
  <c r="S438" i="2"/>
  <c r="U438" i="2" s="1"/>
  <c r="S439" i="2"/>
  <c r="U439" i="2" s="1"/>
  <c r="S440" i="2"/>
  <c r="U440" i="2" s="1"/>
  <c r="S441" i="2"/>
  <c r="U441" i="2" s="1"/>
  <c r="S442" i="2"/>
  <c r="U442" i="2" s="1"/>
  <c r="S443" i="2"/>
  <c r="U443" i="2" s="1"/>
  <c r="S444" i="2"/>
  <c r="U444" i="2" s="1"/>
  <c r="S445" i="2"/>
  <c r="U445" i="2" s="1"/>
  <c r="S446" i="2"/>
  <c r="U446" i="2" s="1"/>
  <c r="S447" i="2"/>
  <c r="U447" i="2" s="1"/>
  <c r="S448" i="2"/>
  <c r="U448" i="2" s="1"/>
  <c r="S449" i="2"/>
  <c r="U449" i="2" s="1"/>
  <c r="S450" i="2"/>
  <c r="U450" i="2" s="1"/>
  <c r="S451" i="2"/>
  <c r="U451" i="2" s="1"/>
  <c r="S452" i="2"/>
  <c r="U452" i="2" s="1"/>
  <c r="S453" i="2"/>
  <c r="U453" i="2" s="1"/>
  <c r="S454" i="2"/>
  <c r="U454" i="2" s="1"/>
  <c r="S455" i="2"/>
  <c r="U455" i="2" s="1"/>
  <c r="S456" i="2"/>
  <c r="U456" i="2" s="1"/>
  <c r="S457" i="2"/>
  <c r="U457" i="2" s="1"/>
  <c r="S458" i="2"/>
  <c r="U458" i="2" s="1"/>
  <c r="S459" i="2"/>
  <c r="U459" i="2" s="1"/>
  <c r="S460" i="2"/>
  <c r="U460" i="2" s="1"/>
  <c r="S461" i="2"/>
  <c r="U461" i="2" s="1"/>
  <c r="S462" i="2"/>
  <c r="U462" i="2" s="1"/>
  <c r="S463" i="2"/>
  <c r="U463" i="2" s="1"/>
  <c r="S464" i="2"/>
  <c r="U464" i="2" s="1"/>
  <c r="S465" i="2"/>
  <c r="U465" i="2" s="1"/>
  <c r="S466" i="2"/>
  <c r="U466" i="2" s="1"/>
  <c r="S467" i="2"/>
  <c r="U467" i="2" s="1"/>
  <c r="S468" i="2"/>
  <c r="U468" i="2" s="1"/>
  <c r="S469" i="2"/>
  <c r="U469" i="2" s="1"/>
  <c r="S470" i="2"/>
  <c r="U470" i="2" s="1"/>
  <c r="S471" i="2"/>
  <c r="U471" i="2" s="1"/>
  <c r="S472" i="2"/>
  <c r="U472" i="2" s="1"/>
  <c r="S473" i="2"/>
  <c r="U473" i="2" s="1"/>
  <c r="S474" i="2"/>
  <c r="U474" i="2" s="1"/>
  <c r="S475" i="2"/>
  <c r="U475" i="2" s="1"/>
  <c r="S476" i="2"/>
  <c r="U476" i="2" s="1"/>
  <c r="S477" i="2"/>
  <c r="U477" i="2" s="1"/>
  <c r="S478" i="2"/>
  <c r="U478" i="2" s="1"/>
  <c r="S479" i="2"/>
  <c r="U479" i="2" s="1"/>
  <c r="S480" i="2"/>
  <c r="U480" i="2" s="1"/>
  <c r="S481" i="2"/>
  <c r="U481" i="2" s="1"/>
  <c r="S482" i="2"/>
  <c r="U482" i="2" s="1"/>
  <c r="S483" i="2"/>
  <c r="U483" i="2" s="1"/>
  <c r="S484" i="2"/>
  <c r="U484" i="2" s="1"/>
  <c r="S485" i="2"/>
  <c r="U485" i="2" s="1"/>
  <c r="S486" i="2"/>
  <c r="U486" i="2" s="1"/>
  <c r="S487" i="2"/>
  <c r="U487" i="2" s="1"/>
  <c r="S488" i="2"/>
  <c r="U488" i="2" s="1"/>
  <c r="S489" i="2"/>
  <c r="U489" i="2" s="1"/>
  <c r="S490" i="2"/>
  <c r="U490" i="2" s="1"/>
  <c r="S491" i="2"/>
  <c r="U491" i="2" s="1"/>
  <c r="S492" i="2"/>
  <c r="U492" i="2" s="1"/>
  <c r="S493" i="2"/>
  <c r="U493" i="2" s="1"/>
  <c r="S494" i="2"/>
  <c r="U494" i="2" s="1"/>
  <c r="S495" i="2"/>
  <c r="U495" i="2" s="1"/>
  <c r="S496" i="2"/>
  <c r="U496" i="2" s="1"/>
  <c r="S497" i="2"/>
  <c r="U497" i="2" s="1"/>
  <c r="S498" i="2"/>
  <c r="U498" i="2" s="1"/>
  <c r="S499" i="2"/>
  <c r="U499" i="2" s="1"/>
  <c r="S500" i="2"/>
  <c r="U500" i="2" s="1"/>
  <c r="S501" i="2"/>
  <c r="U501" i="2" s="1"/>
  <c r="S502" i="2"/>
  <c r="U502" i="2" s="1"/>
  <c r="S503" i="2"/>
  <c r="U503" i="2" s="1"/>
  <c r="S504" i="2"/>
  <c r="U504" i="2" s="1"/>
  <c r="S505" i="2"/>
  <c r="U505" i="2" s="1"/>
  <c r="S506" i="2"/>
  <c r="U506" i="2" s="1"/>
  <c r="S507" i="2"/>
  <c r="U507" i="2" s="1"/>
  <c r="S508" i="2"/>
  <c r="U508" i="2" s="1"/>
  <c r="S509" i="2"/>
  <c r="U509" i="2" s="1"/>
  <c r="S510" i="2"/>
  <c r="U510" i="2" s="1"/>
  <c r="S511" i="2"/>
  <c r="U511" i="2" s="1"/>
  <c r="S512" i="2"/>
  <c r="U512" i="2" s="1"/>
  <c r="S513" i="2"/>
  <c r="U513" i="2" s="1"/>
  <c r="S514" i="2"/>
  <c r="U514" i="2" s="1"/>
  <c r="S515" i="2"/>
  <c r="U515" i="2" s="1"/>
  <c r="S516" i="2"/>
  <c r="U516" i="2" s="1"/>
  <c r="S517" i="2"/>
  <c r="U517" i="2" s="1"/>
  <c r="S518" i="2"/>
  <c r="U518" i="2" s="1"/>
  <c r="S519" i="2"/>
  <c r="U519" i="2" s="1"/>
  <c r="S520" i="2"/>
  <c r="U520" i="2" s="1"/>
  <c r="S521" i="2"/>
  <c r="U521" i="2" s="1"/>
  <c r="S522" i="2"/>
  <c r="U522" i="2" s="1"/>
  <c r="S523" i="2"/>
  <c r="U523" i="2" s="1"/>
  <c r="S524" i="2"/>
  <c r="U524" i="2" s="1"/>
  <c r="S525" i="2"/>
  <c r="U525" i="2" s="1"/>
  <c r="S526" i="2"/>
  <c r="U526" i="2" s="1"/>
  <c r="S527" i="2"/>
  <c r="U527" i="2" s="1"/>
  <c r="S528" i="2"/>
  <c r="U528" i="2" s="1"/>
  <c r="S529" i="2"/>
  <c r="U529" i="2" s="1"/>
  <c r="S530" i="2"/>
  <c r="U530" i="2" s="1"/>
  <c r="S531" i="2"/>
  <c r="U531" i="2" s="1"/>
  <c r="S532" i="2"/>
  <c r="U532" i="2" s="1"/>
  <c r="S533" i="2"/>
  <c r="U533" i="2" s="1"/>
  <c r="S534" i="2"/>
  <c r="U534" i="2" s="1"/>
  <c r="S535" i="2"/>
  <c r="U535" i="2" s="1"/>
  <c r="S536" i="2"/>
  <c r="U536" i="2" s="1"/>
  <c r="S537" i="2"/>
  <c r="U537" i="2" s="1"/>
  <c r="S538" i="2"/>
  <c r="U538" i="2" s="1"/>
  <c r="S539" i="2"/>
  <c r="U539" i="2" s="1"/>
  <c r="S540" i="2"/>
  <c r="U540" i="2" s="1"/>
  <c r="S541" i="2"/>
  <c r="U541" i="2" s="1"/>
  <c r="S542" i="2"/>
  <c r="U542" i="2" s="1"/>
  <c r="S543" i="2"/>
  <c r="U543" i="2" s="1"/>
  <c r="S544" i="2"/>
  <c r="U544" i="2" s="1"/>
  <c r="S545" i="2"/>
  <c r="U545" i="2" s="1"/>
  <c r="S546" i="2"/>
  <c r="U546" i="2" s="1"/>
  <c r="S547" i="2"/>
  <c r="U547" i="2" s="1"/>
  <c r="S548" i="2"/>
  <c r="U548" i="2" s="1"/>
  <c r="S549" i="2"/>
  <c r="U549" i="2" s="1"/>
  <c r="S550" i="2"/>
  <c r="U550" i="2" s="1"/>
  <c r="S551" i="2"/>
  <c r="U551" i="2" s="1"/>
  <c r="S552" i="2"/>
  <c r="U552" i="2" s="1"/>
  <c r="S553" i="2"/>
  <c r="U553" i="2" s="1"/>
  <c r="S554" i="2"/>
  <c r="U554" i="2" s="1"/>
  <c r="S555" i="2"/>
  <c r="U555" i="2" s="1"/>
  <c r="S556" i="2"/>
  <c r="U556" i="2" s="1"/>
  <c r="S557" i="2"/>
  <c r="U557" i="2" s="1"/>
  <c r="S558" i="2"/>
  <c r="U558" i="2" s="1"/>
  <c r="S559" i="2"/>
  <c r="U559" i="2" s="1"/>
  <c r="S560" i="2"/>
  <c r="U560" i="2" s="1"/>
  <c r="S561" i="2"/>
  <c r="U561" i="2" s="1"/>
  <c r="S562" i="2"/>
  <c r="U562" i="2" s="1"/>
  <c r="S563" i="2"/>
  <c r="U563" i="2" s="1"/>
  <c r="S564" i="2"/>
  <c r="U564" i="2" s="1"/>
  <c r="S565" i="2"/>
  <c r="U565" i="2" s="1"/>
  <c r="S566" i="2"/>
  <c r="U566" i="2" s="1"/>
  <c r="S567" i="2"/>
  <c r="U567" i="2" s="1"/>
  <c r="S568" i="2"/>
  <c r="U568" i="2" s="1"/>
  <c r="S569" i="2"/>
  <c r="U569" i="2" s="1"/>
  <c r="S570" i="2"/>
  <c r="U570" i="2" s="1"/>
  <c r="S571" i="2"/>
  <c r="U571" i="2" s="1"/>
  <c r="S572" i="2"/>
  <c r="U572" i="2" s="1"/>
  <c r="S573" i="2"/>
  <c r="U573" i="2" s="1"/>
  <c r="S574" i="2"/>
  <c r="U574" i="2" s="1"/>
  <c r="S575" i="2"/>
  <c r="U575" i="2" s="1"/>
  <c r="S576" i="2"/>
  <c r="U576" i="2" s="1"/>
  <c r="S577" i="2"/>
  <c r="U577" i="2" s="1"/>
  <c r="S578" i="2"/>
  <c r="U578" i="2" s="1"/>
  <c r="S579" i="2"/>
  <c r="U579" i="2" s="1"/>
  <c r="S580" i="2"/>
  <c r="U580" i="2" s="1"/>
  <c r="S581" i="2"/>
  <c r="U581" i="2" s="1"/>
  <c r="S582" i="2"/>
  <c r="U582" i="2" s="1"/>
  <c r="S583" i="2"/>
  <c r="U583" i="2" s="1"/>
  <c r="S584" i="2"/>
  <c r="U584" i="2" s="1"/>
  <c r="S585" i="2"/>
  <c r="U585" i="2" s="1"/>
  <c r="S586" i="2"/>
  <c r="U586" i="2" s="1"/>
  <c r="S587" i="2"/>
  <c r="U587" i="2" s="1"/>
  <c r="S588" i="2"/>
  <c r="U588" i="2" s="1"/>
  <c r="S589" i="2"/>
  <c r="U589" i="2" s="1"/>
  <c r="S590" i="2"/>
  <c r="U590" i="2" s="1"/>
  <c r="S591" i="2"/>
  <c r="U591" i="2" s="1"/>
  <c r="S592" i="2"/>
  <c r="U592" i="2" s="1"/>
  <c r="S593" i="2"/>
  <c r="U593" i="2" s="1"/>
  <c r="S594" i="2"/>
  <c r="U594" i="2" s="1"/>
  <c r="S595" i="2"/>
  <c r="U595" i="2" s="1"/>
  <c r="S596" i="2"/>
  <c r="U596" i="2" s="1"/>
  <c r="S597" i="2"/>
  <c r="U597" i="2" s="1"/>
  <c r="S598" i="2"/>
  <c r="U598" i="2" s="1"/>
  <c r="S599" i="2"/>
  <c r="U599" i="2" s="1"/>
  <c r="S600" i="2"/>
  <c r="U600" i="2" s="1"/>
  <c r="S601" i="2"/>
  <c r="U601" i="2" s="1"/>
  <c r="S602" i="2"/>
  <c r="U602" i="2" s="1"/>
  <c r="S603" i="2"/>
  <c r="U603" i="2" s="1"/>
  <c r="S604" i="2"/>
  <c r="U604" i="2" s="1"/>
  <c r="S605" i="2"/>
  <c r="U605" i="2" s="1"/>
  <c r="S606" i="2"/>
  <c r="U606" i="2" s="1"/>
  <c r="S607" i="2"/>
  <c r="U607" i="2" s="1"/>
  <c r="S608" i="2"/>
  <c r="U608" i="2" s="1"/>
  <c r="S609" i="2"/>
  <c r="U609" i="2" s="1"/>
  <c r="S610" i="2"/>
  <c r="U610" i="2" s="1"/>
  <c r="S611" i="2"/>
  <c r="U611" i="2" s="1"/>
  <c r="S612" i="2"/>
  <c r="U612" i="2" s="1"/>
  <c r="S613" i="2"/>
  <c r="U613" i="2" s="1"/>
  <c r="S614" i="2"/>
  <c r="U614" i="2" s="1"/>
  <c r="S615" i="2"/>
  <c r="U615" i="2" s="1"/>
  <c r="S616" i="2"/>
  <c r="U616" i="2" s="1"/>
  <c r="S617" i="2"/>
  <c r="U617" i="2" s="1"/>
  <c r="S618" i="2"/>
  <c r="U618" i="2" s="1"/>
  <c r="S619" i="2"/>
  <c r="U619" i="2" s="1"/>
  <c r="S620" i="2"/>
  <c r="U620" i="2" s="1"/>
  <c r="S621" i="2"/>
  <c r="U621" i="2" s="1"/>
  <c r="S622" i="2"/>
  <c r="U622" i="2" s="1"/>
  <c r="S623" i="2"/>
  <c r="U623" i="2" s="1"/>
  <c r="S624" i="2"/>
  <c r="U624" i="2" s="1"/>
  <c r="S625" i="2"/>
  <c r="U625" i="2" s="1"/>
  <c r="S626" i="2"/>
  <c r="U626" i="2" s="1"/>
  <c r="S627" i="2"/>
  <c r="U627" i="2" s="1"/>
  <c r="S628" i="2"/>
  <c r="U628" i="2" s="1"/>
  <c r="S629" i="2"/>
  <c r="U629" i="2" s="1"/>
  <c r="S630" i="2"/>
  <c r="U630" i="2" s="1"/>
  <c r="S631" i="2"/>
  <c r="U631" i="2" s="1"/>
  <c r="S632" i="2"/>
  <c r="U632" i="2" s="1"/>
  <c r="S633" i="2"/>
  <c r="U633" i="2" s="1"/>
  <c r="S634" i="2"/>
  <c r="U634" i="2" s="1"/>
  <c r="S635" i="2"/>
  <c r="U635" i="2" s="1"/>
  <c r="S636" i="2"/>
  <c r="U636" i="2" s="1"/>
  <c r="S637" i="2"/>
  <c r="U637" i="2" s="1"/>
  <c r="S638" i="2"/>
  <c r="U638" i="2" s="1"/>
  <c r="S639" i="2"/>
  <c r="U639" i="2" s="1"/>
  <c r="S640" i="2"/>
  <c r="U640" i="2" s="1"/>
  <c r="S641" i="2"/>
  <c r="U641" i="2" s="1"/>
  <c r="S642" i="2"/>
  <c r="U642" i="2" s="1"/>
  <c r="S643" i="2"/>
  <c r="U643" i="2" s="1"/>
  <c r="S644" i="2"/>
  <c r="U644" i="2" s="1"/>
  <c r="S645" i="2"/>
  <c r="U645" i="2" s="1"/>
  <c r="S646" i="2"/>
  <c r="U646" i="2" s="1"/>
  <c r="S647" i="2"/>
  <c r="U647" i="2" s="1"/>
  <c r="S648" i="2"/>
  <c r="U648" i="2" s="1"/>
  <c r="S649" i="2"/>
  <c r="U649" i="2" s="1"/>
  <c r="S650" i="2"/>
  <c r="U650" i="2" s="1"/>
  <c r="S651" i="2"/>
  <c r="U651" i="2" s="1"/>
  <c r="S652" i="2"/>
  <c r="U652" i="2" s="1"/>
  <c r="S653" i="2"/>
  <c r="U653" i="2" s="1"/>
  <c r="S654" i="2"/>
  <c r="U654" i="2" s="1"/>
  <c r="S655" i="2"/>
  <c r="U655" i="2" s="1"/>
  <c r="S656" i="2"/>
  <c r="U656" i="2" s="1"/>
  <c r="S657" i="2"/>
  <c r="U657" i="2" s="1"/>
  <c r="S658" i="2"/>
  <c r="U658" i="2" s="1"/>
  <c r="S659" i="2"/>
  <c r="U659" i="2" s="1"/>
  <c r="S660" i="2"/>
  <c r="U660" i="2" s="1"/>
  <c r="S661" i="2"/>
  <c r="U661" i="2" s="1"/>
  <c r="S662" i="2"/>
  <c r="U662" i="2" s="1"/>
  <c r="S663" i="2"/>
  <c r="U663" i="2" s="1"/>
  <c r="S664" i="2"/>
  <c r="U664" i="2" s="1"/>
  <c r="S665" i="2"/>
  <c r="U665" i="2" s="1"/>
  <c r="S666" i="2"/>
  <c r="U666" i="2" s="1"/>
  <c r="S667" i="2"/>
  <c r="U667" i="2" s="1"/>
  <c r="S668" i="2"/>
  <c r="U668" i="2" s="1"/>
  <c r="S669" i="2"/>
  <c r="U669" i="2" s="1"/>
  <c r="S670" i="2"/>
  <c r="U670" i="2" s="1"/>
  <c r="S671" i="2"/>
  <c r="U671" i="2" s="1"/>
  <c r="S672" i="2"/>
  <c r="U672" i="2" s="1"/>
  <c r="S673" i="2"/>
  <c r="U673" i="2" s="1"/>
  <c r="S674" i="2"/>
  <c r="U674" i="2" s="1"/>
  <c r="S675" i="2"/>
  <c r="U675" i="2" s="1"/>
  <c r="S676" i="2"/>
  <c r="U676" i="2" s="1"/>
  <c r="S677" i="2"/>
  <c r="U677" i="2" s="1"/>
  <c r="S678" i="2"/>
  <c r="U678" i="2" s="1"/>
  <c r="S679" i="2"/>
  <c r="U679" i="2" s="1"/>
  <c r="S680" i="2"/>
  <c r="U680" i="2" s="1"/>
  <c r="S681" i="2"/>
  <c r="U681" i="2" s="1"/>
  <c r="S682" i="2"/>
  <c r="U682" i="2" s="1"/>
  <c r="S683" i="2"/>
  <c r="U683" i="2" s="1"/>
  <c r="S684" i="2"/>
  <c r="U684" i="2" s="1"/>
  <c r="S685" i="2"/>
  <c r="U685" i="2" s="1"/>
  <c r="S686" i="2"/>
  <c r="U686" i="2" s="1"/>
  <c r="S687" i="2"/>
  <c r="U687" i="2" s="1"/>
  <c r="S688" i="2"/>
  <c r="U688" i="2" s="1"/>
  <c r="S689" i="2"/>
  <c r="U689" i="2" s="1"/>
  <c r="S690" i="2"/>
  <c r="U690" i="2" s="1"/>
  <c r="S691" i="2"/>
  <c r="U691" i="2" s="1"/>
  <c r="S692" i="2"/>
  <c r="U692" i="2" s="1"/>
  <c r="S693" i="2"/>
  <c r="U693" i="2" s="1"/>
  <c r="S694" i="2"/>
  <c r="U694" i="2" s="1"/>
  <c r="S695" i="2"/>
  <c r="U695" i="2" s="1"/>
  <c r="S696" i="2"/>
  <c r="U696" i="2" s="1"/>
  <c r="S697" i="2"/>
  <c r="U697" i="2" s="1"/>
  <c r="S698" i="2"/>
  <c r="U698" i="2" s="1"/>
  <c r="S699" i="2"/>
  <c r="U699" i="2" s="1"/>
  <c r="S700" i="2"/>
  <c r="U700" i="2" s="1"/>
  <c r="S701" i="2"/>
  <c r="U701" i="2" s="1"/>
  <c r="S702" i="2"/>
  <c r="U702" i="2" s="1"/>
  <c r="S703" i="2"/>
  <c r="U703" i="2" s="1"/>
  <c r="S704" i="2"/>
  <c r="U704" i="2" s="1"/>
  <c r="S705" i="2"/>
  <c r="U705" i="2" s="1"/>
  <c r="S706" i="2"/>
  <c r="U706" i="2" s="1"/>
  <c r="S707" i="2"/>
  <c r="U707" i="2" s="1"/>
  <c r="S708" i="2"/>
  <c r="U708" i="2" s="1"/>
  <c r="S709" i="2"/>
  <c r="U709" i="2" s="1"/>
  <c r="S710" i="2"/>
  <c r="U710" i="2" s="1"/>
  <c r="S711" i="2"/>
  <c r="U711" i="2" s="1"/>
  <c r="S712" i="2"/>
  <c r="U712" i="2" s="1"/>
  <c r="S713" i="2"/>
  <c r="U713" i="2" s="1"/>
  <c r="S714" i="2"/>
  <c r="U714" i="2" s="1"/>
  <c r="S715" i="2"/>
  <c r="U715" i="2" s="1"/>
  <c r="S716" i="2"/>
  <c r="U716" i="2" s="1"/>
  <c r="S717" i="2"/>
  <c r="U717" i="2" s="1"/>
  <c r="S718" i="2"/>
  <c r="U718" i="2" s="1"/>
  <c r="S719" i="2"/>
  <c r="U719" i="2" s="1"/>
  <c r="S720" i="2"/>
  <c r="U720" i="2" s="1"/>
  <c r="S721" i="2"/>
  <c r="U721" i="2" s="1"/>
  <c r="S722" i="2"/>
  <c r="U722" i="2" s="1"/>
  <c r="S723" i="2"/>
  <c r="U723" i="2" s="1"/>
  <c r="S724" i="2"/>
  <c r="U724" i="2" s="1"/>
  <c r="S725" i="2"/>
  <c r="U725" i="2" s="1"/>
  <c r="S726" i="2"/>
  <c r="U726" i="2" s="1"/>
  <c r="S727" i="2"/>
  <c r="U727" i="2" s="1"/>
  <c r="S728" i="2"/>
  <c r="U728" i="2" s="1"/>
  <c r="S729" i="2"/>
  <c r="U729" i="2" s="1"/>
  <c r="S730" i="2"/>
  <c r="U730" i="2" s="1"/>
  <c r="S731" i="2"/>
  <c r="U731" i="2" s="1"/>
  <c r="S732" i="2"/>
  <c r="U732" i="2" s="1"/>
  <c r="S733" i="2"/>
  <c r="U733" i="2" s="1"/>
  <c r="S734" i="2"/>
  <c r="U734" i="2" s="1"/>
  <c r="S735" i="2"/>
  <c r="U735" i="2" s="1"/>
  <c r="S736" i="2"/>
  <c r="U736" i="2" s="1"/>
  <c r="S737" i="2"/>
  <c r="U737" i="2" s="1"/>
  <c r="S738" i="2"/>
  <c r="U738" i="2" s="1"/>
  <c r="S739" i="2"/>
  <c r="U739" i="2" s="1"/>
  <c r="S740" i="2"/>
  <c r="U740" i="2" s="1"/>
  <c r="S741" i="2"/>
  <c r="U741" i="2" s="1"/>
  <c r="S742" i="2"/>
  <c r="U742" i="2" s="1"/>
  <c r="S743" i="2"/>
  <c r="U743" i="2" s="1"/>
  <c r="S744" i="2"/>
  <c r="U744" i="2" s="1"/>
  <c r="S745" i="2"/>
  <c r="U745" i="2" s="1"/>
  <c r="S746" i="2"/>
  <c r="U746" i="2" s="1"/>
  <c r="S747" i="2"/>
  <c r="U747" i="2" s="1"/>
  <c r="S748" i="2"/>
  <c r="U748" i="2" s="1"/>
  <c r="S749" i="2"/>
  <c r="U749" i="2" s="1"/>
  <c r="S750" i="2"/>
  <c r="U750" i="2" s="1"/>
  <c r="S751" i="2"/>
  <c r="U751" i="2" s="1"/>
  <c r="S752" i="2"/>
  <c r="U752" i="2" s="1"/>
  <c r="S753" i="2"/>
  <c r="U753" i="2" s="1"/>
  <c r="S754" i="2"/>
  <c r="U754" i="2" s="1"/>
  <c r="S755" i="2"/>
  <c r="U755" i="2" s="1"/>
  <c r="S756" i="2"/>
  <c r="U756" i="2" s="1"/>
  <c r="S757" i="2"/>
  <c r="U757" i="2" s="1"/>
  <c r="S758" i="2"/>
  <c r="U758" i="2" s="1"/>
  <c r="S759" i="2"/>
  <c r="U759" i="2" s="1"/>
  <c r="S760" i="2"/>
  <c r="U760" i="2" s="1"/>
  <c r="S761" i="2"/>
  <c r="U761" i="2" s="1"/>
  <c r="S762" i="2"/>
  <c r="U762" i="2" s="1"/>
  <c r="S763" i="2"/>
  <c r="U763" i="2" s="1"/>
  <c r="S764" i="2"/>
  <c r="U764" i="2" s="1"/>
  <c r="S765" i="2"/>
  <c r="U765" i="2" s="1"/>
  <c r="S766" i="2"/>
  <c r="U766" i="2" s="1"/>
  <c r="S767" i="2"/>
  <c r="U767" i="2" s="1"/>
  <c r="S768" i="2"/>
  <c r="U768" i="2" s="1"/>
  <c r="S769" i="2"/>
  <c r="U769" i="2" s="1"/>
  <c r="S770" i="2"/>
  <c r="U770" i="2" s="1"/>
  <c r="S771" i="2"/>
  <c r="U771" i="2" s="1"/>
  <c r="S772" i="2"/>
  <c r="U772" i="2" s="1"/>
  <c r="S773" i="2"/>
  <c r="U773" i="2" s="1"/>
  <c r="S774" i="2"/>
  <c r="U774" i="2" s="1"/>
  <c r="S775" i="2"/>
  <c r="U775" i="2" s="1"/>
  <c r="S776" i="2"/>
  <c r="U776" i="2" s="1"/>
  <c r="S777" i="2"/>
  <c r="U777" i="2" s="1"/>
  <c r="S778" i="2"/>
  <c r="U778" i="2" s="1"/>
  <c r="S779" i="2"/>
  <c r="U779" i="2" s="1"/>
  <c r="S780" i="2"/>
  <c r="U780" i="2" s="1"/>
  <c r="S781" i="2"/>
  <c r="U781" i="2" s="1"/>
  <c r="S782" i="2"/>
  <c r="U782" i="2" s="1"/>
  <c r="S783" i="2"/>
  <c r="U783" i="2" s="1"/>
  <c r="S784" i="2"/>
  <c r="U784" i="2" s="1"/>
  <c r="S785" i="2"/>
  <c r="U785" i="2" s="1"/>
  <c r="S786" i="2"/>
  <c r="U786" i="2" s="1"/>
  <c r="S787" i="2"/>
  <c r="U787" i="2" s="1"/>
  <c r="S788" i="2"/>
  <c r="U788" i="2" s="1"/>
  <c r="S789" i="2"/>
  <c r="U789" i="2" s="1"/>
  <c r="S790" i="2"/>
  <c r="U790" i="2" s="1"/>
  <c r="S791" i="2"/>
  <c r="U791" i="2" s="1"/>
  <c r="S792" i="2"/>
  <c r="U792" i="2" s="1"/>
  <c r="S793" i="2"/>
  <c r="U793" i="2" s="1"/>
  <c r="S794" i="2"/>
  <c r="U794" i="2" s="1"/>
  <c r="S795" i="2"/>
  <c r="U795" i="2" s="1"/>
  <c r="S796" i="2"/>
  <c r="U796" i="2" s="1"/>
  <c r="S797" i="2"/>
  <c r="U797" i="2" s="1"/>
  <c r="S798" i="2"/>
  <c r="U798" i="2" s="1"/>
  <c r="S799" i="2"/>
  <c r="U799" i="2" s="1"/>
  <c r="S800" i="2"/>
  <c r="U800" i="2" s="1"/>
  <c r="S801" i="2"/>
  <c r="U801" i="2" s="1"/>
  <c r="S802" i="2"/>
  <c r="U802" i="2" s="1"/>
  <c r="S803" i="2"/>
  <c r="U803" i="2" s="1"/>
  <c r="S804" i="2"/>
  <c r="U804" i="2" s="1"/>
  <c r="S805" i="2"/>
  <c r="U805" i="2" s="1"/>
  <c r="S806" i="2"/>
  <c r="U806" i="2" s="1"/>
  <c r="S807" i="2"/>
  <c r="U807" i="2" s="1"/>
  <c r="S808" i="2"/>
  <c r="U808" i="2" s="1"/>
  <c r="S809" i="2"/>
  <c r="U809" i="2" s="1"/>
  <c r="S810" i="2"/>
  <c r="U810" i="2" s="1"/>
  <c r="S811" i="2"/>
  <c r="U811" i="2" s="1"/>
  <c r="S812" i="2"/>
  <c r="U812" i="2" s="1"/>
  <c r="S813" i="2"/>
  <c r="U813" i="2" s="1"/>
  <c r="S814" i="2"/>
  <c r="U814" i="2" s="1"/>
  <c r="S815" i="2"/>
  <c r="U815" i="2" s="1"/>
  <c r="S816" i="2"/>
  <c r="U816" i="2" s="1"/>
  <c r="S817" i="2"/>
  <c r="U817" i="2" s="1"/>
  <c r="S818" i="2"/>
  <c r="U818" i="2" s="1"/>
  <c r="S819" i="2"/>
  <c r="U819" i="2" s="1"/>
  <c r="S820" i="2"/>
  <c r="U820" i="2" s="1"/>
  <c r="S821" i="2"/>
  <c r="U821" i="2" s="1"/>
  <c r="S822" i="2"/>
  <c r="U822" i="2" s="1"/>
  <c r="S823" i="2"/>
  <c r="U823" i="2" s="1"/>
  <c r="S824" i="2"/>
  <c r="U824" i="2" s="1"/>
  <c r="S825" i="2"/>
  <c r="U825" i="2" s="1"/>
  <c r="S826" i="2"/>
  <c r="U826" i="2" s="1"/>
  <c r="S827" i="2"/>
  <c r="U827" i="2" s="1"/>
  <c r="S828" i="2"/>
  <c r="U828" i="2" s="1"/>
  <c r="S829" i="2"/>
  <c r="U829" i="2" s="1"/>
  <c r="S830" i="2"/>
  <c r="U830" i="2" s="1"/>
  <c r="S831" i="2"/>
  <c r="U831" i="2" s="1"/>
  <c r="S832" i="2"/>
  <c r="U832" i="2" s="1"/>
  <c r="S833" i="2"/>
  <c r="U833" i="2" s="1"/>
  <c r="S834" i="2"/>
  <c r="U834" i="2" s="1"/>
  <c r="S835" i="2"/>
  <c r="U835" i="2" s="1"/>
  <c r="S836" i="2"/>
  <c r="U836" i="2" s="1"/>
  <c r="S837" i="2"/>
  <c r="U837" i="2" s="1"/>
  <c r="S838" i="2"/>
  <c r="U838" i="2" s="1"/>
  <c r="S839" i="2"/>
  <c r="U839" i="2" s="1"/>
  <c r="S840" i="2"/>
  <c r="U840" i="2" s="1"/>
  <c r="S841" i="2"/>
  <c r="U841" i="2" s="1"/>
  <c r="S842" i="2"/>
  <c r="U842" i="2" s="1"/>
  <c r="S843" i="2"/>
  <c r="U843" i="2" s="1"/>
  <c r="S844" i="2"/>
  <c r="U844" i="2" s="1"/>
  <c r="S845" i="2"/>
  <c r="U845" i="2" s="1"/>
  <c r="S846" i="2"/>
  <c r="U846" i="2" s="1"/>
  <c r="S847" i="2"/>
  <c r="U847" i="2" s="1"/>
  <c r="S848" i="2"/>
  <c r="U848" i="2" s="1"/>
  <c r="S849" i="2"/>
  <c r="U849" i="2" s="1"/>
  <c r="S850" i="2"/>
  <c r="U850" i="2" s="1"/>
  <c r="S851" i="2"/>
  <c r="U851" i="2" s="1"/>
  <c r="S852" i="2"/>
  <c r="U852" i="2" s="1"/>
  <c r="S853" i="2"/>
  <c r="U853" i="2" s="1"/>
  <c r="S854" i="2"/>
  <c r="U854" i="2" s="1"/>
  <c r="S855" i="2"/>
  <c r="U855" i="2" s="1"/>
  <c r="S856" i="2"/>
  <c r="U856" i="2" s="1"/>
  <c r="S857" i="2"/>
  <c r="U857" i="2" s="1"/>
  <c r="S858" i="2"/>
  <c r="U858" i="2" s="1"/>
  <c r="S859" i="2"/>
  <c r="U859" i="2" s="1"/>
  <c r="S860" i="2"/>
  <c r="U860" i="2" s="1"/>
  <c r="S861" i="2"/>
  <c r="U861" i="2" s="1"/>
  <c r="S862" i="2"/>
  <c r="U862" i="2" s="1"/>
  <c r="S863" i="2"/>
  <c r="U863" i="2" s="1"/>
  <c r="S864" i="2"/>
  <c r="U864" i="2" s="1"/>
  <c r="S865" i="2"/>
  <c r="U865" i="2" s="1"/>
  <c r="S866" i="2"/>
  <c r="U866" i="2" s="1"/>
  <c r="S867" i="2"/>
  <c r="U867" i="2" s="1"/>
  <c r="S868" i="2"/>
  <c r="U868" i="2" s="1"/>
  <c r="S869" i="2"/>
  <c r="U869" i="2" s="1"/>
  <c r="S870" i="2"/>
  <c r="U870" i="2" s="1"/>
  <c r="S871" i="2"/>
  <c r="U871" i="2" s="1"/>
  <c r="S872" i="2"/>
  <c r="U872" i="2" s="1"/>
  <c r="S873" i="2"/>
  <c r="U873" i="2" s="1"/>
  <c r="S874" i="2"/>
  <c r="U874" i="2" s="1"/>
  <c r="S875" i="2"/>
  <c r="U875" i="2" s="1"/>
  <c r="S876" i="2"/>
  <c r="U876" i="2" s="1"/>
  <c r="S877" i="2"/>
  <c r="U877" i="2" s="1"/>
  <c r="S878" i="2"/>
  <c r="U878" i="2" s="1"/>
  <c r="S879" i="2"/>
  <c r="U879" i="2" s="1"/>
  <c r="S880" i="2"/>
  <c r="U880" i="2" s="1"/>
  <c r="S881" i="2"/>
  <c r="U881" i="2" s="1"/>
  <c r="S882" i="2"/>
  <c r="U882" i="2" s="1"/>
  <c r="S883" i="2"/>
  <c r="U883" i="2" s="1"/>
  <c r="S884" i="2"/>
  <c r="U884" i="2" s="1"/>
  <c r="S885" i="2"/>
  <c r="U885" i="2" s="1"/>
  <c r="S886" i="2"/>
  <c r="U886" i="2" s="1"/>
  <c r="S887" i="2"/>
  <c r="U887" i="2" s="1"/>
  <c r="S888" i="2"/>
  <c r="U888" i="2" s="1"/>
  <c r="S889" i="2"/>
  <c r="U889" i="2" s="1"/>
  <c r="S890" i="2"/>
  <c r="U890" i="2" s="1"/>
  <c r="S891" i="2"/>
  <c r="U891" i="2" s="1"/>
  <c r="S892" i="2"/>
  <c r="U892" i="2" s="1"/>
  <c r="S893" i="2"/>
  <c r="U893" i="2" s="1"/>
  <c r="S894" i="2"/>
  <c r="U894" i="2" s="1"/>
  <c r="S895" i="2"/>
  <c r="U895" i="2" s="1"/>
  <c r="S896" i="2"/>
  <c r="U896" i="2" s="1"/>
  <c r="S897" i="2"/>
  <c r="U897" i="2" s="1"/>
  <c r="S898" i="2"/>
  <c r="U898" i="2" s="1"/>
  <c r="S899" i="2"/>
  <c r="U899" i="2" s="1"/>
  <c r="S900" i="2"/>
  <c r="U900" i="2" s="1"/>
  <c r="S901" i="2"/>
  <c r="U901" i="2" s="1"/>
  <c r="S902" i="2"/>
  <c r="U902" i="2" s="1"/>
  <c r="S903" i="2"/>
  <c r="U903" i="2" s="1"/>
  <c r="S904" i="2"/>
  <c r="U904" i="2" s="1"/>
  <c r="S905" i="2"/>
  <c r="U905" i="2" s="1"/>
  <c r="S906" i="2"/>
  <c r="U906" i="2" s="1"/>
  <c r="S907" i="2"/>
  <c r="U907" i="2" s="1"/>
  <c r="S908" i="2"/>
  <c r="U908" i="2" s="1"/>
  <c r="S909" i="2"/>
  <c r="U909" i="2" s="1"/>
  <c r="S910" i="2"/>
  <c r="U910" i="2" s="1"/>
  <c r="S911" i="2"/>
  <c r="U911" i="2" s="1"/>
  <c r="S912" i="2"/>
  <c r="U912" i="2" s="1"/>
  <c r="S913" i="2"/>
  <c r="U913" i="2" s="1"/>
  <c r="S914" i="2"/>
  <c r="U914" i="2" s="1"/>
  <c r="S915" i="2"/>
  <c r="U915" i="2" s="1"/>
  <c r="S916" i="2"/>
  <c r="U916" i="2" s="1"/>
  <c r="S917" i="2"/>
  <c r="U917" i="2" s="1"/>
  <c r="S918" i="2"/>
  <c r="U918" i="2" s="1"/>
  <c r="S919" i="2"/>
  <c r="U919" i="2" s="1"/>
  <c r="S920" i="2"/>
  <c r="U920" i="2" s="1"/>
  <c r="S921" i="2"/>
  <c r="U921" i="2" s="1"/>
  <c r="S922" i="2"/>
  <c r="U922" i="2" s="1"/>
  <c r="S923" i="2"/>
  <c r="U923" i="2" s="1"/>
  <c r="S924" i="2"/>
  <c r="U924" i="2" s="1"/>
  <c r="S925" i="2"/>
  <c r="U925" i="2" s="1"/>
  <c r="S926" i="2"/>
  <c r="U926" i="2" s="1"/>
  <c r="S927" i="2"/>
  <c r="U927" i="2" s="1"/>
  <c r="S928" i="2"/>
  <c r="U928" i="2" s="1"/>
  <c r="S929" i="2"/>
  <c r="U929" i="2" s="1"/>
  <c r="S930" i="2"/>
  <c r="U930" i="2" s="1"/>
  <c r="S931" i="2"/>
  <c r="U931" i="2" s="1"/>
  <c r="S932" i="2"/>
  <c r="U932" i="2" s="1"/>
  <c r="S933" i="2"/>
  <c r="U933" i="2" s="1"/>
  <c r="S934" i="2"/>
  <c r="U934" i="2" s="1"/>
  <c r="S935" i="2"/>
  <c r="U935" i="2" s="1"/>
  <c r="S936" i="2"/>
  <c r="U936" i="2" s="1"/>
  <c r="S937" i="2"/>
  <c r="U937" i="2" s="1"/>
  <c r="S938" i="2"/>
  <c r="U938" i="2" s="1"/>
  <c r="S939" i="2"/>
  <c r="U939" i="2" s="1"/>
  <c r="S940" i="2"/>
  <c r="U940" i="2" s="1"/>
  <c r="S941" i="2"/>
  <c r="U941" i="2" s="1"/>
  <c r="S942" i="2"/>
  <c r="U942" i="2" s="1"/>
  <c r="S943" i="2"/>
  <c r="U943" i="2" s="1"/>
  <c r="S944" i="2"/>
  <c r="U944" i="2" s="1"/>
  <c r="S945" i="2"/>
  <c r="U945" i="2" s="1"/>
  <c r="S946" i="2"/>
  <c r="U946" i="2" s="1"/>
  <c r="S947" i="2"/>
  <c r="U947" i="2" s="1"/>
  <c r="S948" i="2"/>
  <c r="U948" i="2" s="1"/>
  <c r="S949" i="2"/>
  <c r="U949" i="2" s="1"/>
  <c r="S950" i="2"/>
  <c r="U950" i="2" s="1"/>
  <c r="S951" i="2"/>
  <c r="U951" i="2" s="1"/>
  <c r="S952" i="2"/>
  <c r="U952" i="2" s="1"/>
  <c r="S953" i="2"/>
  <c r="U953" i="2" s="1"/>
  <c r="S954" i="2"/>
  <c r="U954" i="2" s="1"/>
  <c r="S955" i="2"/>
  <c r="U955" i="2" s="1"/>
  <c r="S956" i="2"/>
  <c r="U956" i="2" s="1"/>
  <c r="S957" i="2"/>
  <c r="U957" i="2" s="1"/>
  <c r="S958" i="2"/>
  <c r="U958" i="2" s="1"/>
  <c r="S959" i="2"/>
  <c r="U959" i="2" s="1"/>
  <c r="S960" i="2"/>
  <c r="U960" i="2" s="1"/>
  <c r="S961" i="2"/>
  <c r="U961" i="2" s="1"/>
  <c r="S962" i="2"/>
  <c r="U962" i="2" s="1"/>
  <c r="S963" i="2"/>
  <c r="U963" i="2" s="1"/>
  <c r="S964" i="2"/>
  <c r="U964" i="2" s="1"/>
  <c r="S965" i="2"/>
  <c r="U965" i="2" s="1"/>
  <c r="S966" i="2"/>
  <c r="U966" i="2" s="1"/>
  <c r="S967" i="2"/>
  <c r="U967" i="2" s="1"/>
  <c r="S968" i="2"/>
  <c r="U968" i="2" s="1"/>
  <c r="S969" i="2"/>
  <c r="U969" i="2" s="1"/>
  <c r="S970" i="2"/>
  <c r="U970" i="2" s="1"/>
  <c r="S971" i="2"/>
  <c r="U971" i="2" s="1"/>
  <c r="S972" i="2"/>
  <c r="U972" i="2" s="1"/>
  <c r="S973" i="2"/>
  <c r="U973" i="2" s="1"/>
  <c r="S974" i="2"/>
  <c r="U974" i="2" s="1"/>
  <c r="S975" i="2"/>
  <c r="U975" i="2" s="1"/>
  <c r="S976" i="2"/>
  <c r="U976" i="2" s="1"/>
  <c r="S977" i="2"/>
  <c r="U977" i="2" s="1"/>
  <c r="S978" i="2"/>
  <c r="U978" i="2" s="1"/>
  <c r="S979" i="2"/>
  <c r="U979" i="2" s="1"/>
  <c r="S980" i="2"/>
  <c r="U980" i="2" s="1"/>
  <c r="S981" i="2"/>
  <c r="U981" i="2" s="1"/>
  <c r="S982" i="2"/>
  <c r="U982" i="2" s="1"/>
  <c r="S983" i="2"/>
  <c r="U983" i="2" s="1"/>
  <c r="S984" i="2"/>
  <c r="U984" i="2" s="1"/>
  <c r="S985" i="2"/>
  <c r="U985" i="2" s="1"/>
  <c r="S986" i="2"/>
  <c r="U986" i="2" s="1"/>
  <c r="S987" i="2"/>
  <c r="U987" i="2" s="1"/>
  <c r="S988" i="2"/>
  <c r="U988" i="2" s="1"/>
  <c r="S989" i="2"/>
  <c r="U989" i="2" s="1"/>
  <c r="S990" i="2"/>
  <c r="U990" i="2" s="1"/>
  <c r="S991" i="2"/>
  <c r="U991" i="2" s="1"/>
  <c r="S992" i="2"/>
  <c r="U992" i="2" s="1"/>
  <c r="S993" i="2"/>
  <c r="U993" i="2" s="1"/>
  <c r="S994" i="2"/>
  <c r="U994" i="2" s="1"/>
  <c r="S995" i="2"/>
  <c r="U995" i="2" s="1"/>
  <c r="S996" i="2"/>
  <c r="U996" i="2" s="1"/>
  <c r="S997" i="2"/>
  <c r="U997" i="2" s="1"/>
  <c r="S998" i="2"/>
  <c r="U998" i="2" s="1"/>
  <c r="S999" i="2"/>
  <c r="U999" i="2" s="1"/>
  <c r="S1000" i="2"/>
  <c r="U1000" i="2" s="1"/>
  <c r="S1001" i="2"/>
  <c r="U1001" i="2" s="1"/>
  <c r="S1002" i="2"/>
  <c r="U1002" i="2" s="1"/>
  <c r="S1003" i="2"/>
  <c r="U1003" i="2" s="1"/>
  <c r="S1004" i="2"/>
  <c r="U1004" i="2" s="1"/>
  <c r="S1005" i="2"/>
  <c r="U1005" i="2" s="1"/>
  <c r="S1006" i="2"/>
  <c r="U1006" i="2" s="1"/>
  <c r="S1007" i="2"/>
  <c r="U1007" i="2" s="1"/>
  <c r="S1008" i="2"/>
  <c r="U1008" i="2" s="1"/>
  <c r="S1009" i="2"/>
  <c r="U1009" i="2" s="1"/>
  <c r="S1010" i="2"/>
  <c r="U1010" i="2" s="1"/>
  <c r="S1011" i="2"/>
  <c r="U1011" i="2" s="1"/>
  <c r="S1012" i="2"/>
  <c r="U1012" i="2" s="1"/>
  <c r="S1013" i="2"/>
  <c r="U1013" i="2" s="1"/>
  <c r="S1014" i="2"/>
  <c r="U1014" i="2" s="1"/>
  <c r="S1015" i="2"/>
  <c r="U1015" i="2" s="1"/>
  <c r="S1016" i="2"/>
  <c r="U1016" i="2" s="1"/>
  <c r="S1017" i="2"/>
  <c r="U1017" i="2" s="1"/>
  <c r="S1018" i="2"/>
  <c r="U1018" i="2" s="1"/>
  <c r="S1019" i="2"/>
  <c r="U1019" i="2" s="1"/>
  <c r="S1020" i="2"/>
  <c r="U1020" i="2" s="1"/>
  <c r="S1021" i="2"/>
  <c r="U1021" i="2" s="1"/>
  <c r="S1022" i="2"/>
  <c r="U1022" i="2" s="1"/>
  <c r="S1023" i="2"/>
  <c r="U1023" i="2" s="1"/>
  <c r="S1024" i="2"/>
  <c r="U1024" i="2" s="1"/>
  <c r="S1025" i="2"/>
  <c r="U1025" i="2" s="1"/>
  <c r="S1026" i="2"/>
  <c r="U1026" i="2" s="1"/>
  <c r="S1027" i="2"/>
  <c r="U1027" i="2" s="1"/>
  <c r="S1028" i="2"/>
  <c r="U1028" i="2" s="1"/>
  <c r="S1029" i="2"/>
  <c r="U1029" i="2" s="1"/>
  <c r="S1030" i="2"/>
  <c r="U1030" i="2" s="1"/>
  <c r="S1031" i="2"/>
  <c r="U1031" i="2" s="1"/>
  <c r="S1032" i="2"/>
  <c r="U1032" i="2" s="1"/>
  <c r="S1033" i="2"/>
  <c r="U1033" i="2" s="1"/>
  <c r="S1034" i="2"/>
  <c r="U1034" i="2" s="1"/>
  <c r="S1035" i="2"/>
  <c r="U1035" i="2" s="1"/>
  <c r="S1036" i="2"/>
  <c r="U1036" i="2" s="1"/>
  <c r="S1037" i="2"/>
  <c r="U1037" i="2" s="1"/>
  <c r="S1038" i="2"/>
  <c r="U1038" i="2" s="1"/>
  <c r="S1039" i="2"/>
  <c r="U1039" i="2" s="1"/>
  <c r="S1040" i="2"/>
  <c r="U1040" i="2" s="1"/>
  <c r="S1041" i="2"/>
  <c r="U1041" i="2" s="1"/>
  <c r="S1042" i="2"/>
  <c r="U1042" i="2" s="1"/>
  <c r="S1043" i="2"/>
  <c r="U1043" i="2" s="1"/>
  <c r="S1044" i="2"/>
  <c r="U1044" i="2" s="1"/>
  <c r="S1045" i="2"/>
  <c r="U1045" i="2" s="1"/>
  <c r="S1046" i="2"/>
  <c r="U1046" i="2" s="1"/>
  <c r="S1047" i="2"/>
  <c r="U1047" i="2" s="1"/>
  <c r="S1048" i="2"/>
  <c r="U1048" i="2" s="1"/>
  <c r="S1049" i="2"/>
  <c r="U1049" i="2" s="1"/>
  <c r="S1050" i="2"/>
  <c r="U1050" i="2" s="1"/>
  <c r="S1051" i="2"/>
  <c r="U1051" i="2" s="1"/>
  <c r="S1052" i="2"/>
  <c r="U1052" i="2" s="1"/>
  <c r="S1053" i="2"/>
  <c r="U1053" i="2" s="1"/>
  <c r="S1054" i="2"/>
  <c r="U1054" i="2" s="1"/>
  <c r="S1055" i="2"/>
  <c r="U1055" i="2" s="1"/>
  <c r="S1056" i="2"/>
  <c r="U1056" i="2" s="1"/>
  <c r="S1057" i="2"/>
  <c r="U1057" i="2" s="1"/>
  <c r="S1058" i="2"/>
  <c r="U1058" i="2" s="1"/>
  <c r="S1059" i="2"/>
  <c r="U1059" i="2" s="1"/>
  <c r="S1060" i="2"/>
  <c r="U1060" i="2" s="1"/>
  <c r="S1061" i="2"/>
  <c r="U1061" i="2" s="1"/>
  <c r="S1062" i="2"/>
  <c r="U1062" i="2" s="1"/>
  <c r="S1063" i="2"/>
  <c r="U1063" i="2" s="1"/>
  <c r="S1064" i="2"/>
  <c r="U1064" i="2" s="1"/>
  <c r="S1065" i="2"/>
  <c r="U1065" i="2" s="1"/>
  <c r="S1066" i="2"/>
  <c r="U1066" i="2" s="1"/>
  <c r="S1067" i="2"/>
  <c r="U1067" i="2" s="1"/>
  <c r="S1068" i="2"/>
  <c r="U1068" i="2" s="1"/>
  <c r="S1069" i="2"/>
  <c r="U1069" i="2" s="1"/>
  <c r="S1070" i="2"/>
  <c r="U1070" i="2" s="1"/>
  <c r="S1071" i="2"/>
  <c r="U1071" i="2" s="1"/>
  <c r="S1072" i="2"/>
  <c r="U1072" i="2" s="1"/>
  <c r="S1073" i="2"/>
  <c r="U1073" i="2" s="1"/>
  <c r="S1074" i="2"/>
  <c r="U1074" i="2" s="1"/>
  <c r="S1075" i="2"/>
  <c r="U1075" i="2" s="1"/>
  <c r="S1076" i="2"/>
  <c r="U1076" i="2" s="1"/>
  <c r="S1077" i="2"/>
  <c r="U1077" i="2" s="1"/>
  <c r="S1078" i="2"/>
  <c r="U1078" i="2" s="1"/>
  <c r="S1079" i="2"/>
  <c r="U1079" i="2" s="1"/>
  <c r="S1080" i="2"/>
  <c r="U1080" i="2" s="1"/>
  <c r="S1081" i="2"/>
  <c r="U1081" i="2" s="1"/>
  <c r="S1082" i="2"/>
  <c r="U1082" i="2" s="1"/>
  <c r="S1083" i="2"/>
  <c r="U1083" i="2" s="1"/>
  <c r="S1084" i="2"/>
  <c r="U1084" i="2" s="1"/>
  <c r="S1085" i="2"/>
  <c r="U1085" i="2" s="1"/>
  <c r="S1086" i="2"/>
  <c r="U1086" i="2" s="1"/>
  <c r="S1087" i="2"/>
  <c r="U1087" i="2" s="1"/>
  <c r="S1088" i="2"/>
  <c r="U1088" i="2" s="1"/>
  <c r="S1089" i="2"/>
  <c r="U1089" i="2" s="1"/>
  <c r="S1090" i="2"/>
  <c r="U1090" i="2" s="1"/>
  <c r="S1091" i="2"/>
  <c r="U1091" i="2" s="1"/>
  <c r="S1092" i="2"/>
  <c r="U1092" i="2" s="1"/>
  <c r="S1093" i="2"/>
  <c r="U1093" i="2" s="1"/>
  <c r="S1094" i="2"/>
  <c r="U1094" i="2" s="1"/>
  <c r="S1095" i="2"/>
  <c r="U1095" i="2" s="1"/>
  <c r="S1096" i="2"/>
  <c r="U1096" i="2" s="1"/>
  <c r="S1097" i="2"/>
  <c r="U1097" i="2" s="1"/>
  <c r="S1098" i="2"/>
  <c r="U1098" i="2" s="1"/>
  <c r="S1099" i="2"/>
  <c r="U1099" i="2" s="1"/>
  <c r="S1100" i="2"/>
  <c r="U1100" i="2" s="1"/>
  <c r="S1101" i="2"/>
  <c r="U1101" i="2" s="1"/>
  <c r="S1102" i="2"/>
  <c r="U1102" i="2" s="1"/>
  <c r="S1103" i="2"/>
  <c r="U1103" i="2" s="1"/>
  <c r="S1104" i="2"/>
  <c r="U1104" i="2" s="1"/>
  <c r="S1105" i="2"/>
  <c r="U1105" i="2" s="1"/>
  <c r="S1106" i="2"/>
  <c r="U1106" i="2" s="1"/>
  <c r="S1107" i="2"/>
  <c r="U1107" i="2" s="1"/>
  <c r="S1108" i="2"/>
  <c r="U1108" i="2" s="1"/>
  <c r="S1109" i="2"/>
  <c r="U1109" i="2" s="1"/>
  <c r="S1110" i="2"/>
  <c r="U1110" i="2" s="1"/>
  <c r="S1111" i="2"/>
  <c r="U1111" i="2" s="1"/>
  <c r="S1112" i="2"/>
  <c r="U1112" i="2" s="1"/>
  <c r="S1113" i="2"/>
  <c r="U1113" i="2" s="1"/>
  <c r="S1114" i="2"/>
  <c r="U1114" i="2" s="1"/>
  <c r="S1115" i="2"/>
  <c r="U1115" i="2" s="1"/>
  <c r="S1116" i="2"/>
  <c r="U1116" i="2" s="1"/>
  <c r="S1117" i="2"/>
  <c r="U1117" i="2" s="1"/>
  <c r="S1118" i="2"/>
  <c r="U1118" i="2" s="1"/>
  <c r="S1119" i="2"/>
  <c r="U1119" i="2" s="1"/>
  <c r="S1120" i="2"/>
  <c r="U1120" i="2" s="1"/>
  <c r="S1121" i="2"/>
  <c r="U1121" i="2" s="1"/>
  <c r="S1122" i="2"/>
  <c r="U1122" i="2" s="1"/>
  <c r="S1123" i="2"/>
  <c r="U1123" i="2" s="1"/>
  <c r="S1124" i="2"/>
  <c r="U1124" i="2" s="1"/>
  <c r="S1125" i="2"/>
  <c r="U1125" i="2" s="1"/>
  <c r="S1126" i="2"/>
  <c r="U1126" i="2" s="1"/>
  <c r="S1127" i="2"/>
  <c r="U1127" i="2" s="1"/>
  <c r="S1128" i="2"/>
  <c r="U1128" i="2" s="1"/>
  <c r="S1129" i="2"/>
  <c r="U1129" i="2" s="1"/>
  <c r="S1130" i="2"/>
  <c r="U1130" i="2" s="1"/>
  <c r="S1131" i="2"/>
  <c r="U1131" i="2" s="1"/>
  <c r="S1132" i="2"/>
  <c r="U1132" i="2" s="1"/>
  <c r="S1133" i="2"/>
  <c r="U1133" i="2" s="1"/>
  <c r="S1134" i="2"/>
  <c r="U1134" i="2" s="1"/>
  <c r="S1135" i="2"/>
  <c r="U1135" i="2" s="1"/>
  <c r="S1136" i="2"/>
  <c r="U1136" i="2" s="1"/>
  <c r="S1137" i="2"/>
  <c r="U1137" i="2" s="1"/>
  <c r="S1138" i="2"/>
  <c r="U1138" i="2" s="1"/>
  <c r="S1139" i="2"/>
  <c r="U1139" i="2" s="1"/>
  <c r="S1140" i="2"/>
  <c r="U1140" i="2" s="1"/>
  <c r="S1141" i="2"/>
  <c r="U1141" i="2" s="1"/>
  <c r="S1142" i="2"/>
  <c r="U1142" i="2" s="1"/>
  <c r="S1143" i="2"/>
  <c r="U1143" i="2" s="1"/>
  <c r="S1144" i="2"/>
  <c r="U1144" i="2" s="1"/>
  <c r="S1145" i="2"/>
  <c r="U1145" i="2" s="1"/>
  <c r="S1146" i="2"/>
  <c r="U1146" i="2" s="1"/>
  <c r="S1147" i="2"/>
  <c r="U1147" i="2" s="1"/>
  <c r="S1148" i="2"/>
  <c r="U1148" i="2" s="1"/>
  <c r="S1149" i="2"/>
  <c r="U1149" i="2" s="1"/>
  <c r="S1150" i="2"/>
  <c r="U1150" i="2" s="1"/>
  <c r="S1151" i="2"/>
  <c r="U1151" i="2" s="1"/>
  <c r="S1152" i="2"/>
  <c r="U1152" i="2" s="1"/>
  <c r="S1153" i="2"/>
  <c r="U1153" i="2" s="1"/>
  <c r="S1154" i="2"/>
  <c r="U1154" i="2" s="1"/>
  <c r="S1155" i="2"/>
  <c r="U1155" i="2" s="1"/>
  <c r="S1156" i="2"/>
  <c r="U1156" i="2" s="1"/>
  <c r="S1157" i="2"/>
  <c r="U1157" i="2" s="1"/>
  <c r="S1158" i="2"/>
  <c r="U1158" i="2" s="1"/>
  <c r="S1159" i="2"/>
  <c r="U1159" i="2" s="1"/>
  <c r="S1160" i="2"/>
  <c r="U1160" i="2" s="1"/>
  <c r="S1161" i="2"/>
  <c r="U1161" i="2" s="1"/>
  <c r="S1162" i="2"/>
  <c r="U1162" i="2" s="1"/>
  <c r="S1163" i="2"/>
  <c r="U1163" i="2" s="1"/>
  <c r="S1164" i="2"/>
  <c r="U1164" i="2" s="1"/>
  <c r="S1165" i="2"/>
  <c r="U1165" i="2" s="1"/>
  <c r="S1166" i="2"/>
  <c r="U1166" i="2" s="1"/>
  <c r="S1167" i="2"/>
  <c r="U1167" i="2" s="1"/>
  <c r="S1168" i="2"/>
  <c r="U1168" i="2" s="1"/>
  <c r="S1169" i="2"/>
  <c r="U1169" i="2" s="1"/>
  <c r="S1170" i="2"/>
  <c r="U1170" i="2" s="1"/>
  <c r="S1171" i="2"/>
  <c r="U1171" i="2" s="1"/>
  <c r="S1172" i="2"/>
  <c r="U1172" i="2" s="1"/>
  <c r="S1173" i="2"/>
  <c r="U1173" i="2" s="1"/>
  <c r="S1174" i="2"/>
  <c r="U1174" i="2" s="1"/>
  <c r="S1175" i="2"/>
  <c r="U1175" i="2" s="1"/>
  <c r="S1176" i="2"/>
  <c r="U1176" i="2" s="1"/>
  <c r="S1177" i="2"/>
  <c r="U1177" i="2" s="1"/>
  <c r="S1178" i="2"/>
  <c r="U1178" i="2" s="1"/>
  <c r="S1179" i="2"/>
  <c r="U1179" i="2" s="1"/>
  <c r="S1180" i="2"/>
  <c r="U1180" i="2" s="1"/>
  <c r="S1181" i="2"/>
  <c r="U1181" i="2" s="1"/>
  <c r="S1182" i="2"/>
  <c r="U1182" i="2" s="1"/>
  <c r="S1183" i="2"/>
  <c r="U1183" i="2" s="1"/>
  <c r="S1184" i="2"/>
  <c r="U1184" i="2" s="1"/>
  <c r="S1185" i="2"/>
  <c r="U1185" i="2" s="1"/>
  <c r="S1186" i="2"/>
  <c r="U1186" i="2" s="1"/>
  <c r="S1187" i="2"/>
  <c r="U1187" i="2" s="1"/>
  <c r="S1188" i="2"/>
  <c r="U1188" i="2" s="1"/>
  <c r="S1189" i="2"/>
  <c r="U1189" i="2" s="1"/>
  <c r="S1190" i="2"/>
  <c r="U1190" i="2" s="1"/>
  <c r="S1191" i="2"/>
  <c r="U1191" i="2" s="1"/>
  <c r="S1192" i="2"/>
  <c r="U1192" i="2" s="1"/>
  <c r="S1193" i="2"/>
  <c r="U1193" i="2" s="1"/>
  <c r="S1194" i="2"/>
  <c r="U1194" i="2" s="1"/>
  <c r="S1195" i="2"/>
  <c r="U1195" i="2" s="1"/>
  <c r="S1196" i="2"/>
  <c r="U1196" i="2" s="1"/>
  <c r="S1197" i="2"/>
  <c r="U1197" i="2" s="1"/>
  <c r="S1198" i="2"/>
  <c r="U1198" i="2" s="1"/>
  <c r="S1199" i="2"/>
  <c r="U1199" i="2" s="1"/>
  <c r="S1200" i="2"/>
  <c r="U1200" i="2" s="1"/>
  <c r="S1201" i="2"/>
  <c r="U1201" i="2" s="1"/>
  <c r="S1202" i="2"/>
  <c r="U1202" i="2" s="1"/>
  <c r="S1203" i="2"/>
  <c r="U1203" i="2" s="1"/>
  <c r="S1204" i="2"/>
  <c r="U1204" i="2" s="1"/>
  <c r="S1205" i="2"/>
  <c r="U1205" i="2" s="1"/>
  <c r="S1206" i="2"/>
  <c r="U1206" i="2" s="1"/>
  <c r="S1207" i="2"/>
  <c r="U1207" i="2" s="1"/>
  <c r="S1208" i="2"/>
  <c r="U1208" i="2" s="1"/>
  <c r="S1209" i="2"/>
  <c r="U1209" i="2" s="1"/>
  <c r="S1210" i="2"/>
  <c r="U1210" i="2" s="1"/>
  <c r="S1211" i="2"/>
  <c r="U1211" i="2" s="1"/>
  <c r="S1212" i="2"/>
  <c r="U1212" i="2" s="1"/>
  <c r="S1213" i="2"/>
  <c r="U1213" i="2" s="1"/>
  <c r="S1214" i="2"/>
  <c r="U1214" i="2" s="1"/>
  <c r="S1215" i="2"/>
  <c r="U1215" i="2" s="1"/>
  <c r="S1216" i="2"/>
  <c r="U1216" i="2" s="1"/>
  <c r="S1217" i="2"/>
  <c r="U1217" i="2" s="1"/>
  <c r="S1218" i="2"/>
  <c r="U1218" i="2" s="1"/>
  <c r="S1219" i="2"/>
  <c r="U1219" i="2" s="1"/>
  <c r="S1220" i="2"/>
  <c r="U1220" i="2" s="1"/>
  <c r="S1221" i="2"/>
  <c r="U1221" i="2" s="1"/>
  <c r="S1222" i="2"/>
  <c r="U1222" i="2" s="1"/>
  <c r="S1223" i="2"/>
  <c r="U1223" i="2" s="1"/>
  <c r="S1224" i="2"/>
  <c r="U1224" i="2" s="1"/>
  <c r="S1225" i="2"/>
  <c r="U1225" i="2" s="1"/>
  <c r="S1226" i="2"/>
  <c r="U1226" i="2" s="1"/>
  <c r="S1227" i="2"/>
  <c r="U1227" i="2" s="1"/>
  <c r="S1228" i="2"/>
  <c r="U1228" i="2" s="1"/>
  <c r="S1229" i="2"/>
  <c r="U1229" i="2" s="1"/>
  <c r="S1230" i="2"/>
  <c r="U1230" i="2" s="1"/>
  <c r="S1231" i="2"/>
  <c r="U1231" i="2" s="1"/>
  <c r="S1232" i="2"/>
  <c r="U1232" i="2" s="1"/>
  <c r="S1233" i="2"/>
  <c r="U1233" i="2" s="1"/>
  <c r="S1234" i="2"/>
  <c r="U1234" i="2" s="1"/>
  <c r="S1235" i="2"/>
  <c r="U1235" i="2" s="1"/>
  <c r="S1236" i="2"/>
  <c r="U1236" i="2" s="1"/>
  <c r="S1237" i="2"/>
  <c r="U1237" i="2" s="1"/>
  <c r="S1238" i="2"/>
  <c r="U1238" i="2" s="1"/>
  <c r="S1239" i="2"/>
  <c r="U1239" i="2" s="1"/>
  <c r="S1240" i="2"/>
  <c r="U1240" i="2" s="1"/>
  <c r="S1241" i="2"/>
  <c r="U1241" i="2" s="1"/>
  <c r="S1242" i="2"/>
  <c r="U1242" i="2" s="1"/>
  <c r="S1243" i="2"/>
  <c r="U1243" i="2" s="1"/>
  <c r="S1244" i="2"/>
  <c r="U1244" i="2" s="1"/>
  <c r="S1245" i="2"/>
  <c r="U1245" i="2" s="1"/>
  <c r="S1246" i="2"/>
  <c r="U1246" i="2" s="1"/>
  <c r="S1247" i="2"/>
  <c r="U1247" i="2" s="1"/>
  <c r="S1248" i="2"/>
  <c r="U1248" i="2" s="1"/>
  <c r="S1249" i="2"/>
  <c r="U1249" i="2" s="1"/>
  <c r="S1250" i="2"/>
  <c r="U1250" i="2" s="1"/>
  <c r="S1251" i="2"/>
  <c r="U1251" i="2" s="1"/>
  <c r="S1252" i="2"/>
  <c r="U1252" i="2" s="1"/>
  <c r="S1253" i="2"/>
  <c r="U1253" i="2" s="1"/>
  <c r="S1254" i="2"/>
  <c r="U1254" i="2" s="1"/>
  <c r="S1255" i="2"/>
  <c r="U1255" i="2" s="1"/>
  <c r="S1256" i="2"/>
  <c r="U1256" i="2" s="1"/>
  <c r="S1257" i="2"/>
  <c r="U1257" i="2" s="1"/>
  <c r="S1258" i="2"/>
  <c r="U1258" i="2" s="1"/>
  <c r="S1259" i="2"/>
  <c r="U1259" i="2" s="1"/>
  <c r="S1260" i="2"/>
  <c r="U1260" i="2" s="1"/>
  <c r="S1261" i="2"/>
  <c r="U1261" i="2" s="1"/>
  <c r="S1262" i="2"/>
  <c r="U1262" i="2" s="1"/>
  <c r="S1263" i="2"/>
  <c r="U1263" i="2" s="1"/>
  <c r="S1264" i="2"/>
  <c r="U1264" i="2" s="1"/>
  <c r="S1265" i="2"/>
  <c r="U1265" i="2" s="1"/>
  <c r="S1266" i="2"/>
  <c r="U1266" i="2" s="1"/>
  <c r="S1267" i="2"/>
  <c r="U1267" i="2" s="1"/>
  <c r="S1268" i="2"/>
  <c r="U1268" i="2" s="1"/>
  <c r="S1269" i="2"/>
  <c r="U1269" i="2" s="1"/>
  <c r="S1270" i="2"/>
  <c r="U1270" i="2" s="1"/>
  <c r="S1271" i="2"/>
  <c r="U1271" i="2" s="1"/>
  <c r="S1272" i="2"/>
  <c r="U1272" i="2" s="1"/>
  <c r="S1273" i="2"/>
  <c r="U1273" i="2" s="1"/>
  <c r="S1274" i="2"/>
  <c r="U1274" i="2" s="1"/>
  <c r="S1275" i="2"/>
  <c r="U1275" i="2" s="1"/>
  <c r="S1276" i="2"/>
  <c r="U1276" i="2" s="1"/>
  <c r="S1277" i="2"/>
  <c r="U1277" i="2" s="1"/>
  <c r="S1278" i="2"/>
  <c r="U1278" i="2" s="1"/>
  <c r="S1279" i="2"/>
  <c r="U1279" i="2" s="1"/>
  <c r="S1280" i="2"/>
  <c r="U1280" i="2" s="1"/>
  <c r="S1281" i="2"/>
  <c r="U1281" i="2" s="1"/>
  <c r="S1282" i="2"/>
  <c r="U1282" i="2" s="1"/>
  <c r="S1283" i="2"/>
  <c r="U1283" i="2" s="1"/>
  <c r="S1284" i="2"/>
  <c r="U1284" i="2" s="1"/>
  <c r="S1285" i="2"/>
  <c r="U1285" i="2" s="1"/>
  <c r="S1286" i="2"/>
  <c r="U1286" i="2" s="1"/>
  <c r="S1287" i="2"/>
  <c r="U1287" i="2" s="1"/>
  <c r="S1288" i="2"/>
  <c r="U1288" i="2" s="1"/>
  <c r="S1289" i="2"/>
  <c r="U1289" i="2" s="1"/>
  <c r="S1290" i="2"/>
  <c r="U1290" i="2" s="1"/>
  <c r="S1291" i="2"/>
  <c r="U1291" i="2" s="1"/>
  <c r="S1292" i="2"/>
  <c r="U1292" i="2" s="1"/>
  <c r="S1293" i="2"/>
  <c r="U1293" i="2" s="1"/>
  <c r="S1294" i="2"/>
  <c r="U1294" i="2" s="1"/>
  <c r="S1295" i="2"/>
  <c r="U1295" i="2" s="1"/>
  <c r="S1296" i="2"/>
  <c r="U1296" i="2" s="1"/>
  <c r="S1297" i="2"/>
  <c r="U1297" i="2" s="1"/>
  <c r="S1298" i="2"/>
  <c r="U1298" i="2" s="1"/>
  <c r="S1299" i="2"/>
  <c r="U1299" i="2" s="1"/>
  <c r="S1300" i="2"/>
  <c r="U1300" i="2" s="1"/>
  <c r="S1301" i="2"/>
  <c r="U1301" i="2" s="1"/>
  <c r="S1302" i="2"/>
  <c r="U1302" i="2" s="1"/>
  <c r="S1303" i="2"/>
  <c r="U1303" i="2" s="1"/>
  <c r="S1304" i="2"/>
  <c r="U1304" i="2" s="1"/>
  <c r="S1305" i="2"/>
  <c r="U1305" i="2" s="1"/>
  <c r="S1306" i="2"/>
  <c r="U1306" i="2" s="1"/>
  <c r="S1307" i="2"/>
  <c r="U1307" i="2" s="1"/>
  <c r="S1308" i="2"/>
  <c r="U1308" i="2" s="1"/>
  <c r="S1309" i="2"/>
  <c r="U1309" i="2" s="1"/>
  <c r="S1310" i="2"/>
  <c r="U1310" i="2" s="1"/>
  <c r="S1311" i="2"/>
  <c r="U1311" i="2" s="1"/>
  <c r="S1312" i="2"/>
  <c r="U1312" i="2" s="1"/>
  <c r="S1313" i="2"/>
  <c r="U1313" i="2" s="1"/>
  <c r="S1314" i="2"/>
  <c r="U1314" i="2" s="1"/>
  <c r="S1315" i="2"/>
  <c r="U1315" i="2" s="1"/>
  <c r="S1316" i="2"/>
  <c r="U1316" i="2" s="1"/>
  <c r="S1317" i="2"/>
  <c r="U1317" i="2" s="1"/>
  <c r="S1318" i="2"/>
  <c r="U1318" i="2" s="1"/>
  <c r="S1319" i="2"/>
  <c r="U1319" i="2" s="1"/>
  <c r="S1320" i="2"/>
  <c r="U1320" i="2" s="1"/>
  <c r="S1321" i="2"/>
  <c r="U1321" i="2" s="1"/>
  <c r="S1322" i="2"/>
  <c r="U1322" i="2" s="1"/>
  <c r="S1323" i="2"/>
  <c r="U1323" i="2" s="1"/>
  <c r="S1324" i="2"/>
  <c r="U1324" i="2" s="1"/>
  <c r="S1325" i="2"/>
  <c r="U1325" i="2" s="1"/>
  <c r="S1326" i="2"/>
  <c r="U1326" i="2" s="1"/>
  <c r="S1327" i="2"/>
  <c r="U1327" i="2" s="1"/>
  <c r="S1328" i="2"/>
  <c r="U1328" i="2" s="1"/>
  <c r="S1329" i="2"/>
  <c r="U1329" i="2" s="1"/>
  <c r="S1330" i="2"/>
  <c r="U1330" i="2" s="1"/>
  <c r="S1331" i="2"/>
  <c r="U1331" i="2" s="1"/>
  <c r="S1332" i="2"/>
  <c r="U1332" i="2" s="1"/>
  <c r="S1333" i="2"/>
  <c r="U1333" i="2" s="1"/>
  <c r="S1334" i="2"/>
  <c r="U1334" i="2" s="1"/>
  <c r="S1335" i="2"/>
  <c r="U1335" i="2" s="1"/>
  <c r="S1336" i="2"/>
  <c r="U1336" i="2" s="1"/>
  <c r="S1337" i="2"/>
  <c r="U1337" i="2" s="1"/>
  <c r="S1338" i="2"/>
  <c r="U1338" i="2" s="1"/>
  <c r="S1339" i="2"/>
  <c r="U1339" i="2" s="1"/>
  <c r="S1340" i="2"/>
  <c r="U1340" i="2" s="1"/>
  <c r="S1341" i="2"/>
  <c r="U1341" i="2" s="1"/>
  <c r="S1342" i="2"/>
  <c r="U1342" i="2" s="1"/>
  <c r="S1343" i="2"/>
  <c r="U1343" i="2" s="1"/>
  <c r="S1344" i="2"/>
  <c r="U1344" i="2" s="1"/>
  <c r="S1345" i="2"/>
  <c r="U1345" i="2" s="1"/>
  <c r="S1346" i="2"/>
  <c r="U1346" i="2" s="1"/>
  <c r="S1347" i="2"/>
  <c r="U1347" i="2" s="1"/>
  <c r="S1348" i="2"/>
  <c r="U1348" i="2" s="1"/>
  <c r="S1349" i="2"/>
  <c r="U1349" i="2" s="1"/>
  <c r="S1350" i="2"/>
  <c r="U1350" i="2" s="1"/>
  <c r="S1351" i="2"/>
  <c r="U1351" i="2" s="1"/>
  <c r="S1352" i="2"/>
  <c r="U1352" i="2" s="1"/>
  <c r="S1353" i="2"/>
  <c r="U1353" i="2" s="1"/>
  <c r="S1354" i="2"/>
  <c r="U1354" i="2" s="1"/>
  <c r="S1355" i="2"/>
  <c r="U1355" i="2" s="1"/>
  <c r="S1356" i="2"/>
  <c r="U1356" i="2" s="1"/>
  <c r="S1357" i="2"/>
  <c r="U1357" i="2" s="1"/>
  <c r="S1358" i="2"/>
  <c r="U1358" i="2" s="1"/>
  <c r="S1359" i="2"/>
  <c r="U1359" i="2" s="1"/>
  <c r="S1360" i="2"/>
  <c r="U1360" i="2" s="1"/>
  <c r="S1361" i="2"/>
  <c r="U1361" i="2" s="1"/>
  <c r="S1362" i="2"/>
  <c r="U1362" i="2" s="1"/>
  <c r="S1363" i="2"/>
  <c r="U1363" i="2" s="1"/>
  <c r="S1364" i="2"/>
  <c r="U1364" i="2" s="1"/>
  <c r="S1365" i="2"/>
  <c r="U1365" i="2" s="1"/>
  <c r="S1366" i="2"/>
  <c r="U1366" i="2" s="1"/>
  <c r="S1367" i="2"/>
  <c r="U1367" i="2" s="1"/>
  <c r="S1368" i="2"/>
  <c r="U1368" i="2" s="1"/>
  <c r="S1369" i="2"/>
  <c r="U1369" i="2" s="1"/>
  <c r="S1370" i="2"/>
  <c r="U1370" i="2" s="1"/>
  <c r="S1371" i="2"/>
  <c r="U1371" i="2" s="1"/>
  <c r="S1372" i="2"/>
  <c r="U1372" i="2" s="1"/>
  <c r="S1373" i="2"/>
  <c r="U1373" i="2" s="1"/>
  <c r="S1374" i="2"/>
  <c r="U1374" i="2" s="1"/>
  <c r="S1375" i="2"/>
  <c r="U1375" i="2" s="1"/>
  <c r="S1376" i="2"/>
  <c r="U1376" i="2" s="1"/>
  <c r="S1377" i="2"/>
  <c r="U1377" i="2" s="1"/>
  <c r="S1378" i="2"/>
  <c r="U1378" i="2" s="1"/>
  <c r="S1379" i="2"/>
  <c r="U1379" i="2" s="1"/>
  <c r="S1380" i="2"/>
  <c r="U1380" i="2" s="1"/>
  <c r="S1381" i="2"/>
  <c r="U1381" i="2" s="1"/>
  <c r="S1382" i="2"/>
  <c r="U1382" i="2" s="1"/>
  <c r="S1383" i="2"/>
  <c r="U1383" i="2" s="1"/>
  <c r="S1384" i="2"/>
  <c r="U1384" i="2" s="1"/>
  <c r="S1385" i="2"/>
  <c r="U1385" i="2" s="1"/>
  <c r="S1386" i="2"/>
  <c r="U1386" i="2" s="1"/>
  <c r="S1387" i="2"/>
  <c r="U1387" i="2" s="1"/>
  <c r="S1388" i="2"/>
  <c r="U1388" i="2" s="1"/>
  <c r="S1389" i="2"/>
  <c r="U1389" i="2" s="1"/>
  <c r="S1390" i="2"/>
  <c r="U1390" i="2" s="1"/>
  <c r="S1391" i="2"/>
  <c r="U1391" i="2" s="1"/>
  <c r="S1392" i="2"/>
  <c r="U1392" i="2" s="1"/>
  <c r="S1393" i="2"/>
  <c r="U1393" i="2" s="1"/>
  <c r="S1394" i="2"/>
  <c r="U1394" i="2" s="1"/>
  <c r="S1395" i="2"/>
  <c r="U1395" i="2" s="1"/>
  <c r="S1396" i="2"/>
  <c r="U1396" i="2" s="1"/>
  <c r="S1397" i="2"/>
  <c r="U1397" i="2" s="1"/>
  <c r="S1398" i="2"/>
  <c r="U1398" i="2" s="1"/>
  <c r="S1399" i="2"/>
  <c r="U1399" i="2" s="1"/>
  <c r="S1400" i="2"/>
  <c r="U1400" i="2" s="1"/>
  <c r="S1401" i="2"/>
  <c r="U1401" i="2" s="1"/>
  <c r="S1402" i="2"/>
  <c r="U1402" i="2" s="1"/>
  <c r="S1403" i="2"/>
  <c r="U1403" i="2" s="1"/>
  <c r="S1404" i="2"/>
  <c r="U1404" i="2" s="1"/>
  <c r="S1405" i="2"/>
  <c r="U1405" i="2" s="1"/>
  <c r="S1406" i="2"/>
  <c r="U1406" i="2" s="1"/>
  <c r="S1407" i="2"/>
  <c r="U1407" i="2" s="1"/>
  <c r="S1408" i="2"/>
  <c r="U1408" i="2" s="1"/>
  <c r="S1409" i="2"/>
  <c r="U1409" i="2" s="1"/>
  <c r="S1410" i="2"/>
  <c r="U1410" i="2" s="1"/>
  <c r="S1411" i="2"/>
  <c r="U1411" i="2" s="1"/>
  <c r="S1412" i="2"/>
  <c r="U1412" i="2" s="1"/>
  <c r="S1413" i="2"/>
  <c r="U1413" i="2" s="1"/>
  <c r="S1414" i="2"/>
  <c r="U1414" i="2" s="1"/>
  <c r="S1415" i="2"/>
  <c r="U1415" i="2" s="1"/>
  <c r="S1416" i="2"/>
  <c r="U1416" i="2" s="1"/>
  <c r="S1417" i="2"/>
  <c r="U1417" i="2" s="1"/>
  <c r="S1418" i="2"/>
  <c r="U1418" i="2" s="1"/>
  <c r="S1419" i="2"/>
  <c r="U1419" i="2" s="1"/>
  <c r="S1420" i="2"/>
  <c r="U1420" i="2" s="1"/>
  <c r="S1421" i="2"/>
  <c r="U1421" i="2" s="1"/>
  <c r="S1422" i="2"/>
  <c r="U1422" i="2" s="1"/>
  <c r="S1423" i="2"/>
  <c r="U1423" i="2" s="1"/>
  <c r="S1424" i="2"/>
  <c r="U1424" i="2" s="1"/>
  <c r="S1425" i="2"/>
  <c r="U1425" i="2" s="1"/>
  <c r="S1426" i="2"/>
  <c r="U1426" i="2" s="1"/>
  <c r="S1427" i="2"/>
  <c r="U1427" i="2" s="1"/>
  <c r="S1428" i="2"/>
  <c r="U1428" i="2" s="1"/>
  <c r="S1429" i="2"/>
  <c r="U1429" i="2" s="1"/>
  <c r="S1430" i="2"/>
  <c r="U1430" i="2" s="1"/>
  <c r="S1431" i="2"/>
  <c r="U1431" i="2" s="1"/>
  <c r="S1432" i="2"/>
  <c r="U1432" i="2" s="1"/>
  <c r="S1433" i="2"/>
  <c r="U1433" i="2" s="1"/>
  <c r="S1434" i="2"/>
  <c r="U1434" i="2" s="1"/>
  <c r="S1435" i="2"/>
  <c r="U1435" i="2" s="1"/>
  <c r="S1436" i="2"/>
  <c r="U1436" i="2" s="1"/>
  <c r="S1437" i="2"/>
  <c r="U1437" i="2" s="1"/>
  <c r="S1438" i="2"/>
  <c r="U1438" i="2" s="1"/>
  <c r="S1439" i="2"/>
  <c r="U1439" i="2" s="1"/>
  <c r="S1440" i="2"/>
  <c r="U1440" i="2" s="1"/>
  <c r="S1441" i="2"/>
  <c r="U1441" i="2" s="1"/>
  <c r="S1442" i="2"/>
  <c r="U1442" i="2" s="1"/>
  <c r="S1443" i="2"/>
  <c r="U1443" i="2" s="1"/>
  <c r="S1444" i="2"/>
  <c r="U1444" i="2" s="1"/>
  <c r="S1445" i="2"/>
  <c r="U1445" i="2" s="1"/>
  <c r="S1446" i="2"/>
  <c r="U1446" i="2" s="1"/>
  <c r="S1447" i="2"/>
  <c r="U1447" i="2" s="1"/>
  <c r="S1448" i="2"/>
  <c r="U1448" i="2" s="1"/>
  <c r="S1449" i="2"/>
  <c r="U1449" i="2" s="1"/>
  <c r="S1450" i="2"/>
  <c r="U1450" i="2" s="1"/>
  <c r="S1451" i="2"/>
  <c r="U1451" i="2" s="1"/>
  <c r="S1452" i="2"/>
  <c r="U1452" i="2" s="1"/>
  <c r="S1453" i="2"/>
  <c r="U1453" i="2" s="1"/>
  <c r="S1454" i="2"/>
  <c r="U1454" i="2" s="1"/>
  <c r="S1455" i="2"/>
  <c r="U1455" i="2" s="1"/>
  <c r="S1456" i="2"/>
  <c r="U1456" i="2" s="1"/>
  <c r="S1457" i="2"/>
  <c r="U1457" i="2" s="1"/>
  <c r="S1458" i="2"/>
  <c r="U1458" i="2" s="1"/>
  <c r="S1459" i="2"/>
  <c r="U1459" i="2" s="1"/>
  <c r="S1460" i="2"/>
  <c r="U1460" i="2" s="1"/>
  <c r="S1461" i="2"/>
  <c r="U1461" i="2" s="1"/>
  <c r="S1462" i="2"/>
  <c r="U1462" i="2" s="1"/>
  <c r="S1463" i="2"/>
  <c r="U1463" i="2" s="1"/>
  <c r="S1464" i="2"/>
  <c r="U1464" i="2" s="1"/>
  <c r="S1465" i="2"/>
  <c r="U1465" i="2" s="1"/>
  <c r="S1466" i="2"/>
  <c r="U1466" i="2" s="1"/>
  <c r="S1467" i="2"/>
  <c r="U1467" i="2" s="1"/>
  <c r="S1468" i="2"/>
  <c r="U1468" i="2" s="1"/>
  <c r="S1469" i="2"/>
  <c r="U1469" i="2" s="1"/>
  <c r="S1470" i="2"/>
  <c r="U1470" i="2" s="1"/>
  <c r="S1471" i="2"/>
  <c r="U1471" i="2" s="1"/>
  <c r="S1472" i="2"/>
  <c r="U1472" i="2" s="1"/>
  <c r="S1473" i="2"/>
  <c r="U1473" i="2" s="1"/>
  <c r="S1474" i="2"/>
  <c r="U1474" i="2" s="1"/>
  <c r="S1475" i="2"/>
  <c r="U1475" i="2" s="1"/>
  <c r="S1476" i="2"/>
  <c r="U1476" i="2" s="1"/>
  <c r="S1477" i="2"/>
  <c r="U1477" i="2" s="1"/>
  <c r="S1478" i="2"/>
  <c r="U1478" i="2" s="1"/>
  <c r="S1479" i="2"/>
  <c r="U1479" i="2" s="1"/>
  <c r="S1480" i="2"/>
  <c r="U1480" i="2" s="1"/>
  <c r="S1481" i="2"/>
  <c r="U1481" i="2" s="1"/>
  <c r="S1482" i="2"/>
  <c r="U1482" i="2" s="1"/>
  <c r="S1483" i="2"/>
  <c r="U1483" i="2" s="1"/>
  <c r="S1484" i="2"/>
  <c r="U1484" i="2" s="1"/>
  <c r="S1485" i="2"/>
  <c r="U1485" i="2" s="1"/>
  <c r="S1486" i="2"/>
  <c r="U1486" i="2" s="1"/>
  <c r="S1487" i="2"/>
  <c r="U1487" i="2" s="1"/>
  <c r="S1488" i="2"/>
  <c r="U1488" i="2" s="1"/>
  <c r="S1489" i="2"/>
  <c r="U1489" i="2" s="1"/>
  <c r="S1490" i="2"/>
  <c r="U1490" i="2" s="1"/>
  <c r="S1491" i="2"/>
  <c r="U1491" i="2" s="1"/>
  <c r="S1492" i="2"/>
  <c r="U1492" i="2" s="1"/>
  <c r="S1493" i="2"/>
  <c r="U1493" i="2" s="1"/>
  <c r="S1494" i="2"/>
  <c r="U1494" i="2" s="1"/>
  <c r="S1495" i="2"/>
  <c r="U1495" i="2" s="1"/>
  <c r="S1496" i="2"/>
  <c r="U1496" i="2" s="1"/>
  <c r="S1497" i="2"/>
  <c r="U1497" i="2" s="1"/>
  <c r="S1498" i="2"/>
  <c r="U1498" i="2" s="1"/>
  <c r="S1499" i="2"/>
  <c r="U1499" i="2" s="1"/>
  <c r="S1500" i="2"/>
  <c r="U1500" i="2" s="1"/>
  <c r="S1501" i="2"/>
  <c r="U1501" i="2" s="1"/>
  <c r="S1502" i="2"/>
  <c r="U1502" i="2" s="1"/>
  <c r="S1503" i="2"/>
  <c r="U1503" i="2" s="1"/>
  <c r="S1504" i="2"/>
  <c r="U1504" i="2" s="1"/>
  <c r="S1505" i="2"/>
  <c r="U1505" i="2" s="1"/>
  <c r="S1506" i="2"/>
  <c r="U1506" i="2" s="1"/>
  <c r="S1507" i="2"/>
  <c r="U1507" i="2" s="1"/>
  <c r="S1508" i="2"/>
  <c r="U1508" i="2" s="1"/>
  <c r="S1509" i="2"/>
  <c r="U1509" i="2" s="1"/>
  <c r="S1510" i="2"/>
  <c r="U1510" i="2" s="1"/>
  <c r="S1511" i="2"/>
  <c r="U1511" i="2" s="1"/>
  <c r="S1512" i="2"/>
  <c r="U1512" i="2" s="1"/>
  <c r="S1513" i="2"/>
  <c r="U1513" i="2" s="1"/>
  <c r="S1514" i="2"/>
  <c r="U1514" i="2" s="1"/>
  <c r="S1515" i="2"/>
  <c r="U1515" i="2" s="1"/>
  <c r="S1516" i="2"/>
  <c r="U1516" i="2" s="1"/>
  <c r="S1517" i="2"/>
  <c r="U1517" i="2" s="1"/>
  <c r="S1518" i="2"/>
  <c r="U1518" i="2" s="1"/>
  <c r="S1519" i="2"/>
  <c r="U1519" i="2" s="1"/>
  <c r="S1520" i="2"/>
  <c r="U1520" i="2" s="1"/>
  <c r="S1521" i="2"/>
  <c r="U1521" i="2" s="1"/>
  <c r="S1522" i="2"/>
  <c r="U1522" i="2" s="1"/>
  <c r="S1523" i="2"/>
  <c r="U1523" i="2" s="1"/>
  <c r="S1524" i="2"/>
  <c r="U1524" i="2" s="1"/>
  <c r="S1525" i="2"/>
  <c r="U1525" i="2" s="1"/>
  <c r="S1526" i="2"/>
  <c r="U1526" i="2" s="1"/>
  <c r="S1527" i="2"/>
  <c r="U1527" i="2" s="1"/>
  <c r="S1528" i="2"/>
  <c r="U1528" i="2" s="1"/>
  <c r="S1529" i="2"/>
  <c r="U1529" i="2" s="1"/>
  <c r="S1530" i="2"/>
  <c r="U1530" i="2" s="1"/>
  <c r="S1531" i="2"/>
  <c r="U1531" i="2" s="1"/>
  <c r="S1532" i="2"/>
  <c r="U1532" i="2" s="1"/>
  <c r="S1533" i="2"/>
  <c r="U1533" i="2" s="1"/>
  <c r="S1534" i="2"/>
  <c r="U1534" i="2" s="1"/>
  <c r="S1535" i="2"/>
  <c r="U1535" i="2" s="1"/>
  <c r="S1536" i="2"/>
  <c r="U1536" i="2" s="1"/>
  <c r="S1537" i="2"/>
  <c r="U1537" i="2" s="1"/>
  <c r="S1538" i="2"/>
  <c r="U1538" i="2" s="1"/>
  <c r="S1539" i="2"/>
  <c r="U1539" i="2" s="1"/>
  <c r="S1540" i="2"/>
  <c r="U1540" i="2" s="1"/>
  <c r="S1541" i="2"/>
  <c r="U1541" i="2" s="1"/>
  <c r="S1542" i="2"/>
  <c r="U1542" i="2" s="1"/>
  <c r="S1543" i="2"/>
  <c r="U1543" i="2" s="1"/>
  <c r="S1544" i="2"/>
  <c r="U1544" i="2" s="1"/>
  <c r="S1545" i="2"/>
  <c r="U1545" i="2" s="1"/>
  <c r="S1546" i="2"/>
  <c r="U1546" i="2" s="1"/>
  <c r="S1547" i="2"/>
  <c r="U1547" i="2" s="1"/>
  <c r="S1548" i="2"/>
  <c r="U1548" i="2" s="1"/>
  <c r="S1549" i="2"/>
  <c r="U1549" i="2" s="1"/>
  <c r="S1550" i="2"/>
  <c r="U1550" i="2" s="1"/>
  <c r="S1551" i="2"/>
  <c r="U1551" i="2" s="1"/>
  <c r="S1552" i="2"/>
  <c r="U1552" i="2" s="1"/>
  <c r="S1553" i="2"/>
  <c r="U1553" i="2" s="1"/>
  <c r="S1554" i="2"/>
  <c r="U1554" i="2" s="1"/>
  <c r="S1555" i="2"/>
  <c r="U1555" i="2" s="1"/>
  <c r="S1556" i="2"/>
  <c r="U1556" i="2" s="1"/>
  <c r="S1557" i="2"/>
  <c r="U1557" i="2" s="1"/>
  <c r="S1558" i="2"/>
  <c r="U1558" i="2" s="1"/>
  <c r="S1559" i="2"/>
  <c r="U1559" i="2" s="1"/>
  <c r="S1560" i="2"/>
  <c r="U1560" i="2" s="1"/>
  <c r="S1561" i="2"/>
  <c r="U1561" i="2" s="1"/>
  <c r="S1562" i="2"/>
  <c r="U1562" i="2" s="1"/>
  <c r="S1563" i="2"/>
  <c r="U1563" i="2" s="1"/>
  <c r="S1564" i="2"/>
  <c r="U1564" i="2" s="1"/>
  <c r="S1565" i="2"/>
  <c r="U1565" i="2" s="1"/>
  <c r="S1566" i="2"/>
  <c r="U1566" i="2" s="1"/>
  <c r="S1567" i="2"/>
  <c r="U1567" i="2" s="1"/>
  <c r="S1568" i="2"/>
  <c r="U1568" i="2" s="1"/>
  <c r="S1569" i="2"/>
  <c r="U1569" i="2" s="1"/>
  <c r="S1570" i="2"/>
  <c r="U1570" i="2" s="1"/>
  <c r="S1571" i="2"/>
  <c r="U1571" i="2" s="1"/>
  <c r="S1572" i="2"/>
  <c r="U1572" i="2" s="1"/>
  <c r="S1573" i="2"/>
  <c r="U1573" i="2" s="1"/>
  <c r="S1574" i="2"/>
  <c r="U1574" i="2" s="1"/>
  <c r="S1575" i="2"/>
  <c r="U1575" i="2" s="1"/>
  <c r="S1576" i="2"/>
  <c r="U1576" i="2" s="1"/>
  <c r="S1577" i="2"/>
  <c r="U1577" i="2" s="1"/>
  <c r="S1578" i="2"/>
  <c r="U1578" i="2" s="1"/>
  <c r="S1579" i="2"/>
  <c r="U1579" i="2" s="1"/>
  <c r="S1580" i="2"/>
  <c r="U1580" i="2" s="1"/>
  <c r="S1581" i="2"/>
  <c r="U1581" i="2" s="1"/>
  <c r="S1582" i="2"/>
  <c r="U1582" i="2" s="1"/>
  <c r="S1583" i="2"/>
  <c r="U1583" i="2" s="1"/>
  <c r="S1584" i="2"/>
  <c r="U1584" i="2" s="1"/>
  <c r="S1585" i="2"/>
  <c r="U1585" i="2" s="1"/>
  <c r="S1586" i="2"/>
  <c r="U1586" i="2" s="1"/>
  <c r="S1587" i="2"/>
  <c r="U1587" i="2" s="1"/>
  <c r="S1588" i="2"/>
  <c r="U1588" i="2" s="1"/>
  <c r="S1589" i="2"/>
  <c r="U1589" i="2" s="1"/>
  <c r="S1590" i="2"/>
  <c r="U1590" i="2" s="1"/>
  <c r="S1591" i="2"/>
  <c r="U1591" i="2" s="1"/>
  <c r="S1592" i="2"/>
  <c r="U1592" i="2" s="1"/>
  <c r="S1593" i="2"/>
  <c r="U1593" i="2" s="1"/>
  <c r="S1594" i="2"/>
  <c r="U1594" i="2" s="1"/>
  <c r="S1595" i="2"/>
  <c r="U1595" i="2" s="1"/>
  <c r="S1596" i="2"/>
  <c r="U1596" i="2" s="1"/>
  <c r="S1597" i="2"/>
  <c r="U1597" i="2" s="1"/>
  <c r="S1598" i="2"/>
  <c r="U1598" i="2" s="1"/>
  <c r="S1599" i="2"/>
  <c r="U1599" i="2" s="1"/>
  <c r="S1600" i="2"/>
  <c r="U1600" i="2" s="1"/>
  <c r="S1601" i="2"/>
  <c r="U1601" i="2" s="1"/>
  <c r="S1602" i="2"/>
  <c r="U1602" i="2" s="1"/>
  <c r="S1603" i="2"/>
  <c r="U1603" i="2" s="1"/>
  <c r="S1604" i="2"/>
  <c r="U1604" i="2" s="1"/>
  <c r="S1605" i="2"/>
  <c r="U1605" i="2" s="1"/>
  <c r="S1606" i="2"/>
  <c r="U1606" i="2" s="1"/>
  <c r="S1607" i="2"/>
  <c r="U1607" i="2" s="1"/>
  <c r="S1608" i="2"/>
  <c r="U1608" i="2" s="1"/>
  <c r="S1609" i="2"/>
  <c r="U1609" i="2" s="1"/>
  <c r="S1610" i="2"/>
  <c r="U1610" i="2" s="1"/>
  <c r="S1611" i="2"/>
  <c r="U1611" i="2" s="1"/>
  <c r="S1612" i="2"/>
  <c r="U1612" i="2" s="1"/>
  <c r="S1613" i="2"/>
  <c r="U1613" i="2" s="1"/>
  <c r="S1614" i="2"/>
  <c r="U1614" i="2" s="1"/>
  <c r="S1615" i="2"/>
  <c r="U1615" i="2" s="1"/>
  <c r="S1616" i="2"/>
  <c r="U1616" i="2" s="1"/>
  <c r="S1617" i="2"/>
  <c r="U1617" i="2" s="1"/>
  <c r="S1618" i="2"/>
  <c r="U1618" i="2" s="1"/>
  <c r="S1619" i="2"/>
  <c r="U1619" i="2" s="1"/>
  <c r="S1620" i="2"/>
  <c r="U1620" i="2" s="1"/>
  <c r="S1621" i="2"/>
  <c r="U1621" i="2" s="1"/>
  <c r="S1622" i="2"/>
  <c r="U1622" i="2" s="1"/>
  <c r="S1623" i="2"/>
  <c r="U1623" i="2" s="1"/>
  <c r="S1624" i="2"/>
  <c r="U1624" i="2" s="1"/>
  <c r="S1625" i="2"/>
  <c r="U1625" i="2" s="1"/>
  <c r="S1626" i="2"/>
  <c r="U1626" i="2" s="1"/>
  <c r="S1627" i="2"/>
  <c r="U1627" i="2" s="1"/>
  <c r="S1628" i="2"/>
  <c r="U1628" i="2" s="1"/>
  <c r="S1629" i="2"/>
  <c r="U1629" i="2" s="1"/>
  <c r="S1630" i="2"/>
  <c r="U1630" i="2" s="1"/>
  <c r="S1631" i="2"/>
  <c r="U1631" i="2" s="1"/>
  <c r="S1632" i="2"/>
  <c r="U1632" i="2" s="1"/>
  <c r="S1633" i="2"/>
  <c r="U1633" i="2" s="1"/>
  <c r="S1634" i="2"/>
  <c r="U1634" i="2" s="1"/>
  <c r="S1635" i="2"/>
  <c r="U1635" i="2" s="1"/>
  <c r="S1636" i="2"/>
  <c r="U1636" i="2" s="1"/>
  <c r="S1637" i="2"/>
  <c r="U1637" i="2" s="1"/>
  <c r="S1638" i="2"/>
  <c r="U1638" i="2" s="1"/>
  <c r="S1639" i="2"/>
  <c r="U1639" i="2" s="1"/>
  <c r="S1640" i="2"/>
  <c r="U1640" i="2" s="1"/>
  <c r="S1641" i="2"/>
  <c r="U1641" i="2" s="1"/>
  <c r="S1642" i="2"/>
  <c r="U1642" i="2" s="1"/>
  <c r="S1643" i="2"/>
  <c r="U1643" i="2" s="1"/>
  <c r="S1644" i="2"/>
  <c r="U1644" i="2" s="1"/>
  <c r="S1645" i="2"/>
  <c r="U1645" i="2" s="1"/>
  <c r="S1646" i="2"/>
  <c r="U1646" i="2" s="1"/>
  <c r="S1647" i="2"/>
  <c r="U1647" i="2" s="1"/>
  <c r="S1648" i="2"/>
  <c r="U1648" i="2" s="1"/>
  <c r="S1649" i="2"/>
  <c r="U1649" i="2" s="1"/>
  <c r="S1650" i="2"/>
  <c r="U1650" i="2" s="1"/>
  <c r="S1651" i="2"/>
  <c r="U1651" i="2" s="1"/>
  <c r="S1652" i="2"/>
  <c r="U1652" i="2" s="1"/>
  <c r="S1653" i="2"/>
  <c r="U1653" i="2" s="1"/>
  <c r="S1654" i="2"/>
  <c r="U1654" i="2" s="1"/>
  <c r="S1655" i="2"/>
  <c r="U1655" i="2" s="1"/>
  <c r="S1656" i="2"/>
  <c r="U1656" i="2" s="1"/>
  <c r="S1657" i="2"/>
  <c r="U1657" i="2" s="1"/>
  <c r="S1658" i="2"/>
  <c r="U1658" i="2" s="1"/>
  <c r="S1659" i="2"/>
  <c r="U1659" i="2" s="1"/>
  <c r="S1660" i="2"/>
  <c r="U1660" i="2" s="1"/>
  <c r="S1661" i="2"/>
  <c r="U1661" i="2" s="1"/>
  <c r="S1662" i="2"/>
  <c r="U1662" i="2" s="1"/>
  <c r="S1663" i="2"/>
  <c r="U1663" i="2" s="1"/>
  <c r="S1664" i="2"/>
  <c r="U1664" i="2" s="1"/>
  <c r="S1665" i="2"/>
  <c r="U1665" i="2" s="1"/>
  <c r="S1666" i="2"/>
  <c r="U1666" i="2" s="1"/>
  <c r="S1667" i="2"/>
  <c r="U1667" i="2" s="1"/>
  <c r="S1668" i="2"/>
  <c r="U1668" i="2" s="1"/>
  <c r="S1669" i="2"/>
  <c r="U1669" i="2" s="1"/>
  <c r="S1670" i="2"/>
  <c r="U1670" i="2" s="1"/>
  <c r="S1671" i="2"/>
  <c r="U1671" i="2" s="1"/>
  <c r="S1672" i="2"/>
  <c r="U1672" i="2" s="1"/>
  <c r="S1673" i="2"/>
  <c r="U1673" i="2" s="1"/>
  <c r="S1674" i="2"/>
  <c r="U1674" i="2" s="1"/>
  <c r="S1675" i="2"/>
  <c r="U1675" i="2" s="1"/>
  <c r="S1676" i="2"/>
  <c r="U1676" i="2" s="1"/>
  <c r="S1677" i="2"/>
  <c r="U1677" i="2" s="1"/>
  <c r="S1678" i="2"/>
  <c r="U1678" i="2" s="1"/>
  <c r="S1679" i="2"/>
  <c r="U1679" i="2" s="1"/>
  <c r="S1680" i="2"/>
  <c r="U1680" i="2" s="1"/>
  <c r="S1681" i="2"/>
  <c r="U1681" i="2" s="1"/>
  <c r="S1682" i="2"/>
  <c r="U1682" i="2" s="1"/>
  <c r="S1683" i="2"/>
  <c r="U1683" i="2" s="1"/>
  <c r="S1684" i="2"/>
  <c r="U1684" i="2" s="1"/>
  <c r="S1685" i="2"/>
  <c r="U1685" i="2" s="1"/>
  <c r="S1686" i="2"/>
  <c r="U1686" i="2" s="1"/>
  <c r="S1687" i="2"/>
  <c r="U1687" i="2" s="1"/>
  <c r="S1688" i="2"/>
  <c r="U1688" i="2" s="1"/>
  <c r="S1689" i="2"/>
  <c r="U1689" i="2" s="1"/>
  <c r="S1690" i="2"/>
  <c r="U1690" i="2" s="1"/>
  <c r="S1691" i="2"/>
  <c r="U1691" i="2" s="1"/>
  <c r="S1692" i="2"/>
  <c r="U1692" i="2" s="1"/>
  <c r="S1693" i="2"/>
  <c r="U1693" i="2" s="1"/>
  <c r="S1694" i="2"/>
  <c r="U1694" i="2" s="1"/>
  <c r="S1695" i="2"/>
  <c r="U1695" i="2" s="1"/>
  <c r="S1696" i="2"/>
  <c r="U1696" i="2" s="1"/>
  <c r="S1697" i="2"/>
  <c r="U1697" i="2" s="1"/>
  <c r="S1698" i="2"/>
  <c r="U1698" i="2" s="1"/>
  <c r="S1699" i="2"/>
  <c r="U1699" i="2" s="1"/>
  <c r="S1700" i="2"/>
  <c r="U1700" i="2" s="1"/>
  <c r="S1701" i="2"/>
  <c r="U1701" i="2" s="1"/>
  <c r="S1702" i="2"/>
  <c r="U1702" i="2" s="1"/>
  <c r="S1703" i="2"/>
  <c r="U1703" i="2" s="1"/>
  <c r="S1704" i="2"/>
  <c r="U1704" i="2" s="1"/>
  <c r="S1705" i="2"/>
  <c r="U1705" i="2" s="1"/>
  <c r="S1706" i="2"/>
  <c r="U1706" i="2" s="1"/>
  <c r="S1707" i="2"/>
  <c r="U1707" i="2" s="1"/>
  <c r="S1708" i="2"/>
  <c r="U1708" i="2" s="1"/>
  <c r="S1709" i="2"/>
  <c r="U1709" i="2" s="1"/>
  <c r="S1710" i="2"/>
  <c r="U1710" i="2" s="1"/>
  <c r="S1711" i="2"/>
  <c r="U1711" i="2" s="1"/>
  <c r="S1712" i="2"/>
  <c r="U1712" i="2" s="1"/>
  <c r="S1713" i="2"/>
  <c r="U1713" i="2" s="1"/>
  <c r="S1714" i="2"/>
  <c r="U1714" i="2" s="1"/>
  <c r="S1715" i="2"/>
  <c r="U1715" i="2" s="1"/>
  <c r="S1716" i="2"/>
  <c r="U1716" i="2" s="1"/>
  <c r="S1717" i="2"/>
  <c r="U1717" i="2" s="1"/>
  <c r="S1718" i="2"/>
  <c r="U1718" i="2" s="1"/>
  <c r="S1719" i="2"/>
  <c r="U1719" i="2" s="1"/>
  <c r="S1720" i="2"/>
  <c r="U1720" i="2" s="1"/>
  <c r="S1721" i="2"/>
  <c r="U1721" i="2" s="1"/>
  <c r="S1722" i="2"/>
  <c r="U1722" i="2" s="1"/>
  <c r="S1723" i="2"/>
  <c r="U1723" i="2" s="1"/>
  <c r="S1724" i="2"/>
  <c r="U1724" i="2" s="1"/>
  <c r="S1725" i="2"/>
  <c r="U1725" i="2" s="1"/>
  <c r="S1726" i="2"/>
  <c r="U1726" i="2" s="1"/>
  <c r="S1727" i="2"/>
  <c r="U1727" i="2" s="1"/>
  <c r="S1728" i="2"/>
  <c r="U1728" i="2" s="1"/>
  <c r="S1729" i="2"/>
  <c r="U1729" i="2" s="1"/>
  <c r="S1730" i="2"/>
  <c r="U1730" i="2" s="1"/>
  <c r="S1731" i="2"/>
  <c r="U1731" i="2" s="1"/>
  <c r="S1732" i="2"/>
  <c r="U1732" i="2" s="1"/>
  <c r="S1733" i="2"/>
  <c r="U1733" i="2" s="1"/>
  <c r="S1734" i="2"/>
  <c r="U1734" i="2" s="1"/>
  <c r="S1735" i="2"/>
  <c r="U1735" i="2" s="1"/>
  <c r="S1736" i="2"/>
  <c r="U1736" i="2" s="1"/>
  <c r="S1737" i="2"/>
  <c r="U1737" i="2" s="1"/>
  <c r="S1738" i="2"/>
  <c r="U1738" i="2" s="1"/>
  <c r="S1739" i="2"/>
  <c r="U1739" i="2" s="1"/>
  <c r="S1740" i="2"/>
  <c r="U1740" i="2" s="1"/>
  <c r="S1741" i="2"/>
  <c r="U1741" i="2" s="1"/>
  <c r="S1742" i="2"/>
  <c r="U1742" i="2" s="1"/>
  <c r="S1743" i="2"/>
  <c r="U1743" i="2" s="1"/>
  <c r="S1744" i="2"/>
  <c r="U1744" i="2" s="1"/>
  <c r="S1745" i="2"/>
  <c r="U1745" i="2" s="1"/>
  <c r="S1746" i="2"/>
  <c r="U1746" i="2" s="1"/>
  <c r="S1747" i="2"/>
  <c r="U1747" i="2" s="1"/>
  <c r="S1748" i="2"/>
  <c r="U1748" i="2" s="1"/>
  <c r="S1749" i="2"/>
  <c r="U1749" i="2" s="1"/>
  <c r="S1750" i="2"/>
  <c r="U1750" i="2" s="1"/>
  <c r="S1751" i="2"/>
  <c r="U1751" i="2" s="1"/>
  <c r="S1752" i="2"/>
  <c r="U1752" i="2" s="1"/>
  <c r="S1753" i="2"/>
  <c r="U1753" i="2" s="1"/>
  <c r="S1754" i="2"/>
  <c r="U1754" i="2" s="1"/>
  <c r="S1755" i="2"/>
  <c r="U1755" i="2" s="1"/>
  <c r="S1756" i="2"/>
  <c r="U1756" i="2" s="1"/>
  <c r="S1757" i="2"/>
  <c r="U1757" i="2" s="1"/>
  <c r="S1758" i="2"/>
  <c r="U1758" i="2" s="1"/>
  <c r="S1759" i="2"/>
  <c r="U1759" i="2" s="1"/>
  <c r="S1760" i="2"/>
  <c r="U1760" i="2" s="1"/>
  <c r="S1761" i="2"/>
  <c r="U1761" i="2" s="1"/>
  <c r="S1762" i="2"/>
  <c r="U1762" i="2" s="1"/>
  <c r="S1763" i="2"/>
  <c r="U1763" i="2" s="1"/>
  <c r="S1764" i="2"/>
  <c r="U1764" i="2" s="1"/>
  <c r="S1765" i="2"/>
  <c r="U1765" i="2" s="1"/>
  <c r="S1766" i="2"/>
  <c r="U1766" i="2" s="1"/>
  <c r="S1767" i="2"/>
  <c r="U1767" i="2" s="1"/>
  <c r="S1768" i="2"/>
  <c r="U1768" i="2" s="1"/>
  <c r="S1769" i="2"/>
  <c r="U1769" i="2" s="1"/>
  <c r="S1770" i="2"/>
  <c r="U1770" i="2" s="1"/>
  <c r="S1771" i="2"/>
  <c r="U1771" i="2" s="1"/>
  <c r="S1772" i="2"/>
  <c r="U1772" i="2" s="1"/>
  <c r="S1773" i="2"/>
  <c r="U1773" i="2" s="1"/>
  <c r="S1774" i="2"/>
  <c r="U1774" i="2" s="1"/>
  <c r="S1775" i="2"/>
  <c r="U1775" i="2" s="1"/>
  <c r="S1776" i="2"/>
  <c r="U1776" i="2" s="1"/>
  <c r="S1777" i="2"/>
  <c r="U1777" i="2" s="1"/>
  <c r="S1778" i="2"/>
  <c r="U1778" i="2" s="1"/>
  <c r="S1779" i="2"/>
  <c r="U1779" i="2" s="1"/>
  <c r="S1780" i="2"/>
  <c r="U1780" i="2" s="1"/>
  <c r="S1781" i="2"/>
  <c r="U1781" i="2" s="1"/>
  <c r="S1782" i="2"/>
  <c r="U1782" i="2" s="1"/>
  <c r="S1783" i="2"/>
  <c r="U1783" i="2" s="1"/>
  <c r="S1784" i="2"/>
  <c r="U1784" i="2" s="1"/>
  <c r="S1785" i="2"/>
  <c r="U1785" i="2" s="1"/>
  <c r="S1786" i="2"/>
  <c r="U1786" i="2" s="1"/>
  <c r="S1787" i="2"/>
  <c r="U1787" i="2" s="1"/>
  <c r="S1788" i="2"/>
  <c r="U1788" i="2" s="1"/>
  <c r="S1789" i="2"/>
  <c r="U1789" i="2" s="1"/>
  <c r="S1790" i="2"/>
  <c r="U1790" i="2" s="1"/>
  <c r="S1791" i="2"/>
  <c r="U1791" i="2" s="1"/>
  <c r="S1792" i="2"/>
  <c r="U1792" i="2" s="1"/>
  <c r="S1793" i="2"/>
  <c r="U1793" i="2" s="1"/>
  <c r="S1794" i="2"/>
  <c r="U1794" i="2" s="1"/>
  <c r="S1795" i="2"/>
  <c r="U1795" i="2" s="1"/>
  <c r="S1796" i="2"/>
  <c r="U1796" i="2" s="1"/>
  <c r="S1797" i="2"/>
  <c r="U1797" i="2" s="1"/>
  <c r="S1798" i="2"/>
  <c r="U1798" i="2" s="1"/>
  <c r="S1799" i="2"/>
  <c r="U1799" i="2" s="1"/>
  <c r="S1800" i="2"/>
  <c r="U1800" i="2" s="1"/>
  <c r="S1801" i="2"/>
  <c r="U1801" i="2" s="1"/>
  <c r="S1802" i="2"/>
  <c r="U1802" i="2" s="1"/>
  <c r="S1803" i="2"/>
  <c r="U1803" i="2" s="1"/>
  <c r="S1804" i="2"/>
  <c r="U1804" i="2" s="1"/>
  <c r="S1805" i="2"/>
  <c r="U1805" i="2" s="1"/>
  <c r="S1806" i="2"/>
  <c r="U1806" i="2" s="1"/>
  <c r="S1807" i="2"/>
  <c r="U1807" i="2" s="1"/>
  <c r="S1808" i="2"/>
  <c r="U1808" i="2" s="1"/>
  <c r="S1809" i="2"/>
  <c r="U1809" i="2" s="1"/>
  <c r="S1810" i="2"/>
  <c r="U1810" i="2" s="1"/>
  <c r="S1811" i="2"/>
  <c r="U1811" i="2" s="1"/>
  <c r="S1812" i="2"/>
  <c r="U1812" i="2" s="1"/>
  <c r="S1813" i="2"/>
  <c r="U1813" i="2" s="1"/>
  <c r="S1814" i="2"/>
  <c r="U1814" i="2" s="1"/>
  <c r="S1815" i="2"/>
  <c r="U1815" i="2" s="1"/>
  <c r="S1816" i="2"/>
  <c r="U1816" i="2" s="1"/>
  <c r="S1817" i="2"/>
  <c r="U1817" i="2" s="1"/>
  <c r="S1818" i="2"/>
  <c r="U1818" i="2" s="1"/>
  <c r="S1819" i="2"/>
  <c r="U1819" i="2" s="1"/>
  <c r="S1820" i="2"/>
  <c r="U1820" i="2" s="1"/>
  <c r="S1821" i="2"/>
  <c r="U1821" i="2" s="1"/>
  <c r="S1822" i="2"/>
  <c r="U1822" i="2" s="1"/>
  <c r="S1823" i="2"/>
  <c r="U1823" i="2" s="1"/>
  <c r="S1824" i="2"/>
  <c r="U1824" i="2" s="1"/>
  <c r="S1825" i="2"/>
  <c r="U1825" i="2" s="1"/>
  <c r="S1826" i="2"/>
  <c r="U1826" i="2" s="1"/>
  <c r="S1827" i="2"/>
  <c r="U1827" i="2" s="1"/>
  <c r="S1828" i="2"/>
  <c r="U1828" i="2" s="1"/>
  <c r="S1829" i="2"/>
  <c r="U1829" i="2" s="1"/>
  <c r="S1830" i="2"/>
  <c r="U1830" i="2" s="1"/>
  <c r="S1831" i="2"/>
  <c r="U1831" i="2" s="1"/>
  <c r="S1832" i="2"/>
  <c r="U1832" i="2" s="1"/>
  <c r="S1833" i="2"/>
  <c r="U1833" i="2" s="1"/>
  <c r="S1834" i="2"/>
  <c r="U1834" i="2" s="1"/>
  <c r="S1835" i="2"/>
  <c r="U1835" i="2" s="1"/>
  <c r="S1836" i="2"/>
  <c r="U1836" i="2" s="1"/>
  <c r="S1837" i="2"/>
  <c r="U1837" i="2" s="1"/>
  <c r="S1838" i="2"/>
  <c r="U1838" i="2" s="1"/>
  <c r="S1839" i="2"/>
  <c r="U1839" i="2" s="1"/>
  <c r="S1840" i="2"/>
  <c r="U1840" i="2" s="1"/>
  <c r="S1841" i="2"/>
  <c r="U1841" i="2" s="1"/>
  <c r="S1842" i="2"/>
  <c r="U1842" i="2" s="1"/>
  <c r="S1843" i="2"/>
  <c r="U1843" i="2" s="1"/>
  <c r="S1844" i="2"/>
  <c r="U1844" i="2" s="1"/>
  <c r="S1845" i="2"/>
  <c r="U1845" i="2" s="1"/>
  <c r="S1846" i="2"/>
  <c r="U1846" i="2" s="1"/>
  <c r="S1847" i="2"/>
  <c r="U1847" i="2" s="1"/>
  <c r="S1848" i="2"/>
  <c r="U1848" i="2" s="1"/>
  <c r="S1849" i="2"/>
  <c r="U1849" i="2" s="1"/>
  <c r="S1850" i="2"/>
  <c r="U1850" i="2" s="1"/>
  <c r="S1851" i="2"/>
  <c r="U1851" i="2" s="1"/>
  <c r="S1852" i="2"/>
  <c r="U1852" i="2" s="1"/>
  <c r="S1853" i="2"/>
  <c r="U1853" i="2" s="1"/>
  <c r="S1854" i="2"/>
  <c r="U1854" i="2" s="1"/>
  <c r="S1855" i="2"/>
  <c r="U1855" i="2" s="1"/>
  <c r="S1856" i="2"/>
  <c r="U1856" i="2" s="1"/>
  <c r="S1857" i="2"/>
  <c r="U1857" i="2" s="1"/>
  <c r="S1858" i="2"/>
  <c r="U1858" i="2" s="1"/>
  <c r="S1859" i="2"/>
  <c r="U1859" i="2" s="1"/>
  <c r="S1860" i="2"/>
  <c r="U1860" i="2" s="1"/>
  <c r="S1861" i="2"/>
  <c r="U1861" i="2" s="1"/>
  <c r="S1862" i="2"/>
  <c r="U1862" i="2" s="1"/>
  <c r="S1863" i="2"/>
  <c r="U1863" i="2" s="1"/>
  <c r="S1864" i="2"/>
  <c r="U1864" i="2" s="1"/>
  <c r="S1865" i="2"/>
  <c r="U1865" i="2" s="1"/>
  <c r="S1866" i="2"/>
  <c r="U1866" i="2" s="1"/>
  <c r="S1867" i="2"/>
  <c r="U1867" i="2" s="1"/>
  <c r="S1868" i="2"/>
  <c r="U1868" i="2" s="1"/>
  <c r="S1869" i="2"/>
  <c r="U1869" i="2" s="1"/>
  <c r="S1870" i="2"/>
  <c r="U1870" i="2" s="1"/>
  <c r="S1871" i="2"/>
  <c r="U1871" i="2" s="1"/>
  <c r="S1872" i="2"/>
  <c r="U1872" i="2" s="1"/>
  <c r="S1873" i="2"/>
  <c r="U1873" i="2" s="1"/>
  <c r="S1874" i="2"/>
  <c r="U1874" i="2" s="1"/>
  <c r="S1875" i="2"/>
  <c r="U1875" i="2" s="1"/>
  <c r="S1876" i="2"/>
  <c r="U1876" i="2" s="1"/>
  <c r="S1877" i="2"/>
  <c r="U1877" i="2" s="1"/>
  <c r="S1878" i="2"/>
  <c r="U1878" i="2" s="1"/>
  <c r="S1879" i="2"/>
  <c r="U1879" i="2" s="1"/>
  <c r="S1880" i="2"/>
  <c r="U1880" i="2" s="1"/>
  <c r="S1881" i="2"/>
  <c r="U1881" i="2" s="1"/>
  <c r="S1882" i="2"/>
  <c r="U1882" i="2" s="1"/>
  <c r="S1883" i="2"/>
  <c r="U1883" i="2" s="1"/>
  <c r="S1884" i="2"/>
  <c r="U1884" i="2" s="1"/>
  <c r="S1885" i="2"/>
  <c r="U1885" i="2" s="1"/>
  <c r="S1886" i="2"/>
  <c r="U1886" i="2" s="1"/>
  <c r="S1887" i="2"/>
  <c r="U1887" i="2" s="1"/>
  <c r="S1888" i="2"/>
  <c r="U1888" i="2" s="1"/>
  <c r="S1889" i="2"/>
  <c r="U1889" i="2" s="1"/>
  <c r="S1890" i="2"/>
  <c r="U1890" i="2" s="1"/>
  <c r="S1891" i="2"/>
  <c r="U1891" i="2" s="1"/>
  <c r="S1892" i="2"/>
  <c r="U1892" i="2" s="1"/>
  <c r="S1893" i="2"/>
  <c r="U1893" i="2" s="1"/>
  <c r="S1894" i="2"/>
  <c r="U1894" i="2" s="1"/>
  <c r="S1895" i="2"/>
  <c r="U1895" i="2" s="1"/>
  <c r="S1896" i="2"/>
  <c r="U1896" i="2" s="1"/>
  <c r="S1897" i="2"/>
  <c r="U1897" i="2" s="1"/>
  <c r="S1898" i="2"/>
  <c r="U1898" i="2" s="1"/>
  <c r="S1899" i="2"/>
  <c r="U1899" i="2" s="1"/>
  <c r="S1900" i="2"/>
  <c r="U1900" i="2" s="1"/>
  <c r="S1901" i="2"/>
  <c r="U1901" i="2" s="1"/>
  <c r="S1902" i="2"/>
  <c r="U1902" i="2" s="1"/>
  <c r="S1903" i="2"/>
  <c r="U1903" i="2" s="1"/>
  <c r="S1904" i="2"/>
  <c r="U1904" i="2" s="1"/>
  <c r="S1905" i="2"/>
  <c r="U1905" i="2" s="1"/>
  <c r="S1906" i="2"/>
  <c r="U1906" i="2" s="1"/>
  <c r="S1907" i="2"/>
  <c r="U1907" i="2" s="1"/>
  <c r="S1908" i="2"/>
  <c r="U1908" i="2" s="1"/>
  <c r="S1909" i="2"/>
  <c r="U1909" i="2" s="1"/>
  <c r="S1910" i="2"/>
  <c r="U1910" i="2" s="1"/>
  <c r="S1911" i="2"/>
  <c r="U1911" i="2" s="1"/>
  <c r="S1912" i="2"/>
  <c r="U1912" i="2" s="1"/>
  <c r="S1913" i="2"/>
  <c r="U1913" i="2" s="1"/>
  <c r="S1914" i="2"/>
  <c r="U1914" i="2" s="1"/>
  <c r="S1915" i="2"/>
  <c r="U1915" i="2" s="1"/>
  <c r="S1916" i="2"/>
  <c r="U1916" i="2" s="1"/>
  <c r="S1917" i="2"/>
  <c r="U1917" i="2" s="1"/>
  <c r="S1918" i="2"/>
  <c r="U1918" i="2" s="1"/>
  <c r="S1919" i="2"/>
  <c r="U1919" i="2" s="1"/>
  <c r="S1920" i="2"/>
  <c r="U1920" i="2" s="1"/>
  <c r="S1921" i="2"/>
  <c r="U1921" i="2" s="1"/>
  <c r="S1922" i="2"/>
  <c r="U1922" i="2" s="1"/>
  <c r="S1923" i="2"/>
  <c r="U1923" i="2" s="1"/>
  <c r="S1924" i="2"/>
  <c r="U1924" i="2" s="1"/>
  <c r="S1925" i="2"/>
  <c r="U1925" i="2" s="1"/>
  <c r="S1926" i="2"/>
  <c r="U1926" i="2" s="1"/>
  <c r="S1927" i="2"/>
  <c r="U1927" i="2" s="1"/>
  <c r="S1928" i="2"/>
  <c r="U1928" i="2" s="1"/>
  <c r="S1929" i="2"/>
  <c r="U1929" i="2" s="1"/>
  <c r="S1930" i="2"/>
  <c r="U1930" i="2" s="1"/>
  <c r="S1931" i="2"/>
  <c r="U1931" i="2" s="1"/>
  <c r="S1932" i="2"/>
  <c r="U1932" i="2" s="1"/>
  <c r="S1933" i="2"/>
  <c r="U1933" i="2" s="1"/>
  <c r="S1934" i="2"/>
  <c r="U1934" i="2" s="1"/>
  <c r="S1935" i="2"/>
  <c r="U1935" i="2" s="1"/>
  <c r="S1936" i="2"/>
  <c r="U1936" i="2" s="1"/>
  <c r="S1937" i="2"/>
  <c r="U1937" i="2" s="1"/>
  <c r="S1938" i="2"/>
  <c r="U1938" i="2" s="1"/>
  <c r="S1939" i="2"/>
  <c r="U1939" i="2" s="1"/>
  <c r="S1940" i="2"/>
  <c r="U1940" i="2" s="1"/>
  <c r="S1941" i="2"/>
  <c r="U1941" i="2" s="1"/>
  <c r="S1942" i="2"/>
  <c r="U1942" i="2" s="1"/>
  <c r="S1943" i="2"/>
  <c r="U1943" i="2" s="1"/>
  <c r="S1944" i="2"/>
  <c r="U1944" i="2" s="1"/>
  <c r="S1945" i="2"/>
  <c r="U1945" i="2" s="1"/>
  <c r="S1946" i="2"/>
  <c r="U1946" i="2" s="1"/>
  <c r="S1947" i="2"/>
  <c r="U1947" i="2" s="1"/>
  <c r="S1948" i="2"/>
  <c r="U1948" i="2" s="1"/>
  <c r="S1949" i="2"/>
  <c r="U1949" i="2" s="1"/>
  <c r="S1950" i="2"/>
  <c r="U1950" i="2" s="1"/>
  <c r="S1951" i="2"/>
  <c r="U1951" i="2" s="1"/>
  <c r="S1952" i="2"/>
  <c r="U1952" i="2" s="1"/>
  <c r="S1953" i="2"/>
  <c r="U1953" i="2" s="1"/>
  <c r="S1954" i="2"/>
  <c r="U1954" i="2" s="1"/>
  <c r="S1955" i="2"/>
  <c r="U1955" i="2" s="1"/>
  <c r="S1956" i="2"/>
  <c r="U1956" i="2" s="1"/>
  <c r="S1957" i="2"/>
  <c r="U1957" i="2" s="1"/>
  <c r="S1958" i="2"/>
  <c r="U1958" i="2" s="1"/>
  <c r="S1959" i="2"/>
  <c r="U1959" i="2" s="1"/>
  <c r="S1960" i="2"/>
  <c r="U1960" i="2" s="1"/>
  <c r="S1961" i="2"/>
  <c r="U1961" i="2" s="1"/>
  <c r="S1962" i="2"/>
  <c r="U1962" i="2" s="1"/>
  <c r="S1963" i="2"/>
  <c r="U1963" i="2" s="1"/>
  <c r="S1964" i="2"/>
  <c r="U1964" i="2" s="1"/>
  <c r="S1965" i="2"/>
  <c r="U1965" i="2" s="1"/>
  <c r="S1966" i="2"/>
  <c r="U1966" i="2" s="1"/>
  <c r="S1967" i="2"/>
  <c r="U1967" i="2" s="1"/>
  <c r="S1968" i="2"/>
  <c r="U1968" i="2" s="1"/>
  <c r="S1969" i="2"/>
  <c r="U1969" i="2" s="1"/>
  <c r="S1970" i="2"/>
  <c r="U1970" i="2" s="1"/>
  <c r="S1971" i="2"/>
  <c r="U1971" i="2" s="1"/>
  <c r="S1972" i="2"/>
  <c r="U1972" i="2" s="1"/>
  <c r="S1973" i="2"/>
  <c r="U1973" i="2" s="1"/>
  <c r="S1974" i="2"/>
  <c r="U1974" i="2" s="1"/>
  <c r="S1975" i="2"/>
  <c r="U1975" i="2" s="1"/>
  <c r="S1976" i="2"/>
  <c r="U1976" i="2" s="1"/>
  <c r="S1977" i="2"/>
  <c r="U1977" i="2" s="1"/>
  <c r="S1978" i="2"/>
  <c r="U1978" i="2" s="1"/>
  <c r="S1979" i="2"/>
  <c r="U1979" i="2" s="1"/>
  <c r="S1980" i="2"/>
  <c r="U1980" i="2" s="1"/>
  <c r="S1981" i="2"/>
  <c r="U1981" i="2" s="1"/>
  <c r="S1982" i="2"/>
  <c r="U1982" i="2" s="1"/>
  <c r="S1983" i="2"/>
  <c r="U1983" i="2" s="1"/>
  <c r="S1984" i="2"/>
  <c r="U1984" i="2" s="1"/>
  <c r="S1985" i="2"/>
  <c r="U1985" i="2" s="1"/>
  <c r="S1986" i="2"/>
  <c r="U1986" i="2" s="1"/>
  <c r="S1987" i="2"/>
  <c r="U1987" i="2" s="1"/>
  <c r="S1988" i="2"/>
  <c r="U1988" i="2" s="1"/>
  <c r="S1989" i="2"/>
  <c r="U1989" i="2" s="1"/>
  <c r="S1990" i="2"/>
  <c r="U1990" i="2" s="1"/>
  <c r="S1991" i="2"/>
  <c r="U1991" i="2" s="1"/>
  <c r="S1992" i="2"/>
  <c r="U1992" i="2" s="1"/>
  <c r="S1993" i="2"/>
  <c r="U1993" i="2" s="1"/>
  <c r="S1994" i="2"/>
  <c r="U1994" i="2" s="1"/>
  <c r="S1995" i="2"/>
  <c r="U1995" i="2" s="1"/>
  <c r="S1996" i="2"/>
  <c r="U1996" i="2" s="1"/>
  <c r="S1997" i="2"/>
  <c r="U1997" i="2" s="1"/>
  <c r="S1998" i="2"/>
  <c r="U1998" i="2" s="1"/>
  <c r="S1999" i="2"/>
  <c r="U1999" i="2" s="1"/>
  <c r="S2000" i="2"/>
  <c r="U2000" i="2" s="1"/>
  <c r="S2001" i="2"/>
  <c r="U2001" i="2" s="1"/>
  <c r="S2002" i="2"/>
  <c r="U2002" i="2" s="1"/>
  <c r="S2003" i="2"/>
  <c r="U2003" i="2" s="1"/>
  <c r="S2004" i="2"/>
  <c r="U2004" i="2" s="1"/>
  <c r="S2005" i="2"/>
  <c r="U2005" i="2" s="1"/>
  <c r="S2006" i="2"/>
  <c r="U2006" i="2" s="1"/>
  <c r="S2007" i="2"/>
  <c r="U2007" i="2" s="1"/>
  <c r="S2008" i="2"/>
  <c r="U2008" i="2" s="1"/>
  <c r="S2009" i="2"/>
  <c r="U2009" i="2" s="1"/>
  <c r="S2010" i="2"/>
  <c r="U2010" i="2" s="1"/>
  <c r="S2011" i="2"/>
  <c r="U2011" i="2" s="1"/>
  <c r="S2012" i="2"/>
  <c r="U2012" i="2" s="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D3" i="2"/>
  <c r="AC6" i="2"/>
  <c r="AC5" i="2"/>
  <c r="AC4" i="2"/>
  <c r="D49" i="4"/>
  <c r="E49" i="4"/>
  <c r="F49" i="4"/>
  <c r="G49" i="4"/>
  <c r="H49" i="4"/>
  <c r="I49" i="4"/>
  <c r="J49" i="4"/>
  <c r="K49" i="4"/>
  <c r="L49" i="4"/>
  <c r="M49" i="4"/>
  <c r="N49" i="4"/>
  <c r="C49" i="4"/>
  <c r="M3" i="4" a="1"/>
  <c r="M3" i="4" s="1"/>
  <c r="C37" i="4"/>
  <c r="C36" i="4"/>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B12" i="1"/>
  <c r="B13" i="1"/>
  <c r="B11" i="1"/>
  <c r="N17" i="9" l="1"/>
  <c r="R17" i="9" s="1"/>
  <c r="D28" i="10"/>
  <c r="R28" i="10" s="1"/>
  <c r="E27" i="10"/>
  <c r="S27" i="10" s="1"/>
  <c r="C28" i="10"/>
  <c r="Q28" i="10" s="1"/>
  <c r="B27" i="10"/>
  <c r="P27" i="10" s="1"/>
  <c r="U27" i="10" s="1"/>
  <c r="R8" i="10"/>
  <c r="B28" i="10"/>
  <c r="P28" i="10" s="1"/>
  <c r="R26" i="10"/>
  <c r="B31" i="9"/>
  <c r="L31" i="9" s="1"/>
  <c r="R7" i="10"/>
  <c r="E26" i="10"/>
  <c r="S26" i="10" s="1"/>
  <c r="R9" i="10"/>
  <c r="F4" i="10"/>
  <c r="M32" i="9"/>
  <c r="C26" i="10"/>
  <c r="Q26" i="10" s="1"/>
  <c r="R12" i="10"/>
  <c r="R11" i="10"/>
  <c r="N18" i="9"/>
  <c r="R18" i="9" s="1"/>
  <c r="N13" i="9"/>
  <c r="R13" i="9" s="1"/>
  <c r="R14" i="10"/>
  <c r="R10" i="10"/>
  <c r="E31" i="9"/>
  <c r="O31" i="9" s="1"/>
  <c r="N16" i="9"/>
  <c r="R16" i="9" s="1"/>
  <c r="N9" i="9"/>
  <c r="R9" i="9" s="1"/>
  <c r="R16" i="10"/>
  <c r="R15" i="10"/>
  <c r="R13" i="10"/>
  <c r="D27" i="10"/>
  <c r="R27" i="10" s="1"/>
  <c r="R17" i="10"/>
  <c r="R5" i="10"/>
  <c r="E28" i="10"/>
  <c r="S28" i="10" s="1"/>
  <c r="N31" i="9"/>
  <c r="N14" i="9"/>
  <c r="R14" i="9" s="1"/>
  <c r="N32" i="9"/>
  <c r="B32" i="9"/>
  <c r="L32" i="9" s="1"/>
  <c r="E30" i="9"/>
  <c r="O30" i="9" s="1"/>
  <c r="N10" i="9"/>
  <c r="R10" i="9" s="1"/>
  <c r="D30" i="9"/>
  <c r="N30" i="9" s="1"/>
  <c r="N8" i="9"/>
  <c r="R8" i="9" s="1"/>
  <c r="N6" i="9"/>
  <c r="R6" i="9" s="1"/>
  <c r="C31" i="9"/>
  <c r="M31" i="9" s="1"/>
  <c r="F5" i="9"/>
  <c r="E32" i="9"/>
  <c r="O32" i="9" s="1"/>
  <c r="C30" i="9"/>
  <c r="M30" i="9" s="1"/>
  <c r="N15" i="9"/>
  <c r="R15" i="9" s="1"/>
  <c r="N11" i="9"/>
  <c r="R11" i="9" s="1"/>
  <c r="N7" i="9"/>
  <c r="R7" i="9" s="1"/>
  <c r="H9" i="7"/>
  <c r="B25" i="7"/>
  <c r="R1513" i="2"/>
  <c r="R1907" i="2"/>
  <c r="R1345" i="2"/>
  <c r="R1844" i="2"/>
  <c r="R1100" i="2"/>
  <c r="R1843" i="2"/>
  <c r="R1696" i="2"/>
  <c r="R1695" i="2"/>
  <c r="R1567" i="2"/>
  <c r="R1519" i="2"/>
  <c r="R1971" i="2"/>
  <c r="R1945" i="2"/>
  <c r="R1899" i="2"/>
  <c r="R1672" i="2"/>
  <c r="R1988" i="2"/>
  <c r="R833" i="2"/>
  <c r="R1218" i="2"/>
  <c r="R1940" i="2"/>
  <c r="R1812" i="2"/>
  <c r="R1654" i="2"/>
  <c r="R1432" i="2"/>
  <c r="R1987" i="2"/>
  <c r="R1796" i="2"/>
  <c r="R1712" i="2"/>
  <c r="R734" i="2"/>
  <c r="R1939" i="2"/>
  <c r="R1811" i="2"/>
  <c r="R1653" i="2"/>
  <c r="R1431" i="2"/>
  <c r="R1972" i="2"/>
  <c r="R1454" i="2"/>
  <c r="R1470" i="2"/>
  <c r="R1601" i="2"/>
  <c r="R752" i="2"/>
  <c r="R3" i="2"/>
  <c r="R1901" i="2"/>
  <c r="R1823" i="2"/>
  <c r="R1324" i="2"/>
  <c r="R857" i="2"/>
  <c r="R97" i="2"/>
  <c r="R1908" i="2"/>
  <c r="R1780" i="2"/>
  <c r="R1612" i="2"/>
  <c r="R845" i="2"/>
  <c r="R1113" i="2"/>
  <c r="R1604" i="2"/>
  <c r="R1110" i="2"/>
  <c r="R299" i="2"/>
  <c r="R823" i="2"/>
  <c r="R1609" i="2"/>
  <c r="R1344" i="2"/>
  <c r="R1771" i="2"/>
  <c r="R829" i="2"/>
  <c r="R1915" i="2"/>
  <c r="R1734" i="2"/>
  <c r="R1579" i="2"/>
  <c r="R1658" i="2"/>
  <c r="R577" i="2"/>
  <c r="R1395" i="2"/>
  <c r="R1770" i="2"/>
  <c r="R1784" i="2"/>
  <c r="R2004" i="2"/>
  <c r="R1876" i="2"/>
  <c r="R1740" i="2"/>
  <c r="R1568" i="2"/>
  <c r="R923" i="2"/>
  <c r="R1888" i="2"/>
  <c r="R2001" i="2"/>
  <c r="R1868" i="2"/>
  <c r="R1335" i="2"/>
  <c r="R1932" i="2"/>
  <c r="R2006" i="2"/>
  <c r="R1047" i="2"/>
  <c r="R984" i="2"/>
  <c r="R945" i="2"/>
  <c r="R2003" i="2"/>
  <c r="R1875" i="2"/>
  <c r="R1737" i="2"/>
  <c r="R1090" i="2"/>
  <c r="R1680" i="2"/>
  <c r="R1037" i="2"/>
  <c r="R1474" i="2"/>
  <c r="R712" i="2"/>
  <c r="R839" i="2"/>
  <c r="R39" i="2"/>
  <c r="R1030" i="2"/>
  <c r="R512" i="2"/>
  <c r="R1496" i="2"/>
  <c r="R1409" i="2"/>
  <c r="R1313" i="2"/>
  <c r="R1912" i="2"/>
  <c r="R1781" i="2"/>
  <c r="R331" i="2"/>
  <c r="R1237" i="2"/>
  <c r="R259" i="2"/>
  <c r="R1049" i="2"/>
  <c r="R1012" i="2"/>
  <c r="R1046" i="2"/>
  <c r="R822" i="2"/>
  <c r="R168" i="2"/>
  <c r="R1557" i="2"/>
  <c r="R1305" i="2"/>
  <c r="R995" i="2"/>
  <c r="R1616" i="2"/>
  <c r="R1127" i="2"/>
  <c r="R968" i="2"/>
  <c r="R1015" i="2"/>
  <c r="R986" i="2"/>
  <c r="R319" i="2"/>
  <c r="R227" i="2"/>
  <c r="R80" i="2"/>
  <c r="R1718" i="2"/>
  <c r="R1548" i="2"/>
  <c r="R1473" i="2"/>
  <c r="R1249" i="2"/>
  <c r="R1648" i="2"/>
  <c r="R1998" i="2"/>
  <c r="R1499" i="2"/>
  <c r="R1065" i="2"/>
  <c r="R361" i="2"/>
  <c r="R815" i="2"/>
  <c r="R489" i="2"/>
  <c r="R199" i="2"/>
  <c r="R71" i="2"/>
  <c r="R453" i="2"/>
  <c r="R1759" i="2"/>
  <c r="R1631" i="2"/>
  <c r="R1241" i="2"/>
  <c r="R966" i="2"/>
  <c r="R510" i="2"/>
  <c r="R1368" i="2"/>
  <c r="R119" i="2"/>
  <c r="R563" i="2"/>
  <c r="R435" i="2"/>
  <c r="R1749" i="2"/>
  <c r="R1577" i="2"/>
  <c r="R1449" i="2"/>
  <c r="R109" i="2"/>
  <c r="R597" i="2"/>
  <c r="R318" i="2"/>
  <c r="R390" i="2"/>
  <c r="R524" i="2"/>
  <c r="R618" i="2"/>
  <c r="R484" i="2"/>
  <c r="R931" i="2"/>
  <c r="R828" i="2"/>
  <c r="R253" i="2"/>
  <c r="U28" i="10" l="1"/>
  <c r="B26" i="10"/>
  <c r="P26" i="10" s="1"/>
  <c r="U26" i="10" s="1"/>
  <c r="R4" i="10"/>
  <c r="Q31" i="9"/>
  <c r="Q32" i="9"/>
  <c r="B30" i="9"/>
  <c r="L30" i="9" s="1"/>
  <c r="Q30" i="9" s="1"/>
  <c r="B36" i="9" s="1"/>
  <c r="N5" i="9"/>
  <c r="R566" i="2"/>
  <c r="R1768" i="2"/>
  <c r="R1678" i="2"/>
  <c r="R1668" i="2"/>
  <c r="R82" i="2"/>
  <c r="R1909" i="2"/>
  <c r="R887" i="2"/>
  <c r="R616" i="2"/>
  <c r="R542" i="2"/>
  <c r="R194" i="2"/>
  <c r="R34" i="2"/>
  <c r="R862" i="2"/>
  <c r="R193" i="2"/>
  <c r="R906" i="2"/>
  <c r="R162" i="2"/>
  <c r="R1051" i="2"/>
  <c r="R18" i="2"/>
  <c r="R535" i="2"/>
  <c r="R818" i="2"/>
  <c r="R778" i="2"/>
  <c r="R681" i="2"/>
  <c r="R1460" i="2"/>
  <c r="R1706" i="2"/>
  <c r="R814" i="2"/>
  <c r="R738" i="2"/>
  <c r="R1160" i="2"/>
  <c r="R1481" i="2"/>
  <c r="R1656" i="2"/>
  <c r="R320" i="2"/>
  <c r="R1848" i="2"/>
  <c r="R652" i="2"/>
  <c r="R458" i="2"/>
  <c r="R202" i="2"/>
  <c r="R350" i="2"/>
  <c r="R93" i="2"/>
  <c r="R886" i="2"/>
  <c r="R718" i="2"/>
  <c r="R944" i="2"/>
  <c r="R733" i="2"/>
  <c r="R1633" i="2"/>
  <c r="R27" i="2"/>
  <c r="R642" i="2"/>
  <c r="R1079" i="2"/>
  <c r="R1265" i="2"/>
  <c r="R853" i="2"/>
  <c r="R1927" i="2"/>
  <c r="R1645" i="2"/>
  <c r="R362" i="2"/>
  <c r="R45" i="2"/>
  <c r="R29" i="2"/>
  <c r="R843" i="2"/>
  <c r="R16" i="2"/>
  <c r="R997" i="2"/>
  <c r="R511" i="2"/>
  <c r="R505" i="2"/>
  <c r="R462" i="2"/>
  <c r="R807" i="2"/>
  <c r="R1504" i="2"/>
  <c r="R932" i="2"/>
  <c r="R1978" i="2"/>
  <c r="R1199" i="2"/>
  <c r="R716" i="2"/>
  <c r="R1871" i="2"/>
  <c r="R1636" i="2"/>
  <c r="R1821" i="2"/>
  <c r="R6" i="2"/>
  <c r="R282" i="2"/>
  <c r="R21" i="2"/>
  <c r="R667" i="2"/>
  <c r="R1297" i="2"/>
  <c r="R1630" i="2"/>
  <c r="R395" i="2"/>
  <c r="R1989" i="2"/>
  <c r="R454" i="2"/>
  <c r="R308" i="2"/>
  <c r="R172" i="2"/>
  <c r="R269" i="2"/>
  <c r="R17" i="2"/>
  <c r="R638" i="2"/>
  <c r="R89" i="2"/>
  <c r="R1445" i="2"/>
  <c r="R1469" i="2"/>
  <c r="R509" i="2"/>
  <c r="R67" i="2"/>
  <c r="R902" i="2"/>
  <c r="R1468" i="2"/>
  <c r="R78" i="2"/>
  <c r="R1067" i="2"/>
  <c r="R528" i="2"/>
  <c r="R1441" i="2"/>
  <c r="R1124" i="2"/>
  <c r="R1193" i="2"/>
  <c r="R1621" i="2"/>
  <c r="R1042" i="2"/>
  <c r="R636" i="2"/>
  <c r="R669" i="2"/>
  <c r="R33" i="2"/>
  <c r="R620" i="2"/>
  <c r="R797" i="2"/>
  <c r="R1357" i="2"/>
  <c r="R1433" i="2"/>
  <c r="R1181" i="2"/>
  <c r="R1509" i="2"/>
  <c r="R1001" i="2"/>
  <c r="R1128" i="2"/>
  <c r="R1135" i="2"/>
  <c r="R885" i="2"/>
  <c r="R1691" i="2"/>
  <c r="R1501" i="2"/>
  <c r="R545" i="2"/>
  <c r="R1463" i="2"/>
  <c r="R1830" i="2"/>
  <c r="R42" i="2"/>
  <c r="R242" i="2"/>
  <c r="R296" i="2"/>
  <c r="R134" i="2"/>
  <c r="R565" i="2"/>
  <c r="R1289" i="2"/>
  <c r="R1545" i="2"/>
  <c r="R476" i="2"/>
  <c r="R1248" i="2"/>
  <c r="R1752" i="2"/>
  <c r="R1228" i="2"/>
  <c r="R942" i="2"/>
  <c r="R105" i="2"/>
  <c r="R1284" i="2"/>
  <c r="R1056" i="2"/>
  <c r="R1571" i="2"/>
  <c r="R442" i="2"/>
  <c r="R1038" i="2"/>
  <c r="R384" i="2"/>
  <c r="R412" i="2"/>
  <c r="R61" i="2"/>
  <c r="R501" i="2"/>
  <c r="R706" i="2"/>
  <c r="R1161" i="2"/>
  <c r="R292" i="2"/>
  <c r="R1582" i="2"/>
  <c r="R1565" i="2"/>
  <c r="R1558" i="2"/>
  <c r="R1764" i="2"/>
  <c r="R793" i="2"/>
  <c r="R226" i="2"/>
  <c r="R466" i="2"/>
  <c r="R140" i="2"/>
  <c r="R222" i="2"/>
  <c r="R521" i="2"/>
  <c r="R1189" i="2"/>
  <c r="R934" i="2"/>
  <c r="R723" i="2"/>
  <c r="R686" i="2"/>
  <c r="R1039" i="2"/>
  <c r="R1114" i="2"/>
  <c r="R536" i="2"/>
  <c r="R898" i="2"/>
  <c r="R1269" i="2"/>
  <c r="R1827" i="2"/>
  <c r="R1366" i="2"/>
  <c r="R1962" i="2"/>
  <c r="R1966" i="2"/>
  <c r="R1786" i="2"/>
  <c r="R940" i="2"/>
  <c r="R420" i="2"/>
  <c r="R621" i="2"/>
  <c r="R550" i="2"/>
  <c r="R161" i="2"/>
  <c r="R336" i="2"/>
  <c r="R37" i="2"/>
  <c r="R780" i="2"/>
  <c r="R41" i="2"/>
  <c r="R1584" i="2"/>
  <c r="R201" i="2"/>
  <c r="R1961" i="2"/>
  <c r="R1179" i="2"/>
  <c r="R1822" i="2"/>
  <c r="R467" i="2"/>
  <c r="R1742" i="2"/>
  <c r="R962" i="2"/>
  <c r="R878" i="2"/>
  <c r="R921" i="2"/>
  <c r="R1340" i="2"/>
  <c r="R1476" i="2"/>
  <c r="R1967" i="2"/>
  <c r="R195" i="2"/>
  <c r="R790" i="2"/>
  <c r="R1576" i="2"/>
  <c r="R1626" i="2"/>
  <c r="R1323" i="2"/>
  <c r="R404" i="2"/>
  <c r="R588" i="2"/>
  <c r="R582" i="2"/>
  <c r="R586" i="2"/>
  <c r="R433" i="2"/>
  <c r="R437" i="2"/>
  <c r="R740" i="2"/>
  <c r="R479" i="2"/>
  <c r="R130" i="2"/>
  <c r="R628" i="2"/>
  <c r="R870" i="2"/>
  <c r="R1300" i="2"/>
  <c r="R1420" i="2"/>
  <c r="R457" i="2"/>
  <c r="R727" i="2"/>
  <c r="R1112" i="2"/>
  <c r="R900" i="2"/>
  <c r="R443" i="2"/>
  <c r="R1258" i="2"/>
  <c r="R1578" i="2"/>
  <c r="R1744" i="2"/>
  <c r="R1502" i="2"/>
  <c r="R1750" i="2"/>
  <c r="R543" i="2"/>
  <c r="R191" i="2"/>
  <c r="R1893" i="2"/>
  <c r="R707" i="2"/>
  <c r="R1367" i="2"/>
  <c r="R1802" i="2"/>
  <c r="R334" i="2"/>
  <c r="R1221" i="2"/>
  <c r="R1640" i="2"/>
  <c r="R1551" i="2"/>
  <c r="R1954" i="2"/>
  <c r="R1092" i="2"/>
  <c r="R455" i="2"/>
  <c r="R832" i="2"/>
  <c r="R801" i="2"/>
  <c r="R375" i="2"/>
  <c r="R1387" i="2"/>
  <c r="R1950" i="2"/>
  <c r="R1840" i="2"/>
  <c r="R1849" i="2"/>
  <c r="R1562" i="2"/>
  <c r="R1521" i="2"/>
  <c r="R1564" i="2"/>
  <c r="R239" i="2"/>
  <c r="R1327" i="2"/>
  <c r="R737" i="2"/>
  <c r="R650" i="2"/>
  <c r="R1896" i="2"/>
  <c r="R1144" i="2"/>
  <c r="R436" i="2"/>
  <c r="R252" i="2"/>
  <c r="R64" i="2"/>
  <c r="R365" i="2"/>
  <c r="R92" i="2"/>
  <c r="R325" i="2"/>
  <c r="R548" i="2"/>
  <c r="R648" i="2"/>
  <c r="R987" i="2"/>
  <c r="R487" i="2"/>
  <c r="R58" i="2"/>
  <c r="R263" i="2"/>
  <c r="R49" i="2"/>
  <c r="R585" i="2"/>
  <c r="R1084" i="2"/>
  <c r="R568" i="2"/>
  <c r="R57" i="2"/>
  <c r="R1314" i="2"/>
  <c r="R502" i="2"/>
  <c r="R580" i="2"/>
  <c r="R659" i="2"/>
  <c r="R1677" i="2"/>
  <c r="R1066" i="2"/>
  <c r="R1264" i="2"/>
  <c r="R1299" i="2"/>
  <c r="R1185" i="2"/>
  <c r="R1600" i="2"/>
  <c r="R1274" i="2"/>
  <c r="R558" i="2"/>
  <c r="R617" i="2"/>
  <c r="R1918" i="2"/>
  <c r="R1082" i="2"/>
  <c r="R1880" i="2"/>
  <c r="R978" i="2"/>
  <c r="R1006" i="2"/>
  <c r="R1540" i="2"/>
  <c r="R1331" i="2"/>
  <c r="R993" i="2"/>
  <c r="R1687" i="2"/>
  <c r="R1343" i="2"/>
  <c r="R1467" i="2"/>
  <c r="R1021" i="2"/>
  <c r="R1980" i="2"/>
  <c r="R1073" i="2"/>
  <c r="R1981" i="2"/>
  <c r="R1304" i="2"/>
  <c r="R691" i="2"/>
  <c r="R235" i="2"/>
  <c r="R675" i="2"/>
  <c r="R988" i="2"/>
  <c r="R736" i="2"/>
  <c r="R1089" i="2"/>
  <c r="R1138" i="2"/>
  <c r="R1833" i="2"/>
  <c r="R820" i="2"/>
  <c r="R559" i="2"/>
  <c r="R1867" i="2"/>
  <c r="R128" i="2"/>
  <c r="R892" i="2"/>
  <c r="R379" i="2"/>
  <c r="R1537" i="2"/>
  <c r="R1999" i="2"/>
  <c r="R1270" i="2"/>
  <c r="R402" i="2"/>
  <c r="R178" i="2"/>
  <c r="R212" i="2"/>
  <c r="R676" i="2"/>
  <c r="R1036" i="2"/>
  <c r="R100" i="2"/>
  <c r="R310" i="2"/>
  <c r="R680" i="2"/>
  <c r="R381" i="2"/>
  <c r="R469" i="2"/>
  <c r="R614" i="2"/>
  <c r="R571" i="2"/>
  <c r="R674" i="2"/>
  <c r="R899" i="2"/>
  <c r="R187" i="2"/>
  <c r="R31" i="2"/>
  <c r="R779" i="2"/>
  <c r="R687" i="2"/>
  <c r="R1627" i="2"/>
  <c r="R1613" i="2"/>
  <c r="R1229" i="2"/>
  <c r="R1411" i="2"/>
  <c r="R414" i="2"/>
  <c r="R211" i="2"/>
  <c r="R1466" i="2"/>
  <c r="R1620" i="2"/>
  <c r="R268" i="2"/>
  <c r="R554" i="2"/>
  <c r="R637" i="2"/>
  <c r="R301" i="2"/>
  <c r="R764" i="2"/>
  <c r="R147" i="2"/>
  <c r="R1320" i="2"/>
  <c r="R1592" i="2"/>
  <c r="R74" i="2"/>
  <c r="R581" i="2"/>
  <c r="R419" i="2"/>
  <c r="R895" i="2"/>
  <c r="R1280" i="2"/>
  <c r="R1968" i="2"/>
  <c r="R127" i="2"/>
  <c r="R1005" i="2"/>
  <c r="R1385" i="2"/>
  <c r="R1733" i="2"/>
  <c r="R1947" i="2"/>
  <c r="R1747" i="2"/>
  <c r="R725" i="2"/>
  <c r="R1690" i="2"/>
  <c r="R520" i="2"/>
  <c r="R1328" i="2"/>
  <c r="R1642" i="2"/>
  <c r="R1339" i="2"/>
  <c r="R1163" i="2"/>
  <c r="R1546" i="2"/>
  <c r="R271" i="2"/>
  <c r="R572" i="2"/>
  <c r="R1829" i="2"/>
  <c r="R1239" i="2"/>
  <c r="R2000" i="2"/>
  <c r="R1599" i="2"/>
  <c r="R1758" i="2"/>
  <c r="R1252" i="2"/>
  <c r="R1877" i="2"/>
  <c r="R1707" i="2"/>
  <c r="R1538" i="2"/>
  <c r="R1806" i="2"/>
  <c r="R1979" i="2"/>
  <c r="R645" i="2"/>
  <c r="R1180" i="2"/>
  <c r="R1721" i="2"/>
  <c r="R1279" i="2"/>
  <c r="R317" i="2"/>
  <c r="R1415" i="2"/>
  <c r="R1063" i="2"/>
  <c r="R240" i="2"/>
  <c r="R499" i="2"/>
  <c r="R1096" i="2"/>
  <c r="R1097" i="2"/>
  <c r="R1390" i="2"/>
  <c r="R789" i="2"/>
  <c r="R102" i="2"/>
  <c r="R1014" i="2"/>
  <c r="R916" i="2"/>
  <c r="R423" i="2"/>
  <c r="R875" i="2"/>
  <c r="R504" i="2"/>
  <c r="R1068" i="2"/>
  <c r="R657" i="2"/>
  <c r="R7" i="2"/>
  <c r="R355" i="2"/>
  <c r="R348" i="2"/>
  <c r="R948" i="2"/>
  <c r="R1136" i="2"/>
  <c r="R1008" i="2"/>
  <c r="R794" i="2"/>
  <c r="R84" i="2"/>
  <c r="R410" i="2"/>
  <c r="R256" i="2"/>
  <c r="R1099" i="2"/>
  <c r="R943" i="2"/>
  <c r="R383" i="2"/>
  <c r="R1401" i="2"/>
  <c r="R1325" i="2"/>
  <c r="R644" i="2"/>
  <c r="R592" i="2"/>
  <c r="R1062" i="2"/>
  <c r="R87" i="2"/>
  <c r="R1353" i="2"/>
  <c r="R913" i="2"/>
  <c r="R1861" i="2"/>
  <c r="R1741" i="2"/>
  <c r="R1681" i="2"/>
  <c r="R1168" i="2"/>
  <c r="R1217" i="2"/>
  <c r="R745" i="2"/>
  <c r="R1996" i="2"/>
  <c r="R1151" i="2"/>
  <c r="R1874" i="2"/>
  <c r="R1716" i="2"/>
  <c r="R396" i="2"/>
  <c r="R983" i="2"/>
  <c r="R1520" i="2"/>
  <c r="R1268" i="2"/>
  <c r="R1294" i="2"/>
  <c r="R1938" i="2"/>
  <c r="R1862" i="2"/>
  <c r="R1103" i="2"/>
  <c r="R1959" i="2"/>
  <c r="R1547" i="2"/>
  <c r="R1222" i="2"/>
  <c r="R538" i="2"/>
  <c r="R426" i="2"/>
  <c r="R602" i="2"/>
  <c r="R138" i="2"/>
  <c r="R258" i="2"/>
  <c r="R498" i="2"/>
  <c r="R85" i="2"/>
  <c r="R38" i="2"/>
  <c r="R324" i="2"/>
  <c r="R452" i="2"/>
  <c r="R576" i="2"/>
  <c r="R192" i="2"/>
  <c r="R131" i="2"/>
  <c r="R204" i="2"/>
  <c r="R166" i="2"/>
  <c r="R333" i="2"/>
  <c r="R173" i="2"/>
  <c r="R432" i="2"/>
  <c r="R947" i="2"/>
  <c r="R911" i="2"/>
  <c r="R1198" i="2"/>
  <c r="R120" i="2"/>
  <c r="R782" i="2"/>
  <c r="R1464" i="2"/>
  <c r="R954" i="2"/>
  <c r="R347" i="2"/>
  <c r="R1216" i="2"/>
  <c r="R1720" i="2"/>
  <c r="R724" i="2"/>
  <c r="R1125" i="2"/>
  <c r="R1552" i="2"/>
  <c r="R1150" i="2"/>
  <c r="R1399" i="2"/>
  <c r="R1586" i="2"/>
  <c r="R1223" i="2"/>
  <c r="R1617" i="2"/>
  <c r="R1761" i="2"/>
  <c r="R224" i="2"/>
  <c r="R1826" i="2"/>
  <c r="R1025" i="2"/>
  <c r="R924" i="2"/>
  <c r="R1349" i="2"/>
  <c r="R1644" i="2"/>
  <c r="R851" i="2"/>
  <c r="R129" i="2"/>
  <c r="R1430" i="2"/>
  <c r="R1958" i="2"/>
  <c r="R1275" i="2"/>
  <c r="R972" i="2"/>
  <c r="R1963" i="2"/>
  <c r="R1596" i="2"/>
  <c r="R68" i="2"/>
  <c r="R1332" i="2"/>
  <c r="R1326" i="2"/>
  <c r="R1671" i="2"/>
  <c r="R1941" i="2"/>
  <c r="R1757" i="2"/>
  <c r="R664" i="2"/>
  <c r="R79" i="2"/>
  <c r="R1985" i="2"/>
  <c r="R1573" i="2"/>
  <c r="R838" i="2"/>
  <c r="R312" i="2"/>
  <c r="R908" i="2"/>
  <c r="R1847" i="2"/>
  <c r="R60" i="2"/>
  <c r="R124" i="2"/>
  <c r="R421" i="2"/>
  <c r="R284" i="2"/>
  <c r="R116" i="2"/>
  <c r="R232" i="2"/>
  <c r="R541" i="2"/>
  <c r="R274" i="2"/>
  <c r="R98" i="2"/>
  <c r="R598" i="2"/>
  <c r="R446" i="2"/>
  <c r="R278" i="2"/>
  <c r="R110" i="2"/>
  <c r="R950" i="2"/>
  <c r="R1004" i="2"/>
  <c r="R668" i="2"/>
  <c r="R564" i="2"/>
  <c r="R280" i="2"/>
  <c r="R288" i="2"/>
  <c r="R475" i="2"/>
  <c r="R14" i="2"/>
  <c r="R230" i="2"/>
  <c r="R1094" i="2"/>
  <c r="R352" i="2"/>
  <c r="R287" i="2"/>
  <c r="R75" i="2"/>
  <c r="R1026" i="2"/>
  <c r="R23" i="2"/>
  <c r="R1146" i="2"/>
  <c r="R713" i="2"/>
  <c r="R850" i="2"/>
  <c r="R1595" i="2"/>
  <c r="R371" i="2"/>
  <c r="R1437" i="2"/>
  <c r="R1205" i="2"/>
  <c r="R286" i="2"/>
  <c r="R492" i="2"/>
  <c r="R546" i="2"/>
  <c r="R346" i="2"/>
  <c r="R220" i="2"/>
  <c r="R228" i="2"/>
  <c r="R739" i="2"/>
  <c r="R488" i="2"/>
  <c r="R556" i="2"/>
  <c r="R710" i="2"/>
  <c r="R264" i="2"/>
  <c r="R295" i="2"/>
  <c r="R351" i="2"/>
  <c r="R549" i="2"/>
  <c r="R397" i="2"/>
  <c r="R1019" i="2"/>
  <c r="R804" i="2"/>
  <c r="R1007" i="2"/>
  <c r="R951" i="2"/>
  <c r="R901" i="2"/>
  <c r="R1394" i="2"/>
  <c r="R1402" i="2"/>
  <c r="R1477" i="2"/>
  <c r="R1719" i="2"/>
  <c r="R516" i="2"/>
  <c r="R1011" i="2"/>
  <c r="R1465" i="2"/>
  <c r="R1667" i="2"/>
  <c r="R1542" i="2"/>
  <c r="R1550" i="2"/>
  <c r="R786" i="2"/>
  <c r="R1897" i="2"/>
  <c r="R360" i="2"/>
  <c r="R1785" i="2"/>
  <c r="R570" i="2"/>
  <c r="R26" i="2"/>
  <c r="R12" i="2"/>
  <c r="R715" i="2"/>
  <c r="R634" i="2"/>
  <c r="R260" i="2"/>
  <c r="R210" i="2"/>
  <c r="R434" i="2"/>
  <c r="R155" i="2"/>
  <c r="R486" i="2"/>
  <c r="R518" i="2"/>
  <c r="R180" i="2"/>
  <c r="R266" i="2"/>
  <c r="R1055" i="2"/>
  <c r="R767" i="2"/>
  <c r="R1109" i="2"/>
  <c r="R132" i="2"/>
  <c r="R170" i="2"/>
  <c r="R341" i="2"/>
  <c r="R249" i="2"/>
  <c r="R557" i="2"/>
  <c r="R378" i="2"/>
  <c r="R154" i="2"/>
  <c r="R157" i="2"/>
  <c r="R604" i="2"/>
  <c r="R500" i="2"/>
  <c r="R113" i="2"/>
  <c r="R55" i="2"/>
  <c r="R1052" i="2"/>
  <c r="R370" i="2"/>
  <c r="R612" i="2"/>
  <c r="R342" i="2"/>
  <c r="R174" i="2"/>
  <c r="R955" i="2"/>
  <c r="R225" i="2"/>
  <c r="R980" i="2"/>
  <c r="R175" i="2"/>
  <c r="R285" i="2"/>
  <c r="R926" i="2"/>
  <c r="R203" i="2"/>
  <c r="R813" i="2"/>
  <c r="R1069" i="2"/>
  <c r="R777" i="2"/>
  <c r="R1170" i="2"/>
  <c r="R1301" i="2"/>
  <c r="R1639" i="2"/>
  <c r="R48" i="2"/>
  <c r="R1628" i="2"/>
  <c r="R311" i="2"/>
  <c r="R1232" i="2"/>
  <c r="R1316" i="2"/>
  <c r="R1852" i="2"/>
  <c r="R1580" i="2"/>
  <c r="R1772" i="2"/>
  <c r="R1769" i="2"/>
  <c r="R1494" i="2"/>
  <c r="R1391" i="2"/>
  <c r="R1753" i="2"/>
  <c r="R104" i="2"/>
  <c r="R1071" i="2"/>
  <c r="R1308" i="2"/>
  <c r="R1597" i="2"/>
  <c r="R1883" i="2"/>
  <c r="R1955" i="2"/>
  <c r="R1347" i="2"/>
  <c r="R481" i="2"/>
  <c r="R207" i="2"/>
  <c r="R879" i="2"/>
  <c r="R927" i="2"/>
  <c r="R1412" i="2"/>
  <c r="R933" i="2"/>
  <c r="R1992" i="2"/>
  <c r="R1355" i="2"/>
  <c r="R1266" i="2"/>
  <c r="R1581" i="2"/>
  <c r="R364" i="2"/>
  <c r="R231" i="2"/>
  <c r="R1028" i="2"/>
  <c r="R991" i="2"/>
  <c r="R717" i="2"/>
  <c r="R1492" i="2"/>
  <c r="R1386" i="2"/>
  <c r="R1461" i="2"/>
  <c r="R1098" i="2"/>
  <c r="R1841" i="2"/>
  <c r="R1991" i="2"/>
  <c r="R1722" i="2"/>
  <c r="R1040" i="2"/>
  <c r="R1194" i="2"/>
  <c r="R1244" i="2"/>
  <c r="R1406" i="2"/>
  <c r="R1692" i="2"/>
  <c r="R300" i="2"/>
  <c r="R544" i="2"/>
  <c r="R1086" i="2"/>
  <c r="R750" i="2"/>
  <c r="R1282" i="2"/>
  <c r="R1041" i="2"/>
  <c r="R914" i="2"/>
  <c r="R1767" i="2"/>
  <c r="R1649" i="2"/>
  <c r="R694" i="2"/>
  <c r="R1177" i="2"/>
  <c r="R1534" i="2"/>
  <c r="R1820" i="2"/>
  <c r="R1034" i="2"/>
  <c r="R1974" i="2"/>
  <c r="R1535" i="2"/>
  <c r="R1118" i="2"/>
  <c r="R1686" i="2"/>
  <c r="R821" i="2"/>
  <c r="R1101" i="2"/>
  <c r="R1587" i="2"/>
  <c r="R1416" i="2"/>
  <c r="R83" i="2"/>
  <c r="R1533" i="2"/>
  <c r="R1805" i="2"/>
  <c r="R1864" i="2"/>
  <c r="R1766" i="2"/>
  <c r="R1870" i="2"/>
  <c r="R1997" i="2"/>
  <c r="R919" i="2"/>
  <c r="R1795" i="2"/>
  <c r="R729" i="2"/>
  <c r="R1064" i="2"/>
  <c r="R743" i="2"/>
  <c r="R1713" i="2"/>
  <c r="R1869" i="2"/>
  <c r="R1455" i="2"/>
  <c r="R1439" i="2"/>
  <c r="R1257" i="2"/>
  <c r="R1625" i="2"/>
  <c r="R964" i="2"/>
  <c r="R633" i="2"/>
  <c r="R1376" i="2"/>
  <c r="R1655" i="2"/>
  <c r="R208" i="2"/>
  <c r="R1422" i="2"/>
  <c r="R1906" i="2"/>
  <c r="R1860" i="2"/>
  <c r="R1683" i="2"/>
  <c r="R1462" i="2"/>
  <c r="R1072" i="2"/>
  <c r="R1053" i="2"/>
  <c r="R1319" i="2"/>
  <c r="R1814" i="2"/>
  <c r="R245" i="2"/>
  <c r="R624" i="2"/>
  <c r="R709" i="2"/>
  <c r="R1032" i="2"/>
  <c r="R1260" i="2"/>
  <c r="R721" i="2"/>
  <c r="R1427" i="2"/>
  <c r="R1134" i="2"/>
  <c r="R1711" i="2"/>
  <c r="R141" i="2"/>
  <c r="R1209" i="2"/>
  <c r="R949" i="2"/>
  <c r="R1782" i="2"/>
  <c r="R957" i="2"/>
  <c r="R1942" i="2"/>
  <c r="R1203" i="2"/>
  <c r="R1646" i="2"/>
  <c r="R1591" i="2"/>
  <c r="R1624" i="2"/>
  <c r="R1910" i="2"/>
  <c r="R150" i="2"/>
  <c r="R403" i="2"/>
  <c r="R1866" i="2"/>
  <c r="R769" i="2"/>
  <c r="R917" i="2"/>
  <c r="R321" i="2"/>
  <c r="R1526" i="2"/>
  <c r="R849" i="2"/>
  <c r="R1778" i="2"/>
  <c r="R540" i="2"/>
  <c r="R863" i="2"/>
  <c r="R1935" i="2"/>
  <c r="R1832" i="2"/>
  <c r="R1984" i="2"/>
  <c r="R1884" i="2"/>
  <c r="R1689" i="2"/>
  <c r="R1728" i="2"/>
  <c r="R1240" i="2"/>
  <c r="R903" i="2"/>
  <c r="R1172" i="2"/>
  <c r="R1333" i="2"/>
  <c r="R1575" i="2"/>
  <c r="R1635" i="2"/>
  <c r="R1512" i="2"/>
  <c r="R590" i="2"/>
  <c r="R702" i="2"/>
  <c r="R209" i="2"/>
  <c r="R579" i="2"/>
  <c r="R1354" i="2"/>
  <c r="R1356" i="2"/>
  <c r="R1212" i="2"/>
  <c r="R1436" i="2"/>
  <c r="R1789" i="2"/>
  <c r="R1887" i="2"/>
  <c r="R1219" i="2"/>
  <c r="R1085" i="2"/>
  <c r="R171" i="2"/>
  <c r="R1698" i="2"/>
  <c r="R1679" i="2"/>
  <c r="R827" i="2"/>
  <c r="R897" i="2"/>
  <c r="R660" i="2"/>
  <c r="R428" i="2"/>
  <c r="R656" i="2"/>
  <c r="R401" i="2"/>
  <c r="R756" i="2"/>
  <c r="R1031" i="2"/>
  <c r="R651" i="2"/>
  <c r="R1497" i="2"/>
  <c r="R1418" i="2"/>
  <c r="R1165" i="2"/>
  <c r="R1453" i="2"/>
  <c r="R1283" i="2"/>
  <c r="R1495" i="2"/>
  <c r="R1259" i="2"/>
  <c r="R1872" i="2"/>
  <c r="R1937" i="2"/>
  <c r="R1532" i="2"/>
  <c r="R1306" i="2"/>
  <c r="R1755" i="2"/>
  <c r="R1808" i="2"/>
  <c r="R928" i="2"/>
  <c r="R990" i="2"/>
  <c r="R1424" i="2"/>
  <c r="R1329" i="2"/>
  <c r="R1485" i="2"/>
  <c r="R164" i="2"/>
  <c r="R358" i="2"/>
  <c r="R114" i="2"/>
  <c r="R1362" i="2"/>
  <c r="R1491" i="2"/>
  <c r="R1414" i="2"/>
  <c r="R1201" i="2"/>
  <c r="R1936" i="2"/>
  <c r="R1483" i="2"/>
  <c r="R1287" i="2"/>
  <c r="R1993" i="2"/>
  <c r="R169" i="2"/>
  <c r="R904" i="2"/>
  <c r="R1751" i="2"/>
  <c r="R1013" i="2"/>
  <c r="R1479" i="2"/>
  <c r="R1995" i="2"/>
  <c r="R1029" i="2"/>
  <c r="R1559" i="2"/>
  <c r="R1191" i="2"/>
  <c r="R747" i="2"/>
  <c r="R783" i="2"/>
  <c r="R1147" i="2"/>
  <c r="R1478" i="2"/>
  <c r="R1894" i="2"/>
  <c r="R834" i="2"/>
  <c r="R1121" i="2"/>
  <c r="R876" i="2"/>
  <c r="R145" i="2"/>
  <c r="R760" i="2"/>
  <c r="R704" i="2"/>
  <c r="R1983" i="2"/>
  <c r="R1854" i="2"/>
  <c r="R1334" i="2"/>
  <c r="R329" i="2"/>
  <c r="R315" i="2"/>
  <c r="R824" i="2"/>
  <c r="R609" i="2"/>
  <c r="R1428" i="2"/>
  <c r="R1490" i="2"/>
  <c r="R1157" i="2"/>
  <c r="R1213" i="2"/>
  <c r="R1263" i="2"/>
  <c r="R1663" i="2"/>
  <c r="R1895" i="2"/>
  <c r="R1902" i="2"/>
  <c r="R1419" i="2"/>
  <c r="R407" i="2"/>
  <c r="R1482" i="2"/>
  <c r="R1818" i="2"/>
  <c r="R316" i="2"/>
  <c r="R1364" i="2"/>
  <c r="R1881" i="2"/>
  <c r="R493" i="2"/>
  <c r="R261" i="2"/>
  <c r="R755" i="2"/>
  <c r="R123" i="2"/>
  <c r="R185" i="2"/>
  <c r="R888" i="2"/>
  <c r="R1018" i="2"/>
  <c r="R1450" i="2"/>
  <c r="R1500" i="2"/>
  <c r="R1765" i="2"/>
  <c r="R1685" i="2"/>
  <c r="R515" i="2"/>
  <c r="R1371" i="2"/>
  <c r="R1250" i="2"/>
  <c r="R314" i="2"/>
  <c r="R1953" i="2"/>
  <c r="R1192" i="2"/>
  <c r="R1475" i="2"/>
  <c r="R561" i="2"/>
  <c r="R795" i="2"/>
  <c r="R998" i="2"/>
  <c r="R1885" i="2"/>
  <c r="R186" i="2"/>
  <c r="R340" i="2"/>
  <c r="R514" i="2"/>
  <c r="R444" i="2"/>
  <c r="R522" i="2"/>
  <c r="R94" i="2"/>
  <c r="R118" i="2"/>
  <c r="R206" i="2"/>
  <c r="R148" i="2"/>
  <c r="R506" i="2"/>
  <c r="R298" i="2"/>
  <c r="R306" i="2"/>
  <c r="R101" i="2"/>
  <c r="R246" i="2"/>
  <c r="R216" i="2"/>
  <c r="R368" i="2"/>
  <c r="R200" i="2"/>
  <c r="R835" i="2"/>
  <c r="R1176" i="2"/>
  <c r="R671" i="2"/>
  <c r="R1083" i="2"/>
  <c r="R179" i="2"/>
  <c r="R415" i="2"/>
  <c r="R307" i="2"/>
  <c r="R218" i="2"/>
  <c r="R62" i="2"/>
  <c r="R153" i="2"/>
  <c r="R883" i="2"/>
  <c r="R593" i="2"/>
  <c r="R380" i="2"/>
  <c r="R374" i="2"/>
  <c r="R526" i="2"/>
  <c r="R53" i="2"/>
  <c r="R344" i="2"/>
  <c r="R56" i="2"/>
  <c r="R143" i="2"/>
  <c r="R1044" i="2"/>
  <c r="R894" i="2"/>
  <c r="R918" i="2"/>
  <c r="R1070" i="2"/>
  <c r="R417" i="2"/>
  <c r="R817" i="2"/>
  <c r="R1440" i="2"/>
  <c r="R1400" i="2"/>
  <c r="R1360" i="2"/>
  <c r="R661" i="2"/>
  <c r="R1003" i="2"/>
  <c r="R673" i="2"/>
  <c r="R1309" i="2"/>
  <c r="R965" i="2"/>
  <c r="R1522" i="2"/>
  <c r="R357" i="2"/>
  <c r="R1278" i="2"/>
  <c r="R774" i="2"/>
  <c r="R1035" i="2"/>
  <c r="R121" i="2"/>
  <c r="R946" i="2"/>
  <c r="R525" i="2"/>
  <c r="R411" i="2"/>
  <c r="R846" i="2"/>
  <c r="R223" i="2"/>
  <c r="R960" i="2"/>
  <c r="R1183" i="2"/>
  <c r="R122" i="2"/>
  <c r="R332" i="2"/>
  <c r="R450" i="2"/>
  <c r="R70" i="2"/>
  <c r="R36" i="2"/>
  <c r="R445" i="2"/>
  <c r="R533" i="2"/>
  <c r="R398" i="2"/>
  <c r="R424" i="2"/>
  <c r="R678" i="2"/>
  <c r="R293" i="2"/>
  <c r="R44" i="2"/>
  <c r="R229" i="2"/>
  <c r="R654" i="2"/>
  <c r="R448" i="2"/>
  <c r="R603" i="2"/>
  <c r="R1484" i="2"/>
  <c r="R30" i="2"/>
  <c r="R290" i="2"/>
  <c r="R485" i="2"/>
  <c r="R372" i="2"/>
  <c r="R90" i="2"/>
  <c r="R76" i="2"/>
  <c r="R971" i="2"/>
  <c r="R508" i="2"/>
  <c r="R532" i="2"/>
  <c r="R482" i="2"/>
  <c r="R658" i="2"/>
  <c r="R28" i="2"/>
  <c r="R610" i="2"/>
  <c r="R338" i="2"/>
  <c r="R666" i="2"/>
  <c r="R262" i="2"/>
  <c r="R891" i="2"/>
  <c r="R915" i="2"/>
  <c r="R811" i="2"/>
  <c r="R440" i="2"/>
  <c r="R819" i="2"/>
  <c r="R798" i="2"/>
  <c r="R441" i="2"/>
  <c r="R742" i="2"/>
  <c r="R766" i="2"/>
  <c r="R578" i="2"/>
  <c r="R613" i="2"/>
  <c r="R283" i="2"/>
  <c r="R400" i="2"/>
  <c r="R115" i="2"/>
  <c r="R139" i="2"/>
  <c r="R152" i="2"/>
  <c r="R328" i="2"/>
  <c r="R647" i="2"/>
  <c r="R708" i="2"/>
  <c r="R649" i="2"/>
  <c r="R884" i="2"/>
  <c r="R952" i="2"/>
  <c r="R912" i="2"/>
  <c r="R744" i="2"/>
  <c r="R768" i="2"/>
  <c r="R639" i="2"/>
  <c r="R427" i="2"/>
  <c r="R1743" i="2"/>
  <c r="R326" i="2"/>
  <c r="R294" i="2"/>
  <c r="R497" i="2"/>
  <c r="R95" i="2"/>
  <c r="R844" i="2"/>
  <c r="R989" i="2"/>
  <c r="R770" i="2"/>
  <c r="R925" i="2"/>
  <c r="R866" i="2"/>
  <c r="R1381" i="2"/>
  <c r="R1619" i="2"/>
  <c r="R1574" i="2"/>
  <c r="R1539" i="2"/>
  <c r="R1158" i="2"/>
  <c r="R20" i="2"/>
  <c r="R490" i="2"/>
  <c r="R149" i="2"/>
  <c r="R237" i="2"/>
  <c r="R5" i="2"/>
  <c r="R349" i="2"/>
  <c r="R117" i="2"/>
  <c r="R13" i="2"/>
  <c r="R958" i="2"/>
  <c r="R982" i="2"/>
  <c r="R1242" i="2"/>
  <c r="R861" i="2"/>
  <c r="R1337" i="2"/>
  <c r="R1498" i="2"/>
  <c r="R781" i="2"/>
  <c r="R1148" i="2"/>
  <c r="R697" i="2"/>
  <c r="R977" i="2"/>
  <c r="R413" i="2"/>
  <c r="R366" i="2"/>
  <c r="R1120" i="2"/>
  <c r="R1528" i="2"/>
  <c r="R1488" i="2"/>
  <c r="R791" i="2"/>
  <c r="R439" i="2"/>
  <c r="R1393" i="2"/>
  <c r="R1377" i="2"/>
  <c r="R1425" i="2"/>
  <c r="R1226" i="2"/>
  <c r="R1196" i="2"/>
  <c r="R1735" i="2"/>
  <c r="R356" i="2"/>
  <c r="R1024" i="2"/>
  <c r="R1293" i="2"/>
  <c r="R1190" i="2"/>
  <c r="R1010" i="2"/>
  <c r="R787" i="2"/>
  <c r="R464" i="2"/>
  <c r="R313" i="2"/>
  <c r="R11" i="2"/>
  <c r="R247" i="2"/>
  <c r="R711" i="2"/>
  <c r="R753" i="2"/>
  <c r="R975" i="2"/>
  <c r="R871" i="2"/>
  <c r="R831" i="2"/>
  <c r="R425" i="2"/>
  <c r="R250" i="2"/>
  <c r="R165" i="2"/>
  <c r="R188" i="2"/>
  <c r="R330" i="2"/>
  <c r="R125" i="2"/>
  <c r="R213" i="2"/>
  <c r="R142" i="2"/>
  <c r="R517" i="2"/>
  <c r="R22" i="2"/>
  <c r="R275" i="2"/>
  <c r="R1298" i="2"/>
  <c r="R631" i="2"/>
  <c r="R1317" i="2"/>
  <c r="R1725" i="2"/>
  <c r="R1373" i="2"/>
  <c r="R1807" i="2"/>
  <c r="R156" i="2"/>
  <c r="R133" i="2"/>
  <c r="R477" i="2"/>
  <c r="R8" i="2"/>
  <c r="R996" i="2"/>
  <c r="R860" i="2"/>
  <c r="R999" i="2"/>
  <c r="R1489" i="2"/>
  <c r="R1108" i="2"/>
  <c r="R1115" i="2"/>
  <c r="R1602" i="2"/>
  <c r="R494" i="2"/>
  <c r="R1920" i="2"/>
  <c r="R1570" i="2"/>
  <c r="R826" i="2"/>
  <c r="R1253" i="2"/>
  <c r="R254" i="2"/>
  <c r="R112" i="2"/>
  <c r="R622" i="2"/>
  <c r="R32" i="2"/>
  <c r="R184" i="2"/>
  <c r="R369" i="2"/>
  <c r="R483" i="2"/>
  <c r="R627" i="2"/>
  <c r="R748" i="2"/>
  <c r="R836" i="2"/>
  <c r="R291" i="2"/>
  <c r="R775" i="2"/>
  <c r="R303" i="2"/>
  <c r="R935" i="2"/>
  <c r="R531" i="2"/>
  <c r="R595" i="2"/>
  <c r="R1074" i="2"/>
  <c r="R1033" i="2"/>
  <c r="R1122" i="2"/>
  <c r="R1106" i="2"/>
  <c r="R953" i="2"/>
  <c r="R1171" i="2"/>
  <c r="R1797" i="2"/>
  <c r="R1647" i="2"/>
  <c r="R431" i="2"/>
  <c r="R1792" i="2"/>
  <c r="R276" i="2"/>
  <c r="R468" i="2"/>
  <c r="R77" i="2"/>
  <c r="R956" i="2"/>
  <c r="R910" i="2"/>
  <c r="R447" i="2"/>
  <c r="R43" i="2"/>
  <c r="R1506" i="2"/>
  <c r="R1348" i="2"/>
  <c r="R449" i="2"/>
  <c r="R1525" i="2"/>
  <c r="R1405" i="2"/>
  <c r="R1389" i="2"/>
  <c r="R1845" i="2"/>
  <c r="R1815" i="2"/>
  <c r="R1975" i="2"/>
  <c r="R929" i="2"/>
  <c r="R1736" i="2"/>
  <c r="R305" i="2"/>
  <c r="R19" i="2"/>
  <c r="R1480" i="2"/>
  <c r="R762" i="2"/>
  <c r="R1831" i="2"/>
  <c r="R1227" i="2"/>
  <c r="R1023" i="2"/>
  <c r="R1204" i="2"/>
  <c r="R1507" i="2"/>
  <c r="R726" i="2"/>
  <c r="R1214" i="2"/>
  <c r="R1946" i="2"/>
  <c r="R1934" i="2"/>
  <c r="R530" i="2"/>
  <c r="R573" i="2"/>
  <c r="R438" i="2"/>
  <c r="R662" i="2"/>
  <c r="R40" i="2"/>
  <c r="R574" i="2"/>
  <c r="R470" i="2"/>
  <c r="R302" i="2"/>
  <c r="R391" i="2"/>
  <c r="R625" i="2"/>
  <c r="R177" i="2"/>
  <c r="R241" i="2"/>
  <c r="R731" i="2"/>
  <c r="R732" i="2"/>
  <c r="R1152" i="2"/>
  <c r="R969" i="2"/>
  <c r="R754" i="2"/>
  <c r="R1361" i="2"/>
  <c r="R1458" i="2"/>
  <c r="R1132" i="2"/>
  <c r="R802" i="2"/>
  <c r="R387" i="2"/>
  <c r="R698" i="2"/>
  <c r="R1508" i="2"/>
  <c r="R1235" i="2"/>
  <c r="R393" i="2"/>
  <c r="R472" i="2"/>
  <c r="R560" i="2"/>
  <c r="R456" i="2"/>
  <c r="R480" i="2"/>
  <c r="R47" i="2"/>
  <c r="R51" i="2"/>
  <c r="R1054" i="2"/>
  <c r="R183" i="2"/>
  <c r="R163" i="2"/>
  <c r="R1022" i="2"/>
  <c r="R1846" i="2"/>
  <c r="R474" i="2"/>
  <c r="R73" i="2"/>
  <c r="R59" i="2"/>
  <c r="R553" i="2"/>
  <c r="R941" i="2"/>
  <c r="R1129" i="2"/>
  <c r="R1365" i="2"/>
  <c r="R2009" i="2"/>
  <c r="R1930" i="2"/>
  <c r="R608" i="2"/>
  <c r="R1793" i="2"/>
  <c r="R1095" i="2"/>
  <c r="R1403" i="2"/>
  <c r="R1392" i="2"/>
  <c r="R703" i="2"/>
  <c r="R1863" i="2"/>
  <c r="R1286" i="2"/>
  <c r="R858" i="2"/>
  <c r="R746" i="2"/>
  <c r="R108" i="2"/>
  <c r="R35" i="2"/>
  <c r="R1137" i="2"/>
  <c r="R1358" i="2"/>
  <c r="R1153" i="2"/>
  <c r="R1303" i="2"/>
  <c r="R1973" i="2"/>
  <c r="R1891" i="2"/>
  <c r="R309" i="2"/>
  <c r="R46" i="2"/>
  <c r="R683" i="2"/>
  <c r="R215" i="2"/>
  <c r="R409" i="2"/>
  <c r="R1000" i="2"/>
  <c r="R1088" i="2"/>
  <c r="R1009" i="2"/>
  <c r="R730" i="2"/>
  <c r="R1277" i="2"/>
  <c r="R1511" i="2"/>
  <c r="R1563" i="2"/>
  <c r="R1159" i="2"/>
  <c r="R1960" i="2"/>
  <c r="R1634" i="2"/>
  <c r="R1787" i="2"/>
  <c r="R451" i="2"/>
  <c r="R1994" i="2"/>
  <c r="R2005" i="2"/>
  <c r="R1732" i="2"/>
  <c r="R1922" i="2"/>
  <c r="R1231" i="2"/>
  <c r="R2007" i="2"/>
  <c r="R1865" i="2"/>
  <c r="R198" i="2"/>
  <c r="R551" i="2"/>
  <c r="R1569" i="2"/>
  <c r="R1452" i="2"/>
  <c r="R1911" i="2"/>
  <c r="R873" i="2"/>
  <c r="R1873" i="2"/>
  <c r="R1421" i="2"/>
  <c r="R1842" i="2"/>
  <c r="R339" i="2"/>
  <c r="R575" i="2"/>
  <c r="R1459" i="2"/>
  <c r="R1746" i="2"/>
  <c r="R810" i="2"/>
  <c r="R1777" i="2"/>
  <c r="R1486" i="2"/>
  <c r="R1835" i="2"/>
  <c r="R2002" i="2"/>
  <c r="R784" i="2"/>
  <c r="R289" i="2"/>
  <c r="R385" i="2"/>
  <c r="R1322" i="2"/>
  <c r="R1879" i="2"/>
  <c r="R961" i="2"/>
  <c r="R1704" i="2"/>
  <c r="R1723" i="2"/>
  <c r="R1665" i="2"/>
  <c r="R1338" i="2"/>
  <c r="R1629" i="2"/>
  <c r="R270" i="2"/>
  <c r="R25" i="2"/>
  <c r="R265" i="2"/>
  <c r="R1924" i="2"/>
  <c r="R1446" i="2"/>
  <c r="R981" i="2"/>
  <c r="R1956" i="2"/>
  <c r="R1788" i="2"/>
  <c r="R1523" i="2"/>
  <c r="R1662" i="2"/>
  <c r="R1590" i="2"/>
  <c r="R1739" i="2"/>
  <c r="R1748" i="2"/>
  <c r="R1801" i="2"/>
  <c r="R1603" i="2"/>
  <c r="R1623" i="2"/>
  <c r="R1560" i="2"/>
  <c r="R386" i="2"/>
  <c r="R111" i="2"/>
  <c r="R1593" i="2"/>
  <c r="R1598" i="2"/>
  <c r="R1756" i="2"/>
  <c r="R1650" i="2"/>
  <c r="R1804" i="2"/>
  <c r="R1131" i="2"/>
  <c r="R1417" i="2"/>
  <c r="R1529" i="2"/>
  <c r="R825" i="2"/>
  <c r="R1133" i="2"/>
  <c r="R151" i="2"/>
  <c r="R1220" i="2"/>
  <c r="R1684" i="2"/>
  <c r="R693" i="2"/>
  <c r="R1295" i="2"/>
  <c r="R1408" i="2"/>
  <c r="R1186" i="2"/>
  <c r="R705" i="2"/>
  <c r="R1310" i="2"/>
  <c r="R1302" i="2"/>
  <c r="R1926" i="2"/>
  <c r="R1230" i="2"/>
  <c r="R874" i="2"/>
  <c r="R1957" i="2"/>
  <c r="R1986" i="2"/>
  <c r="R1923" i="2"/>
  <c r="R373" i="2"/>
  <c r="R72" i="2"/>
  <c r="R696" i="2"/>
  <c r="R720" i="2"/>
  <c r="R1048" i="2"/>
  <c r="R1141" i="2"/>
  <c r="R1285" i="2"/>
  <c r="R1701" i="2"/>
  <c r="R1261" i="2"/>
  <c r="R1447" i="2"/>
  <c r="R1674" i="2"/>
  <c r="R1839" i="2"/>
  <c r="R1760" i="2"/>
  <c r="R345" i="2"/>
  <c r="R1307" i="2"/>
  <c r="R1738" i="2"/>
  <c r="R1207" i="2"/>
  <c r="R2010" i="2"/>
  <c r="R1810" i="2"/>
  <c r="R1119" i="2"/>
  <c r="R641" i="2"/>
  <c r="R1254" i="2"/>
  <c r="R135" i="2"/>
  <c r="R776" i="2"/>
  <c r="R761" i="2"/>
  <c r="R1330" i="2"/>
  <c r="R1904" i="2"/>
  <c r="R605" i="2"/>
  <c r="R136" i="2"/>
  <c r="R974" i="2"/>
  <c r="R81" i="2"/>
  <c r="R1091" i="2"/>
  <c r="R1372" i="2"/>
  <c r="R1605" i="2"/>
  <c r="R4" i="2"/>
  <c r="R909" i="2"/>
  <c r="R842" i="2"/>
  <c r="R1652" i="2"/>
  <c r="R1078" i="2"/>
  <c r="R9" i="2"/>
  <c r="R243" i="2"/>
  <c r="R137" i="2"/>
  <c r="R692" i="2"/>
  <c r="R967" i="2"/>
  <c r="R848" i="2"/>
  <c r="R679" i="2"/>
  <c r="R234" i="2"/>
  <c r="R167" i="2"/>
  <c r="R1169" i="2"/>
  <c r="R1610" i="2"/>
  <c r="R1828" i="2"/>
  <c r="R459" i="2"/>
  <c r="R182" i="2"/>
  <c r="R1731" i="2"/>
  <c r="R1659" i="2"/>
  <c r="R2012" i="2"/>
  <c r="R1660" i="2"/>
  <c r="R1651" i="2"/>
  <c r="R1803" i="2"/>
  <c r="R1949" i="2"/>
  <c r="R765" i="2"/>
  <c r="R663" i="2"/>
  <c r="R281" i="2"/>
  <c r="R1702" i="2"/>
  <c r="R1970" i="2"/>
  <c r="R1346" i="2"/>
  <c r="R930" i="2"/>
  <c r="R1202" i="2"/>
  <c r="R665" i="2"/>
  <c r="R107" i="2"/>
  <c r="R1388" i="2"/>
  <c r="R1531" i="2"/>
  <c r="R1745" i="2"/>
  <c r="R1878" i="2"/>
  <c r="R1819" i="2"/>
  <c r="R158" i="2"/>
  <c r="R1561" i="2"/>
  <c r="R1541" i="2"/>
  <c r="R1435" i="2"/>
  <c r="R1714" i="2"/>
  <c r="R2011" i="2"/>
  <c r="R1206" i="2"/>
  <c r="R1676" i="2"/>
  <c r="R1471" i="2"/>
  <c r="R1594" i="2"/>
  <c r="R1708" i="2"/>
  <c r="R214" i="2"/>
  <c r="R584" i="2"/>
  <c r="R1076" i="2"/>
  <c r="R685" i="2"/>
  <c r="R749" i="2"/>
  <c r="R1336" i="2"/>
  <c r="R1296" i="2"/>
  <c r="R1140" i="2"/>
  <c r="R1380" i="2"/>
  <c r="R343" i="2"/>
  <c r="R1951" i="2"/>
  <c r="R1773" i="2"/>
  <c r="R970" i="2"/>
  <c r="R1688" i="2"/>
  <c r="R1859" i="2"/>
  <c r="R1724" i="2"/>
  <c r="R1928" i="2"/>
  <c r="R1898" i="2"/>
  <c r="R1886" i="2"/>
  <c r="R1126" i="2"/>
  <c r="R1836" i="2"/>
  <c r="R1858" i="2"/>
  <c r="R353" i="2"/>
  <c r="R1517" i="2"/>
  <c r="R1374" i="2"/>
  <c r="R920" i="2"/>
  <c r="R1472" i="2"/>
  <c r="R1905" i="2"/>
  <c r="R1451" i="2"/>
  <c r="R1675" i="2"/>
  <c r="R1779" i="2"/>
  <c r="N19" i="9" l="1"/>
  <c r="R5" i="9"/>
  <c r="R1503" i="2"/>
  <c r="R507" i="2"/>
  <c r="R322" i="2"/>
  <c r="R1456" i="2"/>
  <c r="R803" i="2"/>
  <c r="R1050" i="2"/>
  <c r="R1156" i="2"/>
  <c r="R714" i="2"/>
  <c r="R267" i="2"/>
  <c r="R471" i="2"/>
  <c r="R1622" i="2"/>
  <c r="R973" i="2"/>
  <c r="R1318" i="2"/>
  <c r="R335" i="2"/>
  <c r="R569" i="2"/>
  <c r="R1524" i="2"/>
  <c r="R1123" i="2"/>
  <c r="R890" i="2"/>
  <c r="R1615" i="2"/>
  <c r="R792" i="2"/>
  <c r="R757" i="2"/>
  <c r="R460" i="2"/>
  <c r="R699" i="2"/>
  <c r="R388" i="2"/>
  <c r="R1929" i="2"/>
  <c r="R1555" i="2"/>
  <c r="R796" i="2"/>
  <c r="R1290" i="2"/>
  <c r="R103" i="2"/>
  <c r="R495" i="2"/>
  <c r="R1255" i="2"/>
  <c r="R677" i="2"/>
  <c r="R1566" i="2"/>
  <c r="R251" i="2"/>
  <c r="R377" i="2"/>
  <c r="R1243" i="2"/>
  <c r="R189" i="2"/>
  <c r="R1549" i="2"/>
  <c r="R473" i="2"/>
  <c r="R363" i="2"/>
  <c r="R1407" i="2"/>
  <c r="R1824" i="2"/>
  <c r="R1370" i="2"/>
  <c r="R1166" i="2"/>
  <c r="R589" i="2"/>
  <c r="R1817" i="2"/>
  <c r="R244" i="2"/>
  <c r="R632" i="2"/>
  <c r="R907" i="2"/>
  <c r="R327" i="2"/>
  <c r="R382" i="2"/>
  <c r="R759" i="2"/>
  <c r="R735" i="2"/>
  <c r="R1256" i="2"/>
  <c r="R66" i="2"/>
  <c r="R1276" i="2"/>
  <c r="R1853" i="2"/>
  <c r="R1838" i="2"/>
  <c r="R1379" i="2"/>
  <c r="R146" i="2"/>
  <c r="R255" i="2"/>
  <c r="R52" i="2"/>
  <c r="R1017" i="2"/>
  <c r="R277" i="2"/>
  <c r="R938" i="2"/>
  <c r="R1544" i="2"/>
  <c r="R1794" i="2"/>
  <c r="R1080" i="2"/>
  <c r="R1834" i="2"/>
  <c r="R1224" i="2"/>
  <c r="R1694" i="2"/>
  <c r="R1969" i="2"/>
  <c r="R1164" i="2"/>
  <c r="R1530" i="2"/>
  <c r="R527" i="2"/>
  <c r="R812" i="2"/>
  <c r="R591" i="2"/>
  <c r="R2008" i="2"/>
  <c r="R1272" i="2"/>
  <c r="R587" i="2"/>
  <c r="R205" i="2"/>
  <c r="R1369" i="2"/>
  <c r="R1916" i="2"/>
  <c r="R337" i="2"/>
  <c r="R1890" i="2"/>
  <c r="R1410" i="2"/>
  <c r="R1982" i="2"/>
  <c r="R181" i="2"/>
  <c r="R1351" i="2"/>
  <c r="R643" i="2"/>
  <c r="R1245" i="2"/>
  <c r="R1107" i="2"/>
  <c r="R1404" i="2"/>
  <c r="R1130" i="2"/>
  <c r="R1661" i="2"/>
  <c r="R905" i="2"/>
  <c r="R1423" i="2"/>
  <c r="R65" i="2"/>
  <c r="R864" i="2"/>
  <c r="R15" i="2"/>
  <c r="R1200" i="2"/>
  <c r="R24" i="2"/>
  <c r="R856" i="2"/>
  <c r="R1903" i="2"/>
  <c r="R741" i="2"/>
  <c r="R418" i="2"/>
  <c r="R1262" i="2"/>
  <c r="R719" i="2"/>
  <c r="R1444" i="2"/>
  <c r="R238" i="2"/>
  <c r="R859" i="2"/>
  <c r="R751" i="2"/>
  <c r="R465" i="2"/>
  <c r="R236" i="2"/>
  <c r="R1917" i="2"/>
  <c r="R722" i="2"/>
  <c r="R868" i="2"/>
  <c r="R599" i="2"/>
  <c r="R1292" i="2"/>
  <c r="R1857" i="2"/>
  <c r="R144" i="2"/>
  <c r="R376" i="2"/>
  <c r="R583" i="2"/>
  <c r="R1921" i="2"/>
  <c r="R1020" i="2"/>
  <c r="R1398" i="2"/>
  <c r="R406" i="2"/>
  <c r="R1933" i="2"/>
  <c r="R623" i="2"/>
  <c r="R408" i="2"/>
  <c r="R547" i="2"/>
  <c r="R86" i="2"/>
  <c r="R1925" i="2"/>
  <c r="R513" i="2"/>
  <c r="R937" i="2"/>
  <c r="R1913" i="2"/>
  <c r="R646" i="2"/>
  <c r="R69" i="2"/>
  <c r="R1799" i="2"/>
  <c r="R619" i="2"/>
  <c r="R463" i="2"/>
  <c r="R197" i="2"/>
  <c r="R1208" i="2"/>
  <c r="R1093" i="2"/>
  <c r="R1641" i="2"/>
  <c r="R758" i="2"/>
  <c r="R1312" i="2"/>
  <c r="R672" i="2"/>
  <c r="R922" i="2"/>
  <c r="R461" i="2"/>
  <c r="R1081" i="2"/>
  <c r="R478" i="2"/>
  <c r="R682" i="2"/>
  <c r="R1914" i="2"/>
  <c r="R1342" i="2"/>
  <c r="R50" i="2"/>
  <c r="R1247" i="2"/>
  <c r="R939" i="2"/>
  <c r="R611" i="2"/>
  <c r="R1670" i="2"/>
  <c r="R233" i="2"/>
  <c r="R1516" i="2"/>
  <c r="R1448" i="2"/>
  <c r="R808" i="2"/>
  <c r="R700" i="2"/>
  <c r="R600" i="2"/>
  <c r="R1225" i="2"/>
  <c r="R354" i="2"/>
  <c r="R537" i="2"/>
  <c r="R635" i="2"/>
  <c r="R805" i="2"/>
  <c r="R1075" i="2"/>
  <c r="R297" i="2"/>
  <c r="R1397" i="2"/>
  <c r="R555" i="2"/>
  <c r="R221" i="2"/>
  <c r="R979" i="2"/>
  <c r="R701" i="2"/>
  <c r="R1798" i="2"/>
  <c r="R1383" i="2"/>
  <c r="R1855" i="2"/>
  <c r="R1187" i="2"/>
  <c r="R1233" i="2"/>
  <c r="R1990" i="2"/>
  <c r="R1977" i="2"/>
  <c r="R399" i="2"/>
  <c r="R1057" i="2"/>
  <c r="R992" i="2"/>
  <c r="R394" i="2"/>
  <c r="R889" i="2"/>
  <c r="R1543" i="2"/>
  <c r="R1077" i="2"/>
  <c r="R1382" i="2"/>
  <c r="R273" i="2"/>
  <c r="R653" i="2"/>
  <c r="R772" i="2"/>
  <c r="R359" i="2"/>
  <c r="R1016" i="2"/>
  <c r="R1527" i="2"/>
  <c r="R1002" i="2"/>
  <c r="R763" i="2"/>
  <c r="R872" i="2"/>
  <c r="R1378" i="2"/>
  <c r="R1288" i="2"/>
  <c r="R1273" i="2"/>
  <c r="R1234" i="2"/>
  <c r="R855" i="2"/>
  <c r="R1434" i="2"/>
  <c r="R1087" i="2"/>
  <c r="R1173" i="2"/>
  <c r="R594" i="2"/>
  <c r="R854" i="2"/>
  <c r="R1182" i="2"/>
  <c r="R1413" i="2"/>
  <c r="R1510" i="2"/>
  <c r="R1632" i="2"/>
  <c r="R1149" i="2"/>
  <c r="R567" i="2"/>
  <c r="R1267" i="2"/>
  <c r="R1666" i="2"/>
  <c r="R1900" i="2"/>
  <c r="R1703" i="2"/>
  <c r="R1816" i="2"/>
  <c r="R684" i="2"/>
  <c r="R1589" i="2"/>
  <c r="R865" i="2"/>
  <c r="R788" i="2"/>
  <c r="R1882" i="2"/>
  <c r="R809" i="2"/>
  <c r="R1889" i="2"/>
  <c r="R615" i="2"/>
  <c r="R1791" i="2"/>
  <c r="R1142" i="2"/>
  <c r="R799" i="2"/>
  <c r="R1384" i="2"/>
  <c r="R248" i="2"/>
  <c r="R106" i="2"/>
  <c r="R1726" i="2"/>
  <c r="R1682" i="2"/>
  <c r="R1143" i="2"/>
  <c r="R837" i="2"/>
  <c r="R1167" i="2"/>
  <c r="R1493" i="2"/>
  <c r="R1710" i="2"/>
  <c r="R1251" i="2"/>
  <c r="R1321" i="2"/>
  <c r="R1429" i="2"/>
  <c r="R1139" i="2"/>
  <c r="R1700" i="2"/>
  <c r="R728" i="2"/>
  <c r="R1611" i="2"/>
  <c r="R1359" i="2"/>
  <c r="R1809" i="2"/>
  <c r="R1442" i="2"/>
  <c r="R1775" i="2"/>
  <c r="R1931" i="2"/>
  <c r="R523" i="2"/>
  <c r="R640" i="2"/>
  <c r="R1178" i="2"/>
  <c r="R1553" i="2"/>
  <c r="R96" i="2"/>
  <c r="R304" i="2"/>
  <c r="R1117" i="2"/>
  <c r="R1281" i="2"/>
  <c r="R1363" i="2"/>
  <c r="R217" i="2"/>
  <c r="R1350" i="2"/>
  <c r="R1943" i="2"/>
  <c r="R852" i="2"/>
  <c r="R1783" i="2"/>
  <c r="R1111" i="2"/>
  <c r="R806" i="2"/>
  <c r="R896" i="2"/>
  <c r="R429" i="2"/>
  <c r="R893" i="2"/>
  <c r="R1211" i="2"/>
  <c r="R1944" i="2"/>
  <c r="R1614" i="2"/>
  <c r="R1693" i="2"/>
  <c r="R607" i="2"/>
  <c r="R1643" i="2"/>
  <c r="R1851" i="2"/>
  <c r="R1027" i="2"/>
  <c r="R1637" i="2"/>
  <c r="R1754" i="2"/>
  <c r="R1919" i="2"/>
  <c r="R1790" i="2"/>
  <c r="R1238" i="2"/>
  <c r="R1729" i="2"/>
  <c r="R1727" i="2"/>
  <c r="R1952" i="2"/>
  <c r="R539" i="2"/>
  <c r="R1964" i="2"/>
  <c r="R1588" i="2"/>
  <c r="R1045" i="2"/>
  <c r="R1145" i="2"/>
  <c r="R816" i="2"/>
  <c r="R1104" i="2"/>
  <c r="R1246" i="2"/>
  <c r="R1058" i="2"/>
  <c r="R1800" i="2"/>
  <c r="Q2013" i="2"/>
  <c r="R1162" i="2"/>
  <c r="R1197" i="2"/>
  <c r="R630" i="2"/>
  <c r="R323" i="2"/>
  <c r="R422" i="2"/>
  <c r="R690" i="2"/>
  <c r="R430" i="2"/>
  <c r="R126" i="2"/>
  <c r="R1730" i="2"/>
  <c r="R1608" i="2"/>
  <c r="R496" i="2"/>
  <c r="R1291" i="2"/>
  <c r="R529" i="2"/>
  <c r="R552" i="2"/>
  <c r="R1825" i="2"/>
  <c r="R562" i="2"/>
  <c r="R629" i="2"/>
  <c r="R1315" i="2"/>
  <c r="R1697" i="2"/>
  <c r="R841" i="2"/>
  <c r="R1583" i="2"/>
  <c r="R1061" i="2"/>
  <c r="R1154" i="2"/>
  <c r="R176" i="2"/>
  <c r="R1102" i="2"/>
  <c r="R596" i="2"/>
  <c r="R1618" i="2"/>
  <c r="R1514" i="2"/>
  <c r="R1174" i="2"/>
  <c r="R1184" i="2"/>
  <c r="R1236" i="2"/>
  <c r="R601" i="2"/>
  <c r="R88" i="2"/>
  <c r="R1837" i="2"/>
  <c r="R1856" i="2"/>
  <c r="R655" i="2"/>
  <c r="R534" i="2"/>
  <c r="R959" i="2"/>
  <c r="R1554" i="2"/>
  <c r="R1556" i="2"/>
  <c r="R1965" i="2"/>
  <c r="R840" i="2"/>
  <c r="R936" i="2"/>
  <c r="R1585" i="2"/>
  <c r="R272" i="2"/>
  <c r="R1438" i="2"/>
  <c r="R1059" i="2"/>
  <c r="R491" i="2"/>
  <c r="R99" i="2"/>
  <c r="R626" i="2"/>
  <c r="R1762" i="2"/>
  <c r="R689" i="2"/>
  <c r="R1664" i="2"/>
  <c r="R1638" i="2"/>
  <c r="R1175" i="2"/>
  <c r="R1515" i="2"/>
  <c r="R503" i="2"/>
  <c r="R416" i="2"/>
  <c r="R670" i="2"/>
  <c r="R279" i="2"/>
  <c r="R1443" i="2"/>
  <c r="R1709" i="2"/>
  <c r="R1043" i="2"/>
  <c r="R1341" i="2"/>
  <c r="R1105" i="2"/>
  <c r="R1607" i="2"/>
  <c r="R196" i="2"/>
  <c r="R1396" i="2"/>
  <c r="R1060" i="2"/>
  <c r="R773" i="2"/>
  <c r="R882" i="2"/>
  <c r="R963" i="2"/>
  <c r="R771" i="2"/>
  <c r="R1518" i="2"/>
  <c r="R91" i="2"/>
  <c r="R1188" i="2"/>
  <c r="R1976" i="2"/>
  <c r="R1606" i="2"/>
  <c r="R1572" i="2"/>
  <c r="R1536" i="2"/>
  <c r="R63" i="2"/>
  <c r="R54" i="2"/>
  <c r="R405" i="2"/>
  <c r="R1426" i="2"/>
  <c r="R1195" i="2"/>
  <c r="R880" i="2"/>
  <c r="R1850" i="2"/>
  <c r="R1155" i="2"/>
  <c r="R606" i="2"/>
  <c r="R1715" i="2"/>
  <c r="R1375" i="2"/>
  <c r="R1657" i="2"/>
  <c r="R367" i="2"/>
  <c r="R1210" i="2"/>
  <c r="R519" i="2"/>
  <c r="R1705" i="2"/>
  <c r="R1271" i="2"/>
  <c r="R1487" i="2"/>
  <c r="R1311" i="2"/>
  <c r="R1673" i="2"/>
  <c r="R1215" i="2"/>
  <c r="R1116" i="2"/>
  <c r="R1505" i="2"/>
  <c r="R1699" i="2"/>
  <c r="R1717" i="2"/>
  <c r="R994" i="2"/>
  <c r="R257" i="2"/>
  <c r="R688" i="2"/>
  <c r="R869" i="2"/>
  <c r="R1776" i="2"/>
  <c r="R159" i="2"/>
  <c r="R1813" i="2"/>
  <c r="R1763" i="2"/>
  <c r="R1948" i="2"/>
  <c r="R160" i="2"/>
  <c r="R881" i="2"/>
  <c r="R830" i="2"/>
  <c r="R847" i="2"/>
  <c r="R1457" i="2"/>
  <c r="R867" i="2"/>
  <c r="R976" i="2"/>
  <c r="R392" i="2"/>
  <c r="R1774" i="2"/>
  <c r="R695" i="2"/>
  <c r="R985" i="2"/>
  <c r="R190" i="2"/>
  <c r="R219" i="2"/>
  <c r="R1892" i="2"/>
  <c r="R1352" i="2"/>
  <c r="R10" i="2"/>
  <c r="R877" i="2"/>
  <c r="R1669" i="2"/>
  <c r="R389" i="2"/>
  <c r="R800" i="2"/>
  <c r="R78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<sst xmlns="http://schemas.openxmlformats.org/spreadsheetml/2006/main" count="598" uniqueCount="245">
  <si>
    <t xml:space="preserve">Introduction </t>
  </si>
  <si>
    <t>Table of Content</t>
  </si>
  <si>
    <t xml:space="preserve"> </t>
  </si>
  <si>
    <t>Demand History and Projections</t>
  </si>
  <si>
    <t>Demand Projections</t>
  </si>
  <si>
    <t>Q4 2020</t>
  </si>
  <si>
    <t>Ampoules</t>
  </si>
  <si>
    <t>Vials</t>
  </si>
  <si>
    <t>Syringes</t>
  </si>
  <si>
    <t>Tubing</t>
  </si>
  <si>
    <t>Hot-forming</t>
  </si>
  <si>
    <t>Washing</t>
  </si>
  <si>
    <t>Packing</t>
  </si>
  <si>
    <t>Cycle Time (hours/process)</t>
  </si>
  <si>
    <t>Product</t>
  </si>
  <si>
    <t>Cycle Time (hours)</t>
  </si>
  <si>
    <t>Unit</t>
  </si>
  <si>
    <t>Tubing #1</t>
  </si>
  <si>
    <t>Tubing #2</t>
  </si>
  <si>
    <t>Forming #1</t>
  </si>
  <si>
    <t>Forming #2</t>
  </si>
  <si>
    <t>Washing #1</t>
  </si>
  <si>
    <t>Washing #2</t>
  </si>
  <si>
    <t>Washing #3</t>
  </si>
  <si>
    <t>Washing #4</t>
  </si>
  <si>
    <t>Packing #1</t>
  </si>
  <si>
    <t>Packing #2</t>
  </si>
  <si>
    <t>Packing #3</t>
  </si>
  <si>
    <t>Packing #4</t>
  </si>
  <si>
    <t>Packing #5</t>
  </si>
  <si>
    <t>Packing #6</t>
  </si>
  <si>
    <t>Bend tubing Rejects</t>
  </si>
  <si>
    <t>Contamination rejects</t>
  </si>
  <si>
    <t>Glass breakages</t>
  </si>
  <si>
    <t>Air bubbles</t>
  </si>
  <si>
    <t>Weekends and Holidays</t>
  </si>
  <si>
    <t xml:space="preserve">Planned shutdowns </t>
  </si>
  <si>
    <t>Unplanned shutdowns</t>
  </si>
  <si>
    <t>Product-wise cycle time</t>
  </si>
  <si>
    <t>Cycle time breakup by product and line</t>
  </si>
  <si>
    <t>[in lots]</t>
  </si>
  <si>
    <t>Supplier Name</t>
  </si>
  <si>
    <t>Location</t>
  </si>
  <si>
    <t>Revenue</t>
  </si>
  <si>
    <t xml:space="preserve">Cash from Operations </t>
  </si>
  <si>
    <t>Credit Rating</t>
  </si>
  <si>
    <t>S-OTD</t>
  </si>
  <si>
    <t>Single Source</t>
  </si>
  <si>
    <t>IP Protection</t>
  </si>
  <si>
    <t>Data security</t>
  </si>
  <si>
    <t>Labour Unrests</t>
  </si>
  <si>
    <t>Environmental Incidents</t>
  </si>
  <si>
    <t>US</t>
  </si>
  <si>
    <t>Y</t>
  </si>
  <si>
    <t>N</t>
  </si>
  <si>
    <t>India</t>
  </si>
  <si>
    <t>China</t>
  </si>
  <si>
    <t>Plaxian</t>
  </si>
  <si>
    <t>Optikiet</t>
  </si>
  <si>
    <t>MedicMetric</t>
  </si>
  <si>
    <t>Shale</t>
  </si>
  <si>
    <t>Opticful</t>
  </si>
  <si>
    <t>PharmyLeaf</t>
  </si>
  <si>
    <t>BestOGlass</t>
  </si>
  <si>
    <t>RealGlass</t>
  </si>
  <si>
    <t>Germany</t>
  </si>
  <si>
    <t>Brazil</t>
  </si>
  <si>
    <t>Saanch</t>
  </si>
  <si>
    <t>Philippines</t>
  </si>
  <si>
    <t>Saudi Arabia</t>
  </si>
  <si>
    <t>Italy</t>
  </si>
  <si>
    <t>basicPharm</t>
  </si>
  <si>
    <t>GutesGlas</t>
  </si>
  <si>
    <t>Boavidro</t>
  </si>
  <si>
    <t>Std. Price ($)</t>
  </si>
  <si>
    <t>On-Hand Stock ($)</t>
  </si>
  <si>
    <t>APU
(units)</t>
  </si>
  <si>
    <t>APU Trend</t>
  </si>
  <si>
    <t>Demand variability (COV)</t>
  </si>
  <si>
    <t>Lead Time (days)</t>
  </si>
  <si>
    <t>Data Exhibit-1</t>
  </si>
  <si>
    <t>Data Exhibit-2</t>
  </si>
  <si>
    <t>Data Exhibit-3</t>
  </si>
  <si>
    <t>Data Exhibit-4</t>
  </si>
  <si>
    <t>4-step manufacturing process for all 3 products in Fabricadas</t>
  </si>
  <si>
    <t>GlasWork's data for its SKUs</t>
  </si>
  <si>
    <t>Fabricadas Utilization and Stoppages</t>
  </si>
  <si>
    <t>Q1 2021</t>
  </si>
  <si>
    <t>Q2 2021</t>
  </si>
  <si>
    <t>Q3 2020 (actual)</t>
  </si>
  <si>
    <t>Net lot equivalent rejected in a quarter</t>
  </si>
  <si>
    <r>
      <t xml:space="preserve">This sheet has 4 tables with data related to demand for the products from Fabricadas. The first table has the demand projections for the year 2020, starting from Q3 of 2020 to Q2 of 2021 for each product in units of lots of each product manufactured in a single quarter.
The second table mentions the cycle time for each product in number of hours for each lot. The third table mentions cycle time for each product broken up according to the respective process times, in number of hours for each lot.
The final table of the sheet contains the net lot equivalents rejected in a quarter by Fabricadas, averaged from the previous year's data.
</t>
    </r>
    <r>
      <rPr>
        <b/>
        <sz val="12"/>
        <rFont val="Verdana"/>
        <family val="2"/>
      </rPr>
      <t xml:space="preserve">
</t>
    </r>
  </si>
  <si>
    <t xml:space="preserve">According to the plans shared with the team, steps for manufacturing can be said to have the following processes : the glass tubing capacity unit, the hot-forming process unit that creates the required shape, washing and inspection unit and finally the packing and distribution unit.
Each plant manufactures the three products: Ampoules, Tubular Vials and Glass Syringes. Each product has it's own separate movement through the manufacturing chain which is shown in the figure of this sheet. 
Below figure is the data on shutdowns of Fabricadas provided by the Plant Manager. Each column gives the number of days a particular unit of the plant remains shut in a year, on an average and for what reasons.
Note: For one plant, only one product can undergo one process at a time. Mention any assumptions if required with clear reasoning mentioned alongside.
</t>
  </si>
  <si>
    <r>
      <t>This is the data exhibits that will be accompanying the</t>
    </r>
    <r>
      <rPr>
        <b/>
        <sz val="12"/>
        <color theme="1"/>
        <rFont val="Verdana"/>
        <family val="2"/>
      </rPr>
      <t xml:space="preserve"> "ASCM School Round 2020-21 Case Competition"</t>
    </r>
    <r>
      <rPr>
        <sz val="12"/>
        <color theme="1"/>
        <rFont val="Verdana"/>
        <family val="2"/>
      </rPr>
      <t xml:space="preserve"> to provide clarity on the situation and support on which the solutions should be formed. The data exhibits highlight </t>
    </r>
    <r>
      <rPr>
        <sz val="12"/>
        <rFont val="Verdana"/>
        <family val="2"/>
      </rPr>
      <t>3 main areas: Supplier Risk, Inventory SKU Data, Capacity Constraint.</t>
    </r>
    <r>
      <rPr>
        <sz val="12"/>
        <color theme="1"/>
        <rFont val="Verdana"/>
        <family val="2"/>
      </rPr>
      <t xml:space="preserve"> The data sets in the exhibit are distinct and will provide different insights, which may or may not be codependent among each other.</t>
    </r>
  </si>
  <si>
    <t>This sheet contains data about the suppliers of MediCrystals collected by the 'Risk Complaince' team. Find the description of each column below:
Supplier Name - Name of the supplier 
Location - Location of the supplier warehouse from which the product is supplied to MediCrystals
Revenue - Revenue of the suppliers for FY 2019
Cash from Operations -  Cash flow from Operations reported by the supplier in their annual financial statements
Credit Rating - Credit rating provided by D&amp;B
S-OTD - Supplier On-time delivery (S-OTD) performance for the past 12 months
Single Source -"Y" - if the supplier is the only qualified source of supply for the product; "N" - if alternate suppliers are available to supply the product
IP Protection - "Y" - if the supplier owns an IP for the product supplied and "N" if the supplier doesn't own any IP
Data security - Internal scoring done for each supplier by MediCrystals assessing supplier's systems &amp; Data security on a scale of 0-10 (10 indicates excellent systems &amp; data security and 0 indicates very poor systems &amp; data security)
Labor Unrests - "Y" indicates if the supplier has faced any labor unrests in the past 12 months. "N" if no labor unrests have been faced by the supplier in the past 12 months.
Environmental Incidents - "Y" indicates if the supplier has faced any environmental incidents in the past 12 months. "N" if no environmental incidents have been faced by the supplier in the past 12 months.</t>
  </si>
  <si>
    <t xml:space="preserve">SKU </t>
  </si>
  <si>
    <t>Data as of 30th Sep'20</t>
  </si>
  <si>
    <r>
      <t xml:space="preserve">This sheet contains data about the inventory at GlasWork. Each column describes the SKU information as described below:
SKU - SKU NUmber
Std. Price ($) - Price of each unit of SKU
On-Hand Stock ($) - Total stock on-hand as of 30th Sep'20	 
APU (units) - Average monthly consumption (30 days) of the SKU
APU Trend - Anticipated APU trend provided by marketing (e.g. 50% indicates 50% increase in APU consumption)
S-OTD - Supplier On-time delivery (S-OTD) performance for the past 12 months
Demand variability (COV) - Demand Coefficient of variance for the past 12 months
Lead Time (days) - Lead time in days to procure the SKU
</t>
    </r>
    <r>
      <rPr>
        <b/>
        <sz val="12"/>
        <rFont val="Verdana"/>
        <family val="2"/>
      </rPr>
      <t xml:space="preserve">Assumptions to be taken into consideration:
</t>
    </r>
    <r>
      <rPr>
        <sz val="12"/>
        <rFont val="Verdana"/>
        <family val="2"/>
      </rPr>
      <t>- The Minimum Order Quantity (MOQ) is equal to one lead-time demand
- The service level targeted can be assumed to be 95%
- The expiry for all the mentioned SKUs is one year</t>
    </r>
  </si>
  <si>
    <t>INVENTORY IN UNITS ON HAND</t>
  </si>
  <si>
    <t>Oct</t>
  </si>
  <si>
    <t>Nov</t>
  </si>
  <si>
    <t>Dec</t>
  </si>
  <si>
    <t>Jan</t>
  </si>
  <si>
    <t>Feb</t>
  </si>
  <si>
    <t>Mar</t>
  </si>
  <si>
    <t>Apr</t>
  </si>
  <si>
    <t>May</t>
  </si>
  <si>
    <t>June</t>
  </si>
  <si>
    <t>July</t>
  </si>
  <si>
    <t>August</t>
  </si>
  <si>
    <t>Financial Risk</t>
  </si>
  <si>
    <t>Operations Risk</t>
  </si>
  <si>
    <t>Data Management Risk</t>
  </si>
  <si>
    <t>Regulatory Risk</t>
  </si>
  <si>
    <t>Potential Obsolete inventory</t>
  </si>
  <si>
    <t>September</t>
  </si>
  <si>
    <t>FINANCE</t>
  </si>
  <si>
    <t>REVENUE</t>
  </si>
  <si>
    <t>CASH FROM OPERATIONS</t>
  </si>
  <si>
    <t>CREDIT RATING</t>
  </si>
  <si>
    <t xml:space="preserve">REGULATORY </t>
  </si>
  <si>
    <t>LABOR UNREST</t>
  </si>
  <si>
    <t>ENVIRONMENTAL</t>
  </si>
  <si>
    <t>CYBER SECURITY</t>
  </si>
  <si>
    <t>DATA SECURITY</t>
  </si>
  <si>
    <t>ACCESSIBILTY</t>
  </si>
  <si>
    <t>SINGLE SOURCE</t>
  </si>
  <si>
    <t>IP PROTECTION</t>
  </si>
  <si>
    <t>DELIVERY</t>
  </si>
  <si>
    <t>WEIGHT %</t>
  </si>
  <si>
    <t>TOTAL</t>
  </si>
  <si>
    <t>HIGHEST RISK</t>
  </si>
  <si>
    <t>LOWEST RISK</t>
  </si>
  <si>
    <t>SHALE</t>
  </si>
  <si>
    <t>PLAXIAN</t>
  </si>
  <si>
    <t>OPTICFUL</t>
  </si>
  <si>
    <t>GUTESGLASS</t>
  </si>
  <si>
    <t>BOAVIDRO</t>
  </si>
  <si>
    <t>SANCH</t>
  </si>
  <si>
    <t>REALGLASS</t>
  </si>
  <si>
    <t>BESTOGLASS</t>
  </si>
  <si>
    <t>NO. OF SKU'S</t>
  </si>
  <si>
    <t>CURRENT ON-HAND STOCK</t>
  </si>
  <si>
    <t>AVERAGE LEAD TIME</t>
  </si>
  <si>
    <t>TOTAL DEMAND</t>
  </si>
  <si>
    <t>I</t>
  </si>
  <si>
    <t>INVENTROY SIZING</t>
  </si>
  <si>
    <t>OBSOLETE OR NOT</t>
  </si>
  <si>
    <t>S</t>
  </si>
  <si>
    <t>SAFETY STOCK</t>
  </si>
  <si>
    <t>OBSOLETE INVENTORY ($)</t>
  </si>
  <si>
    <t>TOTAL PREDICTED INVENTORY VALUE</t>
  </si>
  <si>
    <t>NUMBER OF OBSELUTE INVENTORY</t>
  </si>
  <si>
    <t>DOLLAR PER VALUE OBSELUTE INVENTORY</t>
  </si>
  <si>
    <t>TOTAL OBSELUTE INVENTORY ($)</t>
  </si>
  <si>
    <t>$7M</t>
  </si>
  <si>
    <t>$18M</t>
  </si>
  <si>
    <t>$46M</t>
  </si>
  <si>
    <t>OBSELUTE INVENTORY %</t>
  </si>
  <si>
    <t>Total ShutDown Days</t>
  </si>
  <si>
    <t>Total Available Hours</t>
  </si>
  <si>
    <t>Total Available Hours/quarter</t>
  </si>
  <si>
    <t>Time Calculation</t>
  </si>
  <si>
    <t>Total Available Time</t>
  </si>
  <si>
    <t>Forming</t>
  </si>
  <si>
    <t>Total production to meet the demand (in lots) without defects</t>
  </si>
  <si>
    <t>Total cycle time required to meet the demand (Hours required)</t>
  </si>
  <si>
    <t>Total production to meet the demand (in lots) Including defects</t>
  </si>
  <si>
    <t>Total required time for each process</t>
  </si>
  <si>
    <t xml:space="preserve">Tubing </t>
  </si>
  <si>
    <t xml:space="preserve">Hot-forming </t>
  </si>
  <si>
    <t xml:space="preserve">Rejected </t>
  </si>
  <si>
    <t>Passed</t>
  </si>
  <si>
    <t>Total Cycle time breakup by
product and line (HR)</t>
  </si>
  <si>
    <t>Assignment Lots</t>
  </si>
  <si>
    <t>Cycle Time</t>
  </si>
  <si>
    <t>Process</t>
  </si>
  <si>
    <t>Used Hours</t>
  </si>
  <si>
    <t>Capacity Hours</t>
  </si>
  <si>
    <t>Capacity Utilization Ratio</t>
  </si>
  <si>
    <t>&lt;=</t>
  </si>
  <si>
    <t>Max</t>
  </si>
  <si>
    <t>objective</t>
  </si>
  <si>
    <t>Total demand</t>
  </si>
  <si>
    <t>Final Product Lots Produced</t>
  </si>
  <si>
    <t>Available Lots</t>
  </si>
  <si>
    <t>Defective lot in year</t>
  </si>
  <si>
    <t>Lots Produced</t>
  </si>
  <si>
    <t>Production</t>
  </si>
  <si>
    <t>552/1320</t>
  </si>
  <si>
    <t>432/1320</t>
  </si>
  <si>
    <t>312/1320</t>
  </si>
  <si>
    <t>0/1320</t>
  </si>
  <si>
    <t>1320/1320</t>
  </si>
  <si>
    <t>672/1320</t>
  </si>
  <si>
    <t>0/1350</t>
  </si>
  <si>
    <t>96/1290</t>
  </si>
  <si>
    <t>0/1290</t>
  </si>
  <si>
    <t>1296/1320</t>
  </si>
  <si>
    <t>1176/1320</t>
  </si>
  <si>
    <t>240/1320</t>
  </si>
  <si>
    <t>1200/1320</t>
  </si>
  <si>
    <t>1080/1320</t>
  </si>
  <si>
    <t>840/1320</t>
  </si>
  <si>
    <t>480/1320</t>
  </si>
  <si>
    <t>1134/1350</t>
  </si>
  <si>
    <t>939/1350</t>
  </si>
  <si>
    <t>639/1350</t>
  </si>
  <si>
    <t>924/1320</t>
  </si>
  <si>
    <t>1062/1350</t>
  </si>
  <si>
    <t>972/1350</t>
  </si>
  <si>
    <t>883/1350</t>
  </si>
  <si>
    <t>432/1350</t>
  </si>
  <si>
    <t>981/1290</t>
  </si>
  <si>
    <t>891/1290</t>
  </si>
  <si>
    <t>756/1290</t>
  </si>
  <si>
    <t>396/1290</t>
  </si>
  <si>
    <t>936/1350</t>
  </si>
  <si>
    <t>876/1350</t>
  </si>
  <si>
    <t>816/1350</t>
  </si>
  <si>
    <t>336/1350</t>
  </si>
  <si>
    <t>1668/1320</t>
  </si>
  <si>
    <t>1383/1320</t>
  </si>
  <si>
    <t>723/1320</t>
  </si>
  <si>
    <t>348/1320</t>
  </si>
  <si>
    <t>354/1350</t>
  </si>
  <si>
    <t>324/1350</t>
  </si>
  <si>
    <t>294/1350</t>
  </si>
  <si>
    <t>144/1350</t>
  </si>
  <si>
    <t xml:space="preserve">Total time required/ Total available time(hrs) </t>
  </si>
  <si>
    <t xml:space="preserve">Vials </t>
  </si>
  <si>
    <t>Ampules</t>
  </si>
  <si>
    <t>Q2</t>
  </si>
  <si>
    <t>Q1</t>
  </si>
  <si>
    <t>Q4</t>
  </si>
  <si>
    <t>Q3</t>
  </si>
  <si>
    <t>min</t>
  </si>
  <si>
    <t>Objective</t>
  </si>
  <si>
    <t>Final Product Lots</t>
  </si>
  <si>
    <t>Defective lot in quarter</t>
  </si>
  <si>
    <t>syringes</t>
  </si>
  <si>
    <t>vials</t>
  </si>
  <si>
    <t>ampoules</t>
  </si>
  <si>
    <t>Total</t>
  </si>
  <si>
    <t xml:space="preserve">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</si>
</sst>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quot;$&quot;* #,##0.00_);_(&quot;$&quot;* \(#,##0.00\);_(&quot;$&quot;* &quot;-&quot;??_);_(@_)"/>
    <numFmt numFmtId="165" formatCode="_(* #,##0_);_(* \(#,##0\);_(* &quot;-&quot;??_);_(@_)"/>
    <numFmt numFmtId="166" formatCode="0.0"/>
    <numFmt numFmtId="167" formatCode="_([$$-409]* #,##0.00_);_([$$-409]* \(#,##0.00\);_([$$-409]* &quot;-&quot;??_);_(@_)"/>
    <numFmt numFmtId="168" formatCode="0.0000"/>
  </numFmts>
  <fonts count="37" x14ac:knownFonts="1">
    <font>
      <sz val="11"/>
      <color theme="1"/>
      <name val="Calibri"/>
      <family val="2"/>
      <scheme val="minor"/>
    </font>
    <font>
      <sz val="8"/>
      <name val="Calibri"/>
      <family val="2"/>
      <scheme val="minor"/>
    </font>
    <font>
      <sz val="10"/>
      <color theme="1"/>
      <name val="Verdana"/>
      <family val="2"/>
    </font>
    <font>
      <b/>
      <sz val="14"/>
      <color theme="1"/>
      <name val="Verdana"/>
      <family val="2"/>
    </font>
    <font>
      <sz val="12"/>
      <color theme="1"/>
      <name val="Verdana"/>
      <family val="2"/>
    </font>
    <font>
      <b/>
      <sz val="12"/>
      <color theme="1"/>
      <name val="Verdana"/>
      <family val="2"/>
    </font>
    <font>
      <sz val="12"/>
      <name val="Verdana"/>
      <family val="2"/>
    </font>
    <font>
      <b/>
      <sz val="12"/>
      <name val="Verdana"/>
      <family val="2"/>
    </font>
    <font>
      <sz val="11"/>
      <color theme="1"/>
      <name val="Calibri"/>
      <family val="2"/>
      <scheme val="minor"/>
    </font>
    <font>
      <b/>
      <sz val="14"/>
      <color theme="0"/>
      <name val="Verdana"/>
      <family val="2"/>
    </font>
    <font>
      <sz val="11"/>
      <color theme="1"/>
      <name val="Verdana"/>
      <family val="2"/>
    </font>
    <font>
      <b/>
      <sz val="11"/>
      <color theme="0"/>
      <name val="Verdana"/>
      <family val="2"/>
    </font>
    <font>
      <sz val="11"/>
      <color rgb="FF0A0A0A"/>
      <name val="Verdana"/>
      <family val="2"/>
    </font>
    <font>
      <sz val="9"/>
      <color rgb="FF000000"/>
      <name val="Verdana"/>
      <family val="2"/>
    </font>
    <font>
      <sz val="9"/>
      <color theme="1"/>
      <name val="Verdana"/>
      <family val="2"/>
    </font>
    <font>
      <b/>
      <sz val="9"/>
      <color theme="0"/>
      <name val="Verdana"/>
      <family val="2"/>
    </font>
    <font>
      <sz val="9"/>
      <color rgb="FF0A0A0A"/>
      <name val="Verdana"/>
      <family val="2"/>
    </font>
    <font>
      <b/>
      <sz val="10"/>
      <color theme="0"/>
      <name val="Verdana"/>
      <family val="2"/>
    </font>
    <font>
      <b/>
      <sz val="12"/>
      <color theme="1"/>
      <name val="Calibri"/>
      <family val="2"/>
      <scheme val="minor"/>
    </font>
    <font>
      <b/>
      <sz val="11"/>
      <color theme="1"/>
      <name val="Verdana"/>
      <family val="2"/>
    </font>
    <font>
      <b/>
      <sz val="9"/>
      <color theme="1"/>
      <name val="Verdana"/>
      <family val="2"/>
    </font>
    <font>
      <b/>
      <sz val="11"/>
      <color rgb="FF0A0A0A"/>
      <name val="Verdana"/>
      <family val="2"/>
    </font>
    <font>
      <b/>
      <sz val="11"/>
      <color theme="1"/>
      <name val="Calibri"/>
      <family val="2"/>
      <scheme val="minor"/>
    </font>
    <font>
      <b/>
      <sz val="10"/>
      <color theme="1"/>
      <name val="Calibri"/>
      <family val="2"/>
      <scheme val="minor"/>
    </font>
    <font>
      <sz val="11"/>
      <color rgb="FF000000"/>
      <name val="Calibri"/>
      <family val="2"/>
      <scheme val="minor"/>
    </font>
    <font>
      <b/>
      <sz val="10"/>
      <color rgb="FFFFFFFF"/>
      <name val="Verdana"/>
      <family val="2"/>
    </font>
    <font>
      <sz val="10"/>
      <color rgb="FF000000"/>
      <name val="Verdana"/>
      <family val="2"/>
    </font>
    <font>
      <b/>
      <sz val="12"/>
      <color rgb="FF000000"/>
      <name val="Verdana"/>
      <family val="2"/>
    </font>
    <font>
      <sz val="11"/>
      <color rgb="FF000000"/>
      <name val="Verdana"/>
      <family val="2"/>
    </font>
    <font>
      <b/>
      <sz val="11"/>
      <color theme="0"/>
      <name val="Calibri"/>
      <family val="2"/>
      <scheme val="minor"/>
    </font>
    <font>
      <sz val="11"/>
      <color rgb="FF0A0A0A"/>
      <name val="Calibri"/>
      <family val="2"/>
      <scheme val="minor"/>
    </font>
    <font>
      <sz val="11"/>
      <color theme="1"/>
      <name val="Calibri Light"/>
      <family val="2"/>
      <scheme val="major"/>
    </font>
    <font>
      <sz val="10"/>
      <color theme="1"/>
      <name val="Calibri"/>
      <family val="2"/>
      <scheme val="minor"/>
    </font>
    <font>
      <sz val="10"/>
      <color rgb="FF0A0A0A"/>
      <name val="Calibri"/>
      <family val="2"/>
      <scheme val="minor"/>
    </font>
    <font>
      <b/>
      <sz val="10"/>
      <color theme="0"/>
      <name val="Calibri"/>
      <family val="2"/>
      <scheme val="minor"/>
    </font>
    <font>
      <sz val="10"/>
      <color rgb="FF000000"/>
      <name val="Calibri"/>
      <family val="2"/>
      <scheme val="minor"/>
    </font>
    <font>
      <b/>
      <sz val="10"/>
      <color rgb="FF0A0A0A"/>
      <name val="Calibri"/>
      <family val="2"/>
      <scheme val="minor"/>
    </font>
  </fonts>
  <fills count="19">
    <fill>
      <patternFill patternType="none"/>
    </fill>
    <fill>
      <patternFill patternType="gray125"/>
    </fill>
    <fill>
      <patternFill patternType="solid">
        <fgColor theme="0" tint="-4.9989318521683403E-2"/>
        <bgColor indexed="64"/>
      </patternFill>
    </fill>
    <fill>
      <patternFill patternType="solid">
        <fgColor theme="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FF98AA"/>
        <bgColor indexed="64"/>
      </patternFill>
    </fill>
    <fill>
      <patternFill patternType="solid">
        <fgColor rgb="FF000000"/>
        <bgColor rgb="FF000000"/>
      </patternFill>
    </fill>
    <fill>
      <patternFill patternType="solid">
        <fgColor theme="0" tint="-4.9989318521683403E-2"/>
        <bgColor rgb="FF000000"/>
      </patternFill>
    </fill>
    <fill>
      <patternFill patternType="solid">
        <fgColor theme="5" tint="0.79998168889431442"/>
        <bgColor indexed="64"/>
      </patternFill>
    </fill>
    <fill>
      <patternFill patternType="solid">
        <fgColor theme="5"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bgColor indexed="64"/>
      </patternFill>
    </fill>
    <fill>
      <patternFill patternType="solid">
        <fgColor theme="7" tint="0.79998168889431442"/>
        <bgColor indexed="64"/>
      </patternFill>
    </fill>
  </fills>
  <borders count="28">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thin">
        <color auto="1"/>
      </top>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right/>
      <top style="thin">
        <color auto="1"/>
      </top>
      <bottom style="thin">
        <color auto="1"/>
      </bottom>
      <diagonal/>
    </border>
    <border>
      <left style="thin">
        <color auto="1"/>
      </left>
      <right style="thin">
        <color auto="1"/>
      </right>
      <top/>
      <bottom style="thin">
        <color auto="1"/>
      </bottom>
      <diagonal/>
    </border>
  </borders>
  <cellStyleXfs count="4">
    <xf numFmtId="0" fontId="0" fillId="0" borderId="0"/>
    <xf numFmtId="43" fontId="8" fillId="0" borderId="0" applyFont="0" applyFill="0" applyBorder="0" applyAlignment="0" applyProtection="0"/>
    <xf numFmtId="164" fontId="8" fillId="0" borderId="0" applyFont="0" applyFill="0" applyBorder="0" applyAlignment="0" applyProtection="0"/>
    <xf numFmtId="9" fontId="8" fillId="0" borderId="0" applyFont="0" applyFill="0" applyBorder="0" applyAlignment="0" applyProtection="0"/>
  </cellStyleXfs>
  <cellXfs count="276">
    <xf numFmtId="0" fontId="0" fillId="0" borderId="0" xfId="0"/>
    <xf numFmtId="0" fontId="2" fillId="0" borderId="0" xfId="0" applyFont="1" applyAlignment="1">
      <alignment wrapText="1"/>
    </xf>
    <xf numFmtId="0" fontId="6" fillId="0" borderId="11" xfId="0" applyFont="1" applyBorder="1" applyAlignment="1">
      <alignment horizontal="left" vertical="top" wrapText="1"/>
    </xf>
    <xf numFmtId="0" fontId="6" fillId="0" borderId="5" xfId="0" applyFont="1" applyBorder="1" applyAlignment="1">
      <alignment horizontal="left" vertical="top" wrapText="1"/>
    </xf>
    <xf numFmtId="0" fontId="3" fillId="2" borderId="11"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10" fillId="0" borderId="0" xfId="0" applyFont="1" applyAlignment="1">
      <alignment horizontal="center" vertical="center" wrapText="1"/>
    </xf>
    <xf numFmtId="0" fontId="11" fillId="3" borderId="1" xfId="0" applyFont="1" applyFill="1" applyBorder="1" applyAlignment="1">
      <alignment horizontal="center" vertical="center" wrapText="1"/>
    </xf>
    <xf numFmtId="0" fontId="10" fillId="0" borderId="4"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4" fillId="0" borderId="0" xfId="0" applyFont="1" applyAlignment="1">
      <alignment horizontal="center" vertical="center" wrapText="1"/>
    </xf>
    <xf numFmtId="0" fontId="13" fillId="0" borderId="0" xfId="0" applyFont="1" applyAlignment="1">
      <alignment horizontal="center" vertical="center" wrapText="1"/>
    </xf>
    <xf numFmtId="0" fontId="15" fillId="3" borderId="1"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3" xfId="0" applyFont="1" applyFill="1" applyBorder="1" applyAlignment="1">
      <alignment horizontal="center" vertical="center" wrapText="1"/>
    </xf>
    <xf numFmtId="0" fontId="14" fillId="0" borderId="4"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5"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6" xfId="0" applyFont="1" applyBorder="1" applyAlignment="1">
      <alignment horizontal="center" vertical="center" wrapText="1"/>
    </xf>
    <xf numFmtId="0" fontId="14" fillId="0" borderId="7" xfId="0" applyFont="1" applyBorder="1" applyAlignment="1">
      <alignment horizontal="center" vertical="center" wrapText="1"/>
    </xf>
    <xf numFmtId="0" fontId="16"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1" fillId="3" borderId="4" xfId="0" applyFont="1" applyFill="1" applyBorder="1" applyAlignment="1">
      <alignment horizontal="center" vertical="center" wrapText="1"/>
    </xf>
    <xf numFmtId="0" fontId="14" fillId="0" borderId="0" xfId="0" applyFont="1" applyAlignment="1">
      <alignment horizontal="right"/>
    </xf>
    <xf numFmtId="0" fontId="15" fillId="3" borderId="4" xfId="0" applyFont="1" applyFill="1" applyBorder="1" applyAlignment="1">
      <alignment horizontal="center" vertical="center" wrapText="1"/>
    </xf>
    <xf numFmtId="0" fontId="15" fillId="3" borderId="0" xfId="0" applyFont="1" applyFill="1" applyBorder="1" applyAlignment="1">
      <alignment horizontal="center" vertical="center" wrapText="1"/>
    </xf>
    <xf numFmtId="1" fontId="14" fillId="0" borderId="0" xfId="0" applyNumberFormat="1" applyFont="1" applyAlignment="1">
      <alignment horizontal="right"/>
    </xf>
    <xf numFmtId="165" fontId="14" fillId="0" borderId="0" xfId="1" applyNumberFormat="1" applyFont="1" applyAlignment="1">
      <alignment horizontal="right"/>
    </xf>
    <xf numFmtId="0" fontId="10" fillId="0" borderId="6"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17" fontId="11" fillId="3" borderId="2" xfId="0" applyNumberFormat="1" applyFont="1" applyFill="1" applyBorder="1" applyAlignment="1">
      <alignment horizontal="center" vertical="center" wrapText="1"/>
    </xf>
    <xf numFmtId="0" fontId="11" fillId="3" borderId="9" xfId="0" applyFont="1" applyFill="1" applyBorder="1" applyAlignment="1">
      <alignment horizontal="center" vertical="center" wrapText="1"/>
    </xf>
    <xf numFmtId="0" fontId="10" fillId="0" borderId="4"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0" xfId="0" applyFont="1" applyAlignment="1">
      <alignment vertical="center" wrapText="1"/>
    </xf>
    <xf numFmtId="0" fontId="17" fillId="3" borderId="1" xfId="0" applyFont="1" applyFill="1" applyBorder="1" applyAlignment="1">
      <alignment horizontal="center" vertical="center" wrapText="1"/>
    </xf>
    <xf numFmtId="17" fontId="17" fillId="3" borderId="2" xfId="0" applyNumberFormat="1" applyFont="1" applyFill="1" applyBorder="1" applyAlignment="1">
      <alignment horizontal="center" vertical="center" wrapText="1"/>
    </xf>
    <xf numFmtId="0" fontId="17" fillId="3" borderId="9" xfId="0" applyFont="1" applyFill="1" applyBorder="1" applyAlignment="1">
      <alignment horizontal="center" vertical="center" wrapText="1"/>
    </xf>
    <xf numFmtId="0" fontId="6" fillId="0" borderId="11" xfId="0" applyFont="1" applyFill="1" applyBorder="1" applyAlignment="1">
      <alignment horizontal="left" vertical="top" wrapText="1"/>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9"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14" xfId="0" applyFont="1" applyBorder="1" applyAlignment="1">
      <alignment horizontal="center" vertical="center" wrapText="1"/>
    </xf>
    <xf numFmtId="0" fontId="12" fillId="0" borderId="18" xfId="0" applyFont="1" applyBorder="1" applyAlignment="1">
      <alignment horizontal="center" vertical="center" wrapText="1"/>
    </xf>
    <xf numFmtId="0" fontId="10" fillId="0" borderId="9" xfId="0" applyFont="1" applyBorder="1" applyAlignment="1">
      <alignment horizontal="center" vertical="center" wrapText="1"/>
    </xf>
    <xf numFmtId="0" fontId="13" fillId="4" borderId="0" xfId="0" applyFont="1" applyFill="1" applyBorder="1" applyAlignment="1">
      <alignment horizontal="center" vertical="center" wrapText="1"/>
    </xf>
    <xf numFmtId="166" fontId="14" fillId="0" borderId="0" xfId="0" applyNumberFormat="1" applyFont="1" applyAlignment="1">
      <alignment horizontal="right"/>
    </xf>
    <xf numFmtId="0" fontId="14" fillId="0" borderId="0" xfId="0" applyNumberFormat="1" applyFont="1" applyAlignment="1">
      <alignment horizontal="right"/>
    </xf>
    <xf numFmtId="165" fontId="14" fillId="0" borderId="0" xfId="0" applyNumberFormat="1" applyFont="1" applyAlignment="1">
      <alignment horizontal="right"/>
    </xf>
    <xf numFmtId="0" fontId="14" fillId="4" borderId="0" xfId="0" applyFont="1" applyFill="1" applyAlignment="1">
      <alignment horizontal="right"/>
    </xf>
    <xf numFmtId="166" fontId="14" fillId="4" borderId="0" xfId="0" applyNumberFormat="1" applyFont="1" applyFill="1" applyAlignment="1">
      <alignment horizontal="right"/>
    </xf>
    <xf numFmtId="0" fontId="11" fillId="3" borderId="1" xfId="0" applyFont="1" applyFill="1" applyBorder="1" applyAlignment="1">
      <alignment horizontal="center" vertical="center" wrapText="1"/>
    </xf>
    <xf numFmtId="0" fontId="17" fillId="3" borderId="10" xfId="0" applyFont="1" applyFill="1" applyBorder="1" applyAlignment="1">
      <alignment horizontal="center" vertical="center" wrapText="1"/>
    </xf>
    <xf numFmtId="164" fontId="14" fillId="0" borderId="0" xfId="2" applyFont="1" applyBorder="1" applyAlignment="1">
      <alignment horizontal="center" vertical="center" wrapText="1"/>
    </xf>
    <xf numFmtId="164" fontId="14" fillId="0" borderId="7" xfId="2" applyFont="1" applyBorder="1" applyAlignment="1">
      <alignment horizontal="center" vertical="center" wrapText="1"/>
    </xf>
    <xf numFmtId="0" fontId="14" fillId="0" borderId="10" xfId="0" applyFont="1" applyBorder="1" applyAlignment="1">
      <alignment horizontal="center" vertical="center" wrapText="1"/>
    </xf>
    <xf numFmtId="0" fontId="19" fillId="0" borderId="10" xfId="0" applyFont="1" applyBorder="1" applyAlignment="1">
      <alignment horizontal="center" vertical="center" wrapText="1"/>
    </xf>
    <xf numFmtId="0" fontId="10" fillId="0" borderId="10" xfId="0" applyFont="1" applyBorder="1" applyAlignment="1">
      <alignment horizontal="center" vertical="center" wrapText="1"/>
    </xf>
    <xf numFmtId="0" fontId="12" fillId="0" borderId="10" xfId="0" applyFont="1" applyBorder="1" applyAlignment="1">
      <alignment horizontal="center" vertical="center" wrapText="1"/>
    </xf>
    <xf numFmtId="0" fontId="14" fillId="0" borderId="10" xfId="0" applyFont="1" applyBorder="1" applyAlignment="1">
      <alignment horizontal="left" vertical="center" wrapText="1"/>
    </xf>
    <xf numFmtId="0" fontId="21" fillId="0" borderId="10" xfId="0" applyFont="1" applyBorder="1" applyAlignment="1">
      <alignment horizontal="center" vertical="center" wrapText="1"/>
    </xf>
    <xf numFmtId="0" fontId="14" fillId="0" borderId="12" xfId="2" applyNumberFormat="1" applyFont="1" applyBorder="1" applyAlignment="1">
      <alignment horizontal="center" vertical="center"/>
    </xf>
    <xf numFmtId="0" fontId="14" fillId="0" borderId="0" xfId="2" applyNumberFormat="1" applyFont="1" applyBorder="1" applyAlignment="1">
      <alignment horizontal="center" vertical="center"/>
    </xf>
    <xf numFmtId="0" fontId="14" fillId="0" borderId="7" xfId="2" applyNumberFormat="1" applyFont="1" applyBorder="1" applyAlignment="1">
      <alignment horizontal="center" vertical="center"/>
    </xf>
    <xf numFmtId="0" fontId="19" fillId="5" borderId="10" xfId="0" applyFont="1" applyFill="1" applyBorder="1" applyAlignment="1">
      <alignment horizontal="center" vertical="center" wrapText="1"/>
    </xf>
    <xf numFmtId="9" fontId="20" fillId="5" borderId="10" xfId="0" applyNumberFormat="1" applyFont="1" applyFill="1" applyBorder="1" applyAlignment="1">
      <alignment horizontal="center" vertical="center" wrapText="1"/>
    </xf>
    <xf numFmtId="0" fontId="14" fillId="5" borderId="10" xfId="0" applyFont="1" applyFill="1" applyBorder="1" applyAlignment="1">
      <alignment horizontal="center" vertical="center" wrapText="1"/>
    </xf>
    <xf numFmtId="0" fontId="19" fillId="7" borderId="10"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14" fillId="0" borderId="0" xfId="0" applyFont="1" applyFill="1" applyBorder="1" applyAlignment="1">
      <alignment horizontal="center" vertical="center" wrapText="1"/>
    </xf>
    <xf numFmtId="0" fontId="14" fillId="0" borderId="0" xfId="2" applyNumberFormat="1" applyFont="1" applyFill="1" applyBorder="1" applyAlignment="1">
      <alignment horizontal="center" vertical="center"/>
    </xf>
    <xf numFmtId="0" fontId="16" fillId="0" borderId="0" xfId="0" applyFont="1" applyFill="1" applyBorder="1" applyAlignment="1">
      <alignment horizontal="center" vertical="center" wrapText="1"/>
    </xf>
    <xf numFmtId="0" fontId="20" fillId="8" borderId="10" xfId="0" applyFont="1" applyFill="1" applyBorder="1" applyAlignment="1">
      <alignment horizontal="center" vertical="center" wrapText="1"/>
    </xf>
    <xf numFmtId="0" fontId="20" fillId="9" borderId="10" xfId="0" applyFont="1" applyFill="1" applyBorder="1" applyAlignment="1">
      <alignment horizontal="center" vertical="center" wrapText="1"/>
    </xf>
    <xf numFmtId="0" fontId="14" fillId="10" borderId="10" xfId="0" applyFont="1" applyFill="1" applyBorder="1" applyAlignment="1">
      <alignment horizontal="center" vertical="center" wrapText="1"/>
    </xf>
    <xf numFmtId="9" fontId="14" fillId="0" borderId="10" xfId="3" applyFont="1" applyBorder="1" applyAlignment="1">
      <alignment horizontal="center" vertical="center" wrapText="1"/>
    </xf>
    <xf numFmtId="0" fontId="20" fillId="0" borderId="0" xfId="0" applyFont="1" applyAlignment="1">
      <alignment horizontal="right" vertical="center"/>
    </xf>
    <xf numFmtId="166" fontId="15" fillId="3" borderId="4" xfId="0" applyNumberFormat="1" applyFont="1" applyFill="1" applyBorder="1" applyAlignment="1">
      <alignment horizontal="center" vertical="center" wrapText="1"/>
    </xf>
    <xf numFmtId="166" fontId="14" fillId="0" borderId="0" xfId="3" applyNumberFormat="1" applyFont="1" applyAlignment="1">
      <alignment horizontal="right"/>
    </xf>
    <xf numFmtId="166" fontId="14" fillId="0" borderId="0" xfId="3" applyNumberFormat="1" applyFont="1" applyFill="1" applyAlignment="1">
      <alignment horizontal="right"/>
    </xf>
    <xf numFmtId="166" fontId="15" fillId="3" borderId="0" xfId="0" applyNumberFormat="1" applyFont="1" applyFill="1" applyBorder="1" applyAlignment="1">
      <alignment horizontal="center" vertical="center" wrapText="1"/>
    </xf>
    <xf numFmtId="168" fontId="14" fillId="0" borderId="0" xfId="0" applyNumberFormat="1" applyFont="1" applyAlignment="1">
      <alignment horizontal="right"/>
    </xf>
    <xf numFmtId="0" fontId="18" fillId="0" borderId="0" xfId="0" applyFont="1" applyAlignment="1">
      <alignment horizontal="right" wrapText="1"/>
    </xf>
    <xf numFmtId="0" fontId="18" fillId="0" borderId="0" xfId="0" applyFont="1" applyAlignment="1">
      <alignment horizontal="right" vertical="top" wrapText="1"/>
    </xf>
    <xf numFmtId="0" fontId="18" fillId="0" borderId="0" xfId="0" applyFont="1" applyAlignment="1">
      <alignment horizontal="right" vertical="top"/>
    </xf>
    <xf numFmtId="0" fontId="14" fillId="0" borderId="0" xfId="0" applyFont="1" applyAlignment="1">
      <alignment vertical="center"/>
    </xf>
    <xf numFmtId="0" fontId="14" fillId="0" borderId="0" xfId="0" applyFont="1" applyAlignment="1">
      <alignment wrapText="1"/>
    </xf>
    <xf numFmtId="0" fontId="14" fillId="0" borderId="0" xfId="0" applyFont="1" applyAlignment="1">
      <alignment vertical="top" wrapText="1"/>
    </xf>
    <xf numFmtId="0" fontId="14" fillId="0" borderId="0" xfId="0" applyFont="1" applyAlignment="1">
      <alignment vertical="top"/>
    </xf>
    <xf numFmtId="0" fontId="18" fillId="0" borderId="0" xfId="0" applyFont="1" applyAlignment="1">
      <alignment horizontal="center" vertical="center"/>
    </xf>
    <xf numFmtId="0" fontId="18" fillId="0" borderId="0" xfId="0" applyFont="1" applyAlignment="1">
      <alignment horizontal="center" vertical="center" wrapText="1"/>
    </xf>
    <xf numFmtId="0" fontId="5" fillId="0" borderId="0" xfId="0" applyFont="1" applyAlignment="1">
      <alignment horizontal="center" vertical="center"/>
    </xf>
    <xf numFmtId="0" fontId="5" fillId="0" borderId="10" xfId="0" applyFont="1" applyBorder="1" applyAlignment="1">
      <alignment horizontal="center" vertical="center"/>
    </xf>
    <xf numFmtId="2" fontId="14" fillId="0" borderId="10" xfId="0" applyNumberFormat="1" applyFont="1" applyBorder="1" applyAlignment="1">
      <alignment vertical="center"/>
    </xf>
    <xf numFmtId="167" fontId="14" fillId="0" borderId="10" xfId="0" applyNumberFormat="1" applyFont="1" applyBorder="1" applyAlignment="1">
      <alignment vertical="center"/>
    </xf>
    <xf numFmtId="1" fontId="14" fillId="0" borderId="10" xfId="0" applyNumberFormat="1" applyFont="1" applyBorder="1" applyAlignment="1">
      <alignment vertical="center"/>
    </xf>
    <xf numFmtId="167" fontId="14" fillId="0" borderId="10" xfId="2" applyNumberFormat="1" applyFont="1" applyBorder="1" applyAlignment="1">
      <alignment vertical="center"/>
    </xf>
    <xf numFmtId="0" fontId="14" fillId="0" borderId="10" xfId="0" applyFont="1" applyBorder="1" applyAlignment="1"/>
    <xf numFmtId="0" fontId="18" fillId="0" borderId="10" xfId="0" applyFont="1" applyBorder="1" applyAlignment="1">
      <alignment horizontal="center" vertical="center"/>
    </xf>
    <xf numFmtId="167" fontId="14" fillId="0" borderId="10" xfId="0" applyNumberFormat="1" applyFont="1" applyBorder="1" applyAlignment="1"/>
    <xf numFmtId="0" fontId="14" fillId="0" borderId="10" xfId="0" applyFont="1" applyBorder="1" applyAlignment="1">
      <alignment wrapText="1"/>
    </xf>
    <xf numFmtId="0" fontId="18" fillId="0" borderId="10" xfId="0" applyFont="1" applyBorder="1" applyAlignment="1">
      <alignment horizontal="center" vertical="center" wrapText="1"/>
    </xf>
    <xf numFmtId="167" fontId="14" fillId="0" borderId="10" xfId="0" applyNumberFormat="1" applyFont="1" applyBorder="1" applyAlignment="1">
      <alignment wrapText="1"/>
    </xf>
    <xf numFmtId="0" fontId="20" fillId="0" borderId="0" xfId="0" applyFont="1" applyBorder="1" applyAlignment="1">
      <alignment horizontal="right" vertical="center"/>
    </xf>
    <xf numFmtId="0" fontId="14" fillId="0" borderId="0" xfId="0" applyFont="1" applyBorder="1" applyAlignment="1">
      <alignment vertical="center"/>
    </xf>
    <xf numFmtId="0" fontId="5" fillId="0" borderId="0" xfId="0" applyFont="1" applyBorder="1" applyAlignment="1">
      <alignment horizontal="center" vertical="center"/>
    </xf>
    <xf numFmtId="0" fontId="5" fillId="4" borderId="10" xfId="0" applyFont="1" applyFill="1" applyBorder="1" applyAlignment="1">
      <alignment horizontal="center" vertical="center"/>
    </xf>
    <xf numFmtId="166" fontId="5" fillId="4" borderId="10" xfId="0" applyNumberFormat="1" applyFont="1" applyFill="1" applyBorder="1" applyAlignment="1">
      <alignment horizontal="center" vertical="center"/>
    </xf>
    <xf numFmtId="0" fontId="5" fillId="4" borderId="10" xfId="0" applyFont="1" applyFill="1" applyBorder="1" applyAlignment="1">
      <alignment horizontal="center" vertical="center" wrapText="1"/>
    </xf>
    <xf numFmtId="0" fontId="20" fillId="2" borderId="10" xfId="0" applyFont="1" applyFill="1" applyBorder="1" applyAlignment="1">
      <alignment horizontal="right" vertical="center"/>
    </xf>
    <xf numFmtId="0" fontId="20" fillId="2" borderId="10" xfId="0" applyFont="1" applyFill="1" applyBorder="1" applyAlignment="1">
      <alignment horizontal="right"/>
    </xf>
    <xf numFmtId="0" fontId="18" fillId="2" borderId="10" xfId="0" applyFont="1" applyFill="1" applyBorder="1" applyAlignment="1">
      <alignment horizontal="right"/>
    </xf>
    <xf numFmtId="0" fontId="18" fillId="2" borderId="10" xfId="0" applyFont="1" applyFill="1" applyBorder="1" applyAlignment="1">
      <alignment horizontal="right" wrapText="1"/>
    </xf>
    <xf numFmtId="9" fontId="14" fillId="0" borderId="0" xfId="3" applyFont="1" applyAlignment="1">
      <alignment vertical="top" wrapText="1"/>
    </xf>
    <xf numFmtId="0" fontId="2" fillId="0" borderId="10" xfId="0" applyFont="1" applyBorder="1" applyAlignment="1">
      <alignment horizontal="center" vertical="center" wrapText="1"/>
    </xf>
    <xf numFmtId="0" fontId="2" fillId="2" borderId="10" xfId="0" applyFont="1" applyFill="1" applyBorder="1" applyAlignment="1">
      <alignment horizontal="center" vertical="center" wrapText="1"/>
    </xf>
    <xf numFmtId="0" fontId="25" fillId="11" borderId="10" xfId="0" applyFont="1" applyFill="1" applyBorder="1" applyAlignment="1">
      <alignment horizontal="center" vertical="center" wrapText="1"/>
    </xf>
    <xf numFmtId="0" fontId="27" fillId="12" borderId="10" xfId="0" applyFont="1" applyFill="1" applyBorder="1" applyAlignment="1">
      <alignment horizontal="center" vertical="center"/>
    </xf>
    <xf numFmtId="0" fontId="28" fillId="0" borderId="0" xfId="0" applyFont="1" applyBorder="1" applyAlignment="1">
      <alignment horizontal="center" vertical="center"/>
    </xf>
    <xf numFmtId="0" fontId="26" fillId="13" borderId="10" xfId="0" applyFont="1" applyFill="1" applyBorder="1" applyAlignment="1">
      <alignment horizontal="center" vertical="center" wrapText="1"/>
    </xf>
    <xf numFmtId="0" fontId="28" fillId="13" borderId="10" xfId="0" applyFont="1" applyFill="1" applyBorder="1" applyAlignment="1">
      <alignment horizontal="center" vertical="center"/>
    </xf>
    <xf numFmtId="0" fontId="28" fillId="13" borderId="21" xfId="0" applyFont="1" applyFill="1" applyBorder="1" applyAlignment="1">
      <alignment horizontal="center" vertical="center"/>
    </xf>
    <xf numFmtId="0" fontId="28" fillId="13" borderId="22" xfId="0" applyFont="1" applyFill="1" applyBorder="1" applyAlignment="1">
      <alignment horizontal="center" vertical="center"/>
    </xf>
    <xf numFmtId="0" fontId="26" fillId="7" borderId="10" xfId="0" applyFont="1" applyFill="1" applyBorder="1" applyAlignment="1">
      <alignment horizontal="center" vertical="center" wrapText="1"/>
    </xf>
    <xf numFmtId="0" fontId="28" fillId="7" borderId="10" xfId="0" applyFont="1" applyFill="1" applyBorder="1" applyAlignment="1">
      <alignment horizontal="center" vertical="center"/>
    </xf>
    <xf numFmtId="0" fontId="28" fillId="7" borderId="21" xfId="0" applyFont="1" applyFill="1" applyBorder="1" applyAlignment="1">
      <alignment horizontal="center" vertical="center"/>
    </xf>
    <xf numFmtId="0" fontId="28" fillId="7" borderId="22" xfId="0" applyFont="1" applyFill="1" applyBorder="1" applyAlignment="1">
      <alignment horizontal="center" vertical="center"/>
    </xf>
    <xf numFmtId="0" fontId="26" fillId="14" borderId="10" xfId="0" applyFont="1" applyFill="1" applyBorder="1" applyAlignment="1">
      <alignment horizontal="center" vertical="center" wrapText="1"/>
    </xf>
    <xf numFmtId="0" fontId="28" fillId="14" borderId="10" xfId="0" applyFont="1" applyFill="1" applyBorder="1" applyAlignment="1">
      <alignment horizontal="center" vertical="center"/>
    </xf>
    <xf numFmtId="0" fontId="28" fillId="14" borderId="21" xfId="0" applyFont="1" applyFill="1" applyBorder="1" applyAlignment="1">
      <alignment horizontal="center" vertical="center"/>
    </xf>
    <xf numFmtId="0" fontId="28" fillId="14" borderId="22" xfId="0" applyFont="1" applyFill="1" applyBorder="1" applyAlignment="1">
      <alignment horizontal="center" vertical="center"/>
    </xf>
    <xf numFmtId="0" fontId="26" fillId="6" borderId="10" xfId="0" applyFont="1" applyFill="1" applyBorder="1" applyAlignment="1">
      <alignment horizontal="center" vertical="center" wrapText="1"/>
    </xf>
    <xf numFmtId="0" fontId="28" fillId="6" borderId="10" xfId="0" applyFont="1" applyFill="1" applyBorder="1" applyAlignment="1">
      <alignment horizontal="center" vertical="center"/>
    </xf>
    <xf numFmtId="0" fontId="28" fillId="6" borderId="21" xfId="0" applyFont="1" applyFill="1" applyBorder="1" applyAlignment="1">
      <alignment horizontal="center" vertical="center"/>
    </xf>
    <xf numFmtId="0" fontId="28" fillId="6" borderId="22" xfId="0" applyFont="1" applyFill="1" applyBorder="1" applyAlignment="1">
      <alignment horizontal="center" vertical="center"/>
    </xf>
    <xf numFmtId="0" fontId="28" fillId="0" borderId="0" xfId="0" applyFont="1" applyFill="1" applyBorder="1" applyAlignment="1">
      <alignment horizontal="center" vertical="center"/>
    </xf>
    <xf numFmtId="0" fontId="0" fillId="0" borderId="10" xfId="0" applyBorder="1" applyAlignment="1">
      <alignment horizontal="center" vertical="center" wrapText="1"/>
    </xf>
    <xf numFmtId="0" fontId="10" fillId="0" borderId="0" xfId="0" applyFont="1"/>
    <xf numFmtId="0" fontId="19" fillId="2" borderId="10" xfId="0" applyFont="1" applyFill="1" applyBorder="1" applyAlignment="1">
      <alignment horizontal="center" vertical="center" wrapText="1"/>
    </xf>
    <xf numFmtId="17" fontId="19" fillId="2" borderId="10" xfId="0" applyNumberFormat="1" applyFont="1" applyFill="1" applyBorder="1" applyAlignment="1">
      <alignment horizontal="center" vertical="center" wrapText="1"/>
    </xf>
    <xf numFmtId="0" fontId="0" fillId="0" borderId="10" xfId="0" applyBorder="1"/>
    <xf numFmtId="0" fontId="5" fillId="2" borderId="10" xfId="0" applyFont="1" applyFill="1" applyBorder="1" applyAlignment="1">
      <alignment vertical="center"/>
    </xf>
    <xf numFmtId="0" fontId="5" fillId="2" borderId="10" xfId="0" applyFont="1" applyFill="1" applyBorder="1" applyAlignment="1">
      <alignment horizontal="center" vertical="center" wrapText="1"/>
    </xf>
    <xf numFmtId="0" fontId="10" fillId="0" borderId="10" xfId="0" applyFont="1" applyBorder="1" applyAlignment="1">
      <alignment vertical="center"/>
    </xf>
    <xf numFmtId="0" fontId="0" fillId="0" borderId="0" xfId="0" applyFill="1" applyBorder="1"/>
    <xf numFmtId="0" fontId="10" fillId="0" borderId="0"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29" fillId="0" borderId="0"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0" fillId="0" borderId="0" xfId="0" applyFill="1" applyBorder="1" applyAlignment="1">
      <alignment horizontal="center" vertical="center" wrapText="1"/>
    </xf>
    <xf numFmtId="0" fontId="30" fillId="0" borderId="10" xfId="0" applyFont="1" applyBorder="1" applyAlignment="1">
      <alignment horizontal="center" vertical="center" wrapText="1"/>
    </xf>
    <xf numFmtId="0" fontId="22" fillId="0" borderId="10" xfId="0" applyFont="1" applyBorder="1" applyAlignment="1">
      <alignment horizontal="center" vertical="center" wrapText="1"/>
    </xf>
    <xf numFmtId="0" fontId="0" fillId="0" borderId="10" xfId="0" applyBorder="1" applyAlignment="1">
      <alignment horizontal="center" vertical="center"/>
    </xf>
    <xf numFmtId="0" fontId="22" fillId="2" borderId="10" xfId="0" applyFont="1" applyFill="1" applyBorder="1" applyAlignment="1">
      <alignment horizontal="center" vertical="center" wrapText="1"/>
    </xf>
    <xf numFmtId="17" fontId="22" fillId="2" borderId="10" xfId="0" applyNumberFormat="1" applyFont="1" applyFill="1" applyBorder="1" applyAlignment="1">
      <alignment horizontal="center" vertical="center" wrapText="1"/>
    </xf>
    <xf numFmtId="0" fontId="0" fillId="2" borderId="10" xfId="0" applyFont="1" applyFill="1" applyBorder="1" applyAlignment="1">
      <alignment horizontal="center" vertical="center" wrapText="1"/>
    </xf>
    <xf numFmtId="0" fontId="0" fillId="2" borderId="10" xfId="0" applyFill="1" applyBorder="1" applyAlignment="1">
      <alignment horizontal="center" vertical="center"/>
    </xf>
    <xf numFmtId="0" fontId="30" fillId="2" borderId="10" xfId="0" applyFont="1" applyFill="1" applyBorder="1" applyAlignment="1">
      <alignment horizontal="center" vertical="center" wrapText="1"/>
    </xf>
    <xf numFmtId="0" fontId="0" fillId="2" borderId="10" xfId="0" applyFill="1" applyBorder="1" applyAlignment="1">
      <alignment horizontal="center" vertical="center" wrapText="1"/>
    </xf>
    <xf numFmtId="0" fontId="12" fillId="15" borderId="19" xfId="0" applyFont="1" applyFill="1" applyBorder="1" applyAlignment="1">
      <alignment horizontal="center" vertical="center" wrapText="1"/>
    </xf>
    <xf numFmtId="0" fontId="10" fillId="15" borderId="25" xfId="0" applyFont="1" applyFill="1" applyBorder="1" applyAlignment="1">
      <alignment horizontal="center" vertical="center" wrapText="1"/>
    </xf>
    <xf numFmtId="0" fontId="10" fillId="15" borderId="20" xfId="0" applyFont="1" applyFill="1" applyBorder="1" applyAlignment="1">
      <alignment horizontal="center" vertical="center" wrapText="1"/>
    </xf>
    <xf numFmtId="0" fontId="0" fillId="0" borderId="10" xfId="0" applyBorder="1" applyAlignment="1">
      <alignment horizontal="center"/>
    </xf>
    <xf numFmtId="2" fontId="0" fillId="13" borderId="10" xfId="0" applyNumberFormat="1" applyFill="1" applyBorder="1" applyAlignment="1">
      <alignment horizontal="center"/>
    </xf>
    <xf numFmtId="2" fontId="24" fillId="13" borderId="10" xfId="0" applyNumberFormat="1" applyFont="1" applyFill="1" applyBorder="1" applyAlignment="1">
      <alignment horizontal="center"/>
    </xf>
    <xf numFmtId="0" fontId="0" fillId="0" borderId="17" xfId="0" applyBorder="1" applyAlignment="1">
      <alignment horizontal="center"/>
    </xf>
    <xf numFmtId="0" fontId="0" fillId="0" borderId="23" xfId="0" applyBorder="1" applyAlignment="1">
      <alignment horizontal="center"/>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2" fontId="0" fillId="0" borderId="10" xfId="0" applyNumberFormat="1" applyBorder="1" applyAlignment="1">
      <alignment horizontal="center"/>
    </xf>
    <xf numFmtId="2" fontId="0" fillId="4" borderId="10" xfId="0" applyNumberFormat="1" applyFill="1" applyBorder="1" applyAlignment="1">
      <alignment horizontal="center"/>
    </xf>
    <xf numFmtId="0" fontId="24" fillId="0" borderId="10" xfId="0" applyFont="1" applyBorder="1" applyAlignment="1">
      <alignment horizontal="center"/>
    </xf>
    <xf numFmtId="2" fontId="0" fillId="0" borderId="0" xfId="0" applyNumberFormat="1" applyAlignment="1">
      <alignment horizontal="center"/>
    </xf>
    <xf numFmtId="0" fontId="10" fillId="15" borderId="10" xfId="0" applyFont="1" applyFill="1" applyBorder="1" applyAlignment="1">
      <alignment horizontal="center" vertical="center" wrapText="1"/>
    </xf>
    <xf numFmtId="0" fontId="12" fillId="15" borderId="10" xfId="0" applyFont="1" applyFill="1" applyBorder="1" applyAlignment="1">
      <alignment horizontal="center" vertical="center" wrapText="1"/>
    </xf>
    <xf numFmtId="4" fontId="0" fillId="0" borderId="0" xfId="0" applyNumberFormat="1" applyAlignment="1">
      <alignment horizontal="center"/>
    </xf>
    <xf numFmtId="0" fontId="0" fillId="0" borderId="0" xfId="0" applyAlignment="1">
      <alignment horizontal="center" vertical="top"/>
    </xf>
    <xf numFmtId="0" fontId="22" fillId="0" borderId="10" xfId="0" applyFont="1" applyBorder="1" applyAlignment="1">
      <alignment horizontal="center" vertical="top"/>
    </xf>
    <xf numFmtId="0" fontId="0" fillId="0" borderId="10" xfId="0" applyBorder="1" applyAlignment="1">
      <alignment horizontal="center" vertical="top"/>
    </xf>
    <xf numFmtId="0" fontId="22" fillId="4" borderId="10" xfId="0" applyFont="1" applyFill="1" applyBorder="1" applyAlignment="1">
      <alignment horizontal="center" vertical="top"/>
    </xf>
    <xf numFmtId="0" fontId="22" fillId="0" borderId="0" xfId="0" applyFont="1" applyAlignment="1">
      <alignment horizontal="center" vertical="top"/>
    </xf>
    <xf numFmtId="0" fontId="34" fillId="3" borderId="10" xfId="0" applyFont="1" applyFill="1" applyBorder="1" applyAlignment="1">
      <alignment horizontal="center" vertical="top" wrapText="1"/>
    </xf>
    <xf numFmtId="0" fontId="32" fillId="0" borderId="10" xfId="0" applyFont="1" applyBorder="1" applyAlignment="1">
      <alignment horizontal="center" vertical="top"/>
    </xf>
    <xf numFmtId="0" fontId="32" fillId="0" borderId="10" xfId="0" applyFont="1" applyBorder="1" applyAlignment="1">
      <alignment horizontal="center" vertical="top" wrapText="1"/>
    </xf>
    <xf numFmtId="0" fontId="32" fillId="4" borderId="10" xfId="0" applyFont="1" applyFill="1" applyBorder="1" applyAlignment="1">
      <alignment horizontal="center" vertical="top"/>
    </xf>
    <xf numFmtId="0" fontId="32" fillId="17" borderId="10" xfId="0" applyFont="1" applyFill="1" applyBorder="1" applyAlignment="1">
      <alignment horizontal="center" vertical="top"/>
    </xf>
    <xf numFmtId="0" fontId="32" fillId="16" borderId="10" xfId="0" applyFont="1" applyFill="1" applyBorder="1" applyAlignment="1">
      <alignment horizontal="center" vertical="top"/>
    </xf>
    <xf numFmtId="0" fontId="35" fillId="16" borderId="10" xfId="0" applyFont="1" applyFill="1" applyBorder="1" applyAlignment="1">
      <alignment horizontal="center" vertical="top"/>
    </xf>
    <xf numFmtId="0" fontId="35" fillId="17" borderId="10" xfId="0" applyFont="1" applyFill="1" applyBorder="1" applyAlignment="1">
      <alignment horizontal="center" vertical="top"/>
    </xf>
    <xf numFmtId="0" fontId="32" fillId="13" borderId="10" xfId="0" applyFont="1" applyFill="1" applyBorder="1" applyAlignment="1">
      <alignment horizontal="center" vertical="top"/>
    </xf>
    <xf numFmtId="0" fontId="32" fillId="4" borderId="10" xfId="0" applyFont="1" applyFill="1" applyBorder="1" applyAlignment="1">
      <alignment horizontal="center" vertical="top" wrapText="1"/>
    </xf>
    <xf numFmtId="0" fontId="33" fillId="0" borderId="10" xfId="0" applyFont="1" applyBorder="1" applyAlignment="1">
      <alignment horizontal="center" vertical="top" wrapText="1"/>
    </xf>
    <xf numFmtId="0" fontId="31" fillId="0" borderId="10" xfId="0" applyFont="1" applyBorder="1" applyAlignment="1">
      <alignment horizontal="center" vertical="center" wrapText="1"/>
    </xf>
    <xf numFmtId="0" fontId="0" fillId="2" borderId="10" xfId="0" applyFill="1" applyBorder="1" applyAlignment="1">
      <alignment horizontal="center" vertical="top"/>
    </xf>
    <xf numFmtId="0" fontId="23" fillId="2" borderId="10" xfId="0" applyFont="1" applyFill="1" applyBorder="1" applyAlignment="1">
      <alignment horizontal="center" vertical="top"/>
    </xf>
    <xf numFmtId="0" fontId="23" fillId="2" borderId="10" xfId="0" applyFont="1" applyFill="1" applyBorder="1" applyAlignment="1">
      <alignment horizontal="center" vertical="center"/>
    </xf>
    <xf numFmtId="0" fontId="36" fillId="2" borderId="10" xfId="0" applyFont="1" applyFill="1" applyBorder="1" applyAlignment="1">
      <alignment horizontal="center" vertical="center" wrapText="1"/>
    </xf>
    <xf numFmtId="0" fontId="23" fillId="2" borderId="10" xfId="0" applyFont="1" applyFill="1" applyBorder="1" applyAlignment="1">
      <alignment horizontal="center" vertical="center" wrapText="1"/>
    </xf>
    <xf numFmtId="0" fontId="32" fillId="2" borderId="10" xfId="0" applyFont="1" applyFill="1" applyBorder="1" applyAlignment="1">
      <alignment horizontal="center" vertical="center"/>
    </xf>
    <xf numFmtId="17" fontId="23" fillId="2" borderId="10" xfId="0" applyNumberFormat="1" applyFont="1" applyFill="1" applyBorder="1" applyAlignment="1">
      <alignment horizontal="center" vertical="center" wrapText="1"/>
    </xf>
    <xf numFmtId="0" fontId="19" fillId="2" borderId="15" xfId="0" applyFont="1" applyFill="1" applyBorder="1" applyAlignment="1">
      <alignment horizontal="center" vertical="center" wrapText="1"/>
    </xf>
    <xf numFmtId="0" fontId="19" fillId="2" borderId="16" xfId="0" applyFont="1" applyFill="1" applyBorder="1" applyAlignment="1">
      <alignment horizontal="center" vertical="center" wrapText="1"/>
    </xf>
    <xf numFmtId="2" fontId="0" fillId="2" borderId="10" xfId="0" applyNumberFormat="1" applyFill="1" applyBorder="1" applyAlignment="1">
      <alignment horizontal="center"/>
    </xf>
    <xf numFmtId="0" fontId="3" fillId="2" borderId="17" xfId="0" applyFont="1" applyFill="1" applyBorder="1" applyAlignment="1">
      <alignment horizontal="center" vertical="center" wrapText="1"/>
    </xf>
    <xf numFmtId="0" fontId="3" fillId="2" borderId="13" xfId="0" applyFont="1" applyFill="1" applyBorder="1" applyAlignment="1">
      <alignment horizontal="center" vertical="center" wrapText="1"/>
    </xf>
    <xf numFmtId="0" fontId="4" fillId="0" borderId="15" xfId="0" applyFont="1" applyFill="1" applyBorder="1" applyAlignment="1">
      <alignment horizontal="left" vertical="top" wrapText="1"/>
    </xf>
    <xf numFmtId="0" fontId="4" fillId="0" borderId="16" xfId="0" applyFont="1" applyFill="1" applyBorder="1" applyAlignment="1">
      <alignment horizontal="left" vertical="top" wrapText="1"/>
    </xf>
    <xf numFmtId="0" fontId="9" fillId="3" borderId="15"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0" borderId="2" xfId="0" applyFont="1" applyBorder="1" applyAlignment="1">
      <alignment horizontal="center" vertical="center" wrapText="1"/>
    </xf>
    <xf numFmtId="0" fontId="13" fillId="0" borderId="0" xfId="0" applyFont="1" applyBorder="1" applyAlignment="1">
      <alignment horizontal="center" vertical="center" wrapText="1"/>
    </xf>
    <xf numFmtId="0" fontId="10" fillId="4" borderId="0" xfId="0" applyFont="1" applyFill="1" applyAlignment="1">
      <alignment horizontal="center" vertical="center" wrapText="1"/>
    </xf>
    <xf numFmtId="0" fontId="10" fillId="4" borderId="7" xfId="0" applyFont="1" applyFill="1" applyBorder="1" applyAlignment="1">
      <alignment horizontal="center" vertical="center" wrapText="1"/>
    </xf>
    <xf numFmtId="0" fontId="10" fillId="4" borderId="0" xfId="0" applyFont="1" applyFill="1" applyBorder="1" applyAlignment="1">
      <alignment horizontal="center" vertical="center" wrapText="1"/>
    </xf>
    <xf numFmtId="17" fontId="10" fillId="0" borderId="0" xfId="0" applyNumberFormat="1" applyFont="1" applyBorder="1" applyAlignment="1">
      <alignment horizontal="center" vertical="center" wrapText="1"/>
    </xf>
    <xf numFmtId="17" fontId="10" fillId="0" borderId="5" xfId="0" applyNumberFormat="1" applyFont="1" applyBorder="1" applyAlignment="1">
      <alignment horizontal="center" vertical="center" wrapText="1"/>
    </xf>
    <xf numFmtId="17" fontId="11" fillId="3" borderId="0" xfId="0" applyNumberFormat="1" applyFont="1" applyFill="1" applyBorder="1" applyAlignment="1">
      <alignment horizontal="center" vertical="center" wrapText="1"/>
    </xf>
    <xf numFmtId="0" fontId="10" fillId="0" borderId="0"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1" fillId="3" borderId="1" xfId="0" applyFont="1" applyFill="1" applyBorder="1" applyAlignment="1">
      <alignment horizontal="center" vertical="center" wrapText="1"/>
    </xf>
    <xf numFmtId="0" fontId="11" fillId="3" borderId="3" xfId="0" applyFont="1" applyFill="1" applyBorder="1" applyAlignment="1">
      <alignment horizontal="center" vertical="center" wrapText="1"/>
    </xf>
    <xf numFmtId="0" fontId="12" fillId="0" borderId="4" xfId="0" applyFont="1" applyBorder="1" applyAlignment="1">
      <alignment horizontal="center" vertical="center" wrapText="1"/>
    </xf>
    <xf numFmtId="0" fontId="12" fillId="0" borderId="0"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6" xfId="0" applyFont="1" applyBorder="1" applyAlignment="1">
      <alignment horizontal="center" vertical="center" wrapText="1"/>
    </xf>
    <xf numFmtId="0" fontId="2" fillId="4" borderId="7"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0" fillId="0" borderId="10" xfId="0" applyBorder="1" applyAlignment="1">
      <alignment horizontal="center" vertical="center" wrapText="1"/>
    </xf>
    <xf numFmtId="0" fontId="0" fillId="2" borderId="10" xfId="0" applyFont="1" applyFill="1" applyBorder="1" applyAlignment="1">
      <alignment horizontal="center" vertical="center" wrapText="1"/>
    </xf>
    <xf numFmtId="0" fontId="22" fillId="2" borderId="10" xfId="0" applyFont="1" applyFill="1" applyBorder="1" applyAlignment="1">
      <alignment horizontal="center" vertical="center" wrapText="1"/>
    </xf>
    <xf numFmtId="17" fontId="0" fillId="0" borderId="10" xfId="0" applyNumberFormat="1" applyBorder="1" applyAlignment="1">
      <alignment horizontal="center" vertical="center" wrapText="1"/>
    </xf>
    <xf numFmtId="0" fontId="22" fillId="2" borderId="10" xfId="0" applyFont="1" applyFill="1" applyBorder="1" applyAlignment="1">
      <alignment horizontal="center" vertical="center"/>
    </xf>
    <xf numFmtId="17" fontId="22" fillId="2" borderId="10" xfId="0" applyNumberFormat="1" applyFont="1" applyFill="1" applyBorder="1" applyAlignment="1">
      <alignment horizontal="center" vertical="center" wrapText="1"/>
    </xf>
    <xf numFmtId="0" fontId="30" fillId="0" borderId="10" xfId="0" applyFont="1" applyBorder="1" applyAlignment="1">
      <alignment horizontal="center" vertical="center" wrapText="1"/>
    </xf>
    <xf numFmtId="0" fontId="0" fillId="0" borderId="0" xfId="0" applyFill="1" applyBorder="1" applyAlignment="1">
      <alignment horizontal="center" vertical="center" wrapText="1"/>
    </xf>
    <xf numFmtId="17" fontId="10" fillId="0" borderId="10" xfId="0" applyNumberFormat="1" applyFont="1" applyBorder="1" applyAlignment="1">
      <alignment horizontal="center" vertical="center" wrapText="1"/>
    </xf>
    <xf numFmtId="0" fontId="10" fillId="2" borderId="10" xfId="0" applyFont="1" applyFill="1" applyBorder="1" applyAlignment="1">
      <alignment horizontal="center" vertical="center" wrapText="1"/>
    </xf>
    <xf numFmtId="0" fontId="10" fillId="2" borderId="10" xfId="0" applyFont="1" applyFill="1" applyBorder="1" applyAlignment="1">
      <alignment horizontal="center"/>
    </xf>
    <xf numFmtId="0" fontId="5" fillId="2" borderId="10" xfId="0" applyFont="1" applyFill="1" applyBorder="1" applyAlignment="1">
      <alignment horizontal="center" vertical="center"/>
    </xf>
    <xf numFmtId="17" fontId="29" fillId="0" borderId="0" xfId="0" applyNumberFormat="1" applyFont="1" applyFill="1" applyBorder="1" applyAlignment="1">
      <alignment horizontal="center" vertical="center" wrapText="1"/>
    </xf>
    <xf numFmtId="0" fontId="27" fillId="12" borderId="10" xfId="0" applyFont="1" applyFill="1" applyBorder="1" applyAlignment="1">
      <alignment horizontal="center" vertical="center"/>
    </xf>
    <xf numFmtId="0" fontId="27" fillId="12" borderId="21" xfId="0" applyFont="1" applyFill="1" applyBorder="1" applyAlignment="1">
      <alignment horizontal="center" vertical="center"/>
    </xf>
    <xf numFmtId="0" fontId="27" fillId="12" borderId="22" xfId="0" applyFont="1" applyFill="1" applyBorder="1" applyAlignment="1">
      <alignment horizontal="center" vertical="center"/>
    </xf>
    <xf numFmtId="0" fontId="19" fillId="2" borderId="15" xfId="0" applyFont="1" applyFill="1" applyBorder="1" applyAlignment="1">
      <alignment horizontal="center" vertical="center" wrapText="1"/>
    </xf>
    <xf numFmtId="0" fontId="19" fillId="2" borderId="24" xfId="0" applyFont="1" applyFill="1" applyBorder="1" applyAlignment="1">
      <alignment horizontal="center" vertical="center" wrapText="1"/>
    </xf>
    <xf numFmtId="0" fontId="19" fillId="2" borderId="16" xfId="0" applyFont="1" applyFill="1" applyBorder="1" applyAlignment="1">
      <alignment horizontal="center" vertical="center" wrapText="1"/>
    </xf>
    <xf numFmtId="0" fontId="19" fillId="2"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0" borderId="10" xfId="0" applyFont="1" applyBorder="1" applyAlignment="1">
      <alignment horizontal="center" vertical="top"/>
    </xf>
    <xf numFmtId="0" fontId="23" fillId="2" borderId="10" xfId="0" applyFont="1" applyFill="1" applyBorder="1" applyAlignment="1">
      <alignment horizontal="center" vertical="center"/>
    </xf>
    <xf numFmtId="0" fontId="32" fillId="4" borderId="10" xfId="0" applyFont="1" applyFill="1" applyBorder="1" applyAlignment="1">
      <alignment horizontal="center" vertical="top"/>
    </xf>
    <xf numFmtId="0" fontId="0" fillId="0" borderId="10" xfId="0" applyNumberFormat="1" applyBorder="1"/>
    <xf numFmtId="0" fontId="0" fillId="2" borderId="21" xfId="0" applyFont="1" applyFill="1" applyBorder="1" applyAlignment="1">
      <alignment horizontal="center" vertical="center" wrapText="1"/>
    </xf>
    <xf numFmtId="0" fontId="0" fillId="2" borderId="26" xfId="0" applyFont="1" applyFill="1" applyBorder="1" applyAlignment="1">
      <alignment horizontal="center" vertical="center" wrapText="1"/>
    </xf>
    <xf numFmtId="0" fontId="0" fillId="2" borderId="22" xfId="0" applyFont="1" applyFill="1" applyBorder="1" applyAlignment="1">
      <alignment horizontal="center" vertical="center" wrapText="1"/>
    </xf>
    <xf numFmtId="0" fontId="22" fillId="2" borderId="10" xfId="0" applyFont="1" applyFill="1" applyBorder="1" applyAlignment="1">
      <alignment horizontal="center"/>
    </xf>
    <xf numFmtId="0" fontId="22" fillId="2" borderId="27" xfId="0" applyFont="1" applyFill="1" applyBorder="1" applyAlignment="1">
      <alignment horizontal="center" vertical="center"/>
    </xf>
    <xf numFmtId="0" fontId="22" fillId="4" borderId="27" xfId="0" applyFont="1" applyFill="1" applyBorder="1" applyAlignment="1">
      <alignment horizontal="center" vertical="center"/>
    </xf>
    <xf numFmtId="0" fontId="22" fillId="18" borderId="10" xfId="0" applyFont="1" applyFill="1" applyBorder="1" applyAlignment="1">
      <alignment horizontal="center" vertical="center" wrapText="1"/>
    </xf>
    <xf numFmtId="0" fontId="22" fillId="18" borderId="10" xfId="0" applyFont="1" applyFill="1" applyBorder="1" applyAlignment="1">
      <alignment horizontal="center" vertical="center"/>
    </xf>
    <xf numFmtId="0" fontId="22" fillId="18" borderId="10" xfId="0" applyFont="1" applyFill="1" applyBorder="1" applyAlignment="1">
      <alignment vertical="center"/>
    </xf>
  </cellXfs>
  <cellStyles count="4">
    <cellStyle name="Comma" xfId="1" builtinId="3"/>
    <cellStyle name="Currency" xfId="2" builtinId="4"/>
    <cellStyle name="Normal" xfId="0" builtinId="0"/>
    <cellStyle name="Per cent" xfId="3" builtinId="5"/>
  </cellStyles>
  <dxfs count="65">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strike val="0"/>
        <outline val="0"/>
        <shadow val="0"/>
        <u val="none"/>
        <vertAlign val="baseline"/>
        <sz val="9"/>
        <name val="Verdana"/>
        <scheme val="none"/>
      </font>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strike val="0"/>
        <outline val="0"/>
        <shadow val="0"/>
        <u val="none"/>
        <vertAlign val="baseline"/>
        <sz val="9"/>
        <name val="Verdana"/>
        <scheme val="none"/>
      </font>
      <alignment horizontal="right" textRotation="0" indent="0" justifyLastLine="0" shrinkToFit="0" readingOrder="0"/>
    </dxf>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strike val="0"/>
        <outline val="0"/>
        <shadow val="0"/>
        <u val="none"/>
        <vertAlign val="baseline"/>
        <sz val="9"/>
        <name val="Verdana"/>
        <scheme val="none"/>
      </font>
      <alignment horizontal="right" textRotation="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textRotation="0" indent="0" justifyLastLine="0" shrinkToFit="0" readingOrder="0"/>
    </dxf>
    <dxf>
      <font>
        <b val="0"/>
        <i val="0"/>
        <strike val="0"/>
        <condense val="0"/>
        <extend val="0"/>
        <outline val="0"/>
        <shadow val="0"/>
        <u val="none"/>
        <vertAlign val="baseline"/>
        <sz val="9"/>
        <color theme="1"/>
        <name val="Verdana"/>
        <family val="2"/>
        <scheme val="none"/>
      </font>
      <numFmt numFmtId="166" formatCode="0.0"/>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fill>
        <patternFill patternType="solid">
          <fgColor indexed="64"/>
          <bgColor rgb="FFFFFF00"/>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alignment horizontal="right" vertical="bottom" textRotation="0" wrapText="0" indent="0" justifyLastLine="0" shrinkToFit="0" readingOrder="0"/>
    </dxf>
    <dxf>
      <font>
        <strike val="0"/>
        <outline val="0"/>
        <shadow val="0"/>
        <u val="none"/>
        <vertAlign val="baseline"/>
        <sz val="9"/>
        <name val="Verdana"/>
        <scheme val="none"/>
      </font>
      <alignment horizontal="right" textRotation="0" indent="0" justifyLastLine="0" shrinkToFit="0" readingOrder="0"/>
    </dxf>
    <dxf>
      <font>
        <b val="0"/>
        <i val="0"/>
        <strike val="0"/>
        <condense val="0"/>
        <extend val="0"/>
        <outline val="0"/>
        <shadow val="0"/>
        <u val="none"/>
        <vertAlign val="baseline"/>
        <sz val="9"/>
        <color theme="1"/>
        <name val="Verdana"/>
        <family val="2"/>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scheme val="none"/>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9"/>
        <color theme="1"/>
        <name val="Verdana"/>
        <family val="2"/>
        <scheme val="none"/>
      </font>
      <numFmt numFmtId="1" formatCode="0"/>
      <alignment horizontal="right" vertical="bottom" textRotation="0" wrapText="0" indent="0" justifyLastLine="0" shrinkToFit="0" readingOrder="0"/>
    </dxf>
    <dxf>
      <font>
        <strike val="0"/>
        <outline val="0"/>
        <shadow val="0"/>
        <u val="none"/>
        <vertAlign val="baseline"/>
        <sz val="9"/>
        <name val="Verdana"/>
        <scheme val="none"/>
      </font>
      <numFmt numFmtId="1" formatCode="0"/>
      <alignment horizontal="right" vertical="bottom" textRotation="0" wrapText="0" indent="0" justifyLastLine="0" shrinkToFit="0" readingOrder="0"/>
    </dxf>
    <dxf>
      <border outline="0">
        <top style="medium">
          <color indexed="64"/>
        </top>
      </border>
    </dxf>
    <dxf>
      <font>
        <strike val="0"/>
        <outline val="0"/>
        <shadow val="0"/>
        <u val="none"/>
        <vertAlign val="baseline"/>
        <sz val="9"/>
        <name val="Verdana"/>
        <scheme val="none"/>
      </font>
      <alignment horizontal="right" textRotation="0" indent="0" justifyLastLine="0" shrinkToFit="0" readingOrder="0"/>
    </dxf>
    <dxf>
      <font>
        <b/>
        <i val="0"/>
        <strike val="0"/>
        <condense val="0"/>
        <extend val="0"/>
        <outline val="0"/>
        <shadow val="0"/>
        <u val="none"/>
        <vertAlign val="baseline"/>
        <sz val="9"/>
        <color theme="0"/>
        <name val="Verdana"/>
        <scheme val="none"/>
      </font>
      <fill>
        <patternFill patternType="solid">
          <fgColor indexed="64"/>
          <bgColor theme="1"/>
        </patternFill>
      </fill>
      <alignment horizontal="center" vertical="center" textRotation="0" wrapText="1" indent="0" justifyLastLine="0" shrinkToFit="0" readingOrder="0"/>
    </dxf>
    <dxf>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F9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PASS PRODUCT / REJECTED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ANALYSIS!$B$72</c:f>
              <c:strCache>
                <c:ptCount val="1"/>
                <c:pt idx="0">
                  <c:v>Rejected </c:v>
                </c:pt>
              </c:strCache>
            </c:strRef>
          </c:tx>
          <c:spPr>
            <a:solidFill>
              <a:schemeClr val="accent1"/>
            </a:solidFill>
            <a:ln>
              <a:noFill/>
            </a:ln>
            <a:effectLst/>
          </c:spPr>
          <c:invertIfNegative val="0"/>
          <c:cat>
            <c:strRef>
              <c:f>ANALYSIS!$A$73:$A$75</c:f>
              <c:strCache>
                <c:ptCount val="3"/>
                <c:pt idx="0">
                  <c:v>Ampoules</c:v>
                </c:pt>
                <c:pt idx="1">
                  <c:v>Vials</c:v>
                </c:pt>
                <c:pt idx="2">
                  <c:v>Syringes</c:v>
                </c:pt>
              </c:strCache>
            </c:strRef>
          </c:cat>
          <c:val>
            <c:numRef>
              <c:f>ANALYSIS!$B$73:$B$75</c:f>
              <c:numCache>
                <c:formatCode>General</c:formatCode>
                <c:ptCount val="3"/>
                <c:pt idx="0">
                  <c:v>13</c:v>
                </c:pt>
                <c:pt idx="1">
                  <c:v>15</c:v>
                </c:pt>
                <c:pt idx="2">
                  <c:v>14</c:v>
                </c:pt>
              </c:numCache>
            </c:numRef>
          </c:val>
          <c:extLst>
            <c:ext xmlns:c16="http://schemas.microsoft.com/office/drawing/2014/chart" uri="{C3380CC4-5D6E-409C-BE32-E72D297353CC}">
              <c16:uniqueId val="{00000000-6DD3-F145-BB8C-68938F6BBAB8}"/>
            </c:ext>
          </c:extLst>
        </c:ser>
        <c:ser>
          <c:idx val="1"/>
          <c:order val="1"/>
          <c:tx>
            <c:strRef>
              <c:f>ANALYSIS!$C$72</c:f>
              <c:strCache>
                <c:ptCount val="1"/>
                <c:pt idx="0">
                  <c:v>Passed</c:v>
                </c:pt>
              </c:strCache>
            </c:strRef>
          </c:tx>
          <c:spPr>
            <a:solidFill>
              <a:schemeClr val="accent2"/>
            </a:solidFill>
            <a:ln>
              <a:noFill/>
            </a:ln>
            <a:effectLst/>
          </c:spPr>
          <c:invertIfNegative val="0"/>
          <c:cat>
            <c:strRef>
              <c:f>ANALYSIS!$A$73:$A$75</c:f>
              <c:strCache>
                <c:ptCount val="3"/>
                <c:pt idx="0">
                  <c:v>Ampoules</c:v>
                </c:pt>
                <c:pt idx="1">
                  <c:v>Vials</c:v>
                </c:pt>
                <c:pt idx="2">
                  <c:v>Syringes</c:v>
                </c:pt>
              </c:strCache>
            </c:strRef>
          </c:cat>
          <c:val>
            <c:numRef>
              <c:f>ANALYSIS!$C$73:$C$75</c:f>
              <c:numCache>
                <c:formatCode>General</c:formatCode>
                <c:ptCount val="3"/>
                <c:pt idx="0">
                  <c:v>15</c:v>
                </c:pt>
                <c:pt idx="1">
                  <c:v>5</c:v>
                </c:pt>
                <c:pt idx="2">
                  <c:v>10</c:v>
                </c:pt>
              </c:numCache>
            </c:numRef>
          </c:val>
          <c:extLst>
            <c:ext xmlns:c16="http://schemas.microsoft.com/office/drawing/2014/chart" uri="{C3380CC4-5D6E-409C-BE32-E72D297353CC}">
              <c16:uniqueId val="{00000001-6DD3-F145-BB8C-68938F6BBAB8}"/>
            </c:ext>
          </c:extLst>
        </c:ser>
        <c:dLbls>
          <c:showLegendKey val="0"/>
          <c:showVal val="0"/>
          <c:showCatName val="0"/>
          <c:showSerName val="0"/>
          <c:showPercent val="0"/>
          <c:showBubbleSize val="0"/>
        </c:dLbls>
        <c:gapWidth val="150"/>
        <c:overlap val="100"/>
        <c:axId val="692618927"/>
        <c:axId val="395203807"/>
      </c:barChart>
      <c:catAx>
        <c:axId val="692618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03807"/>
        <c:crosses val="autoZero"/>
        <c:auto val="1"/>
        <c:lblAlgn val="ctr"/>
        <c:lblOffset val="100"/>
        <c:noMultiLvlLbl val="0"/>
      </c:catAx>
      <c:valAx>
        <c:axId val="39520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618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DEMAND HISTORY AND PROJECTION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ANALYSIS!$A$78</c:f>
              <c:strCache>
                <c:ptCount val="1"/>
                <c:pt idx="0">
                  <c:v>Ampoules</c:v>
                </c:pt>
              </c:strCache>
            </c:strRef>
          </c:tx>
          <c:spPr>
            <a:solidFill>
              <a:schemeClr val="accent1"/>
            </a:solidFill>
            <a:ln>
              <a:noFill/>
            </a:ln>
            <a:effectLst/>
          </c:spPr>
          <c:invertIfNegative val="0"/>
          <c:cat>
            <c:strRef>
              <c:f>ANALYSIS!$B$77:$E$77</c:f>
              <c:strCache>
                <c:ptCount val="4"/>
                <c:pt idx="0">
                  <c:v>Q3 2020 (actual)</c:v>
                </c:pt>
                <c:pt idx="1">
                  <c:v>Q4 2020</c:v>
                </c:pt>
                <c:pt idx="2">
                  <c:v>Q1 2021</c:v>
                </c:pt>
                <c:pt idx="3">
                  <c:v>Q2 2021</c:v>
                </c:pt>
              </c:strCache>
            </c:strRef>
          </c:cat>
          <c:val>
            <c:numRef>
              <c:f>ANALYSIS!$B$78:$E$78</c:f>
              <c:numCache>
                <c:formatCode>General</c:formatCode>
                <c:ptCount val="4"/>
                <c:pt idx="0">
                  <c:v>15</c:v>
                </c:pt>
                <c:pt idx="1">
                  <c:v>55</c:v>
                </c:pt>
                <c:pt idx="2">
                  <c:v>60</c:v>
                </c:pt>
                <c:pt idx="3">
                  <c:v>65</c:v>
                </c:pt>
              </c:numCache>
            </c:numRef>
          </c:val>
          <c:extLst>
            <c:ext xmlns:c16="http://schemas.microsoft.com/office/drawing/2014/chart" uri="{C3380CC4-5D6E-409C-BE32-E72D297353CC}">
              <c16:uniqueId val="{00000000-FF69-FD47-9AB8-9A5A64FFA7A4}"/>
            </c:ext>
          </c:extLst>
        </c:ser>
        <c:ser>
          <c:idx val="1"/>
          <c:order val="1"/>
          <c:tx>
            <c:strRef>
              <c:f>ANALYSIS!$A$79</c:f>
              <c:strCache>
                <c:ptCount val="1"/>
                <c:pt idx="0">
                  <c:v>Vials</c:v>
                </c:pt>
              </c:strCache>
            </c:strRef>
          </c:tx>
          <c:spPr>
            <a:solidFill>
              <a:schemeClr val="accent2"/>
            </a:solidFill>
            <a:ln>
              <a:noFill/>
            </a:ln>
            <a:effectLst/>
          </c:spPr>
          <c:invertIfNegative val="0"/>
          <c:cat>
            <c:strRef>
              <c:f>ANALYSIS!$B$77:$E$77</c:f>
              <c:strCache>
                <c:ptCount val="4"/>
                <c:pt idx="0">
                  <c:v>Q3 2020 (actual)</c:v>
                </c:pt>
                <c:pt idx="1">
                  <c:v>Q4 2020</c:v>
                </c:pt>
                <c:pt idx="2">
                  <c:v>Q1 2021</c:v>
                </c:pt>
                <c:pt idx="3">
                  <c:v>Q2 2021</c:v>
                </c:pt>
              </c:strCache>
            </c:strRef>
          </c:cat>
          <c:val>
            <c:numRef>
              <c:f>ANALYSIS!$B$79:$E$79</c:f>
              <c:numCache>
                <c:formatCode>General</c:formatCode>
                <c:ptCount val="4"/>
                <c:pt idx="0">
                  <c:v>5</c:v>
                </c:pt>
                <c:pt idx="1">
                  <c:v>20</c:v>
                </c:pt>
                <c:pt idx="2">
                  <c:v>30</c:v>
                </c:pt>
                <c:pt idx="3">
                  <c:v>35</c:v>
                </c:pt>
              </c:numCache>
            </c:numRef>
          </c:val>
          <c:extLst>
            <c:ext xmlns:c16="http://schemas.microsoft.com/office/drawing/2014/chart" uri="{C3380CC4-5D6E-409C-BE32-E72D297353CC}">
              <c16:uniqueId val="{00000001-FF69-FD47-9AB8-9A5A64FFA7A4}"/>
            </c:ext>
          </c:extLst>
        </c:ser>
        <c:ser>
          <c:idx val="2"/>
          <c:order val="2"/>
          <c:tx>
            <c:strRef>
              <c:f>ANALYSIS!$A$80</c:f>
              <c:strCache>
                <c:ptCount val="1"/>
                <c:pt idx="0">
                  <c:v>Syringes</c:v>
                </c:pt>
              </c:strCache>
            </c:strRef>
          </c:tx>
          <c:spPr>
            <a:solidFill>
              <a:schemeClr val="accent3"/>
            </a:solidFill>
            <a:ln>
              <a:noFill/>
            </a:ln>
            <a:effectLst/>
          </c:spPr>
          <c:invertIfNegative val="0"/>
          <c:cat>
            <c:strRef>
              <c:f>ANALYSIS!$B$77:$E$77</c:f>
              <c:strCache>
                <c:ptCount val="4"/>
                <c:pt idx="0">
                  <c:v>Q3 2020 (actual)</c:v>
                </c:pt>
                <c:pt idx="1">
                  <c:v>Q4 2020</c:v>
                </c:pt>
                <c:pt idx="2">
                  <c:v>Q1 2021</c:v>
                </c:pt>
                <c:pt idx="3">
                  <c:v>Q2 2021</c:v>
                </c:pt>
              </c:strCache>
            </c:strRef>
          </c:cat>
          <c:val>
            <c:numRef>
              <c:f>ANALYSIS!$B$80:$E$80</c:f>
              <c:numCache>
                <c:formatCode>General</c:formatCode>
                <c:ptCount val="4"/>
                <c:pt idx="0">
                  <c:v>10</c:v>
                </c:pt>
                <c:pt idx="1">
                  <c:v>35</c:v>
                </c:pt>
                <c:pt idx="2">
                  <c:v>40</c:v>
                </c:pt>
                <c:pt idx="3">
                  <c:v>45</c:v>
                </c:pt>
              </c:numCache>
            </c:numRef>
          </c:val>
          <c:extLst>
            <c:ext xmlns:c16="http://schemas.microsoft.com/office/drawing/2014/chart" uri="{C3380CC4-5D6E-409C-BE32-E72D297353CC}">
              <c16:uniqueId val="{00000002-FF69-FD47-9AB8-9A5A64FFA7A4}"/>
            </c:ext>
          </c:extLst>
        </c:ser>
        <c:dLbls>
          <c:showLegendKey val="0"/>
          <c:showVal val="0"/>
          <c:showCatName val="0"/>
          <c:showSerName val="0"/>
          <c:showPercent val="0"/>
          <c:showBubbleSize val="0"/>
        </c:dLbls>
        <c:gapWidth val="150"/>
        <c:overlap val="100"/>
        <c:axId val="397193359"/>
        <c:axId val="397111871"/>
      </c:barChart>
      <c:catAx>
        <c:axId val="39719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111871"/>
        <c:crosses val="autoZero"/>
        <c:auto val="1"/>
        <c:lblAlgn val="ctr"/>
        <c:lblOffset val="100"/>
        <c:noMultiLvlLbl val="0"/>
      </c:catAx>
      <c:valAx>
        <c:axId val="397111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19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96834</xdr:colOff>
      <xdr:row>1</xdr:row>
      <xdr:rowOff>164786</xdr:rowOff>
    </xdr:from>
    <xdr:ext cx="4692296" cy="2662900"/>
    <xdr:pic>
      <xdr:nvPicPr>
        <xdr:cNvPr id="4" name="Picture 2">
          <a:extLst>
            <a:ext uri="{FF2B5EF4-FFF2-40B4-BE49-F238E27FC236}">
              <a16:creationId xmlns:a16="http://schemas.microsoft.com/office/drawing/2014/main" id="{B7FC6210-0914-4005-A757-42AE9AA2C8DF}"/>
            </a:ext>
          </a:extLst>
        </xdr:cNvPr>
        <xdr:cNvPicPr>
          <a:picLocks noChangeAspect="1"/>
        </xdr:cNvPicPr>
      </xdr:nvPicPr>
      <xdr:blipFill>
        <a:blip xmlns:r="http://schemas.openxmlformats.org/officeDocument/2006/relationships" r:embed="rId1"/>
        <a:stretch>
          <a:fillRect/>
        </a:stretch>
      </xdr:blipFill>
      <xdr:spPr>
        <a:xfrm>
          <a:off x="360603" y="340632"/>
          <a:ext cx="4692296" cy="2662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6</xdr:col>
      <xdr:colOff>1511300</xdr:colOff>
      <xdr:row>61</xdr:row>
      <xdr:rowOff>69850</xdr:rowOff>
    </xdr:from>
    <xdr:to>
      <xdr:col>12</xdr:col>
      <xdr:colOff>12700</xdr:colOff>
      <xdr:row>75</xdr:row>
      <xdr:rowOff>12700</xdr:rowOff>
    </xdr:to>
    <xdr:graphicFrame macro="">
      <xdr:nvGraphicFramePr>
        <xdr:cNvPr id="3" name="Chart 2">
          <a:extLst>
            <a:ext uri="{FF2B5EF4-FFF2-40B4-BE49-F238E27FC236}">
              <a16:creationId xmlns:a16="http://schemas.microsoft.com/office/drawing/2014/main" id="{FCBED05A-7DA8-B4A6-ECCA-6357BC153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1473200</xdr:colOff>
      <xdr:row>75</xdr:row>
      <xdr:rowOff>158750</xdr:rowOff>
    </xdr:from>
    <xdr:to>
      <xdr:col>11</xdr:col>
      <xdr:colOff>812800</xdr:colOff>
      <xdr:row>89</xdr:row>
      <xdr:rowOff>146050</xdr:rowOff>
    </xdr:to>
    <xdr:graphicFrame macro="">
      <xdr:nvGraphicFramePr>
        <xdr:cNvPr id="4" name="Chart 3">
          <a:extLst>
            <a:ext uri="{FF2B5EF4-FFF2-40B4-BE49-F238E27FC236}">
              <a16:creationId xmlns:a16="http://schemas.microsoft.com/office/drawing/2014/main" id="{7316B709-5FE0-F867-F977-25CB2C615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Ebin/Downloads/Capacity%20Management-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bin/AppData/Roaming/Microsoft/Excel/Capacity%20Management-1-2%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
      <sheetName val="Data Exhibit-1"/>
      <sheetName val="Data Exhibit-2"/>
      <sheetName val="Data Exhibit-3"/>
      <sheetName val="Data Exhibit-4"/>
      <sheetName val="Available Capacity&amp; Plan"/>
      <sheetName val="Production Capacity_Results"/>
      <sheetName val="Production Plan for 1 year"/>
      <sheetName val="Production Plan"/>
    </sheetNames>
    <sheetDataSet>
      <sheetData sheetId="0" refreshError="1"/>
      <sheetData sheetId="1" refreshError="1"/>
      <sheetData sheetId="2" refreshError="1"/>
      <sheetData sheetId="3">
        <row r="5">
          <cell r="B5">
            <v>15</v>
          </cell>
          <cell r="C5">
            <v>55</v>
          </cell>
          <cell r="D5">
            <v>60</v>
          </cell>
          <cell r="E5">
            <v>65</v>
          </cell>
        </row>
        <row r="6">
          <cell r="B6">
            <v>5</v>
          </cell>
          <cell r="C6">
            <v>20</v>
          </cell>
          <cell r="D6">
            <v>30</v>
          </cell>
          <cell r="E6">
            <v>35</v>
          </cell>
        </row>
        <row r="7">
          <cell r="B7">
            <v>10</v>
          </cell>
          <cell r="C7">
            <v>35</v>
          </cell>
          <cell r="D7">
            <v>40</v>
          </cell>
          <cell r="E7">
            <v>45</v>
          </cell>
        </row>
        <row r="17">
          <cell r="C17">
            <v>6</v>
          </cell>
          <cell r="D17">
            <v>12</v>
          </cell>
          <cell r="E17">
            <v>18</v>
          </cell>
          <cell r="F17">
            <v>24</v>
          </cell>
        </row>
        <row r="18">
          <cell r="C18">
            <v>9</v>
          </cell>
          <cell r="D18">
            <v>9</v>
          </cell>
          <cell r="E18">
            <v>21</v>
          </cell>
          <cell r="F18">
            <v>24</v>
          </cell>
        </row>
        <row r="19">
          <cell r="C19">
            <v>6</v>
          </cell>
          <cell r="D19">
            <v>9</v>
          </cell>
          <cell r="E19">
            <v>18</v>
          </cell>
          <cell r="F19">
            <v>24</v>
          </cell>
        </row>
        <row r="23">
          <cell r="B23">
            <v>1</v>
          </cell>
          <cell r="C23">
            <v>5.7</v>
          </cell>
          <cell r="D23">
            <v>3.5</v>
          </cell>
          <cell r="E23">
            <v>2.8</v>
          </cell>
        </row>
        <row r="24">
          <cell r="B24">
            <v>2.8</v>
          </cell>
          <cell r="C24">
            <v>6</v>
          </cell>
          <cell r="D24">
            <v>3.2</v>
          </cell>
          <cell r="E24">
            <v>3</v>
          </cell>
        </row>
        <row r="25">
          <cell r="B25">
            <v>3.4</v>
          </cell>
          <cell r="C25">
            <v>5.2</v>
          </cell>
          <cell r="D25">
            <v>2.8</v>
          </cell>
          <cell r="E25">
            <v>2.6</v>
          </cell>
        </row>
      </sheetData>
      <sheetData sheetId="4" refreshError="1"/>
      <sheetData sheetId="5">
        <row r="7">
          <cell r="G7">
            <v>5400</v>
          </cell>
        </row>
      </sheetData>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
      <sheetName val="Production Capacity_Results"/>
      <sheetName val="Data Exhibit-3"/>
      <sheetName val="Data Exhibit-4"/>
      <sheetName val="Available Capacity&amp; Plan"/>
      <sheetName val="Production Plan for 1 year"/>
      <sheetName val="Production Plan"/>
    </sheetNames>
    <sheetDataSet>
      <sheetData sheetId="0" refreshError="1"/>
      <sheetData sheetId="1" refreshError="1"/>
      <sheetData sheetId="2" refreshError="1">
        <row r="12">
          <cell r="B12">
            <v>63</v>
          </cell>
        </row>
        <row r="13">
          <cell r="B13">
            <v>57</v>
          </cell>
        </row>
        <row r="17">
          <cell r="C17">
            <v>6</v>
          </cell>
          <cell r="D17">
            <v>12</v>
          </cell>
          <cell r="E17">
            <v>18</v>
          </cell>
          <cell r="F17">
            <v>24</v>
          </cell>
        </row>
        <row r="18">
          <cell r="C18">
            <v>9</v>
          </cell>
          <cell r="D18">
            <v>9</v>
          </cell>
          <cell r="E18">
            <v>21</v>
          </cell>
          <cell r="F18">
            <v>24</v>
          </cell>
        </row>
        <row r="19">
          <cell r="C19">
            <v>6</v>
          </cell>
          <cell r="D19">
            <v>9</v>
          </cell>
          <cell r="E19">
            <v>18</v>
          </cell>
          <cell r="F19">
            <v>24</v>
          </cell>
        </row>
      </sheetData>
      <sheetData sheetId="3" refreshError="1"/>
      <sheetData sheetId="4" refreshError="1">
        <row r="7">
          <cell r="B7">
            <v>0</v>
          </cell>
          <cell r="C7">
            <v>0</v>
          </cell>
          <cell r="D7">
            <v>1</v>
          </cell>
        </row>
        <row r="8">
          <cell r="B8">
            <v>1</v>
          </cell>
          <cell r="C8">
            <v>1</v>
          </cell>
          <cell r="D8">
            <v>0</v>
          </cell>
        </row>
        <row r="9">
          <cell r="B9">
            <v>1</v>
          </cell>
          <cell r="C9">
            <v>0</v>
          </cell>
          <cell r="D9">
            <v>0</v>
          </cell>
        </row>
        <row r="10">
          <cell r="B10">
            <v>0</v>
          </cell>
          <cell r="C10">
            <v>1</v>
          </cell>
          <cell r="D10">
            <v>1</v>
          </cell>
        </row>
        <row r="11">
          <cell r="B11">
            <v>0</v>
          </cell>
          <cell r="C11">
            <v>0</v>
          </cell>
          <cell r="D11">
            <v>1</v>
          </cell>
        </row>
        <row r="12">
          <cell r="B12">
            <v>1</v>
          </cell>
          <cell r="C12">
            <v>1</v>
          </cell>
          <cell r="D12">
            <v>0</v>
          </cell>
        </row>
        <row r="13">
          <cell r="B13">
            <v>0</v>
          </cell>
          <cell r="C13">
            <v>0</v>
          </cell>
          <cell r="D13">
            <v>1</v>
          </cell>
        </row>
        <row r="14">
          <cell r="B14">
            <v>1</v>
          </cell>
          <cell r="C14">
            <v>1</v>
          </cell>
          <cell r="D14">
            <v>0</v>
          </cell>
        </row>
        <row r="15">
          <cell r="B15">
            <v>0</v>
          </cell>
          <cell r="C15">
            <v>1</v>
          </cell>
          <cell r="D15">
            <v>0</v>
          </cell>
        </row>
        <row r="16">
          <cell r="B16">
            <v>0</v>
          </cell>
          <cell r="C16">
            <v>1</v>
          </cell>
          <cell r="D16">
            <v>1</v>
          </cell>
        </row>
        <row r="17">
          <cell r="B17">
            <v>0</v>
          </cell>
          <cell r="C17">
            <v>0</v>
          </cell>
          <cell r="D17">
            <v>1</v>
          </cell>
        </row>
        <row r="18">
          <cell r="B18">
            <v>0</v>
          </cell>
          <cell r="C18">
            <v>0</v>
          </cell>
          <cell r="D18">
            <v>1</v>
          </cell>
        </row>
        <row r="19">
          <cell r="B19">
            <v>1</v>
          </cell>
          <cell r="C19">
            <v>0</v>
          </cell>
          <cell r="D19">
            <v>0</v>
          </cell>
        </row>
        <row r="20">
          <cell r="B20">
            <v>1</v>
          </cell>
          <cell r="C20">
            <v>1</v>
          </cell>
          <cell r="D20">
            <v>0</v>
          </cell>
        </row>
      </sheetData>
      <sheetData sheetId="5" refreshError="1"/>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Z2013" totalsRowCount="1" headerRowDxfId="54" dataDxfId="53" tableBorderDxfId="52">
  <autoFilter ref="A2:Z2012" xr:uid="{00000000-0009-0000-0100-000001000000}"/>
  <tableColumns count="26">
    <tableColumn id="1" xr3:uid="{00000000-0010-0000-0000-000001000000}" name="SKU " dataDxfId="51" totalsRowDxfId="50"/>
    <tableColumn id="2" xr3:uid="{00000000-0010-0000-0000-000002000000}" name="Std. Price ($)" dataDxfId="49" totalsRowDxfId="48" dataCellStyle="Comma"/>
    <tableColumn id="3" xr3:uid="{00000000-0010-0000-0000-000003000000}" name="On-Hand Stock ($)" dataDxfId="47" totalsRowDxfId="46" dataCellStyle="Comma"/>
    <tableColumn id="13" xr3:uid="{00000000-0010-0000-0000-00000D000000}" name="INVENTORY IN UNITS ON HAND" dataDxfId="45" totalsRowDxfId="44" dataCellStyle="Comma">
      <calculatedColumnFormula>C3/Table1[[#This Row],[Std. Price ($)]]</calculatedColumnFormula>
    </tableColumn>
    <tableColumn id="4" xr3:uid="{00000000-0010-0000-0000-000004000000}" name="APU_x000a_(units)" dataDxfId="43" totalsRowDxfId="42"/>
    <tableColumn id="11" xr3:uid="{00000000-0010-0000-0000-00000B000000}" name="Oct" dataDxfId="41" totalsRowDxfId="40">
      <calculatedColumnFormula>Table1[[#This Row],[APU
(units)]]*(1+Table1[[#This Row],[APU Trend]])^0</calculatedColumnFormula>
    </tableColumn>
    <tableColumn id="12" xr3:uid="{00000000-0010-0000-0000-00000C000000}" name="Nov" dataDxfId="39" totalsRowDxfId="38">
      <calculatedColumnFormula>Table1[[#This Row],[APU
(units)]]*(1+Table1[[#This Row],[APU Trend]])^1</calculatedColumnFormula>
    </tableColumn>
    <tableColumn id="10" xr3:uid="{00000000-0010-0000-0000-00000A000000}" name="Dec" dataDxfId="37" totalsRowDxfId="36">
      <calculatedColumnFormula>Table1[[#This Row],[APU
(units)]]*(1+Table1[[#This Row],[APU Trend]])^2</calculatedColumnFormula>
    </tableColumn>
    <tableColumn id="14" xr3:uid="{00000000-0010-0000-0000-00000E000000}" name="Jan" dataDxfId="35" totalsRowDxfId="34">
      <calculatedColumnFormula>Table1[[#This Row],[APU
(units)]]*(1+Table1[[#This Row],[APU Trend]])^3</calculatedColumnFormula>
    </tableColumn>
    <tableColumn id="15" xr3:uid="{00000000-0010-0000-0000-00000F000000}" name="Feb" dataDxfId="33" totalsRowDxfId="32">
      <calculatedColumnFormula>Table1[[#This Row],[APU
(units)]]*(1+Table1[[#This Row],[APU Trend]])^4</calculatedColumnFormula>
    </tableColumn>
    <tableColumn id="16" xr3:uid="{00000000-0010-0000-0000-000010000000}" name="Mar" dataDxfId="31" totalsRowDxfId="30">
      <calculatedColumnFormula>Table1[[#This Row],[APU
(units)]]*(1+Table1[[#This Row],[APU Trend]])^5</calculatedColumnFormula>
    </tableColumn>
    <tableColumn id="17" xr3:uid="{00000000-0010-0000-0000-000011000000}" name="Apr" dataDxfId="29" totalsRowDxfId="28">
      <calculatedColumnFormula>Table1[[#This Row],[APU
(units)]]*(1+Table1[[#This Row],[APU Trend]])^6</calculatedColumnFormula>
    </tableColumn>
    <tableColumn id="18" xr3:uid="{00000000-0010-0000-0000-000012000000}" name="May" dataDxfId="27" totalsRowDxfId="26">
      <calculatedColumnFormula>Table1[[#This Row],[APU
(units)]]*(1+Table1[[#This Row],[APU Trend]])^7</calculatedColumnFormula>
    </tableColumn>
    <tableColumn id="19" xr3:uid="{00000000-0010-0000-0000-000013000000}" name="June" dataDxfId="25" totalsRowDxfId="24">
      <calculatedColumnFormula>Table1[[#This Row],[APU
(units)]]*(1+Table1[[#This Row],[APU Trend]])^8</calculatedColumnFormula>
    </tableColumn>
    <tableColumn id="20" xr3:uid="{00000000-0010-0000-0000-000014000000}" name="July" dataDxfId="23" totalsRowDxfId="22">
      <calculatedColumnFormula>Table1[[#This Row],[APU
(units)]]*(1+Table1[[#This Row],[APU Trend]])^9</calculatedColumnFormula>
    </tableColumn>
    <tableColumn id="21" xr3:uid="{00000000-0010-0000-0000-000015000000}" name="August" totalsRowLabel="Potential Obsolete inventory" dataDxfId="21" totalsRowDxfId="20">
      <calculatedColumnFormula>Table1[[#This Row],[APU
(units)]]*(1+Table1[[#This Row],[APU Trend]])^10</calculatedColumnFormula>
    </tableColumn>
    <tableColumn id="8" xr3:uid="{00000000-0010-0000-0000-000008000000}" name="September" totalsRowFunction="custom" dataDxfId="19" totalsRowDxfId="18">
      <calculatedColumnFormula>Table1[[#This Row],[APU
(units)]]*(1+Table1[[#This Row],[APU Trend]])^11</calculatedColumnFormula>
      <totalsRowFormula>SUM(Table1[September])</totalsRowFormula>
    </tableColumn>
    <tableColumn id="23" xr3:uid="{F8C383C6-F7C8-4C43-B626-A6840F075808}" name="TOTAL DEMAND" dataDxfId="17" totalsRowDxfId="16">
      <calculatedColumnFormula>SUM(Table1[[#This Row],[Oct]:[September]])</calculatedColumnFormula>
    </tableColumn>
    <tableColumn id="25" xr3:uid="{E4F9AA95-3821-F647-9AB9-2E53517ACFB8}" name="INVENTROY SIZING" dataDxfId="15" totalsRowDxfId="14">
      <calculatedColumnFormula>Table1[[#This Row],[On-Hand Stock ($)]]*Table1[[#This Row],[APU Trend]]</calculatedColumnFormula>
    </tableColumn>
    <tableColumn id="5" xr3:uid="{00000000-0010-0000-0000-000005000000}" name="APU Trend" dataDxfId="13" totalsRowDxfId="12"/>
    <tableColumn id="26" xr3:uid="{9668BA85-18D2-A847-9E32-DE53294729A2}" name="OBSOLETE OR NOT" dataDxfId="11" totalsRowDxfId="10" dataCellStyle="Per cent">
      <calculatedColumnFormula>IF(AND(Table1[[#This Row],[INVENTROY SIZING]]&lt;0,Table1[[#This Row],[Lead Time (days)]]&lt;30),TRUE,FALSE)</calculatedColumnFormula>
    </tableColumn>
    <tableColumn id="6" xr3:uid="{00000000-0010-0000-0000-000006000000}" name="S-OTD" dataDxfId="9" totalsRowDxfId="8"/>
    <tableColumn id="27" xr3:uid="{D517B32E-FBE3-174F-BB3E-C0728070DE8E}" name="SAFETY STOCK" dataDxfId="7" totalsRowDxfId="6">
      <calculatedColumnFormula>1.65+SQRT((30)*Table1[[#This Row],[Demand variability (COV)]])+(V3*Table1[[#This Row],[APU
(units)]])^2</calculatedColumnFormula>
    </tableColumn>
    <tableColumn id="28" xr3:uid="{5EF80EF8-2E85-A845-B703-034DCA27BB2F}" name="OBSOLETE INVENTORY ($)" dataDxfId="5" totalsRowDxfId="4">
      <calculatedColumnFormula>(Table1[[#This Row],[INVENTORY IN UNITS ON HAND]]-W3)*Table1[[#This Row],[Std. Price ($)]]</calculatedColumnFormula>
    </tableColumn>
    <tableColumn id="7" xr3:uid="{00000000-0010-0000-0000-000007000000}" name="Demand variability (COV)" dataDxfId="3" totalsRowDxfId="2"/>
    <tableColumn id="9" xr3:uid="{00000000-0010-0000-0000-000009000000}" name="Lead Time (days)"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2:D9"/>
  <sheetViews>
    <sheetView tabSelected="1" topLeftCell="A4" zoomScale="85" workbookViewId="0">
      <selection activeCell="C6" sqref="C6"/>
    </sheetView>
  </sheetViews>
  <sheetFormatPr baseColWidth="10" defaultColWidth="9.1640625" defaultRowHeight="13" x14ac:dyDescent="0.15"/>
  <cols>
    <col min="1" max="1" width="8.1640625" style="1" customWidth="1"/>
    <col min="2" max="2" width="25.1640625" style="1" customWidth="1"/>
    <col min="3" max="3" width="132.1640625" style="1" customWidth="1"/>
    <col min="4" max="16384" width="9.1640625" style="1"/>
  </cols>
  <sheetData>
    <row r="2" spans="2:4" ht="14" thickBot="1" x14ac:dyDescent="0.2"/>
    <row r="3" spans="2:4" ht="30" customHeight="1" thickBot="1" x14ac:dyDescent="0.2">
      <c r="B3" s="215" t="s">
        <v>0</v>
      </c>
      <c r="C3" s="216"/>
    </row>
    <row r="4" spans="2:4" ht="79" customHeight="1" thickBot="1" x14ac:dyDescent="0.2">
      <c r="B4" s="217" t="s">
        <v>93</v>
      </c>
      <c r="C4" s="218"/>
    </row>
    <row r="5" spans="2:4" ht="28" customHeight="1" thickBot="1" x14ac:dyDescent="0.2">
      <c r="B5" s="219" t="s">
        <v>1</v>
      </c>
      <c r="C5" s="220"/>
    </row>
    <row r="6" spans="2:4" ht="308" customHeight="1" thickBot="1" x14ac:dyDescent="0.2">
      <c r="B6" s="5" t="s">
        <v>80</v>
      </c>
      <c r="C6" s="2" t="s">
        <v>94</v>
      </c>
      <c r="D6" s="1" t="s">
        <v>2</v>
      </c>
    </row>
    <row r="7" spans="2:4" ht="259" customHeight="1" thickBot="1" x14ac:dyDescent="0.2">
      <c r="B7" s="4" t="s">
        <v>81</v>
      </c>
      <c r="C7" s="2" t="s">
        <v>97</v>
      </c>
    </row>
    <row r="8" spans="2:4" ht="150" customHeight="1" thickBot="1" x14ac:dyDescent="0.2">
      <c r="B8" s="4" t="s">
        <v>82</v>
      </c>
      <c r="C8" s="3" t="s">
        <v>91</v>
      </c>
    </row>
    <row r="9" spans="2:4" ht="188.5" customHeight="1" thickBot="1" x14ac:dyDescent="0.2">
      <c r="B9" s="4" t="s">
        <v>83</v>
      </c>
      <c r="C9" s="45" t="s">
        <v>92</v>
      </c>
    </row>
  </sheetData>
  <mergeCells count="3">
    <mergeCell ref="B3:C3"/>
    <mergeCell ref="B4:C4"/>
    <mergeCell ref="B5:C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N52"/>
  <sheetViews>
    <sheetView topLeftCell="A20" workbookViewId="0">
      <selection activeCell="G61" sqref="G61"/>
    </sheetView>
  </sheetViews>
  <sheetFormatPr baseColWidth="10" defaultColWidth="8.83203125" defaultRowHeight="12" x14ac:dyDescent="0.2"/>
  <cols>
    <col min="1" max="1" width="22.5" style="13" customWidth="1"/>
    <col min="2" max="2" width="12.83203125" style="13" bestFit="1" customWidth="1"/>
    <col min="3" max="3" width="12.33203125" style="13" customWidth="1"/>
    <col min="4" max="4" width="14.1640625" style="13" customWidth="1"/>
    <col min="5" max="5" width="11.83203125" style="13" bestFit="1" customWidth="1"/>
    <col min="6" max="6" width="11.33203125" style="13" customWidth="1"/>
    <col min="7" max="7" width="12.1640625" style="13" bestFit="1" customWidth="1"/>
    <col min="8" max="8" width="11.83203125" style="13" bestFit="1" customWidth="1"/>
    <col min="9" max="9" width="14" style="13" customWidth="1"/>
    <col min="10" max="10" width="13.83203125" style="13" bestFit="1" customWidth="1"/>
    <col min="11" max="11" width="11.1640625" style="13" customWidth="1"/>
    <col min="12" max="12" width="10.1640625" style="13" customWidth="1"/>
    <col min="13" max="13" width="14.1640625" style="13" customWidth="1"/>
    <col min="14" max="14" width="13.1640625" style="13" customWidth="1"/>
    <col min="15" max="16384" width="8.83203125" style="13"/>
  </cols>
  <sheetData>
    <row r="1" spans="1:13" ht="15" customHeight="1" thickBot="1" x14ac:dyDescent="0.25">
      <c r="A1" s="221" t="s">
        <v>96</v>
      </c>
      <c r="B1" s="221"/>
      <c r="C1" s="221"/>
      <c r="I1" s="14"/>
      <c r="J1" s="14"/>
      <c r="K1" s="14"/>
    </row>
    <row r="2" spans="1:13" ht="39" x14ac:dyDescent="0.2">
      <c r="A2" s="15" t="s">
        <v>41</v>
      </c>
      <c r="B2" s="16" t="s">
        <v>42</v>
      </c>
      <c r="C2" s="16" t="s">
        <v>43</v>
      </c>
      <c r="D2" s="16" t="s">
        <v>44</v>
      </c>
      <c r="E2" s="15" t="s">
        <v>45</v>
      </c>
      <c r="F2" s="16" t="s">
        <v>46</v>
      </c>
      <c r="G2" s="16" t="s">
        <v>47</v>
      </c>
      <c r="H2" s="16" t="s">
        <v>48</v>
      </c>
      <c r="I2" s="15" t="s">
        <v>49</v>
      </c>
      <c r="J2" s="16" t="s">
        <v>50</v>
      </c>
      <c r="K2" s="17" t="s">
        <v>51</v>
      </c>
    </row>
    <row r="3" spans="1:13" ht="13" x14ac:dyDescent="0.2">
      <c r="A3" s="18" t="s">
        <v>57</v>
      </c>
      <c r="B3" s="19" t="s">
        <v>52</v>
      </c>
      <c r="C3" s="62">
        <v>6040</v>
      </c>
      <c r="D3" s="70">
        <v>354000000</v>
      </c>
      <c r="E3" s="19">
        <v>3</v>
      </c>
      <c r="F3" s="19">
        <v>0.91</v>
      </c>
      <c r="G3" s="19" t="s">
        <v>53</v>
      </c>
      <c r="H3" s="19" t="s">
        <v>54</v>
      </c>
      <c r="I3" s="19">
        <v>9</v>
      </c>
      <c r="J3" s="19" t="s">
        <v>53</v>
      </c>
      <c r="K3" s="20" t="s">
        <v>54</v>
      </c>
      <c r="M3" s="13" t="e" cm="1">
        <f t="array" ref="M3">HIST</f>
        <v>#NAME?</v>
      </c>
    </row>
    <row r="4" spans="1:13" ht="13" x14ac:dyDescent="0.2">
      <c r="A4" s="21" t="s">
        <v>72</v>
      </c>
      <c r="B4" s="19" t="s">
        <v>65</v>
      </c>
      <c r="C4" s="62">
        <v>8293</v>
      </c>
      <c r="D4" s="71">
        <v>904628910</v>
      </c>
      <c r="E4" s="22">
        <v>3</v>
      </c>
      <c r="F4" s="19">
        <v>0.85</v>
      </c>
      <c r="G4" s="19" t="s">
        <v>54</v>
      </c>
      <c r="H4" s="19" t="s">
        <v>54</v>
      </c>
      <c r="I4" s="22">
        <v>8</v>
      </c>
      <c r="J4" s="19" t="s">
        <v>54</v>
      </c>
      <c r="K4" s="20" t="s">
        <v>54</v>
      </c>
    </row>
    <row r="5" spans="1:13" ht="13" x14ac:dyDescent="0.2">
      <c r="A5" s="18" t="s">
        <v>73</v>
      </c>
      <c r="B5" s="19" t="s">
        <v>66</v>
      </c>
      <c r="C5" s="62">
        <v>9287</v>
      </c>
      <c r="D5" s="71">
        <v>363900000</v>
      </c>
      <c r="E5" s="19">
        <v>3</v>
      </c>
      <c r="F5" s="19">
        <v>0.63</v>
      </c>
      <c r="G5" s="19" t="s">
        <v>54</v>
      </c>
      <c r="H5" s="19" t="s">
        <v>54</v>
      </c>
      <c r="I5" s="19">
        <v>8</v>
      </c>
      <c r="J5" s="19" t="s">
        <v>54</v>
      </c>
      <c r="K5" s="20" t="s">
        <v>54</v>
      </c>
    </row>
    <row r="6" spans="1:13" ht="13" x14ac:dyDescent="0.2">
      <c r="A6" s="21" t="s">
        <v>67</v>
      </c>
      <c r="B6" s="19" t="s">
        <v>55</v>
      </c>
      <c r="C6" s="62">
        <v>3147</v>
      </c>
      <c r="D6" s="71">
        <v>435960000</v>
      </c>
      <c r="E6" s="22">
        <v>2</v>
      </c>
      <c r="F6" s="19">
        <v>0.9</v>
      </c>
      <c r="G6" s="19" t="s">
        <v>54</v>
      </c>
      <c r="H6" s="19" t="s">
        <v>54</v>
      </c>
      <c r="I6" s="22">
        <v>9</v>
      </c>
      <c r="J6" s="19" t="s">
        <v>54</v>
      </c>
      <c r="K6" s="20" t="s">
        <v>54</v>
      </c>
    </row>
    <row r="7" spans="1:13" ht="13" x14ac:dyDescent="0.2">
      <c r="A7" s="18" t="s">
        <v>64</v>
      </c>
      <c r="B7" s="19" t="s">
        <v>56</v>
      </c>
      <c r="C7" s="62">
        <v>37719</v>
      </c>
      <c r="D7" s="71">
        <v>3996000000</v>
      </c>
      <c r="E7" s="19">
        <v>1</v>
      </c>
      <c r="F7" s="19">
        <v>0.82</v>
      </c>
      <c r="G7" s="19" t="s">
        <v>53</v>
      </c>
      <c r="H7" s="19" t="s">
        <v>53</v>
      </c>
      <c r="I7" s="19">
        <v>10</v>
      </c>
      <c r="J7" s="19" t="s">
        <v>53</v>
      </c>
      <c r="K7" s="20" t="s">
        <v>53</v>
      </c>
    </row>
    <row r="8" spans="1:13" ht="13" x14ac:dyDescent="0.2">
      <c r="A8" s="21" t="s">
        <v>58</v>
      </c>
      <c r="B8" s="19" t="s">
        <v>56</v>
      </c>
      <c r="C8" s="62">
        <v>113</v>
      </c>
      <c r="D8" s="71">
        <v>23310000</v>
      </c>
      <c r="E8" s="22">
        <v>4</v>
      </c>
      <c r="F8" s="19">
        <v>0.88</v>
      </c>
      <c r="G8" s="19" t="s">
        <v>53</v>
      </c>
      <c r="H8" s="19" t="s">
        <v>53</v>
      </c>
      <c r="I8" s="22">
        <v>7</v>
      </c>
      <c r="J8" s="19" t="s">
        <v>54</v>
      </c>
      <c r="K8" s="20" t="s">
        <v>54</v>
      </c>
    </row>
    <row r="9" spans="1:13" ht="13" x14ac:dyDescent="0.2">
      <c r="A9" s="18" t="s">
        <v>63</v>
      </c>
      <c r="B9" s="19" t="s">
        <v>52</v>
      </c>
      <c r="C9" s="62">
        <v>5379</v>
      </c>
      <c r="D9" s="71">
        <v>23900000</v>
      </c>
      <c r="E9" s="19">
        <v>2</v>
      </c>
      <c r="F9" s="19">
        <v>0.78</v>
      </c>
      <c r="G9" s="19" t="s">
        <v>53</v>
      </c>
      <c r="H9" s="19" t="s">
        <v>54</v>
      </c>
      <c r="I9" s="19">
        <v>10</v>
      </c>
      <c r="J9" s="19" t="s">
        <v>54</v>
      </c>
      <c r="K9" s="20" t="s">
        <v>54</v>
      </c>
    </row>
    <row r="10" spans="1:13" ht="13" x14ac:dyDescent="0.2">
      <c r="A10" s="21" t="s">
        <v>59</v>
      </c>
      <c r="B10" s="19" t="s">
        <v>68</v>
      </c>
      <c r="C10" s="62">
        <v>10</v>
      </c>
      <c r="D10" s="71">
        <v>9500000</v>
      </c>
      <c r="E10" s="22">
        <v>4</v>
      </c>
      <c r="F10" s="19">
        <v>0.94</v>
      </c>
      <c r="G10" s="19" t="s">
        <v>53</v>
      </c>
      <c r="H10" s="19" t="s">
        <v>53</v>
      </c>
      <c r="I10" s="22">
        <v>7</v>
      </c>
      <c r="J10" s="19" t="s">
        <v>54</v>
      </c>
      <c r="K10" s="20" t="s">
        <v>54</v>
      </c>
    </row>
    <row r="11" spans="1:13" ht="13" x14ac:dyDescent="0.2">
      <c r="A11" s="18" t="s">
        <v>60</v>
      </c>
      <c r="B11" s="19" t="s">
        <v>69</v>
      </c>
      <c r="C11" s="62">
        <v>2431</v>
      </c>
      <c r="D11" s="71">
        <v>309135000</v>
      </c>
      <c r="E11" s="19">
        <v>3</v>
      </c>
      <c r="F11" s="19">
        <v>0.86</v>
      </c>
      <c r="G11" s="19" t="s">
        <v>54</v>
      </c>
      <c r="H11" s="19" t="s">
        <v>54</v>
      </c>
      <c r="I11" s="19">
        <v>8</v>
      </c>
      <c r="J11" s="19" t="s">
        <v>54</v>
      </c>
      <c r="K11" s="20" t="s">
        <v>53</v>
      </c>
    </row>
    <row r="12" spans="1:13" ht="13" x14ac:dyDescent="0.2">
      <c r="A12" s="21" t="s">
        <v>61</v>
      </c>
      <c r="B12" s="19" t="s">
        <v>70</v>
      </c>
      <c r="C12" s="62">
        <v>95</v>
      </c>
      <c r="D12" s="71">
        <v>6375600</v>
      </c>
      <c r="E12" s="22">
        <v>3</v>
      </c>
      <c r="F12" s="19">
        <v>0.92</v>
      </c>
      <c r="G12" s="19" t="s">
        <v>54</v>
      </c>
      <c r="H12" s="19" t="s">
        <v>54</v>
      </c>
      <c r="I12" s="22">
        <v>5</v>
      </c>
      <c r="J12" s="19" t="s">
        <v>54</v>
      </c>
      <c r="K12" s="20" t="s">
        <v>54</v>
      </c>
    </row>
    <row r="13" spans="1:13" ht="13" x14ac:dyDescent="0.2">
      <c r="A13" s="18" t="s">
        <v>71</v>
      </c>
      <c r="B13" s="19" t="s">
        <v>52</v>
      </c>
      <c r="C13" s="62">
        <v>395</v>
      </c>
      <c r="D13" s="71">
        <v>9000000</v>
      </c>
      <c r="E13" s="19">
        <v>5</v>
      </c>
      <c r="F13" s="19">
        <v>0.88</v>
      </c>
      <c r="G13" s="19" t="s">
        <v>53</v>
      </c>
      <c r="H13" s="19" t="s">
        <v>53</v>
      </c>
      <c r="I13" s="19">
        <v>7</v>
      </c>
      <c r="J13" s="19" t="s">
        <v>54</v>
      </c>
      <c r="K13" s="20" t="s">
        <v>54</v>
      </c>
    </row>
    <row r="14" spans="1:13" ht="14" thickBot="1" x14ac:dyDescent="0.25">
      <c r="A14" s="23" t="s">
        <v>62</v>
      </c>
      <c r="B14" s="24" t="s">
        <v>55</v>
      </c>
      <c r="C14" s="63">
        <v>1431</v>
      </c>
      <c r="D14" s="72">
        <v>340368000</v>
      </c>
      <c r="E14" s="25">
        <v>2</v>
      </c>
      <c r="F14" s="24">
        <v>0.79</v>
      </c>
      <c r="G14" s="24" t="s">
        <v>54</v>
      </c>
      <c r="H14" s="24" t="s">
        <v>54</v>
      </c>
      <c r="I14" s="25">
        <v>8</v>
      </c>
      <c r="J14" s="24" t="s">
        <v>54</v>
      </c>
      <c r="K14" s="26" t="s">
        <v>54</v>
      </c>
    </row>
    <row r="15" spans="1:13" ht="26" x14ac:dyDescent="0.2">
      <c r="C15" s="222" t="s">
        <v>110</v>
      </c>
      <c r="D15" s="222"/>
      <c r="E15" s="222"/>
      <c r="F15" s="14" t="s">
        <v>111</v>
      </c>
      <c r="G15" s="222" t="s">
        <v>112</v>
      </c>
      <c r="H15" s="222"/>
      <c r="I15" s="222"/>
      <c r="J15" s="222" t="s">
        <v>113</v>
      </c>
      <c r="K15" s="222"/>
    </row>
    <row r="18" spans="1:12" x14ac:dyDescent="0.2">
      <c r="A18" s="77"/>
      <c r="B18" s="77"/>
      <c r="C18" s="77"/>
      <c r="D18" s="77"/>
      <c r="E18" s="77"/>
      <c r="F18" s="77"/>
      <c r="G18" s="77"/>
      <c r="H18" s="77"/>
      <c r="I18" s="77"/>
      <c r="J18" s="77"/>
      <c r="K18" s="77"/>
      <c r="L18" s="78"/>
    </row>
    <row r="19" spans="1:12" x14ac:dyDescent="0.2">
      <c r="A19" s="78"/>
      <c r="B19" s="78"/>
      <c r="C19" s="78"/>
      <c r="D19" s="79"/>
      <c r="E19" s="78"/>
      <c r="F19" s="78"/>
      <c r="G19" s="78"/>
      <c r="H19" s="78"/>
      <c r="I19" s="78"/>
      <c r="J19" s="78"/>
      <c r="K19" s="78"/>
      <c r="L19" s="78"/>
    </row>
    <row r="20" spans="1:12" x14ac:dyDescent="0.2">
      <c r="A20" s="80"/>
      <c r="B20" s="78"/>
      <c r="C20" s="78"/>
      <c r="D20" s="79"/>
      <c r="E20" s="80"/>
      <c r="F20" s="78"/>
      <c r="G20" s="78"/>
      <c r="H20" s="78"/>
      <c r="I20" s="80"/>
      <c r="J20" s="78"/>
      <c r="K20" s="78"/>
      <c r="L20" s="78"/>
    </row>
    <row r="21" spans="1:12" x14ac:dyDescent="0.2">
      <c r="A21" s="78"/>
      <c r="B21" s="78"/>
      <c r="C21" s="78"/>
      <c r="D21" s="79"/>
      <c r="E21" s="78"/>
      <c r="F21" s="78"/>
      <c r="G21" s="78"/>
      <c r="H21" s="78"/>
      <c r="I21" s="78"/>
      <c r="J21" s="78"/>
      <c r="K21" s="78"/>
      <c r="L21" s="78"/>
    </row>
    <row r="22" spans="1:12" x14ac:dyDescent="0.2">
      <c r="A22" s="80"/>
      <c r="B22" s="78"/>
      <c r="C22" s="78"/>
      <c r="D22" s="79"/>
      <c r="E22" s="80"/>
      <c r="F22" s="78"/>
      <c r="G22" s="78"/>
      <c r="H22" s="78"/>
      <c r="I22" s="80"/>
      <c r="J22" s="78"/>
      <c r="K22" s="78"/>
      <c r="L22" s="78"/>
    </row>
    <row r="23" spans="1:12" x14ac:dyDescent="0.2">
      <c r="A23" s="78"/>
      <c r="B23" s="78"/>
      <c r="C23" s="78"/>
      <c r="D23" s="79"/>
      <c r="E23" s="78"/>
      <c r="F23" s="78"/>
      <c r="G23" s="78"/>
      <c r="H23" s="78"/>
      <c r="I23" s="78"/>
      <c r="J23" s="78"/>
      <c r="K23" s="78"/>
      <c r="L23" s="78"/>
    </row>
    <row r="24" spans="1:12" x14ac:dyDescent="0.2">
      <c r="A24" s="80"/>
      <c r="B24" s="78"/>
      <c r="C24" s="78"/>
      <c r="D24" s="79"/>
      <c r="E24" s="80"/>
      <c r="F24" s="78"/>
      <c r="G24" s="78"/>
      <c r="H24" s="78"/>
      <c r="I24" s="80"/>
      <c r="J24" s="78"/>
      <c r="K24" s="78"/>
      <c r="L24" s="78"/>
    </row>
    <row r="25" spans="1:12" x14ac:dyDescent="0.2">
      <c r="A25" s="78"/>
      <c r="B25" s="78"/>
      <c r="C25" s="78"/>
      <c r="D25" s="79"/>
      <c r="E25" s="78"/>
      <c r="F25" s="78"/>
      <c r="G25" s="78"/>
      <c r="H25" s="78"/>
      <c r="I25" s="78"/>
      <c r="J25" s="78"/>
      <c r="K25" s="78"/>
      <c r="L25" s="78"/>
    </row>
    <row r="26" spans="1:12" x14ac:dyDescent="0.2">
      <c r="A26" s="80"/>
      <c r="B26" s="78"/>
      <c r="C26" s="78"/>
      <c r="D26" s="79"/>
      <c r="E26" s="80"/>
      <c r="F26" s="78"/>
      <c r="G26" s="78"/>
      <c r="H26" s="78"/>
      <c r="I26" s="80"/>
      <c r="J26" s="78"/>
      <c r="K26" s="78"/>
      <c r="L26" s="78"/>
    </row>
    <row r="27" spans="1:12" x14ac:dyDescent="0.2">
      <c r="A27" s="78"/>
      <c r="B27" s="78"/>
      <c r="C27" s="78"/>
      <c r="D27" s="79"/>
      <c r="E27" s="78"/>
      <c r="F27" s="78"/>
      <c r="G27" s="78"/>
      <c r="H27" s="78"/>
      <c r="I27" s="78"/>
      <c r="J27" s="78"/>
      <c r="K27" s="78"/>
      <c r="L27" s="78"/>
    </row>
    <row r="28" spans="1:12" x14ac:dyDescent="0.2">
      <c r="A28" s="80"/>
      <c r="B28" s="78"/>
      <c r="C28" s="78"/>
      <c r="D28" s="79"/>
      <c r="E28" s="80"/>
      <c r="F28" s="78"/>
      <c r="G28" s="78"/>
      <c r="H28" s="78"/>
      <c r="I28" s="80"/>
      <c r="J28" s="78"/>
      <c r="K28" s="78"/>
      <c r="L28" s="78"/>
    </row>
    <row r="29" spans="1:12" x14ac:dyDescent="0.2">
      <c r="A29" s="78"/>
      <c r="B29" s="78"/>
      <c r="C29" s="78"/>
      <c r="D29" s="79"/>
      <c r="E29" s="78"/>
      <c r="F29" s="78"/>
      <c r="G29" s="78"/>
      <c r="H29" s="78"/>
      <c r="I29" s="78"/>
      <c r="J29" s="78"/>
      <c r="K29" s="78"/>
      <c r="L29" s="78"/>
    </row>
    <row r="30" spans="1:12" x14ac:dyDescent="0.2">
      <c r="A30" s="80"/>
      <c r="B30" s="78"/>
      <c r="C30" s="78"/>
      <c r="D30" s="79"/>
      <c r="E30" s="80"/>
      <c r="F30" s="78"/>
      <c r="G30" s="78"/>
      <c r="H30" s="78"/>
      <c r="I30" s="80"/>
      <c r="J30" s="78"/>
      <c r="K30" s="78"/>
      <c r="L30" s="78"/>
    </row>
    <row r="31" spans="1:12" x14ac:dyDescent="0.2">
      <c r="C31" s="223"/>
      <c r="D31" s="223"/>
      <c r="E31" s="223"/>
      <c r="F31" s="14"/>
      <c r="G31" s="223"/>
      <c r="H31" s="223"/>
      <c r="I31" s="223"/>
      <c r="J31" s="223"/>
      <c r="K31" s="223"/>
    </row>
    <row r="32" spans="1:12" ht="10" customHeight="1" x14ac:dyDescent="0.2"/>
    <row r="33" spans="1:14" ht="1" hidden="1" customHeight="1" x14ac:dyDescent="0.2"/>
    <row r="34" spans="1:14" ht="30" customHeight="1" x14ac:dyDescent="0.2">
      <c r="A34" s="64"/>
      <c r="B34" s="65" t="s">
        <v>129</v>
      </c>
      <c r="C34" s="65" t="s">
        <v>57</v>
      </c>
      <c r="D34" s="69" t="s">
        <v>72</v>
      </c>
      <c r="E34" s="65" t="s">
        <v>73</v>
      </c>
      <c r="F34" s="69" t="s">
        <v>67</v>
      </c>
      <c r="G34" s="65" t="s">
        <v>64</v>
      </c>
      <c r="H34" s="69" t="s">
        <v>58</v>
      </c>
      <c r="I34" s="65" t="s">
        <v>63</v>
      </c>
      <c r="J34" s="69" t="s">
        <v>59</v>
      </c>
      <c r="K34" s="65" t="s">
        <v>60</v>
      </c>
      <c r="L34" s="69" t="s">
        <v>61</v>
      </c>
      <c r="M34" s="65" t="s">
        <v>71</v>
      </c>
      <c r="N34" s="69" t="s">
        <v>62</v>
      </c>
    </row>
    <row r="35" spans="1:14" ht="24" customHeight="1" x14ac:dyDescent="0.2">
      <c r="A35" s="73" t="s">
        <v>116</v>
      </c>
      <c r="B35" s="74">
        <v>0.3</v>
      </c>
      <c r="C35" s="75"/>
      <c r="D35" s="75"/>
      <c r="E35" s="75"/>
      <c r="F35" s="75"/>
      <c r="G35" s="75"/>
      <c r="H35" s="75"/>
      <c r="I35" s="75"/>
      <c r="J35" s="75"/>
      <c r="K35" s="75"/>
      <c r="L35" s="75"/>
      <c r="M35" s="75"/>
      <c r="N35" s="75"/>
    </row>
    <row r="36" spans="1:14" ht="24" customHeight="1" x14ac:dyDescent="0.2">
      <c r="A36" s="68" t="s">
        <v>117</v>
      </c>
      <c r="B36" s="64"/>
      <c r="C36" s="64">
        <f>RANK(C3,$C$3:$C$14,1)</f>
        <v>9</v>
      </c>
      <c r="D36" s="64">
        <v>10</v>
      </c>
      <c r="E36" s="64">
        <v>11</v>
      </c>
      <c r="F36" s="64">
        <v>7</v>
      </c>
      <c r="G36" s="64">
        <v>12</v>
      </c>
      <c r="H36" s="64">
        <v>3</v>
      </c>
      <c r="I36" s="64">
        <v>8</v>
      </c>
      <c r="J36" s="64">
        <v>1</v>
      </c>
      <c r="K36" s="64">
        <v>6</v>
      </c>
      <c r="L36" s="64">
        <v>2</v>
      </c>
      <c r="M36" s="64">
        <v>4</v>
      </c>
      <c r="N36" s="64">
        <v>5</v>
      </c>
    </row>
    <row r="37" spans="1:14" ht="24" customHeight="1" x14ac:dyDescent="0.2">
      <c r="A37" s="68" t="s">
        <v>118</v>
      </c>
      <c r="B37" s="64"/>
      <c r="C37" s="64">
        <f>RANK(D3,$D$3:D14,1)</f>
        <v>8</v>
      </c>
      <c r="D37" s="64">
        <v>11</v>
      </c>
      <c r="E37" s="64">
        <v>9</v>
      </c>
      <c r="F37" s="64">
        <v>10</v>
      </c>
      <c r="G37" s="64">
        <v>12</v>
      </c>
      <c r="H37" s="64">
        <v>4</v>
      </c>
      <c r="I37" s="64">
        <v>5</v>
      </c>
      <c r="J37" s="64">
        <v>3</v>
      </c>
      <c r="K37" s="64">
        <v>6</v>
      </c>
      <c r="L37" s="64">
        <v>1</v>
      </c>
      <c r="M37" s="64">
        <v>2</v>
      </c>
      <c r="N37" s="64">
        <v>7</v>
      </c>
    </row>
    <row r="38" spans="1:14" ht="24" customHeight="1" x14ac:dyDescent="0.2">
      <c r="A38" s="68" t="s">
        <v>119</v>
      </c>
      <c r="B38" s="64"/>
      <c r="C38" s="64">
        <v>3</v>
      </c>
      <c r="D38" s="64">
        <v>3</v>
      </c>
      <c r="E38" s="64">
        <v>3</v>
      </c>
      <c r="F38" s="64">
        <v>2</v>
      </c>
      <c r="G38" s="64">
        <v>1</v>
      </c>
      <c r="H38" s="64">
        <v>4</v>
      </c>
      <c r="I38" s="64">
        <v>2</v>
      </c>
      <c r="J38" s="64">
        <v>4</v>
      </c>
      <c r="K38" s="64">
        <v>3</v>
      </c>
      <c r="L38" s="64">
        <v>3</v>
      </c>
      <c r="M38" s="64">
        <v>5</v>
      </c>
      <c r="N38" s="64">
        <v>2</v>
      </c>
    </row>
    <row r="39" spans="1:14" ht="24" customHeight="1" x14ac:dyDescent="0.2">
      <c r="A39" s="73" t="s">
        <v>120</v>
      </c>
      <c r="B39" s="74">
        <v>0.2</v>
      </c>
      <c r="C39" s="75"/>
      <c r="D39" s="75"/>
      <c r="E39" s="75"/>
      <c r="F39" s="75"/>
      <c r="G39" s="75"/>
      <c r="H39" s="75"/>
      <c r="I39" s="75"/>
      <c r="J39" s="75"/>
      <c r="K39" s="75"/>
      <c r="L39" s="75"/>
      <c r="M39" s="75"/>
      <c r="N39" s="75"/>
    </row>
    <row r="40" spans="1:14" ht="24" customHeight="1" x14ac:dyDescent="0.2">
      <c r="A40" s="68" t="s">
        <v>121</v>
      </c>
      <c r="B40" s="64"/>
      <c r="C40" s="64">
        <v>0</v>
      </c>
      <c r="D40" s="64">
        <v>10</v>
      </c>
      <c r="E40" s="64">
        <v>10</v>
      </c>
      <c r="F40" s="64">
        <v>0</v>
      </c>
      <c r="G40" s="64">
        <v>10</v>
      </c>
      <c r="H40" s="64">
        <v>10</v>
      </c>
      <c r="I40" s="64">
        <v>10</v>
      </c>
      <c r="J40" s="64">
        <v>10</v>
      </c>
      <c r="K40" s="64">
        <v>10</v>
      </c>
      <c r="L40" s="64">
        <v>10</v>
      </c>
      <c r="M40" s="64">
        <v>10</v>
      </c>
      <c r="N40" s="64">
        <v>10</v>
      </c>
    </row>
    <row r="41" spans="1:14" ht="24" customHeight="1" x14ac:dyDescent="0.2">
      <c r="A41" s="68" t="s">
        <v>122</v>
      </c>
      <c r="B41" s="64"/>
      <c r="C41" s="64">
        <v>10</v>
      </c>
      <c r="D41" s="64">
        <v>10</v>
      </c>
      <c r="E41" s="64">
        <v>10</v>
      </c>
      <c r="F41" s="64">
        <v>10</v>
      </c>
      <c r="G41" s="64">
        <v>0</v>
      </c>
      <c r="H41" s="64">
        <v>10</v>
      </c>
      <c r="I41" s="64">
        <v>10</v>
      </c>
      <c r="J41" s="64">
        <v>10</v>
      </c>
      <c r="K41" s="64">
        <v>0</v>
      </c>
      <c r="L41" s="64">
        <v>10</v>
      </c>
      <c r="M41" s="64">
        <v>10</v>
      </c>
      <c r="N41" s="64">
        <v>10</v>
      </c>
    </row>
    <row r="42" spans="1:14" ht="24" customHeight="1" x14ac:dyDescent="0.2">
      <c r="A42" s="73" t="s">
        <v>123</v>
      </c>
      <c r="B42" s="74">
        <v>0.15</v>
      </c>
      <c r="C42" s="75"/>
      <c r="D42" s="75"/>
      <c r="E42" s="75"/>
      <c r="F42" s="75"/>
      <c r="G42" s="75"/>
      <c r="H42" s="75"/>
      <c r="I42" s="75"/>
      <c r="J42" s="75"/>
      <c r="K42" s="75"/>
      <c r="L42" s="75"/>
      <c r="M42" s="75"/>
      <c r="N42" s="75"/>
    </row>
    <row r="43" spans="1:14" ht="24" customHeight="1" x14ac:dyDescent="0.2">
      <c r="A43" s="68" t="s">
        <v>124</v>
      </c>
      <c r="B43" s="64"/>
      <c r="C43" s="64">
        <v>9</v>
      </c>
      <c r="D43" s="64">
        <v>8</v>
      </c>
      <c r="E43" s="64">
        <v>8</v>
      </c>
      <c r="F43" s="64">
        <v>9</v>
      </c>
      <c r="G43" s="64">
        <v>10</v>
      </c>
      <c r="H43" s="64">
        <v>7</v>
      </c>
      <c r="I43" s="64">
        <v>10</v>
      </c>
      <c r="J43" s="64">
        <v>7</v>
      </c>
      <c r="K43" s="64">
        <v>8</v>
      </c>
      <c r="L43" s="64">
        <v>5</v>
      </c>
      <c r="M43" s="64">
        <v>7</v>
      </c>
      <c r="N43" s="64">
        <v>8</v>
      </c>
    </row>
    <row r="44" spans="1:14" ht="24" customHeight="1" x14ac:dyDescent="0.2">
      <c r="A44" s="73" t="s">
        <v>125</v>
      </c>
      <c r="B44" s="74">
        <v>0.2</v>
      </c>
      <c r="C44" s="75"/>
      <c r="D44" s="75"/>
      <c r="E44" s="75"/>
      <c r="F44" s="75"/>
      <c r="G44" s="75"/>
      <c r="H44" s="75"/>
      <c r="I44" s="75"/>
      <c r="J44" s="75"/>
      <c r="K44" s="75"/>
      <c r="L44" s="75"/>
      <c r="M44" s="75"/>
      <c r="N44" s="75"/>
    </row>
    <row r="45" spans="1:14" ht="24" customHeight="1" x14ac:dyDescent="0.2">
      <c r="A45" s="68" t="s">
        <v>126</v>
      </c>
      <c r="B45" s="64"/>
      <c r="C45" s="64">
        <v>0</v>
      </c>
      <c r="D45" s="64">
        <v>10</v>
      </c>
      <c r="E45" s="64">
        <v>10</v>
      </c>
      <c r="F45" s="64">
        <v>10</v>
      </c>
      <c r="G45" s="64">
        <v>0</v>
      </c>
      <c r="H45" s="64">
        <v>0</v>
      </c>
      <c r="I45" s="64">
        <v>0</v>
      </c>
      <c r="J45" s="64">
        <v>0</v>
      </c>
      <c r="K45" s="64">
        <v>10</v>
      </c>
      <c r="L45" s="64">
        <v>10</v>
      </c>
      <c r="M45" s="64">
        <v>0</v>
      </c>
      <c r="N45" s="64">
        <v>10</v>
      </c>
    </row>
    <row r="46" spans="1:14" ht="24" customHeight="1" x14ac:dyDescent="0.2">
      <c r="A46" s="68" t="s">
        <v>127</v>
      </c>
      <c r="B46" s="64"/>
      <c r="C46" s="64">
        <v>0</v>
      </c>
      <c r="D46" s="64">
        <v>0</v>
      </c>
      <c r="E46" s="64">
        <v>0</v>
      </c>
      <c r="F46" s="64">
        <v>0</v>
      </c>
      <c r="G46" s="64">
        <v>10</v>
      </c>
      <c r="H46" s="64">
        <v>10</v>
      </c>
      <c r="I46" s="64">
        <v>0</v>
      </c>
      <c r="J46" s="64">
        <v>10</v>
      </c>
      <c r="K46" s="64">
        <v>0</v>
      </c>
      <c r="L46" s="64">
        <v>0</v>
      </c>
      <c r="M46" s="64">
        <v>10</v>
      </c>
      <c r="N46" s="64">
        <v>0</v>
      </c>
    </row>
    <row r="47" spans="1:14" ht="24" customHeight="1" x14ac:dyDescent="0.2">
      <c r="A47" s="73" t="s">
        <v>128</v>
      </c>
      <c r="B47" s="74">
        <v>0.15</v>
      </c>
      <c r="C47" s="75"/>
      <c r="D47" s="75"/>
      <c r="E47" s="75"/>
      <c r="F47" s="75"/>
      <c r="G47" s="75"/>
      <c r="H47" s="75"/>
      <c r="I47" s="75"/>
      <c r="J47" s="75"/>
      <c r="K47" s="75"/>
      <c r="L47" s="75"/>
      <c r="M47" s="75"/>
      <c r="N47" s="75"/>
    </row>
    <row r="48" spans="1:14" ht="24" customHeight="1" x14ac:dyDescent="0.2">
      <c r="A48" s="68" t="s">
        <v>46</v>
      </c>
      <c r="B48" s="64"/>
      <c r="C48" s="64">
        <v>10</v>
      </c>
      <c r="D48" s="64">
        <v>10</v>
      </c>
      <c r="E48" s="64">
        <v>0</v>
      </c>
      <c r="F48" s="64">
        <v>10</v>
      </c>
      <c r="G48" s="64">
        <v>5</v>
      </c>
      <c r="H48" s="64">
        <v>10</v>
      </c>
      <c r="I48" s="64">
        <v>5</v>
      </c>
      <c r="J48" s="64">
        <v>10</v>
      </c>
      <c r="K48" s="64">
        <v>10</v>
      </c>
      <c r="L48" s="64">
        <v>10</v>
      </c>
      <c r="M48" s="64">
        <v>10</v>
      </c>
      <c r="N48" s="64">
        <v>5</v>
      </c>
    </row>
    <row r="49" spans="1:14" ht="24" customHeight="1" x14ac:dyDescent="0.2">
      <c r="A49" s="76" t="s">
        <v>130</v>
      </c>
      <c r="B49" s="64"/>
      <c r="C49" s="84">
        <f>SUM(C36,C37,C38,C40,C41,C43,C45,C46,C48)/100</f>
        <v>0.49</v>
      </c>
      <c r="D49" s="84">
        <f t="shared" ref="D49:N49" si="0">SUM(D36,D37,D38,D40,D41,D43,D45,D46,D48)/100</f>
        <v>0.72</v>
      </c>
      <c r="E49" s="84">
        <f t="shared" si="0"/>
        <v>0.61</v>
      </c>
      <c r="F49" s="84">
        <f t="shared" si="0"/>
        <v>0.57999999999999996</v>
      </c>
      <c r="G49" s="84">
        <f t="shared" si="0"/>
        <v>0.6</v>
      </c>
      <c r="H49" s="84">
        <f t="shared" si="0"/>
        <v>0.57999999999999996</v>
      </c>
      <c r="I49" s="84">
        <f t="shared" si="0"/>
        <v>0.5</v>
      </c>
      <c r="J49" s="84">
        <f t="shared" si="0"/>
        <v>0.55000000000000004</v>
      </c>
      <c r="K49" s="84">
        <f t="shared" si="0"/>
        <v>0.53</v>
      </c>
      <c r="L49" s="84">
        <f t="shared" si="0"/>
        <v>0.51</v>
      </c>
      <c r="M49" s="84">
        <f t="shared" si="0"/>
        <v>0.57999999999999996</v>
      </c>
      <c r="N49" s="84">
        <f t="shared" si="0"/>
        <v>0.56999999999999995</v>
      </c>
    </row>
    <row r="51" spans="1:14" ht="24" customHeight="1" x14ac:dyDescent="0.2">
      <c r="A51" s="81" t="s">
        <v>131</v>
      </c>
      <c r="B51" s="83" t="s">
        <v>134</v>
      </c>
      <c r="C51" s="83" t="s">
        <v>133</v>
      </c>
      <c r="D51" s="83" t="s">
        <v>135</v>
      </c>
      <c r="E51" s="83" t="s">
        <v>140</v>
      </c>
    </row>
    <row r="52" spans="1:14" ht="24" customHeight="1" x14ac:dyDescent="0.2">
      <c r="A52" s="82" t="s">
        <v>132</v>
      </c>
      <c r="B52" s="75" t="s">
        <v>136</v>
      </c>
      <c r="C52" s="75" t="s">
        <v>137</v>
      </c>
      <c r="D52" s="75" t="s">
        <v>138</v>
      </c>
      <c r="E52" s="75" t="s">
        <v>139</v>
      </c>
    </row>
  </sheetData>
  <mergeCells count="7">
    <mergeCell ref="A1:C1"/>
    <mergeCell ref="C15:E15"/>
    <mergeCell ref="J15:K15"/>
    <mergeCell ref="G15:I15"/>
    <mergeCell ref="C31:E31"/>
    <mergeCell ref="G31:I31"/>
    <mergeCell ref="J31:K31"/>
  </mergeCells>
  <conditionalFormatting sqref="C49:N49">
    <cfRule type="cellIs" dxfId="64" priority="1" operator="between">
      <formula>0.56</formula>
      <formula>0.666</formula>
    </cfRule>
    <cfRule type="cellIs" dxfId="63" priority="2" operator="between">
      <formula>0.56</formula>
      <formula>0.6</formula>
    </cfRule>
    <cfRule type="cellIs" dxfId="62" priority="3" operator="lessThan">
      <formula>0.55</formula>
    </cfRule>
    <cfRule type="cellIs" dxfId="61" priority="4" operator="lessThan">
      <formula>0.5555</formula>
    </cfRule>
    <cfRule type="cellIs" dxfId="60" priority="5" operator="lessThan">
      <formula>0.5</formula>
    </cfRule>
    <cfRule type="cellIs" dxfId="59" priority="6" operator="between">
      <formula>0.55</formula>
      <formula>0.6</formula>
    </cfRule>
    <cfRule type="cellIs" dxfId="58" priority="7" operator="greaterThan">
      <formula>0.64</formula>
    </cfRule>
    <cfRule type="cellIs" dxfId="57" priority="8" operator="between">
      <formula>0.566</formula>
      <formula>0.64</formula>
    </cfRule>
    <cfRule type="cellIs" dxfId="56" priority="9" operator="between">
      <formula>0.566</formula>
      <formula>"0.64$N:$N"</formula>
    </cfRule>
    <cfRule type="cellIs" dxfId="55" priority="10" operator="lessThan">
      <formula>0.56666</formula>
    </cfRule>
    <cfRule type="colorScale" priority="11">
      <colorScale>
        <cfvo type="percent" val="0"/>
        <cfvo type="percent" val="50"/>
        <cfvo type="percent" val="100"/>
        <color rgb="FFFF0000"/>
        <color rgb="FFFFEB84"/>
        <color theme="9"/>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D3318"/>
  <sheetViews>
    <sheetView topLeftCell="AQ1" zoomScaleNormal="100" workbookViewId="0">
      <pane ySplit="2" topLeftCell="A3" activePane="bottomLeft" state="frozen"/>
      <selection pane="bottomLeft" activeCell="A2" sqref="A2:Z2"/>
    </sheetView>
  </sheetViews>
  <sheetFormatPr baseColWidth="10" defaultColWidth="15" defaultRowHeight="16" x14ac:dyDescent="0.15"/>
  <cols>
    <col min="1" max="1" width="10.6640625" style="28" customWidth="1"/>
    <col min="2" max="2" width="15.33203125" style="28" customWidth="1"/>
    <col min="3" max="3" width="14.6640625" style="28" customWidth="1"/>
    <col min="4" max="4" width="14.1640625" style="28" customWidth="1"/>
    <col min="5" max="5" width="12.83203125" style="28" bestFit="1" customWidth="1"/>
    <col min="6" max="19" width="12.83203125" style="28" customWidth="1"/>
    <col min="20" max="20" width="16.6640625" style="55" bestFit="1" customWidth="1"/>
    <col min="21" max="21" width="16.6640625" style="55" customWidth="1"/>
    <col min="22" max="22" width="12.6640625" style="28" bestFit="1" customWidth="1"/>
    <col min="23" max="24" width="12.6640625" style="28" customWidth="1"/>
    <col min="25" max="25" width="29.6640625" style="28" bestFit="1" customWidth="1"/>
    <col min="26" max="26" width="22" style="28" bestFit="1" customWidth="1"/>
    <col min="27" max="27" width="11.5" style="28" customWidth="1"/>
    <col min="28" max="28" width="37" style="85" customWidth="1"/>
    <col min="29" max="29" width="15.5" style="94" bestFit="1" customWidth="1"/>
    <col min="30" max="30" width="15" style="100"/>
    <col min="31" max="16384" width="15" style="28"/>
  </cols>
  <sheetData>
    <row r="1" spans="1:30" ht="17" thickBot="1" x14ac:dyDescent="0.2">
      <c r="A1" s="221" t="s">
        <v>85</v>
      </c>
      <c r="B1" s="221"/>
      <c r="C1" s="221"/>
      <c r="D1" s="54"/>
      <c r="S1" s="28" t="s">
        <v>145</v>
      </c>
      <c r="W1" s="28" t="s">
        <v>148</v>
      </c>
    </row>
    <row r="2" spans="1:30" ht="39" x14ac:dyDescent="0.15">
      <c r="A2" s="29" t="s">
        <v>95</v>
      </c>
      <c r="B2" s="30" t="s">
        <v>74</v>
      </c>
      <c r="C2" s="30" t="s">
        <v>75</v>
      </c>
      <c r="D2" s="30" t="s">
        <v>98</v>
      </c>
      <c r="E2" s="30" t="s">
        <v>76</v>
      </c>
      <c r="F2" s="30" t="s">
        <v>99</v>
      </c>
      <c r="G2" s="30" t="s">
        <v>100</v>
      </c>
      <c r="H2" s="30" t="s">
        <v>101</v>
      </c>
      <c r="I2" s="30" t="s">
        <v>102</v>
      </c>
      <c r="J2" s="30" t="s">
        <v>103</v>
      </c>
      <c r="K2" s="30" t="s">
        <v>104</v>
      </c>
      <c r="L2" s="30" t="s">
        <v>105</v>
      </c>
      <c r="M2" s="30" t="s">
        <v>106</v>
      </c>
      <c r="N2" s="30" t="s">
        <v>107</v>
      </c>
      <c r="O2" s="30" t="s">
        <v>108</v>
      </c>
      <c r="P2" s="30" t="s">
        <v>109</v>
      </c>
      <c r="Q2" s="30" t="s">
        <v>115</v>
      </c>
      <c r="R2" s="30" t="s">
        <v>144</v>
      </c>
      <c r="S2" s="30" t="s">
        <v>146</v>
      </c>
      <c r="T2" s="86" t="s">
        <v>77</v>
      </c>
      <c r="U2" s="89" t="s">
        <v>147</v>
      </c>
      <c r="V2" s="30" t="s">
        <v>46</v>
      </c>
      <c r="W2" s="30" t="s">
        <v>149</v>
      </c>
      <c r="X2" s="30" t="s">
        <v>150</v>
      </c>
      <c r="Y2" s="30" t="s">
        <v>78</v>
      </c>
      <c r="Z2" s="29" t="s">
        <v>79</v>
      </c>
    </row>
    <row r="3" spans="1:30" x14ac:dyDescent="0.15">
      <c r="A3" s="31">
        <v>14171.732124836068</v>
      </c>
      <c r="B3" s="32">
        <v>33.762953400000001</v>
      </c>
      <c r="C3" s="32">
        <v>5837.3127181956124</v>
      </c>
      <c r="D3" s="32">
        <f>C3/Table1[[#This Row],[Std. Price ($)]]</f>
        <v>172.89105751618317</v>
      </c>
      <c r="E3" s="28">
        <v>122</v>
      </c>
      <c r="F3" s="28">
        <f>Table1[[#This Row],[APU
(units)]]*(1+Table1[[#This Row],[APU Trend]])^0</f>
        <v>122</v>
      </c>
      <c r="G3" s="28">
        <f>Table1[[#This Row],[APU
(units)]]*(1+Table1[[#This Row],[APU Trend]])^1</f>
        <v>109.8</v>
      </c>
      <c r="H3" s="28">
        <f>Table1[[#This Row],[APU
(units)]]*(1+Table1[[#This Row],[APU Trend]])^2</f>
        <v>98.820000000000007</v>
      </c>
      <c r="I3" s="55">
        <f>Table1[[#This Row],[APU
(units)]]*(1+Table1[[#This Row],[APU Trend]])^3</f>
        <v>88.938000000000017</v>
      </c>
      <c r="J3" s="55">
        <f>Table1[[#This Row],[APU
(units)]]*(1+Table1[[#This Row],[APU Trend]])^4</f>
        <v>80.044200000000018</v>
      </c>
      <c r="K3" s="55">
        <f>Table1[[#This Row],[APU
(units)]]*(1+Table1[[#This Row],[APU Trend]])^5</f>
        <v>72.039780000000022</v>
      </c>
      <c r="L3" s="55">
        <f>Table1[[#This Row],[APU
(units)]]*(1+Table1[[#This Row],[APU Trend]])^6</f>
        <v>64.835802000000015</v>
      </c>
      <c r="M3" s="55">
        <f>Table1[[#This Row],[APU
(units)]]*(1+Table1[[#This Row],[APU Trend]])^7</f>
        <v>58.352221800000017</v>
      </c>
      <c r="N3" s="55">
        <f>Table1[[#This Row],[APU
(units)]]*(1+Table1[[#This Row],[APU Trend]])^8</f>
        <v>52.516999620000021</v>
      </c>
      <c r="O3" s="55">
        <f>Table1[[#This Row],[APU
(units)]]*(1+Table1[[#This Row],[APU Trend]])^9</f>
        <v>47.265299658000018</v>
      </c>
      <c r="P3" s="55">
        <f>Table1[[#This Row],[APU
(units)]]*(1+Table1[[#This Row],[APU Trend]])^10</f>
        <v>42.53876969220002</v>
      </c>
      <c r="Q3" s="55">
        <f>Table1[[#This Row],[APU
(units)]]*(1+Table1[[#This Row],[APU Trend]])^11</f>
        <v>38.284892722980018</v>
      </c>
      <c r="R3" s="55">
        <f>SUM(Table1[[#This Row],[Oct]:[September]])</f>
        <v>875.43596549318022</v>
      </c>
      <c r="S3" s="55">
        <f>Table1[[#This Row],[On-Hand Stock ($)]]*Table1[[#This Row],[APU Trend]]</f>
        <v>-583.73127181956124</v>
      </c>
      <c r="T3" s="87">
        <v>-0.1</v>
      </c>
      <c r="U3" s="87" t="b">
        <f>IF(AND(Table1[[#This Row],[INVENTROY SIZING]]&lt;0,Table1[[#This Row],[Lead Time (days)]]&lt;30),TRUE,FALSE)</f>
        <v>1</v>
      </c>
      <c r="V3" s="28">
        <v>0.77</v>
      </c>
      <c r="W3" s="28">
        <f>1.65+SQRT((30)*Table1[[#This Row],[Demand variability (COV)]])+(V3*Table1[[#This Row],[APU
(units)]])^2</f>
        <v>8833.2146525505941</v>
      </c>
      <c r="X3" s="90">
        <f>(Table1[[#This Row],[INVENTORY IN UNITS ON HAND]]-W3)*Table1[[#This Row],[Std. Price ($)]]</f>
        <v>-292398.10196806729</v>
      </c>
      <c r="Y3" s="28">
        <v>1.56</v>
      </c>
      <c r="Z3" s="28">
        <v>23</v>
      </c>
      <c r="AB3" s="112"/>
      <c r="AC3" s="113"/>
      <c r="AD3" s="114"/>
    </row>
    <row r="4" spans="1:30" x14ac:dyDescent="0.15">
      <c r="A4" s="31">
        <v>52169.042825457393</v>
      </c>
      <c r="B4" s="32">
        <v>12.089325599999999</v>
      </c>
      <c r="C4" s="32">
        <v>1532.7194757659297</v>
      </c>
      <c r="D4" s="32">
        <f>C4/Table1[[#This Row],[Std. Price ($)]]</f>
        <v>126.78287660363203</v>
      </c>
      <c r="E4" s="28">
        <v>178</v>
      </c>
      <c r="F4" s="28">
        <f>Table1[[#This Row],[APU
(units)]]*(1+Table1[[#This Row],[APU Trend]])^0</f>
        <v>178</v>
      </c>
      <c r="G4" s="28">
        <f>Table1[[#This Row],[APU
(units)]]*(1+Table1[[#This Row],[APU Trend]])^1</f>
        <v>213.6</v>
      </c>
      <c r="H4" s="28">
        <f>Table1[[#This Row],[APU
(units)]]*(1+Table1[[#This Row],[APU Trend]])^2</f>
        <v>256.32</v>
      </c>
      <c r="I4" s="55">
        <f>Table1[[#This Row],[APU
(units)]]*(1+Table1[[#This Row],[APU Trend]])^3</f>
        <v>307.584</v>
      </c>
      <c r="J4" s="55">
        <f>Table1[[#This Row],[APU
(units)]]*(1+Table1[[#This Row],[APU Trend]])^4</f>
        <v>369.10079999999999</v>
      </c>
      <c r="K4" s="55">
        <f>Table1[[#This Row],[APU
(units)]]*(1+Table1[[#This Row],[APU Trend]])^5</f>
        <v>442.92095999999998</v>
      </c>
      <c r="L4" s="55">
        <f>Table1[[#This Row],[APU
(units)]]*(1+Table1[[#This Row],[APU Trend]])^6</f>
        <v>531.50515199999995</v>
      </c>
      <c r="M4" s="55">
        <f>Table1[[#This Row],[APU
(units)]]*(1+Table1[[#This Row],[APU Trend]])^7</f>
        <v>637.8061823999999</v>
      </c>
      <c r="N4" s="55">
        <f>Table1[[#This Row],[APU
(units)]]*(1+Table1[[#This Row],[APU Trend]])^8</f>
        <v>765.36741887999983</v>
      </c>
      <c r="O4" s="55">
        <f>Table1[[#This Row],[APU
(units)]]*(1+Table1[[#This Row],[APU Trend]])^9</f>
        <v>918.44090265599993</v>
      </c>
      <c r="P4" s="55">
        <f>Table1[[#This Row],[APU
(units)]]*(1+Table1[[#This Row],[APU Trend]])^10</f>
        <v>1102.1290831871997</v>
      </c>
      <c r="Q4" s="55">
        <f>Table1[[#This Row],[APU
(units)]]*(1+Table1[[#This Row],[APU Trend]])^11</f>
        <v>1322.5548998246397</v>
      </c>
      <c r="R4" s="55">
        <f>SUM(Table1[[#This Row],[Oct]:[September]])</f>
        <v>7045.3293989478389</v>
      </c>
      <c r="S4" s="55">
        <f>Table1[[#This Row],[On-Hand Stock ($)]]*Table1[[#This Row],[APU Trend]]</f>
        <v>306.54389515318593</v>
      </c>
      <c r="T4" s="87">
        <v>0.2</v>
      </c>
      <c r="U4" s="87" t="b">
        <f>IF(AND(Table1[[#This Row],[INVENTROY SIZING]]&lt;0,Table1[[#This Row],[Lead Time (days)]]&lt;30),TRUE,FALSE)</f>
        <v>0</v>
      </c>
      <c r="V4" s="28">
        <v>0.85</v>
      </c>
      <c r="W4" s="28">
        <f>1.65+SQRT((30)*Table1[[#This Row],[Demand variability (COV)]])+(V4*Table1[[#This Row],[APU
(units)]])^2</f>
        <v>22900.688469228346</v>
      </c>
      <c r="X4" s="28">
        <f>(Table1[[#This Row],[INVENTORY IN UNITS ON HAND]]-W4)*Table1[[#This Row],[Std. Price ($)]]</f>
        <v>-275321.15989290108</v>
      </c>
      <c r="Y4" s="28">
        <v>1.8</v>
      </c>
      <c r="Z4" s="28">
        <v>12</v>
      </c>
      <c r="AB4" s="118" t="s">
        <v>141</v>
      </c>
      <c r="AC4" s="102">
        <f>COUNT(Table1[[SKU ]])</f>
        <v>2010</v>
      </c>
      <c r="AD4" s="101"/>
    </row>
    <row r="5" spans="1:30" x14ac:dyDescent="0.15">
      <c r="A5" s="31">
        <v>72156.257445671916</v>
      </c>
      <c r="B5" s="32">
        <v>11.7561345</v>
      </c>
      <c r="C5" s="32">
        <v>4562.3341368992969</v>
      </c>
      <c r="D5" s="32">
        <f>C5/Table1[[#This Row],[Std. Price ($)]]</f>
        <v>388.08114494601068</v>
      </c>
      <c r="E5" s="28">
        <v>324</v>
      </c>
      <c r="F5" s="28">
        <f>Table1[[#This Row],[APU
(units)]]*(1+Table1[[#This Row],[APU Trend]])^0</f>
        <v>324</v>
      </c>
      <c r="G5" s="28">
        <f>Table1[[#This Row],[APU
(units)]]*(1+Table1[[#This Row],[APU Trend]])^1</f>
        <v>194.4</v>
      </c>
      <c r="H5" s="28">
        <f>Table1[[#This Row],[APU
(units)]]*(1+Table1[[#This Row],[APU Trend]])^2</f>
        <v>116.64</v>
      </c>
      <c r="I5" s="55">
        <f>Table1[[#This Row],[APU
(units)]]*(1+Table1[[#This Row],[APU Trend]])^3</f>
        <v>69.983999999999995</v>
      </c>
      <c r="J5" s="55">
        <f>Table1[[#This Row],[APU
(units)]]*(1+Table1[[#This Row],[APU Trend]])^4</f>
        <v>41.990400000000001</v>
      </c>
      <c r="K5" s="55">
        <f>Table1[[#This Row],[APU
(units)]]*(1+Table1[[#This Row],[APU Trend]])^5</f>
        <v>25.194239999999997</v>
      </c>
      <c r="L5" s="55">
        <f>Table1[[#This Row],[APU
(units)]]*(1+Table1[[#This Row],[APU Trend]])^6</f>
        <v>15.116543999999999</v>
      </c>
      <c r="M5" s="55">
        <f>Table1[[#This Row],[APU
(units)]]*(1+Table1[[#This Row],[APU Trend]])^7</f>
        <v>9.0699263999999982</v>
      </c>
      <c r="N5" s="55">
        <f>Table1[[#This Row],[APU
(units)]]*(1+Table1[[#This Row],[APU Trend]])^8</f>
        <v>5.4419558399999994</v>
      </c>
      <c r="O5" s="55">
        <f>Table1[[#This Row],[APU
(units)]]*(1+Table1[[#This Row],[APU Trend]])^9</f>
        <v>3.2651735039999998</v>
      </c>
      <c r="P5" s="55">
        <f>Table1[[#This Row],[APU
(units)]]*(1+Table1[[#This Row],[APU Trend]])^10</f>
        <v>1.9591041023999998</v>
      </c>
      <c r="Q5" s="55">
        <f>Table1[[#This Row],[APU
(units)]]*(1+Table1[[#This Row],[APU Trend]])^11</f>
        <v>1.1754624614399998</v>
      </c>
      <c r="R5" s="55">
        <f>SUM(Table1[[#This Row],[Oct]:[September]])</f>
        <v>808.23680630784008</v>
      </c>
      <c r="S5" s="55">
        <f>Table1[[#This Row],[On-Hand Stock ($)]]*Table1[[#This Row],[APU Trend]]</f>
        <v>-1824.9336547597188</v>
      </c>
      <c r="T5" s="87">
        <v>-0.4</v>
      </c>
      <c r="U5" s="87" t="b">
        <f>IF(AND(Table1[[#This Row],[INVENTROY SIZING]]&lt;0,Table1[[#This Row],[Lead Time (days)]]&lt;30),TRUE,FALSE)</f>
        <v>1</v>
      </c>
      <c r="V5" s="28">
        <v>0.77</v>
      </c>
      <c r="W5" s="28">
        <f>1.65+SQRT((30)*Table1[[#This Row],[Demand variability (COV)]])+(V5*Table1[[#This Row],[APU
(units)]])^2</f>
        <v>62248.354683176869</v>
      </c>
      <c r="X5" s="28">
        <f>(Table1[[#This Row],[INVENTORY IN UNITS ON HAND]]-W5)*Table1[[#This Row],[Std. Price ($)]]</f>
        <v>-727237.69592223293</v>
      </c>
      <c r="Y5" s="28">
        <v>1.38</v>
      </c>
      <c r="Z5" s="28">
        <v>21</v>
      </c>
      <c r="AB5" s="118" t="s">
        <v>142</v>
      </c>
      <c r="AC5" s="103">
        <f>SUM(Table1[On-Hand Stock ($)])</f>
        <v>46008199.785774931</v>
      </c>
      <c r="AD5" s="115" t="s">
        <v>157</v>
      </c>
    </row>
    <row r="6" spans="1:30" x14ac:dyDescent="0.15">
      <c r="A6" s="31">
        <v>8954.0769843880153</v>
      </c>
      <c r="B6" s="32">
        <v>8.1576923999999984</v>
      </c>
      <c r="C6" s="32">
        <v>4156.8952615571998</v>
      </c>
      <c r="D6" s="32">
        <f>C6/Table1[[#This Row],[Std. Price ($)]]</f>
        <v>509.5675416196375</v>
      </c>
      <c r="E6" s="28">
        <v>414</v>
      </c>
      <c r="F6" s="28">
        <f>Table1[[#This Row],[APU
(units)]]*(1+Table1[[#This Row],[APU Trend]])^0</f>
        <v>414</v>
      </c>
      <c r="G6" s="28">
        <f>Table1[[#This Row],[APU
(units)]]*(1+Table1[[#This Row],[APU Trend]])^1</f>
        <v>621</v>
      </c>
      <c r="H6" s="28">
        <f>Table1[[#This Row],[APU
(units)]]*(1+Table1[[#This Row],[APU Trend]])^2</f>
        <v>931.5</v>
      </c>
      <c r="I6" s="55">
        <f>Table1[[#This Row],[APU
(units)]]*(1+Table1[[#This Row],[APU Trend]])^3</f>
        <v>1397.25</v>
      </c>
      <c r="J6" s="55">
        <f>Table1[[#This Row],[APU
(units)]]*(1+Table1[[#This Row],[APU Trend]])^4</f>
        <v>2095.875</v>
      </c>
      <c r="K6" s="55">
        <f>Table1[[#This Row],[APU
(units)]]*(1+Table1[[#This Row],[APU Trend]])^5</f>
        <v>3143.8125</v>
      </c>
      <c r="L6" s="55">
        <f>Table1[[#This Row],[APU
(units)]]*(1+Table1[[#This Row],[APU Trend]])^6</f>
        <v>4715.71875</v>
      </c>
      <c r="M6" s="55">
        <f>Table1[[#This Row],[APU
(units)]]*(1+Table1[[#This Row],[APU Trend]])^7</f>
        <v>7073.578125</v>
      </c>
      <c r="N6" s="55">
        <f>Table1[[#This Row],[APU
(units)]]*(1+Table1[[#This Row],[APU Trend]])^8</f>
        <v>10610.3671875</v>
      </c>
      <c r="O6" s="55">
        <f>Table1[[#This Row],[APU
(units)]]*(1+Table1[[#This Row],[APU Trend]])^9</f>
        <v>15915.55078125</v>
      </c>
      <c r="P6" s="55">
        <f>Table1[[#This Row],[APU
(units)]]*(1+Table1[[#This Row],[APU Trend]])^10</f>
        <v>23873.326171875</v>
      </c>
      <c r="Q6" s="55">
        <f>Table1[[#This Row],[APU
(units)]]*(1+Table1[[#This Row],[APU Trend]])^11</f>
        <v>35809.9892578125</v>
      </c>
      <c r="R6" s="55">
        <f>SUM(Table1[[#This Row],[Oct]:[September]])</f>
        <v>106601.9677734375</v>
      </c>
      <c r="S6" s="55">
        <f>Table1[[#This Row],[On-Hand Stock ($)]]*Table1[[#This Row],[APU Trend]]</f>
        <v>2078.4476307785999</v>
      </c>
      <c r="T6" s="87">
        <v>0.5</v>
      </c>
      <c r="U6" s="87" t="b">
        <f>IF(AND(Table1[[#This Row],[INVENTROY SIZING]]&lt;0,Table1[[#This Row],[Lead Time (days)]]&lt;30),TRUE,FALSE)</f>
        <v>0</v>
      </c>
      <c r="V6" s="28">
        <v>0.7</v>
      </c>
      <c r="W6" s="28">
        <f>1.65+SQRT((30)*Table1[[#This Row],[Demand variability (COV)]])+(V6*Table1[[#This Row],[APU
(units)]])^2</f>
        <v>83993.416577508819</v>
      </c>
      <c r="X6" s="28">
        <f>(Table1[[#This Row],[INVENTORY IN UNITS ON HAND]]-W6)*Table1[[#This Row],[Std. Price ($)]]</f>
        <v>-681035.56080282037</v>
      </c>
      <c r="Y6" s="28">
        <v>1.99</v>
      </c>
      <c r="Z6" s="28">
        <v>15</v>
      </c>
      <c r="AB6" s="118" t="s">
        <v>143</v>
      </c>
      <c r="AC6" s="104">
        <f>AVERAGE(Table1[Lead Time (days)])</f>
        <v>29.822388059701492</v>
      </c>
      <c r="AD6" s="101"/>
    </row>
    <row r="7" spans="1:30" x14ac:dyDescent="0.15">
      <c r="A7" s="31">
        <v>94785.831804257352</v>
      </c>
      <c r="B7" s="32">
        <v>5.2694136</v>
      </c>
      <c r="C7" s="32">
        <v>587.58576363914324</v>
      </c>
      <c r="D7" s="32">
        <f>C7/Table1[[#This Row],[Std. Price ($)]]</f>
        <v>111.508757566334</v>
      </c>
      <c r="E7" s="28">
        <v>170</v>
      </c>
      <c r="F7" s="28">
        <f>Table1[[#This Row],[APU
(units)]]*(1+Table1[[#This Row],[APU Trend]])^0</f>
        <v>170</v>
      </c>
      <c r="G7" s="28">
        <f>Table1[[#This Row],[APU
(units)]]*(1+Table1[[#This Row],[APU Trend]])^1</f>
        <v>374.00000000000006</v>
      </c>
      <c r="H7" s="28">
        <f>Table1[[#This Row],[APU
(units)]]*(1+Table1[[#This Row],[APU Trend]])^2</f>
        <v>822.80000000000018</v>
      </c>
      <c r="I7" s="55">
        <f>Table1[[#This Row],[APU
(units)]]*(1+Table1[[#This Row],[APU Trend]])^3</f>
        <v>1810.1600000000005</v>
      </c>
      <c r="J7" s="55">
        <f>Table1[[#This Row],[APU
(units)]]*(1+Table1[[#This Row],[APU Trend]])^4</f>
        <v>3982.3520000000012</v>
      </c>
      <c r="K7" s="55">
        <f>Table1[[#This Row],[APU
(units)]]*(1+Table1[[#This Row],[APU Trend]])^5</f>
        <v>8761.1744000000035</v>
      </c>
      <c r="L7" s="55">
        <f>Table1[[#This Row],[APU
(units)]]*(1+Table1[[#This Row],[APU Trend]])^6</f>
        <v>19274.583680000011</v>
      </c>
      <c r="M7" s="55">
        <f>Table1[[#This Row],[APU
(units)]]*(1+Table1[[#This Row],[APU Trend]])^7</f>
        <v>42404.084096000028</v>
      </c>
      <c r="N7" s="55">
        <f>Table1[[#This Row],[APU
(units)]]*(1+Table1[[#This Row],[APU Trend]])^8</f>
        <v>93288.985011200042</v>
      </c>
      <c r="O7" s="55">
        <f>Table1[[#This Row],[APU
(units)]]*(1+Table1[[#This Row],[APU Trend]])^9</f>
        <v>205235.76702464014</v>
      </c>
      <c r="P7" s="55">
        <f>Table1[[#This Row],[APU
(units)]]*(1+Table1[[#This Row],[APU Trend]])^10</f>
        <v>451518.68745420832</v>
      </c>
      <c r="Q7" s="55">
        <f>Table1[[#This Row],[APU
(units)]]*(1+Table1[[#This Row],[APU Trend]])^11</f>
        <v>993341.11239925842</v>
      </c>
      <c r="R7" s="55">
        <f>SUM(Table1[[#This Row],[Oct]:[September]])</f>
        <v>1820983.7060653069</v>
      </c>
      <c r="S7" s="55">
        <f>Table1[[#This Row],[On-Hand Stock ($)]]*Table1[[#This Row],[APU Trend]]</f>
        <v>705.10291636697184</v>
      </c>
      <c r="T7" s="87">
        <v>1.2</v>
      </c>
      <c r="U7" s="87" t="b">
        <f>IF(AND(Table1[[#This Row],[INVENTROY SIZING]]&lt;0,Table1[[#This Row],[Lead Time (days)]]&lt;30),TRUE,FALSE)</f>
        <v>0</v>
      </c>
      <c r="V7" s="28">
        <v>0.8</v>
      </c>
      <c r="W7" s="28">
        <f>1.65+SQRT((30)*Table1[[#This Row],[Demand variability (COV)]])+(V7*Table1[[#This Row],[APU
(units)]])^2</f>
        <v>18502.903570214625</v>
      </c>
      <c r="X7" s="28">
        <f>(Table1[[#This Row],[INVENTORY IN UNITS ON HAND]]-W7)*Table1[[#This Row],[Std. Price ($)]]</f>
        <v>-96911.865948738356</v>
      </c>
      <c r="Y7" s="28">
        <v>0.92</v>
      </c>
      <c r="Z7" s="28">
        <v>15</v>
      </c>
      <c r="AB7" s="118" t="s">
        <v>151</v>
      </c>
      <c r="AC7" s="105">
        <f>SUM(Table1[INVENTROY SIZING])</f>
        <v>18550638.544741329</v>
      </c>
      <c r="AD7" s="116" t="s">
        <v>156</v>
      </c>
    </row>
    <row r="8" spans="1:30" x14ac:dyDescent="0.15">
      <c r="A8" s="31">
        <v>7857.7523192599028</v>
      </c>
      <c r="B8" s="32">
        <v>9.3221238</v>
      </c>
      <c r="C8" s="32">
        <v>233.16917194429956</v>
      </c>
      <c r="D8" s="32">
        <f>C8/Table1[[#This Row],[Std. Price ($)]]</f>
        <v>25.012451770303628</v>
      </c>
      <c r="E8" s="28">
        <v>42</v>
      </c>
      <c r="F8" s="28">
        <f>Table1[[#This Row],[APU
(units)]]*(1+Table1[[#This Row],[APU Trend]])^0</f>
        <v>42</v>
      </c>
      <c r="G8" s="28">
        <f>Table1[[#This Row],[APU
(units)]]*(1+Table1[[#This Row],[APU Trend]])^1</f>
        <v>33.6</v>
      </c>
      <c r="H8" s="28">
        <f>Table1[[#This Row],[APU
(units)]]*(1+Table1[[#This Row],[APU Trend]])^2</f>
        <v>26.880000000000006</v>
      </c>
      <c r="I8" s="55">
        <f>Table1[[#This Row],[APU
(units)]]*(1+Table1[[#This Row],[APU Trend]])^3</f>
        <v>21.504000000000005</v>
      </c>
      <c r="J8" s="55">
        <f>Table1[[#This Row],[APU
(units)]]*(1+Table1[[#This Row],[APU Trend]])^4</f>
        <v>17.20320000000001</v>
      </c>
      <c r="K8" s="55">
        <f>Table1[[#This Row],[APU
(units)]]*(1+Table1[[#This Row],[APU Trend]])^5</f>
        <v>13.762560000000008</v>
      </c>
      <c r="L8" s="55">
        <f>Table1[[#This Row],[APU
(units)]]*(1+Table1[[#This Row],[APU Trend]])^6</f>
        <v>11.010048000000006</v>
      </c>
      <c r="M8" s="55">
        <f>Table1[[#This Row],[APU
(units)]]*(1+Table1[[#This Row],[APU Trend]])^7</f>
        <v>8.8080384000000063</v>
      </c>
      <c r="N8" s="55">
        <f>Table1[[#This Row],[APU
(units)]]*(1+Table1[[#This Row],[APU Trend]])^8</f>
        <v>7.0464307200000063</v>
      </c>
      <c r="O8" s="55">
        <f>Table1[[#This Row],[APU
(units)]]*(1+Table1[[#This Row],[APU Trend]])^9</f>
        <v>5.6371445760000052</v>
      </c>
      <c r="P8" s="55">
        <f>Table1[[#This Row],[APU
(units)]]*(1+Table1[[#This Row],[APU Trend]])^10</f>
        <v>4.5097156608000049</v>
      </c>
      <c r="Q8" s="55">
        <f>Table1[[#This Row],[APU
(units)]]*(1+Table1[[#This Row],[APU Trend]])^11</f>
        <v>3.607772528640004</v>
      </c>
      <c r="R8" s="55">
        <f>SUM(Table1[[#This Row],[Oct]:[September]])</f>
        <v>195.56890988544006</v>
      </c>
      <c r="S8" s="55">
        <f>Table1[[#This Row],[On-Hand Stock ($)]]*Table1[[#This Row],[APU Trend]]</f>
        <v>-46.633834388859917</v>
      </c>
      <c r="T8" s="87">
        <v>-0.2</v>
      </c>
      <c r="U8" s="87" t="b">
        <f>IF(AND(Table1[[#This Row],[INVENTROY SIZING]]&lt;0,Table1[[#This Row],[Lead Time (days)]]&lt;30),TRUE,FALSE)</f>
        <v>1</v>
      </c>
      <c r="V8" s="28">
        <v>0.83</v>
      </c>
      <c r="W8" s="28">
        <f>1.65+SQRT((30)*Table1[[#This Row],[Demand variability (COV)]])+(V8*Table1[[#This Row],[APU
(units)]])^2</f>
        <v>1222.7941252974395</v>
      </c>
      <c r="X8" s="28">
        <f>(Table1[[#This Row],[INVENTORY IN UNITS ON HAND]]-W8)*Table1[[#This Row],[Std. Price ($)]]</f>
        <v>-11165.869045991143</v>
      </c>
      <c r="Y8" s="28">
        <v>1.17</v>
      </c>
      <c r="Z8" s="28">
        <v>12</v>
      </c>
      <c r="AB8" s="119" t="s">
        <v>152</v>
      </c>
      <c r="AC8" s="106">
        <f>COUNTIF(Table1[OBSOLETE OR NOT],TRUE)</f>
        <v>436</v>
      </c>
      <c r="AD8" s="107"/>
    </row>
    <row r="9" spans="1:30" x14ac:dyDescent="0.2">
      <c r="A9" s="31">
        <v>23921.162034421061</v>
      </c>
      <c r="B9" s="32">
        <v>36.645671700000001</v>
      </c>
      <c r="C9" s="32">
        <v>239.16063625965978</v>
      </c>
      <c r="D9" s="32">
        <f>C9/Table1[[#This Row],[Std. Price ($)]]</f>
        <v>6.5262997010274413</v>
      </c>
      <c r="E9" s="28">
        <v>10</v>
      </c>
      <c r="F9" s="28">
        <f>Table1[[#This Row],[APU
(units)]]*(1+Table1[[#This Row],[APU Trend]])^0</f>
        <v>10</v>
      </c>
      <c r="G9" s="28">
        <f>Table1[[#This Row],[APU
(units)]]*(1+Table1[[#This Row],[APU Trend]])^1</f>
        <v>6</v>
      </c>
      <c r="H9" s="28">
        <f>Table1[[#This Row],[APU
(units)]]*(1+Table1[[#This Row],[APU Trend]])^2</f>
        <v>3.5999999999999996</v>
      </c>
      <c r="I9" s="55">
        <f>Table1[[#This Row],[APU
(units)]]*(1+Table1[[#This Row],[APU Trend]])^3</f>
        <v>2.16</v>
      </c>
      <c r="J9" s="55">
        <f>Table1[[#This Row],[APU
(units)]]*(1+Table1[[#This Row],[APU Trend]])^4</f>
        <v>1.2959999999999998</v>
      </c>
      <c r="K9" s="55">
        <f>Table1[[#This Row],[APU
(units)]]*(1+Table1[[#This Row],[APU Trend]])^5</f>
        <v>0.77759999999999996</v>
      </c>
      <c r="L9" s="55">
        <f>Table1[[#This Row],[APU
(units)]]*(1+Table1[[#This Row],[APU Trend]])^6</f>
        <v>0.46655999999999997</v>
      </c>
      <c r="M9" s="55">
        <f>Table1[[#This Row],[APU
(units)]]*(1+Table1[[#This Row],[APU Trend]])^7</f>
        <v>0.27993599999999996</v>
      </c>
      <c r="N9" s="55">
        <f>Table1[[#This Row],[APU
(units)]]*(1+Table1[[#This Row],[APU Trend]])^8</f>
        <v>0.16796159999999999</v>
      </c>
      <c r="O9" s="55">
        <f>Table1[[#This Row],[APU
(units)]]*(1+Table1[[#This Row],[APU Trend]])^9</f>
        <v>0.10077695999999998</v>
      </c>
      <c r="P9" s="55">
        <f>Table1[[#This Row],[APU
(units)]]*(1+Table1[[#This Row],[APU Trend]])^10</f>
        <v>6.046617599999999E-2</v>
      </c>
      <c r="Q9" s="55">
        <f>Table1[[#This Row],[APU
(units)]]*(1+Table1[[#This Row],[APU Trend]])^11</f>
        <v>3.6279705599999997E-2</v>
      </c>
      <c r="R9" s="55">
        <f>SUM(Table1[[#This Row],[Oct]:[September]])</f>
        <v>24.945580441600001</v>
      </c>
      <c r="S9" s="55">
        <f>Table1[[#This Row],[On-Hand Stock ($)]]*Table1[[#This Row],[APU Trend]]</f>
        <v>-95.664254503863916</v>
      </c>
      <c r="T9" s="87">
        <v>-0.4</v>
      </c>
      <c r="U9" s="87" t="b">
        <f>IF(AND(Table1[[#This Row],[INVENTROY SIZING]]&lt;0,Table1[[#This Row],[Lead Time (days)]]&lt;30),TRUE,FALSE)</f>
        <v>1</v>
      </c>
      <c r="V9" s="28">
        <v>0.73</v>
      </c>
      <c r="W9" s="28">
        <f>1.65+SQRT((30)*Table1[[#This Row],[Demand variability (COV)]])+(V9*Table1[[#This Row],[APU
(units)]])^2</f>
        <v>60.41722557505166</v>
      </c>
      <c r="X9" s="28">
        <f>(Table1[[#This Row],[INVENTORY IN UNITS ON HAND]]-W9)*Table1[[#This Row],[Std. Price ($)]]</f>
        <v>-1974.8691771885271</v>
      </c>
      <c r="Y9" s="28">
        <v>1</v>
      </c>
      <c r="Z9" s="28">
        <v>16</v>
      </c>
      <c r="AB9" s="120" t="s">
        <v>153</v>
      </c>
      <c r="AC9" s="108">
        <f>SUMIF(Table1[OBSOLETE OR NOT],TRUE,Table1[Std. Price ($)])</f>
        <v>16965.174686115992</v>
      </c>
      <c r="AD9" s="107"/>
    </row>
    <row r="10" spans="1:30" x14ac:dyDescent="0.2">
      <c r="A10" s="31">
        <v>20838.156820606437</v>
      </c>
      <c r="B10" s="32">
        <v>14.4690876</v>
      </c>
      <c r="C10" s="32">
        <v>328.75859732340206</v>
      </c>
      <c r="D10" s="32">
        <f>C10/Table1[[#This Row],[Std. Price ($)]]</f>
        <v>22.7214463283367</v>
      </c>
      <c r="E10" s="28">
        <v>18</v>
      </c>
      <c r="F10" s="28">
        <f>Table1[[#This Row],[APU
(units)]]*(1+Table1[[#This Row],[APU Trend]])^0</f>
        <v>18</v>
      </c>
      <c r="G10" s="28">
        <f>Table1[[#This Row],[APU
(units)]]*(1+Table1[[#This Row],[APU Trend]])^1</f>
        <v>27</v>
      </c>
      <c r="H10" s="28">
        <f>Table1[[#This Row],[APU
(units)]]*(1+Table1[[#This Row],[APU Trend]])^2</f>
        <v>40.5</v>
      </c>
      <c r="I10" s="55">
        <f>Table1[[#This Row],[APU
(units)]]*(1+Table1[[#This Row],[APU Trend]])^3</f>
        <v>60.75</v>
      </c>
      <c r="J10" s="55">
        <f>Table1[[#This Row],[APU
(units)]]*(1+Table1[[#This Row],[APU Trend]])^4</f>
        <v>91.125</v>
      </c>
      <c r="K10" s="55">
        <f>Table1[[#This Row],[APU
(units)]]*(1+Table1[[#This Row],[APU Trend]])^5</f>
        <v>136.6875</v>
      </c>
      <c r="L10" s="55">
        <f>Table1[[#This Row],[APU
(units)]]*(1+Table1[[#This Row],[APU Trend]])^6</f>
        <v>205.03125</v>
      </c>
      <c r="M10" s="55">
        <f>Table1[[#This Row],[APU
(units)]]*(1+Table1[[#This Row],[APU Trend]])^7</f>
        <v>307.546875</v>
      </c>
      <c r="N10" s="55">
        <f>Table1[[#This Row],[APU
(units)]]*(1+Table1[[#This Row],[APU Trend]])^8</f>
        <v>461.3203125</v>
      </c>
      <c r="O10" s="55">
        <f>Table1[[#This Row],[APU
(units)]]*(1+Table1[[#This Row],[APU Trend]])^9</f>
        <v>691.98046875</v>
      </c>
      <c r="P10" s="55">
        <f>Table1[[#This Row],[APU
(units)]]*(1+Table1[[#This Row],[APU Trend]])^10</f>
        <v>1037.970703125</v>
      </c>
      <c r="Q10" s="55">
        <f>Table1[[#This Row],[APU
(units)]]*(1+Table1[[#This Row],[APU Trend]])^11</f>
        <v>1556.9560546875</v>
      </c>
      <c r="R10" s="55">
        <f>SUM(Table1[[#This Row],[Oct]:[September]])</f>
        <v>4634.8681640625</v>
      </c>
      <c r="S10" s="55">
        <f>Table1[[#This Row],[On-Hand Stock ($)]]*Table1[[#This Row],[APU Trend]]</f>
        <v>164.37929866170103</v>
      </c>
      <c r="T10" s="87">
        <v>0.5</v>
      </c>
      <c r="U10" s="87" t="b">
        <f>IF(AND(Table1[[#This Row],[INVENTROY SIZING]]&lt;0,Table1[[#This Row],[Lead Time (days)]]&lt;30),TRUE,FALSE)</f>
        <v>0</v>
      </c>
      <c r="V10" s="28">
        <v>0.77</v>
      </c>
      <c r="W10" s="28">
        <f>1.65+SQRT((30)*Table1[[#This Row],[Demand variability (COV)]])+(V10*Table1[[#This Row],[APU
(units)]])^2</f>
        <v>200.08994699365891</v>
      </c>
      <c r="X10" s="28">
        <f>(Table1[[#This Row],[INVENTORY IN UNITS ON HAND]]-W10)*Table1[[#This Row],[Std. Price ($)]]</f>
        <v>-2566.3603736072055</v>
      </c>
      <c r="Y10" s="28">
        <v>1.34</v>
      </c>
      <c r="Z10" s="28">
        <v>23</v>
      </c>
      <c r="AB10" s="121"/>
      <c r="AC10" s="109"/>
      <c r="AD10" s="110"/>
    </row>
    <row r="11" spans="1:30" ht="17" x14ac:dyDescent="0.2">
      <c r="A11" s="31">
        <v>28119.914361028019</v>
      </c>
      <c r="B11" s="32">
        <v>7.042196699999999</v>
      </c>
      <c r="C11" s="32">
        <v>1169.9312050712874</v>
      </c>
      <c r="D11" s="32">
        <f>C11/Table1[[#This Row],[Std. Price ($)]]</f>
        <v>166.13157156932121</v>
      </c>
      <c r="E11" s="28">
        <v>162</v>
      </c>
      <c r="F11" s="28">
        <f>Table1[[#This Row],[APU
(units)]]*(1+Table1[[#This Row],[APU Trend]])^0</f>
        <v>162</v>
      </c>
      <c r="G11" s="28">
        <f>Table1[[#This Row],[APU
(units)]]*(1+Table1[[#This Row],[APU Trend]])^1</f>
        <v>243</v>
      </c>
      <c r="H11" s="28">
        <f>Table1[[#This Row],[APU
(units)]]*(1+Table1[[#This Row],[APU Trend]])^2</f>
        <v>364.5</v>
      </c>
      <c r="I11" s="55">
        <f>Table1[[#This Row],[APU
(units)]]*(1+Table1[[#This Row],[APU Trend]])^3</f>
        <v>546.75</v>
      </c>
      <c r="J11" s="55">
        <f>Table1[[#This Row],[APU
(units)]]*(1+Table1[[#This Row],[APU Trend]])^4</f>
        <v>820.125</v>
      </c>
      <c r="K11" s="55">
        <f>Table1[[#This Row],[APU
(units)]]*(1+Table1[[#This Row],[APU Trend]])^5</f>
        <v>1230.1875</v>
      </c>
      <c r="L11" s="55">
        <f>Table1[[#This Row],[APU
(units)]]*(1+Table1[[#This Row],[APU Trend]])^6</f>
        <v>1845.28125</v>
      </c>
      <c r="M11" s="55">
        <f>Table1[[#This Row],[APU
(units)]]*(1+Table1[[#This Row],[APU Trend]])^7</f>
        <v>2767.921875</v>
      </c>
      <c r="N11" s="55">
        <f>Table1[[#This Row],[APU
(units)]]*(1+Table1[[#This Row],[APU Trend]])^8</f>
        <v>4151.8828125</v>
      </c>
      <c r="O11" s="55">
        <f>Table1[[#This Row],[APU
(units)]]*(1+Table1[[#This Row],[APU Trend]])^9</f>
        <v>6227.82421875</v>
      </c>
      <c r="P11" s="55">
        <f>Table1[[#This Row],[APU
(units)]]*(1+Table1[[#This Row],[APU Trend]])^10</f>
        <v>9341.736328125</v>
      </c>
      <c r="Q11" s="55">
        <f>Table1[[#This Row],[APU
(units)]]*(1+Table1[[#This Row],[APU Trend]])^11</f>
        <v>14012.6044921875</v>
      </c>
      <c r="R11" s="55">
        <f>SUM(Table1[[#This Row],[Oct]:[September]])</f>
        <v>41713.8134765625</v>
      </c>
      <c r="S11" s="55">
        <f>Table1[[#This Row],[On-Hand Stock ($)]]*Table1[[#This Row],[APU Trend]]</f>
        <v>584.96560253564371</v>
      </c>
      <c r="T11" s="87">
        <v>0.5</v>
      </c>
      <c r="U11" s="87" t="b">
        <f>IF(AND(Table1[[#This Row],[INVENTROY SIZING]]&lt;0,Table1[[#This Row],[Lead Time (days)]]&lt;30),TRUE,FALSE)</f>
        <v>0</v>
      </c>
      <c r="V11" s="28">
        <v>0.77</v>
      </c>
      <c r="W11" s="28">
        <f>1.65+SQRT((30)*Table1[[#This Row],[Demand variability (COV)]])+(V11*Table1[[#This Row],[APU
(units)]])^2</f>
        <v>15566.913752422708</v>
      </c>
      <c r="X11" s="28">
        <f>(Table1[[#This Row],[INVENTORY IN UNITS ON HAND]]-W11)*Table1[[#This Row],[Std. Price ($)]]</f>
        <v>-108455.33745142451</v>
      </c>
      <c r="Y11" s="28">
        <v>0.9</v>
      </c>
      <c r="Z11" s="28">
        <v>21</v>
      </c>
      <c r="AB11" s="121" t="s">
        <v>154</v>
      </c>
      <c r="AC11" s="111">
        <f>AC9*AC8</f>
        <v>7396816.1631465722</v>
      </c>
      <c r="AD11" s="117" t="s">
        <v>155</v>
      </c>
    </row>
    <row r="12" spans="1:30" x14ac:dyDescent="0.2">
      <c r="A12" s="31">
        <v>39145.012382407898</v>
      </c>
      <c r="B12" s="32">
        <v>7.9908708000000006</v>
      </c>
      <c r="C12" s="32">
        <v>64000</v>
      </c>
      <c r="D12" s="32">
        <f>C12/Table1[[#This Row],[Std. Price ($)]]</f>
        <v>8009.1396296884186</v>
      </c>
      <c r="E12" s="28">
        <v>130</v>
      </c>
      <c r="F12" s="28">
        <f>Table1[[#This Row],[APU
(units)]]*(1+Table1[[#This Row],[APU Trend]])^0</f>
        <v>130</v>
      </c>
      <c r="G12" s="28">
        <f>Table1[[#This Row],[APU
(units)]]*(1+Table1[[#This Row],[APU Trend]])^1</f>
        <v>78</v>
      </c>
      <c r="H12" s="28">
        <f>Table1[[#This Row],[APU
(units)]]*(1+Table1[[#This Row],[APU Trend]])^2</f>
        <v>46.8</v>
      </c>
      <c r="I12" s="55">
        <f>Table1[[#This Row],[APU
(units)]]*(1+Table1[[#This Row],[APU Trend]])^3</f>
        <v>28.08</v>
      </c>
      <c r="J12" s="55">
        <f>Table1[[#This Row],[APU
(units)]]*(1+Table1[[#This Row],[APU Trend]])^4</f>
        <v>16.847999999999999</v>
      </c>
      <c r="K12" s="55">
        <f>Table1[[#This Row],[APU
(units)]]*(1+Table1[[#This Row],[APU Trend]])^5</f>
        <v>10.108799999999999</v>
      </c>
      <c r="L12" s="55">
        <f>Table1[[#This Row],[APU
(units)]]*(1+Table1[[#This Row],[APU Trend]])^6</f>
        <v>6.0652799999999996</v>
      </c>
      <c r="M12" s="55">
        <f>Table1[[#This Row],[APU
(units)]]*(1+Table1[[#This Row],[APU Trend]])^7</f>
        <v>3.6391679999999997</v>
      </c>
      <c r="N12" s="55">
        <f>Table1[[#This Row],[APU
(units)]]*(1+Table1[[#This Row],[APU Trend]])^8</f>
        <v>2.1835007999999996</v>
      </c>
      <c r="O12" s="55">
        <f>Table1[[#This Row],[APU
(units)]]*(1+Table1[[#This Row],[APU Trend]])^9</f>
        <v>1.3101004799999998</v>
      </c>
      <c r="P12" s="55">
        <f>Table1[[#This Row],[APU
(units)]]*(1+Table1[[#This Row],[APU Trend]])^10</f>
        <v>0.78606028799999994</v>
      </c>
      <c r="Q12" s="55">
        <f>Table1[[#This Row],[APU
(units)]]*(1+Table1[[#This Row],[APU Trend]])^11</f>
        <v>0.47163617279999992</v>
      </c>
      <c r="R12" s="55">
        <f>SUM(Table1[[#This Row],[Oct]:[September]])</f>
        <v>324.29254574079994</v>
      </c>
      <c r="S12" s="55">
        <f>Table1[[#This Row],[On-Hand Stock ($)]]*Table1[[#This Row],[APU Trend]]</f>
        <v>-25600</v>
      </c>
      <c r="T12" s="87">
        <v>-0.4</v>
      </c>
      <c r="U12" s="87" t="b">
        <f>IF(AND(Table1[[#This Row],[INVENTROY SIZING]]&lt;0,Table1[[#This Row],[Lead Time (days)]]&lt;30),TRUE,FALSE)</f>
        <v>1</v>
      </c>
      <c r="V12" s="28">
        <v>0.8</v>
      </c>
      <c r="W12" s="28">
        <f>1.65+SQRT((30)*Table1[[#This Row],[Demand variability (COV)]])+(V12*Table1[[#This Row],[APU
(units)]])^2</f>
        <v>10823.072176684691</v>
      </c>
      <c r="X12" s="28">
        <f>(Table1[[#This Row],[INVENTORY IN UNITS ON HAND]]-W12)*Table1[[#This Row],[Std. Price ($)]]</f>
        <v>-22485.771422962142</v>
      </c>
      <c r="Y12" s="28">
        <v>0.98</v>
      </c>
      <c r="Z12" s="28">
        <v>12</v>
      </c>
      <c r="AB12" s="91"/>
      <c r="AC12" s="95"/>
      <c r="AD12" s="99"/>
    </row>
    <row r="13" spans="1:30" ht="17" x14ac:dyDescent="0.15">
      <c r="A13" s="31">
        <v>36916.602496282583</v>
      </c>
      <c r="B13" s="32">
        <v>98.483952599999995</v>
      </c>
      <c r="C13" s="32">
        <v>1041.1157216969082</v>
      </c>
      <c r="D13" s="32">
        <f>C13/Table1[[#This Row],[Std. Price ($)]]</f>
        <v>10.571425031299041</v>
      </c>
      <c r="E13" s="28">
        <v>10</v>
      </c>
      <c r="F13" s="28">
        <f>Table1[[#This Row],[APU
(units)]]*(1+Table1[[#This Row],[APU Trend]])^0</f>
        <v>10</v>
      </c>
      <c r="G13" s="28">
        <f>Table1[[#This Row],[APU
(units)]]*(1+Table1[[#This Row],[APU Trend]])^1</f>
        <v>16</v>
      </c>
      <c r="H13" s="28">
        <f>Table1[[#This Row],[APU
(units)]]*(1+Table1[[#This Row],[APU Trend]])^2</f>
        <v>25.600000000000005</v>
      </c>
      <c r="I13" s="55">
        <f>Table1[[#This Row],[APU
(units)]]*(1+Table1[[#This Row],[APU Trend]])^3</f>
        <v>40.960000000000008</v>
      </c>
      <c r="J13" s="55">
        <f>Table1[[#This Row],[APU
(units)]]*(1+Table1[[#This Row],[APU Trend]])^4</f>
        <v>65.53600000000003</v>
      </c>
      <c r="K13" s="55">
        <f>Table1[[#This Row],[APU
(units)]]*(1+Table1[[#This Row],[APU Trend]])^5</f>
        <v>104.85760000000006</v>
      </c>
      <c r="L13" s="55">
        <f>Table1[[#This Row],[APU
(units)]]*(1+Table1[[#This Row],[APU Trend]])^6</f>
        <v>167.7721600000001</v>
      </c>
      <c r="M13" s="55">
        <f>Table1[[#This Row],[APU
(units)]]*(1+Table1[[#This Row],[APU Trend]])^7</f>
        <v>268.43545600000022</v>
      </c>
      <c r="N13" s="55">
        <f>Table1[[#This Row],[APU
(units)]]*(1+Table1[[#This Row],[APU Trend]])^8</f>
        <v>429.49672960000038</v>
      </c>
      <c r="O13" s="55">
        <f>Table1[[#This Row],[APU
(units)]]*(1+Table1[[#This Row],[APU Trend]])^9</f>
        <v>687.19476736000058</v>
      </c>
      <c r="P13" s="55">
        <f>Table1[[#This Row],[APU
(units)]]*(1+Table1[[#This Row],[APU Trend]])^10</f>
        <v>1099.5116277760012</v>
      </c>
      <c r="Q13" s="55">
        <f>Table1[[#This Row],[APU
(units)]]*(1+Table1[[#This Row],[APU Trend]])^11</f>
        <v>1759.2186044416019</v>
      </c>
      <c r="R13" s="55">
        <f>SUM(Table1[[#This Row],[Oct]:[September]])</f>
        <v>4674.5829451776044</v>
      </c>
      <c r="S13" s="55">
        <f>Table1[[#This Row],[On-Hand Stock ($)]]*Table1[[#This Row],[APU Trend]]</f>
        <v>624.6694330181449</v>
      </c>
      <c r="T13" s="87">
        <v>0.6</v>
      </c>
      <c r="U13" s="87" t="b">
        <f>IF(AND(Table1[[#This Row],[INVENTROY SIZING]]&lt;0,Table1[[#This Row],[Lead Time (days)]]&lt;30),TRUE,FALSE)</f>
        <v>0</v>
      </c>
      <c r="V13" s="28">
        <v>0.77</v>
      </c>
      <c r="W13" s="28">
        <f>1.65+SQRT((30)*Table1[[#This Row],[Demand variability (COV)]])+(V13*Table1[[#This Row],[APU
(units)]])^2</f>
        <v>67.48980915752513</v>
      </c>
      <c r="X13" s="28">
        <f>(Table1[[#This Row],[INVENTORY IN UNITS ON HAND]]-W13)*Table1[[#This Row],[Std. Price ($)]]</f>
        <v>-5605.5474443558423</v>
      </c>
      <c r="Y13" s="28">
        <v>1.43</v>
      </c>
      <c r="Z13" s="28">
        <v>16</v>
      </c>
      <c r="AB13" s="92" t="s">
        <v>158</v>
      </c>
      <c r="AC13" s="122">
        <f>AC8/AC4</f>
        <v>0.21691542288557214</v>
      </c>
      <c r="AD13" s="99"/>
    </row>
    <row r="14" spans="1:30" x14ac:dyDescent="0.15">
      <c r="A14" s="31">
        <v>20167.095233451193</v>
      </c>
      <c r="B14" s="32">
        <v>17.733305700000003</v>
      </c>
      <c r="C14" s="32">
        <v>549.92005959374637</v>
      </c>
      <c r="D14" s="32">
        <f>C14/Table1[[#This Row],[Std. Price ($)]]</f>
        <v>31.010577999213439</v>
      </c>
      <c r="E14" s="28">
        <v>26</v>
      </c>
      <c r="F14" s="28">
        <f>Table1[[#This Row],[APU
(units)]]*(1+Table1[[#This Row],[APU Trend]])^0</f>
        <v>26</v>
      </c>
      <c r="G14" s="28">
        <f>Table1[[#This Row],[APU
(units)]]*(1+Table1[[#This Row],[APU Trend]])^1</f>
        <v>57.2</v>
      </c>
      <c r="H14" s="28">
        <f>Table1[[#This Row],[APU
(units)]]*(1+Table1[[#This Row],[APU Trend]])^2</f>
        <v>125.84000000000002</v>
      </c>
      <c r="I14" s="55">
        <f>Table1[[#This Row],[APU
(units)]]*(1+Table1[[#This Row],[APU Trend]])^3</f>
        <v>276.84800000000007</v>
      </c>
      <c r="J14" s="55">
        <f>Table1[[#This Row],[APU
(units)]]*(1+Table1[[#This Row],[APU Trend]])^4</f>
        <v>609.06560000000013</v>
      </c>
      <c r="K14" s="55">
        <f>Table1[[#This Row],[APU
(units)]]*(1+Table1[[#This Row],[APU Trend]])^5</f>
        <v>1339.9443200000005</v>
      </c>
      <c r="L14" s="55">
        <f>Table1[[#This Row],[APU
(units)]]*(1+Table1[[#This Row],[APU Trend]])^6</f>
        <v>2947.8775040000014</v>
      </c>
      <c r="M14" s="55">
        <f>Table1[[#This Row],[APU
(units)]]*(1+Table1[[#This Row],[APU Trend]])^7</f>
        <v>6485.3305088000043</v>
      </c>
      <c r="N14" s="55">
        <f>Table1[[#This Row],[APU
(units)]]*(1+Table1[[#This Row],[APU Trend]])^8</f>
        <v>14267.727119360008</v>
      </c>
      <c r="O14" s="55">
        <f>Table1[[#This Row],[APU
(units)]]*(1+Table1[[#This Row],[APU Trend]])^9</f>
        <v>31388.999662592018</v>
      </c>
      <c r="P14" s="55">
        <f>Table1[[#This Row],[APU
(units)]]*(1+Table1[[#This Row],[APU Trend]])^10</f>
        <v>69055.799257702456</v>
      </c>
      <c r="Q14" s="55">
        <f>Table1[[#This Row],[APU
(units)]]*(1+Table1[[#This Row],[APU Trend]])^11</f>
        <v>151922.7583669454</v>
      </c>
      <c r="R14" s="55">
        <f>SUM(Table1[[#This Row],[Oct]:[September]])</f>
        <v>278503.39033939992</v>
      </c>
      <c r="S14" s="55">
        <f>Table1[[#This Row],[On-Hand Stock ($)]]*Table1[[#This Row],[APU Trend]]</f>
        <v>659.90407151249565</v>
      </c>
      <c r="T14" s="87">
        <v>1.2</v>
      </c>
      <c r="U14" s="87" t="b">
        <f>IF(AND(Table1[[#This Row],[INVENTROY SIZING]]&lt;0,Table1[[#This Row],[Lead Time (days)]]&lt;30),TRUE,FALSE)</f>
        <v>0</v>
      </c>
      <c r="V14" s="28">
        <v>0.81</v>
      </c>
      <c r="W14" s="28">
        <f>1.65+SQRT((30)*Table1[[#This Row],[Demand variability (COV)]])+(V14*Table1[[#This Row],[APU
(units)]])^2</f>
        <v>451.370373353932</v>
      </c>
      <c r="X14" s="28">
        <f>(Table1[[#This Row],[INVENTORY IN UNITS ON HAND]]-W14)*Table1[[#This Row],[Std. Price ($)]]</f>
        <v>-7454.368755014666</v>
      </c>
      <c r="Y14" s="28">
        <v>1.28</v>
      </c>
      <c r="Z14" s="28">
        <v>23</v>
      </c>
      <c r="AB14" s="92"/>
      <c r="AC14" s="96"/>
      <c r="AD14" s="99"/>
    </row>
    <row r="15" spans="1:30" x14ac:dyDescent="0.15">
      <c r="A15" s="31">
        <v>13825.925658404514</v>
      </c>
      <c r="B15" s="32">
        <v>21.084742800000001</v>
      </c>
      <c r="C15" s="32">
        <v>222.31934126585699</v>
      </c>
      <c r="D15" s="32">
        <f>C15/Table1[[#This Row],[Std. Price ($)]]</f>
        <v>10.54408599500948</v>
      </c>
      <c r="E15" s="28">
        <v>18</v>
      </c>
      <c r="F15" s="28">
        <f>Table1[[#This Row],[APU
(units)]]*(1+Table1[[#This Row],[APU Trend]])^0</f>
        <v>18</v>
      </c>
      <c r="G15" s="28">
        <f>Table1[[#This Row],[APU
(units)]]*(1+Table1[[#This Row],[APU Trend]])^1</f>
        <v>32.4</v>
      </c>
      <c r="H15" s="28">
        <f>Table1[[#This Row],[APU
(units)]]*(1+Table1[[#This Row],[APU Trend]])^2</f>
        <v>58.320000000000007</v>
      </c>
      <c r="I15" s="55">
        <f>Table1[[#This Row],[APU
(units)]]*(1+Table1[[#This Row],[APU Trend]])^3</f>
        <v>104.97600000000001</v>
      </c>
      <c r="J15" s="55">
        <f>Table1[[#This Row],[APU
(units)]]*(1+Table1[[#This Row],[APU Trend]])^4</f>
        <v>188.95680000000004</v>
      </c>
      <c r="K15" s="55">
        <f>Table1[[#This Row],[APU
(units)]]*(1+Table1[[#This Row],[APU Trend]])^5</f>
        <v>340.12224000000009</v>
      </c>
      <c r="L15" s="55">
        <f>Table1[[#This Row],[APU
(units)]]*(1+Table1[[#This Row],[APU Trend]])^6</f>
        <v>612.22003200000017</v>
      </c>
      <c r="M15" s="55">
        <f>Table1[[#This Row],[APU
(units)]]*(1+Table1[[#This Row],[APU Trend]])^7</f>
        <v>1101.9960576000003</v>
      </c>
      <c r="N15" s="55">
        <f>Table1[[#This Row],[APU
(units)]]*(1+Table1[[#This Row],[APU Trend]])^8</f>
        <v>1983.5929036800007</v>
      </c>
      <c r="O15" s="55">
        <f>Table1[[#This Row],[APU
(units)]]*(1+Table1[[#This Row],[APU Trend]])^9</f>
        <v>3570.4672266240013</v>
      </c>
      <c r="P15" s="55">
        <f>Table1[[#This Row],[APU
(units)]]*(1+Table1[[#This Row],[APU Trend]])^10</f>
        <v>6426.8410079232026</v>
      </c>
      <c r="Q15" s="55">
        <f>Table1[[#This Row],[APU
(units)]]*(1+Table1[[#This Row],[APU Trend]])^11</f>
        <v>11568.313814261766</v>
      </c>
      <c r="R15" s="55">
        <f>SUM(Table1[[#This Row],[Oct]:[September]])</f>
        <v>26006.206082088975</v>
      </c>
      <c r="S15" s="55">
        <f>Table1[[#This Row],[On-Hand Stock ($)]]*Table1[[#This Row],[APU Trend]]</f>
        <v>177.85547301268559</v>
      </c>
      <c r="T15" s="87">
        <v>0.8</v>
      </c>
      <c r="U15" s="87" t="b">
        <f>IF(AND(Table1[[#This Row],[INVENTROY SIZING]]&lt;0,Table1[[#This Row],[Lead Time (days)]]&lt;30),TRUE,FALSE)</f>
        <v>0</v>
      </c>
      <c r="V15" s="28">
        <v>0.77</v>
      </c>
      <c r="W15" s="28">
        <f>1.65+SQRT((30)*Table1[[#This Row],[Demand variability (COV)]])+(V15*Table1[[#This Row],[APU
(units)]])^2</f>
        <v>200.04245308902088</v>
      </c>
      <c r="X15" s="28">
        <f>(Table1[[#This Row],[INVENTORY IN UNITS ON HAND]]-W15)*Table1[[#This Row],[Std. Price ($)]]</f>
        <v>-3995.524331197214</v>
      </c>
      <c r="Y15" s="28">
        <v>1.32</v>
      </c>
      <c r="Z15" s="28">
        <v>11</v>
      </c>
      <c r="AB15" s="92"/>
      <c r="AC15" s="96"/>
      <c r="AD15" s="99"/>
    </row>
    <row r="16" spans="1:30" x14ac:dyDescent="0.15">
      <c r="A16" s="31">
        <v>35393.004059608233</v>
      </c>
      <c r="B16" s="32">
        <v>7.5951645000000001</v>
      </c>
      <c r="C16" s="32">
        <v>1758.931944485377</v>
      </c>
      <c r="D16" s="32">
        <f>C16/Table1[[#This Row],[Std. Price ($)]]</f>
        <v>231.58576018799553</v>
      </c>
      <c r="E16" s="28">
        <v>122</v>
      </c>
      <c r="F16" s="28">
        <f>Table1[[#This Row],[APU
(units)]]*(1+Table1[[#This Row],[APU Trend]])^0</f>
        <v>122</v>
      </c>
      <c r="G16" s="28">
        <f>Table1[[#This Row],[APU
(units)]]*(1+Table1[[#This Row],[APU Trend]])^1</f>
        <v>146.4</v>
      </c>
      <c r="H16" s="28">
        <f>Table1[[#This Row],[APU
(units)]]*(1+Table1[[#This Row],[APU Trend]])^2</f>
        <v>175.68</v>
      </c>
      <c r="I16" s="55">
        <f>Table1[[#This Row],[APU
(units)]]*(1+Table1[[#This Row],[APU Trend]])^3</f>
        <v>210.816</v>
      </c>
      <c r="J16" s="55">
        <f>Table1[[#This Row],[APU
(units)]]*(1+Table1[[#This Row],[APU Trend]])^4</f>
        <v>252.97919999999999</v>
      </c>
      <c r="K16" s="55">
        <f>Table1[[#This Row],[APU
(units)]]*(1+Table1[[#This Row],[APU Trend]])^5</f>
        <v>303.57504</v>
      </c>
      <c r="L16" s="55">
        <f>Table1[[#This Row],[APU
(units)]]*(1+Table1[[#This Row],[APU Trend]])^6</f>
        <v>364.29004799999996</v>
      </c>
      <c r="M16" s="55">
        <f>Table1[[#This Row],[APU
(units)]]*(1+Table1[[#This Row],[APU Trend]])^7</f>
        <v>437.14805759999996</v>
      </c>
      <c r="N16" s="55">
        <f>Table1[[#This Row],[APU
(units)]]*(1+Table1[[#This Row],[APU Trend]])^8</f>
        <v>524.57766911999988</v>
      </c>
      <c r="O16" s="55">
        <f>Table1[[#This Row],[APU
(units)]]*(1+Table1[[#This Row],[APU Trend]])^9</f>
        <v>629.4932029439999</v>
      </c>
      <c r="P16" s="55">
        <f>Table1[[#This Row],[APU
(units)]]*(1+Table1[[#This Row],[APU Trend]])^10</f>
        <v>755.39184353279984</v>
      </c>
      <c r="Q16" s="55">
        <f>Table1[[#This Row],[APU
(units)]]*(1+Table1[[#This Row],[APU Trend]])^11</f>
        <v>906.47021223935985</v>
      </c>
      <c r="R16" s="55">
        <f>SUM(Table1[[#This Row],[Oct]:[September]])</f>
        <v>4828.8212734361596</v>
      </c>
      <c r="S16" s="55">
        <f>Table1[[#This Row],[On-Hand Stock ($)]]*Table1[[#This Row],[APU Trend]]</f>
        <v>351.78638889707543</v>
      </c>
      <c r="T16" s="87">
        <v>0.2</v>
      </c>
      <c r="U16" s="87" t="b">
        <f>IF(AND(Table1[[#This Row],[INVENTROY SIZING]]&lt;0,Table1[[#This Row],[Lead Time (days)]]&lt;30),TRUE,FALSE)</f>
        <v>0</v>
      </c>
      <c r="V16" s="28">
        <v>0.77</v>
      </c>
      <c r="W16" s="28">
        <f>1.65+SQRT((30)*Table1[[#This Row],[Demand variability (COV)]])+(V16*Table1[[#This Row],[APU
(units)]])^2</f>
        <v>8833.7220692283481</v>
      </c>
      <c r="X16" s="28">
        <f>(Table1[[#This Row],[INVENTORY IN UNITS ON HAND]]-W16)*Table1[[#This Row],[Std. Price ($)]]</f>
        <v>-65334.640318584308</v>
      </c>
      <c r="Y16" s="28">
        <v>1.8</v>
      </c>
      <c r="Z16" s="28">
        <v>31</v>
      </c>
      <c r="AB16" s="92"/>
      <c r="AC16" s="96"/>
      <c r="AD16" s="99"/>
    </row>
    <row r="17" spans="1:30" x14ac:dyDescent="0.15">
      <c r="A17" s="31">
        <v>64602.929221362239</v>
      </c>
      <c r="B17" s="32">
        <v>7.1017254000000003</v>
      </c>
      <c r="C17" s="32">
        <v>1636.063717050346</v>
      </c>
      <c r="D17" s="32">
        <f>C17/Table1[[#This Row],[Std. Price ($)]]</f>
        <v>230.37552494642301</v>
      </c>
      <c r="E17" s="28">
        <v>122</v>
      </c>
      <c r="F17" s="28">
        <f>Table1[[#This Row],[APU
(units)]]*(1+Table1[[#This Row],[APU Trend]])^0</f>
        <v>122</v>
      </c>
      <c r="G17" s="28">
        <f>Table1[[#This Row],[APU
(units)]]*(1+Table1[[#This Row],[APU Trend]])^1</f>
        <v>97.600000000000009</v>
      </c>
      <c r="H17" s="28">
        <f>Table1[[#This Row],[APU
(units)]]*(1+Table1[[#This Row],[APU Trend]])^2</f>
        <v>78.080000000000013</v>
      </c>
      <c r="I17" s="55">
        <f>Table1[[#This Row],[APU
(units)]]*(1+Table1[[#This Row],[APU Trend]])^3</f>
        <v>62.464000000000013</v>
      </c>
      <c r="J17" s="55">
        <f>Table1[[#This Row],[APU
(units)]]*(1+Table1[[#This Row],[APU Trend]])^4</f>
        <v>49.971200000000024</v>
      </c>
      <c r="K17" s="55">
        <f>Table1[[#This Row],[APU
(units)]]*(1+Table1[[#This Row],[APU Trend]])^5</f>
        <v>39.976960000000027</v>
      </c>
      <c r="L17" s="55">
        <f>Table1[[#This Row],[APU
(units)]]*(1+Table1[[#This Row],[APU Trend]])^6</f>
        <v>31.981568000000017</v>
      </c>
      <c r="M17" s="55">
        <f>Table1[[#This Row],[APU
(units)]]*(1+Table1[[#This Row],[APU Trend]])^7</f>
        <v>25.585254400000018</v>
      </c>
      <c r="N17" s="55">
        <f>Table1[[#This Row],[APU
(units)]]*(1+Table1[[#This Row],[APU Trend]])^8</f>
        <v>20.468203520000017</v>
      </c>
      <c r="O17" s="55">
        <f>Table1[[#This Row],[APU
(units)]]*(1+Table1[[#This Row],[APU Trend]])^9</f>
        <v>16.374562816000015</v>
      </c>
      <c r="P17" s="55">
        <f>Table1[[#This Row],[APU
(units)]]*(1+Table1[[#This Row],[APU Trend]])^10</f>
        <v>13.099650252800014</v>
      </c>
      <c r="Q17" s="55">
        <f>Table1[[#This Row],[APU
(units)]]*(1+Table1[[#This Row],[APU Trend]])^11</f>
        <v>10.479720202240012</v>
      </c>
      <c r="R17" s="55">
        <f>SUM(Table1[[#This Row],[Oct]:[September]])</f>
        <v>568.0811191910401</v>
      </c>
      <c r="S17" s="55">
        <f>Table1[[#This Row],[On-Hand Stock ($)]]*Table1[[#This Row],[APU Trend]]</f>
        <v>-327.21274341006921</v>
      </c>
      <c r="T17" s="87">
        <v>-0.2</v>
      </c>
      <c r="U17" s="87" t="b">
        <f>IF(AND(Table1[[#This Row],[INVENTROY SIZING]]&lt;0,Table1[[#This Row],[Lead Time (days)]]&lt;30),TRUE,FALSE)</f>
        <v>0</v>
      </c>
      <c r="V17" s="28">
        <v>0.77</v>
      </c>
      <c r="W17" s="28">
        <f>1.65+SQRT((30)*Table1[[#This Row],[Demand variability (COV)]])+(V17*Table1[[#This Row],[APU
(units)]])^2</f>
        <v>8833.6811303625782</v>
      </c>
      <c r="X17" s="28">
        <f>(Table1[[#This Row],[INVENTORY IN UNITS ON HAND]]-W17)*Table1[[#This Row],[Std. Price ($)]]</f>
        <v>-61098.31394194629</v>
      </c>
      <c r="Y17" s="28">
        <v>1.78</v>
      </c>
      <c r="Z17" s="28">
        <v>31</v>
      </c>
      <c r="AB17" s="93"/>
      <c r="AC17" s="97"/>
      <c r="AD17" s="98"/>
    </row>
    <row r="18" spans="1:30" x14ac:dyDescent="0.2">
      <c r="A18" s="31">
        <v>78437.897509284914</v>
      </c>
      <c r="B18" s="32">
        <v>16.6069134</v>
      </c>
      <c r="C18" s="32">
        <v>3409.9840384445884</v>
      </c>
      <c r="D18" s="32">
        <f>C18/Table1[[#This Row],[Std. Price ($)]]</f>
        <v>205.33520927763664</v>
      </c>
      <c r="E18" s="28">
        <v>74</v>
      </c>
      <c r="F18" s="28">
        <f>Table1[[#This Row],[APU
(units)]]*(1+Table1[[#This Row],[APU Trend]])^0</f>
        <v>74</v>
      </c>
      <c r="G18" s="28">
        <f>Table1[[#This Row],[APU
(units)]]*(1+Table1[[#This Row],[APU Trend]])^1</f>
        <v>66.600000000000009</v>
      </c>
      <c r="H18" s="28">
        <f>Table1[[#This Row],[APU
(units)]]*(1+Table1[[#This Row],[APU Trend]])^2</f>
        <v>59.940000000000005</v>
      </c>
      <c r="I18" s="55">
        <f>Table1[[#This Row],[APU
(units)]]*(1+Table1[[#This Row],[APU Trend]])^3</f>
        <v>53.946000000000005</v>
      </c>
      <c r="J18" s="55">
        <f>Table1[[#This Row],[APU
(units)]]*(1+Table1[[#This Row],[APU Trend]])^4</f>
        <v>48.551400000000008</v>
      </c>
      <c r="K18" s="55">
        <f>Table1[[#This Row],[APU
(units)]]*(1+Table1[[#This Row],[APU Trend]])^5</f>
        <v>43.696260000000017</v>
      </c>
      <c r="L18" s="55">
        <f>Table1[[#This Row],[APU
(units)]]*(1+Table1[[#This Row],[APU Trend]])^6</f>
        <v>39.326634000000013</v>
      </c>
      <c r="M18" s="55">
        <f>Table1[[#This Row],[APU
(units)]]*(1+Table1[[#This Row],[APU Trend]])^7</f>
        <v>35.39397060000001</v>
      </c>
      <c r="N18" s="55">
        <f>Table1[[#This Row],[APU
(units)]]*(1+Table1[[#This Row],[APU Trend]])^8</f>
        <v>31.854573540000011</v>
      </c>
      <c r="O18" s="55">
        <f>Table1[[#This Row],[APU
(units)]]*(1+Table1[[#This Row],[APU Trend]])^9</f>
        <v>28.669116186000011</v>
      </c>
      <c r="P18" s="55">
        <f>Table1[[#This Row],[APU
(units)]]*(1+Table1[[#This Row],[APU Trend]])^10</f>
        <v>25.802204567400011</v>
      </c>
      <c r="Q18" s="55">
        <f>Table1[[#This Row],[APU
(units)]]*(1+Table1[[#This Row],[APU Trend]])^11</f>
        <v>23.221984110660014</v>
      </c>
      <c r="R18" s="55">
        <f>SUM(Table1[[#This Row],[Oct]:[September]])</f>
        <v>531.00214300406003</v>
      </c>
      <c r="S18" s="55">
        <f>Table1[[#This Row],[On-Hand Stock ($)]]*Table1[[#This Row],[APU Trend]]</f>
        <v>-340.99840384445884</v>
      </c>
      <c r="T18" s="87">
        <v>-0.1</v>
      </c>
      <c r="U18" s="87" t="b">
        <f>IF(AND(Table1[[#This Row],[INVENTROY SIZING]]&lt;0,Table1[[#This Row],[Lead Time (days)]]&lt;30),TRUE,FALSE)</f>
        <v>0</v>
      </c>
      <c r="V18" s="28">
        <v>0.77</v>
      </c>
      <c r="W18" s="28">
        <f>1.65+SQRT((30)*Table1[[#This Row],[Demand variability (COV)]])+(V18*Table1[[#This Row],[APU
(units)]])^2</f>
        <v>3254.1149626465385</v>
      </c>
      <c r="X18" s="28">
        <f>(Table1[[#This Row],[INVENTORY IN UNITS ON HAND]]-W18)*Table1[[#This Row],[Std. Price ($)]]</f>
        <v>-50630.821339870708</v>
      </c>
      <c r="Y18" s="28">
        <v>1.1000000000000001</v>
      </c>
      <c r="Z18" s="28">
        <v>61</v>
      </c>
      <c r="AB18" s="91"/>
      <c r="AC18" s="95"/>
      <c r="AD18" s="99"/>
    </row>
    <row r="19" spans="1:30" x14ac:dyDescent="0.15">
      <c r="A19" s="31">
        <v>49840.641108975193</v>
      </c>
      <c r="B19" s="32">
        <v>37.023805499999995</v>
      </c>
      <c r="C19" s="32">
        <v>272.355807146404</v>
      </c>
      <c r="D19" s="32">
        <f>C19/Table1[[#This Row],[Std. Price ($)]]</f>
        <v>7.3562348188763051</v>
      </c>
      <c r="E19" s="28">
        <v>10</v>
      </c>
      <c r="F19" s="28">
        <f>Table1[[#This Row],[APU
(units)]]*(1+Table1[[#This Row],[APU Trend]])^0</f>
        <v>10</v>
      </c>
      <c r="G19" s="28">
        <f>Table1[[#This Row],[APU
(units)]]*(1+Table1[[#This Row],[APU Trend]])^1</f>
        <v>22</v>
      </c>
      <c r="H19" s="28">
        <f>Table1[[#This Row],[APU
(units)]]*(1+Table1[[#This Row],[APU Trend]])^2</f>
        <v>48.400000000000006</v>
      </c>
      <c r="I19" s="55">
        <f>Table1[[#This Row],[APU
(units)]]*(1+Table1[[#This Row],[APU Trend]])^3</f>
        <v>106.48000000000003</v>
      </c>
      <c r="J19" s="55">
        <f>Table1[[#This Row],[APU
(units)]]*(1+Table1[[#This Row],[APU Trend]])^4</f>
        <v>234.25600000000006</v>
      </c>
      <c r="K19" s="55">
        <f>Table1[[#This Row],[APU
(units)]]*(1+Table1[[#This Row],[APU Trend]])^5</f>
        <v>515.36320000000023</v>
      </c>
      <c r="L19" s="55">
        <f>Table1[[#This Row],[APU
(units)]]*(1+Table1[[#This Row],[APU Trend]])^6</f>
        <v>1133.7990400000006</v>
      </c>
      <c r="M19" s="55">
        <f>Table1[[#This Row],[APU
(units)]]*(1+Table1[[#This Row],[APU Trend]])^7</f>
        <v>2494.3578880000014</v>
      </c>
      <c r="N19" s="55">
        <f>Table1[[#This Row],[APU
(units)]]*(1+Table1[[#This Row],[APU Trend]])^8</f>
        <v>5487.5873536000026</v>
      </c>
      <c r="O19" s="55">
        <f>Table1[[#This Row],[APU
(units)]]*(1+Table1[[#This Row],[APU Trend]])^9</f>
        <v>12072.692177920007</v>
      </c>
      <c r="P19" s="55">
        <f>Table1[[#This Row],[APU
(units)]]*(1+Table1[[#This Row],[APU Trend]])^10</f>
        <v>26559.922791424018</v>
      </c>
      <c r="Q19" s="55">
        <f>Table1[[#This Row],[APU
(units)]]*(1+Table1[[#This Row],[APU Trend]])^11</f>
        <v>58431.83014113285</v>
      </c>
      <c r="R19" s="55">
        <f>SUM(Table1[[#This Row],[Oct]:[September]])</f>
        <v>107116.68859207688</v>
      </c>
      <c r="S19" s="55">
        <f>Table1[[#This Row],[On-Hand Stock ($)]]*Table1[[#This Row],[APU Trend]]</f>
        <v>326.82696857568482</v>
      </c>
      <c r="T19" s="87">
        <v>1.2</v>
      </c>
      <c r="U19" s="87" t="b">
        <f>IF(AND(Table1[[#This Row],[INVENTROY SIZING]]&lt;0,Table1[[#This Row],[Lead Time (days)]]&lt;30),TRUE,FALSE)</f>
        <v>0</v>
      </c>
      <c r="V19" s="28">
        <v>0.77</v>
      </c>
      <c r="W19" s="28">
        <f>1.65+SQRT((30)*Table1[[#This Row],[Demand variability (COV)]])+(V19*Table1[[#This Row],[APU
(units)]])^2</f>
        <v>67.48980915752513</v>
      </c>
      <c r="X19" s="28">
        <f>(Table1[[#This Row],[INVENTORY IN UNITS ON HAND]]-W19)*Table1[[#This Row],[Std. Price ($)]]</f>
        <v>-2226.373760333925</v>
      </c>
      <c r="Y19" s="28">
        <v>1.43</v>
      </c>
      <c r="Z19" s="28">
        <v>13</v>
      </c>
      <c r="AB19" s="92"/>
      <c r="AC19" s="96"/>
      <c r="AD19" s="99"/>
    </row>
    <row r="20" spans="1:30" x14ac:dyDescent="0.15">
      <c r="A20" s="31">
        <v>11673.868118827302</v>
      </c>
      <c r="B20" s="32">
        <v>34.395662399999999</v>
      </c>
      <c r="C20" s="32">
        <v>331.52684597226045</v>
      </c>
      <c r="D20" s="32">
        <f>C20/Table1[[#This Row],[Std. Price ($)]]</f>
        <v>9.6386236763464819</v>
      </c>
      <c r="E20" s="28">
        <v>10</v>
      </c>
      <c r="F20" s="28">
        <f>Table1[[#This Row],[APU
(units)]]*(1+Table1[[#This Row],[APU Trend]])^0</f>
        <v>10</v>
      </c>
      <c r="G20" s="28">
        <f>Table1[[#This Row],[APU
(units)]]*(1+Table1[[#This Row],[APU Trend]])^1</f>
        <v>9</v>
      </c>
      <c r="H20" s="28">
        <f>Table1[[#This Row],[APU
(units)]]*(1+Table1[[#This Row],[APU Trend]])^2</f>
        <v>8.1000000000000014</v>
      </c>
      <c r="I20" s="55">
        <f>Table1[[#This Row],[APU
(units)]]*(1+Table1[[#This Row],[APU Trend]])^3</f>
        <v>7.2900000000000009</v>
      </c>
      <c r="J20" s="55">
        <f>Table1[[#This Row],[APU
(units)]]*(1+Table1[[#This Row],[APU Trend]])^4</f>
        <v>6.5610000000000017</v>
      </c>
      <c r="K20" s="55">
        <f>Table1[[#This Row],[APU
(units)]]*(1+Table1[[#This Row],[APU Trend]])^5</f>
        <v>5.9049000000000014</v>
      </c>
      <c r="L20" s="55">
        <f>Table1[[#This Row],[APU
(units)]]*(1+Table1[[#This Row],[APU Trend]])^6</f>
        <v>5.3144100000000014</v>
      </c>
      <c r="M20" s="55">
        <f>Table1[[#This Row],[APU
(units)]]*(1+Table1[[#This Row],[APU Trend]])^7</f>
        <v>4.7829690000000014</v>
      </c>
      <c r="N20" s="55">
        <f>Table1[[#This Row],[APU
(units)]]*(1+Table1[[#This Row],[APU Trend]])^8</f>
        <v>4.3046721000000012</v>
      </c>
      <c r="O20" s="55">
        <f>Table1[[#This Row],[APU
(units)]]*(1+Table1[[#This Row],[APU Trend]])^9</f>
        <v>3.8742048900000015</v>
      </c>
      <c r="P20" s="55">
        <f>Table1[[#This Row],[APU
(units)]]*(1+Table1[[#This Row],[APU Trend]])^10</f>
        <v>3.4867844010000013</v>
      </c>
      <c r="Q20" s="55">
        <f>Table1[[#This Row],[APU
(units)]]*(1+Table1[[#This Row],[APU Trend]])^11</f>
        <v>3.1381059609000017</v>
      </c>
      <c r="R20" s="55">
        <f>SUM(Table1[[#This Row],[Oct]:[September]])</f>
        <v>71.75704635190003</v>
      </c>
      <c r="S20" s="55">
        <f>Table1[[#This Row],[On-Hand Stock ($)]]*Table1[[#This Row],[APU Trend]]</f>
        <v>-33.152684597226049</v>
      </c>
      <c r="T20" s="87">
        <v>-0.1</v>
      </c>
      <c r="U20" s="87" t="b">
        <f>IF(AND(Table1[[#This Row],[INVENTROY SIZING]]&lt;0,Table1[[#This Row],[Lead Time (days)]]&lt;30),TRUE,FALSE)</f>
        <v>1</v>
      </c>
      <c r="V20" s="28">
        <v>0.8</v>
      </c>
      <c r="W20" s="28">
        <f>1.65+SQRT((30)*Table1[[#This Row],[Demand variability (COV)]])+(V20*Table1[[#This Row],[APU
(units)]])^2</f>
        <v>71.523670062235368</v>
      </c>
      <c r="X20" s="28">
        <f>(Table1[[#This Row],[INVENTORY IN UNITS ON HAND]]-W20)*Table1[[#This Row],[Std. Price ($)]]</f>
        <v>-2128.5771630973741</v>
      </c>
      <c r="Y20" s="28">
        <v>1.1499999999999999</v>
      </c>
      <c r="Z20" s="28">
        <v>21</v>
      </c>
    </row>
    <row r="21" spans="1:30" x14ac:dyDescent="0.15">
      <c r="A21" s="31">
        <v>67407.819871389409</v>
      </c>
      <c r="B21" s="32">
        <v>28.492213200000002</v>
      </c>
      <c r="C21" s="32">
        <v>214.01300006447684</v>
      </c>
      <c r="D21" s="32">
        <f>C21/Table1[[#This Row],[Std. Price ($)]]</f>
        <v>7.5112803123513352</v>
      </c>
      <c r="E21" s="28">
        <v>10</v>
      </c>
      <c r="F21" s="28">
        <f>Table1[[#This Row],[APU
(units)]]*(1+Table1[[#This Row],[APU Trend]])^0</f>
        <v>10</v>
      </c>
      <c r="G21" s="28">
        <f>Table1[[#This Row],[APU
(units)]]*(1+Table1[[#This Row],[APU Trend]])^1</f>
        <v>6</v>
      </c>
      <c r="H21" s="28">
        <f>Table1[[#This Row],[APU
(units)]]*(1+Table1[[#This Row],[APU Trend]])^2</f>
        <v>3.5999999999999996</v>
      </c>
      <c r="I21" s="55">
        <f>Table1[[#This Row],[APU
(units)]]*(1+Table1[[#This Row],[APU Trend]])^3</f>
        <v>2.16</v>
      </c>
      <c r="J21" s="55">
        <f>Table1[[#This Row],[APU
(units)]]*(1+Table1[[#This Row],[APU Trend]])^4</f>
        <v>1.2959999999999998</v>
      </c>
      <c r="K21" s="55">
        <f>Table1[[#This Row],[APU
(units)]]*(1+Table1[[#This Row],[APU Trend]])^5</f>
        <v>0.77759999999999996</v>
      </c>
      <c r="L21" s="55">
        <f>Table1[[#This Row],[APU
(units)]]*(1+Table1[[#This Row],[APU Trend]])^6</f>
        <v>0.46655999999999997</v>
      </c>
      <c r="M21" s="55">
        <f>Table1[[#This Row],[APU
(units)]]*(1+Table1[[#This Row],[APU Trend]])^7</f>
        <v>0.27993599999999996</v>
      </c>
      <c r="N21" s="55">
        <f>Table1[[#This Row],[APU
(units)]]*(1+Table1[[#This Row],[APU Trend]])^8</f>
        <v>0.16796159999999999</v>
      </c>
      <c r="O21" s="55">
        <f>Table1[[#This Row],[APU
(units)]]*(1+Table1[[#This Row],[APU Trend]])^9</f>
        <v>0.10077695999999998</v>
      </c>
      <c r="P21" s="55">
        <f>Table1[[#This Row],[APU
(units)]]*(1+Table1[[#This Row],[APU Trend]])^10</f>
        <v>6.046617599999999E-2</v>
      </c>
      <c r="Q21" s="55">
        <f>Table1[[#This Row],[APU
(units)]]*(1+Table1[[#This Row],[APU Trend]])^11</f>
        <v>3.6279705599999997E-2</v>
      </c>
      <c r="R21" s="55">
        <f>SUM(Table1[[#This Row],[Oct]:[September]])</f>
        <v>24.945580441600001</v>
      </c>
      <c r="S21" s="55">
        <f>Table1[[#This Row],[On-Hand Stock ($)]]*Table1[[#This Row],[APU Trend]]</f>
        <v>-85.605200025790737</v>
      </c>
      <c r="T21" s="87">
        <v>-0.4</v>
      </c>
      <c r="U21" s="87" t="b">
        <f>IF(AND(Table1[[#This Row],[INVENTROY SIZING]]&lt;0,Table1[[#This Row],[Lead Time (days)]]&lt;30),TRUE,FALSE)</f>
        <v>1</v>
      </c>
      <c r="V21" s="28">
        <v>0.77</v>
      </c>
      <c r="W21" s="28">
        <f>1.65+SQRT((30)*Table1[[#This Row],[Demand variability (COV)]])+(V21*Table1[[#This Row],[APU
(units)]])^2</f>
        <v>67.824765791223413</v>
      </c>
      <c r="X21" s="28">
        <f>(Table1[[#This Row],[INVENTORY IN UNITS ON HAND]]-W21)*Table1[[#This Row],[Std. Price ($)]]</f>
        <v>-1718.4646870991276</v>
      </c>
      <c r="Y21" s="28">
        <v>1.58</v>
      </c>
      <c r="Z21" s="28">
        <v>12</v>
      </c>
    </row>
    <row r="22" spans="1:30" x14ac:dyDescent="0.15">
      <c r="A22" s="31">
        <v>45569.933058809496</v>
      </c>
      <c r="B22" s="32">
        <v>15.422959199999999</v>
      </c>
      <c r="C22" s="32">
        <v>1500</v>
      </c>
      <c r="D22" s="32">
        <f>C22/Table1[[#This Row],[Std. Price ($)]]</f>
        <v>97.257600214620297</v>
      </c>
      <c r="E22" s="28">
        <v>10</v>
      </c>
      <c r="F22" s="28">
        <f>Table1[[#This Row],[APU
(units)]]*(1+Table1[[#This Row],[APU Trend]])^0</f>
        <v>10</v>
      </c>
      <c r="G22" s="28">
        <f>Table1[[#This Row],[APU
(units)]]*(1+Table1[[#This Row],[APU Trend]])^1</f>
        <v>6</v>
      </c>
      <c r="H22" s="28">
        <f>Table1[[#This Row],[APU
(units)]]*(1+Table1[[#This Row],[APU Trend]])^2</f>
        <v>3.5999999999999996</v>
      </c>
      <c r="I22" s="55">
        <f>Table1[[#This Row],[APU
(units)]]*(1+Table1[[#This Row],[APU Trend]])^3</f>
        <v>2.16</v>
      </c>
      <c r="J22" s="55">
        <f>Table1[[#This Row],[APU
(units)]]*(1+Table1[[#This Row],[APU Trend]])^4</f>
        <v>1.2959999999999998</v>
      </c>
      <c r="K22" s="55">
        <f>Table1[[#This Row],[APU
(units)]]*(1+Table1[[#This Row],[APU Trend]])^5</f>
        <v>0.77759999999999996</v>
      </c>
      <c r="L22" s="55">
        <f>Table1[[#This Row],[APU
(units)]]*(1+Table1[[#This Row],[APU Trend]])^6</f>
        <v>0.46655999999999997</v>
      </c>
      <c r="M22" s="55">
        <f>Table1[[#This Row],[APU
(units)]]*(1+Table1[[#This Row],[APU Trend]])^7</f>
        <v>0.27993599999999996</v>
      </c>
      <c r="N22" s="55">
        <f>Table1[[#This Row],[APU
(units)]]*(1+Table1[[#This Row],[APU Trend]])^8</f>
        <v>0.16796159999999999</v>
      </c>
      <c r="O22" s="55">
        <f>Table1[[#This Row],[APU
(units)]]*(1+Table1[[#This Row],[APU Trend]])^9</f>
        <v>0.10077695999999998</v>
      </c>
      <c r="P22" s="55">
        <f>Table1[[#This Row],[APU
(units)]]*(1+Table1[[#This Row],[APU Trend]])^10</f>
        <v>6.046617599999999E-2</v>
      </c>
      <c r="Q22" s="55">
        <f>Table1[[#This Row],[APU
(units)]]*(1+Table1[[#This Row],[APU Trend]])^11</f>
        <v>3.6279705599999997E-2</v>
      </c>
      <c r="R22" s="55">
        <f>SUM(Table1[[#This Row],[Oct]:[September]])</f>
        <v>24.945580441600001</v>
      </c>
      <c r="S22" s="55">
        <f>Table1[[#This Row],[On-Hand Stock ($)]]*Table1[[#This Row],[APU Trend]]</f>
        <v>-600</v>
      </c>
      <c r="T22" s="87">
        <v>-0.4</v>
      </c>
      <c r="U22" s="87" t="b">
        <f>IF(AND(Table1[[#This Row],[INVENTROY SIZING]]&lt;0,Table1[[#This Row],[Lead Time (days)]]&lt;30),TRUE,FALSE)</f>
        <v>1</v>
      </c>
      <c r="V22" s="28">
        <v>0.77</v>
      </c>
      <c r="W22" s="28">
        <f>1.65+SQRT((30)*Table1[[#This Row],[Demand variability (COV)]])+(V22*Table1[[#This Row],[APU
(units)]])^2</f>
        <v>67.737058187186577</v>
      </c>
      <c r="X22" s="28">
        <f>(Table1[[#This Row],[INVENTORY IN UNITS ON HAND]]-W22)*Table1[[#This Row],[Std. Price ($)]]</f>
        <v>455.2941152509955</v>
      </c>
      <c r="Y22" s="28">
        <v>1.54</v>
      </c>
      <c r="Z22" s="28">
        <v>16</v>
      </c>
    </row>
    <row r="23" spans="1:30" x14ac:dyDescent="0.15">
      <c r="A23" s="31">
        <v>46546.618425031826</v>
      </c>
      <c r="B23" s="32">
        <v>9.4444613999999998</v>
      </c>
      <c r="C23" s="32">
        <v>59.179333498731872</v>
      </c>
      <c r="D23" s="32">
        <f>C23/Table1[[#This Row],[Std. Price ($)]]</f>
        <v>6.2660358269590546</v>
      </c>
      <c r="E23" s="28">
        <v>10</v>
      </c>
      <c r="F23" s="28">
        <f>Table1[[#This Row],[APU
(units)]]*(1+Table1[[#This Row],[APU Trend]])^0</f>
        <v>10</v>
      </c>
      <c r="G23" s="28">
        <f>Table1[[#This Row],[APU
(units)]]*(1+Table1[[#This Row],[APU Trend]])^1</f>
        <v>22</v>
      </c>
      <c r="H23" s="28">
        <f>Table1[[#This Row],[APU
(units)]]*(1+Table1[[#This Row],[APU Trend]])^2</f>
        <v>48.400000000000006</v>
      </c>
      <c r="I23" s="55">
        <f>Table1[[#This Row],[APU
(units)]]*(1+Table1[[#This Row],[APU Trend]])^3</f>
        <v>106.48000000000003</v>
      </c>
      <c r="J23" s="55">
        <f>Table1[[#This Row],[APU
(units)]]*(1+Table1[[#This Row],[APU Trend]])^4</f>
        <v>234.25600000000006</v>
      </c>
      <c r="K23" s="55">
        <f>Table1[[#This Row],[APU
(units)]]*(1+Table1[[#This Row],[APU Trend]])^5</f>
        <v>515.36320000000023</v>
      </c>
      <c r="L23" s="55">
        <f>Table1[[#This Row],[APU
(units)]]*(1+Table1[[#This Row],[APU Trend]])^6</f>
        <v>1133.7990400000006</v>
      </c>
      <c r="M23" s="55">
        <f>Table1[[#This Row],[APU
(units)]]*(1+Table1[[#This Row],[APU Trend]])^7</f>
        <v>2494.3578880000014</v>
      </c>
      <c r="N23" s="55">
        <f>Table1[[#This Row],[APU
(units)]]*(1+Table1[[#This Row],[APU Trend]])^8</f>
        <v>5487.5873536000026</v>
      </c>
      <c r="O23" s="55">
        <f>Table1[[#This Row],[APU
(units)]]*(1+Table1[[#This Row],[APU Trend]])^9</f>
        <v>12072.692177920007</v>
      </c>
      <c r="P23" s="55">
        <f>Table1[[#This Row],[APU
(units)]]*(1+Table1[[#This Row],[APU Trend]])^10</f>
        <v>26559.922791424018</v>
      </c>
      <c r="Q23" s="55">
        <f>Table1[[#This Row],[APU
(units)]]*(1+Table1[[#This Row],[APU Trend]])^11</f>
        <v>58431.83014113285</v>
      </c>
      <c r="R23" s="55">
        <f>SUM(Table1[[#This Row],[Oct]:[September]])</f>
        <v>107116.68859207688</v>
      </c>
      <c r="S23" s="55">
        <f>Table1[[#This Row],[On-Hand Stock ($)]]*Table1[[#This Row],[APU Trend]]</f>
        <v>71.01520019847824</v>
      </c>
      <c r="T23" s="87">
        <v>1.2</v>
      </c>
      <c r="U23" s="87" t="b">
        <f>IF(AND(Table1[[#This Row],[INVENTROY SIZING]]&lt;0,Table1[[#This Row],[Lead Time (days)]]&lt;30),TRUE,FALSE)</f>
        <v>0</v>
      </c>
      <c r="V23" s="28">
        <v>0.77</v>
      </c>
      <c r="W23" s="28">
        <f>1.65+SQRT((30)*Table1[[#This Row],[Demand variability (COV)]])+(V23*Table1[[#This Row],[APU
(units)]])^2</f>
        <v>67.014537019394979</v>
      </c>
      <c r="X23" s="28">
        <f>(Table1[[#This Row],[INVENTORY IN UNITS ON HAND]]-W23)*Table1[[#This Row],[Std. Price ($)]]</f>
        <v>-573.73687461981501</v>
      </c>
      <c r="Y23" s="28">
        <v>1.23</v>
      </c>
      <c r="Z23" s="28">
        <v>12</v>
      </c>
    </row>
    <row r="24" spans="1:30" x14ac:dyDescent="0.15">
      <c r="A24" s="31">
        <v>16996.042258722046</v>
      </c>
      <c r="B24" s="32">
        <v>17.9005431</v>
      </c>
      <c r="C24" s="32">
        <v>602.74567509123153</v>
      </c>
      <c r="D24" s="32">
        <f>C24/Table1[[#This Row],[Std. Price ($)]]</f>
        <v>33.67192111010484</v>
      </c>
      <c r="E24" s="28">
        <v>10</v>
      </c>
      <c r="F24" s="28">
        <f>Table1[[#This Row],[APU
(units)]]*(1+Table1[[#This Row],[APU Trend]])^0</f>
        <v>10</v>
      </c>
      <c r="G24" s="28">
        <f>Table1[[#This Row],[APU
(units)]]*(1+Table1[[#This Row],[APU Trend]])^1</f>
        <v>8</v>
      </c>
      <c r="H24" s="28">
        <f>Table1[[#This Row],[APU
(units)]]*(1+Table1[[#This Row],[APU Trend]])^2</f>
        <v>6.4000000000000012</v>
      </c>
      <c r="I24" s="55">
        <f>Table1[[#This Row],[APU
(units)]]*(1+Table1[[#This Row],[APU Trend]])^3</f>
        <v>5.120000000000001</v>
      </c>
      <c r="J24" s="55">
        <f>Table1[[#This Row],[APU
(units)]]*(1+Table1[[#This Row],[APU Trend]])^4</f>
        <v>4.0960000000000019</v>
      </c>
      <c r="K24" s="55">
        <f>Table1[[#This Row],[APU
(units)]]*(1+Table1[[#This Row],[APU Trend]])^5</f>
        <v>3.2768000000000019</v>
      </c>
      <c r="L24" s="55">
        <f>Table1[[#This Row],[APU
(units)]]*(1+Table1[[#This Row],[APU Trend]])^6</f>
        <v>2.6214400000000015</v>
      </c>
      <c r="M24" s="55">
        <f>Table1[[#This Row],[APU
(units)]]*(1+Table1[[#This Row],[APU Trend]])^7</f>
        <v>2.0971520000000017</v>
      </c>
      <c r="N24" s="55">
        <f>Table1[[#This Row],[APU
(units)]]*(1+Table1[[#This Row],[APU Trend]])^8</f>
        <v>1.6777216000000015</v>
      </c>
      <c r="O24" s="55">
        <f>Table1[[#This Row],[APU
(units)]]*(1+Table1[[#This Row],[APU Trend]])^9</f>
        <v>1.3421772800000011</v>
      </c>
      <c r="P24" s="55">
        <f>Table1[[#This Row],[APU
(units)]]*(1+Table1[[#This Row],[APU Trend]])^10</f>
        <v>1.0737418240000012</v>
      </c>
      <c r="Q24" s="55">
        <f>Table1[[#This Row],[APU
(units)]]*(1+Table1[[#This Row],[APU Trend]])^11</f>
        <v>0.85899345920000092</v>
      </c>
      <c r="R24" s="55">
        <f>SUM(Table1[[#This Row],[Oct]:[September]])</f>
        <v>46.564026163200012</v>
      </c>
      <c r="S24" s="55">
        <f>Table1[[#This Row],[On-Hand Stock ($)]]*Table1[[#This Row],[APU Trend]]</f>
        <v>-120.54913501824632</v>
      </c>
      <c r="T24" s="87">
        <v>-0.2</v>
      </c>
      <c r="U24" s="87" t="b">
        <f>IF(AND(Table1[[#This Row],[INVENTROY SIZING]]&lt;0,Table1[[#This Row],[Lead Time (days)]]&lt;30),TRUE,FALSE)</f>
        <v>0</v>
      </c>
      <c r="V24" s="28">
        <v>0.77</v>
      </c>
      <c r="W24" s="28">
        <f>1.65+SQRT((30)*Table1[[#This Row],[Demand variability (COV)]])+(V24*Table1[[#This Row],[APU
(units)]])^2</f>
        <v>66.417225575051674</v>
      </c>
      <c r="X24" s="28">
        <f>(Table1[[#This Row],[INVENTORY IN UNITS ON HAND]]-W24)*Table1[[#This Row],[Std. Price ($)]]</f>
        <v>-586.15873389740329</v>
      </c>
      <c r="Y24" s="28">
        <v>1</v>
      </c>
      <c r="Z24" s="28">
        <v>81</v>
      </c>
    </row>
    <row r="25" spans="1:30" x14ac:dyDescent="0.15">
      <c r="A25" s="31">
        <v>89385.16644414865</v>
      </c>
      <c r="B25" s="32">
        <v>20.130366299999999</v>
      </c>
      <c r="C25" s="32">
        <v>260.68434699035231</v>
      </c>
      <c r="D25" s="32">
        <f>C25/Table1[[#This Row],[Std. Price ($)]]</f>
        <v>12.949806432004783</v>
      </c>
      <c r="E25" s="28">
        <v>10</v>
      </c>
      <c r="F25" s="28">
        <f>Table1[[#This Row],[APU
(units)]]*(1+Table1[[#This Row],[APU Trend]])^0</f>
        <v>10</v>
      </c>
      <c r="G25" s="28">
        <f>Table1[[#This Row],[APU
(units)]]*(1+Table1[[#This Row],[APU Trend]])^1</f>
        <v>15</v>
      </c>
      <c r="H25" s="28">
        <f>Table1[[#This Row],[APU
(units)]]*(1+Table1[[#This Row],[APU Trend]])^2</f>
        <v>22.5</v>
      </c>
      <c r="I25" s="55">
        <f>Table1[[#This Row],[APU
(units)]]*(1+Table1[[#This Row],[APU Trend]])^3</f>
        <v>33.75</v>
      </c>
      <c r="J25" s="55">
        <f>Table1[[#This Row],[APU
(units)]]*(1+Table1[[#This Row],[APU Trend]])^4</f>
        <v>50.625</v>
      </c>
      <c r="K25" s="55">
        <f>Table1[[#This Row],[APU
(units)]]*(1+Table1[[#This Row],[APU Trend]])^5</f>
        <v>75.9375</v>
      </c>
      <c r="L25" s="55">
        <f>Table1[[#This Row],[APU
(units)]]*(1+Table1[[#This Row],[APU Trend]])^6</f>
        <v>113.90625</v>
      </c>
      <c r="M25" s="55">
        <f>Table1[[#This Row],[APU
(units)]]*(1+Table1[[#This Row],[APU Trend]])^7</f>
        <v>170.859375</v>
      </c>
      <c r="N25" s="55">
        <f>Table1[[#This Row],[APU
(units)]]*(1+Table1[[#This Row],[APU Trend]])^8</f>
        <v>256.2890625</v>
      </c>
      <c r="O25" s="55">
        <f>Table1[[#This Row],[APU
(units)]]*(1+Table1[[#This Row],[APU Trend]])^9</f>
        <v>384.43359375</v>
      </c>
      <c r="P25" s="55">
        <f>Table1[[#This Row],[APU
(units)]]*(1+Table1[[#This Row],[APU Trend]])^10</f>
        <v>576.650390625</v>
      </c>
      <c r="Q25" s="55">
        <f>Table1[[#This Row],[APU
(units)]]*(1+Table1[[#This Row],[APU Trend]])^11</f>
        <v>864.9755859375</v>
      </c>
      <c r="R25" s="55">
        <f>SUM(Table1[[#This Row],[Oct]:[September]])</f>
        <v>2574.9267578125</v>
      </c>
      <c r="S25" s="55">
        <f>Table1[[#This Row],[On-Hand Stock ($)]]*Table1[[#This Row],[APU Trend]]</f>
        <v>130.34217349517616</v>
      </c>
      <c r="T25" s="87">
        <v>0.5</v>
      </c>
      <c r="U25" s="87" t="b">
        <f>IF(AND(Table1[[#This Row],[INVENTROY SIZING]]&lt;0,Table1[[#This Row],[Lead Time (days)]]&lt;30),TRUE,FALSE)</f>
        <v>0</v>
      </c>
      <c r="V25" s="28">
        <v>0.77</v>
      </c>
      <c r="W25" s="28">
        <f>1.65+SQRT((30)*Table1[[#This Row],[Demand variability (COV)]])+(V25*Table1[[#This Row],[APU
(units)]])^2</f>
        <v>67.737058187186577</v>
      </c>
      <c r="X25" s="28">
        <f>(Table1[[#This Row],[INVENTORY IN UNITS ON HAND]]-W25)*Table1[[#This Row],[Std. Price ($)]]</f>
        <v>-1102.8874464021274</v>
      </c>
      <c r="Y25" s="28">
        <v>1.54</v>
      </c>
      <c r="Z25" s="28">
        <v>21</v>
      </c>
    </row>
    <row r="26" spans="1:30" x14ac:dyDescent="0.15">
      <c r="A26" s="31">
        <v>94094.524342425939</v>
      </c>
      <c r="B26" s="32">
        <v>21.678858299999998</v>
      </c>
      <c r="C26" s="32">
        <v>337.47430000724898</v>
      </c>
      <c r="D26" s="32">
        <f>C26/Table1[[#This Row],[Std. Price ($)]]</f>
        <v>15.566977528851186</v>
      </c>
      <c r="E26" s="28">
        <v>10</v>
      </c>
      <c r="F26" s="28">
        <f>Table1[[#This Row],[APU
(units)]]*(1+Table1[[#This Row],[APU Trend]])^0</f>
        <v>10</v>
      </c>
      <c r="G26" s="28">
        <f>Table1[[#This Row],[APU
(units)]]*(1+Table1[[#This Row],[APU Trend]])^1</f>
        <v>8</v>
      </c>
      <c r="H26" s="28">
        <f>Table1[[#This Row],[APU
(units)]]*(1+Table1[[#This Row],[APU Trend]])^2</f>
        <v>6.4000000000000012</v>
      </c>
      <c r="I26" s="55">
        <f>Table1[[#This Row],[APU
(units)]]*(1+Table1[[#This Row],[APU Trend]])^3</f>
        <v>5.120000000000001</v>
      </c>
      <c r="J26" s="55">
        <f>Table1[[#This Row],[APU
(units)]]*(1+Table1[[#This Row],[APU Trend]])^4</f>
        <v>4.0960000000000019</v>
      </c>
      <c r="K26" s="55">
        <f>Table1[[#This Row],[APU
(units)]]*(1+Table1[[#This Row],[APU Trend]])^5</f>
        <v>3.2768000000000019</v>
      </c>
      <c r="L26" s="55">
        <f>Table1[[#This Row],[APU
(units)]]*(1+Table1[[#This Row],[APU Trend]])^6</f>
        <v>2.6214400000000015</v>
      </c>
      <c r="M26" s="55">
        <f>Table1[[#This Row],[APU
(units)]]*(1+Table1[[#This Row],[APU Trend]])^7</f>
        <v>2.0971520000000017</v>
      </c>
      <c r="N26" s="55">
        <f>Table1[[#This Row],[APU
(units)]]*(1+Table1[[#This Row],[APU Trend]])^8</f>
        <v>1.6777216000000015</v>
      </c>
      <c r="O26" s="55">
        <f>Table1[[#This Row],[APU
(units)]]*(1+Table1[[#This Row],[APU Trend]])^9</f>
        <v>1.3421772800000011</v>
      </c>
      <c r="P26" s="55">
        <f>Table1[[#This Row],[APU
(units)]]*(1+Table1[[#This Row],[APU Trend]])^10</f>
        <v>1.0737418240000012</v>
      </c>
      <c r="Q26" s="55">
        <f>Table1[[#This Row],[APU
(units)]]*(1+Table1[[#This Row],[APU Trend]])^11</f>
        <v>0.85899345920000092</v>
      </c>
      <c r="R26" s="55">
        <f>SUM(Table1[[#This Row],[Oct]:[September]])</f>
        <v>46.564026163200012</v>
      </c>
      <c r="S26" s="55">
        <f>Table1[[#This Row],[On-Hand Stock ($)]]*Table1[[#This Row],[APU Trend]]</f>
        <v>-67.494860001449794</v>
      </c>
      <c r="T26" s="87">
        <v>-0.2</v>
      </c>
      <c r="U26" s="87" t="b">
        <f>IF(AND(Table1[[#This Row],[INVENTROY SIZING]]&lt;0,Table1[[#This Row],[Lead Time (days)]]&lt;30),TRUE,FALSE)</f>
        <v>1</v>
      </c>
      <c r="V26" s="28">
        <v>0.77</v>
      </c>
      <c r="W26" s="28">
        <f>1.65+SQRT((30)*Table1[[#This Row],[Demand variability (COV)]])+(V26*Table1[[#This Row],[APU
(units)]])^2</f>
        <v>69.565543461139143</v>
      </c>
      <c r="X26" s="28">
        <f>(Table1[[#This Row],[INVENTORY IN UNITS ON HAND]]-W26)*Table1[[#This Row],[Std. Price ($)]]</f>
        <v>-1170.627259249278</v>
      </c>
      <c r="Y26" s="28">
        <v>2.48</v>
      </c>
      <c r="Z26" s="28">
        <v>16</v>
      </c>
    </row>
    <row r="27" spans="1:30" x14ac:dyDescent="0.15">
      <c r="A27" s="31">
        <v>53822.564247220529</v>
      </c>
      <c r="B27" s="32">
        <v>7.0849383000000001</v>
      </c>
      <c r="C27" s="32">
        <v>90.014273670386274</v>
      </c>
      <c r="D27" s="32">
        <f>C27/Table1[[#This Row],[Std. Price ($)]]</f>
        <v>12.705018711367787</v>
      </c>
      <c r="E27" s="28">
        <v>10</v>
      </c>
      <c r="F27" s="28">
        <f>Table1[[#This Row],[APU
(units)]]*(1+Table1[[#This Row],[APU Trend]])^0</f>
        <v>10</v>
      </c>
      <c r="G27" s="28">
        <f>Table1[[#This Row],[APU
(units)]]*(1+Table1[[#This Row],[APU Trend]])^1</f>
        <v>22</v>
      </c>
      <c r="H27" s="28">
        <f>Table1[[#This Row],[APU
(units)]]*(1+Table1[[#This Row],[APU Trend]])^2</f>
        <v>48.400000000000006</v>
      </c>
      <c r="I27" s="55">
        <f>Table1[[#This Row],[APU
(units)]]*(1+Table1[[#This Row],[APU Trend]])^3</f>
        <v>106.48000000000003</v>
      </c>
      <c r="J27" s="55">
        <f>Table1[[#This Row],[APU
(units)]]*(1+Table1[[#This Row],[APU Trend]])^4</f>
        <v>234.25600000000006</v>
      </c>
      <c r="K27" s="55">
        <f>Table1[[#This Row],[APU
(units)]]*(1+Table1[[#This Row],[APU Trend]])^5</f>
        <v>515.36320000000023</v>
      </c>
      <c r="L27" s="55">
        <f>Table1[[#This Row],[APU
(units)]]*(1+Table1[[#This Row],[APU Trend]])^6</f>
        <v>1133.7990400000006</v>
      </c>
      <c r="M27" s="55">
        <f>Table1[[#This Row],[APU
(units)]]*(1+Table1[[#This Row],[APU Trend]])^7</f>
        <v>2494.3578880000014</v>
      </c>
      <c r="N27" s="55">
        <f>Table1[[#This Row],[APU
(units)]]*(1+Table1[[#This Row],[APU Trend]])^8</f>
        <v>5487.5873536000026</v>
      </c>
      <c r="O27" s="55">
        <f>Table1[[#This Row],[APU
(units)]]*(1+Table1[[#This Row],[APU Trend]])^9</f>
        <v>12072.692177920007</v>
      </c>
      <c r="P27" s="55">
        <f>Table1[[#This Row],[APU
(units)]]*(1+Table1[[#This Row],[APU Trend]])^10</f>
        <v>26559.922791424018</v>
      </c>
      <c r="Q27" s="55">
        <f>Table1[[#This Row],[APU
(units)]]*(1+Table1[[#This Row],[APU Trend]])^11</f>
        <v>58431.83014113285</v>
      </c>
      <c r="R27" s="55">
        <f>SUM(Table1[[#This Row],[Oct]:[September]])</f>
        <v>107116.68859207688</v>
      </c>
      <c r="S27" s="55">
        <f>Table1[[#This Row],[On-Hand Stock ($)]]*Table1[[#This Row],[APU Trend]]</f>
        <v>108.01712840446352</v>
      </c>
      <c r="T27" s="87">
        <v>1.2</v>
      </c>
      <c r="U27" s="87" t="b">
        <f>IF(AND(Table1[[#This Row],[INVENTROY SIZING]]&lt;0,Table1[[#This Row],[Lead Time (days)]]&lt;30),TRUE,FALSE)</f>
        <v>0</v>
      </c>
      <c r="V27" s="28">
        <v>0.77</v>
      </c>
      <c r="W27" s="28">
        <f>1.65+SQRT((30)*Table1[[#This Row],[Demand variability (COV)]])+(V27*Table1[[#This Row],[APU
(units)]])^2</f>
        <v>68.509676347110229</v>
      </c>
      <c r="X27" s="28">
        <f>(Table1[[#This Row],[INVENTORY IN UNITS ON HAND]]-W27)*Table1[[#This Row],[Std. Price ($)]]</f>
        <v>-395.37255620185908</v>
      </c>
      <c r="Y27" s="28">
        <v>1.91</v>
      </c>
      <c r="Z27" s="28">
        <v>16</v>
      </c>
    </row>
    <row r="28" spans="1:30" x14ac:dyDescent="0.15">
      <c r="A28" s="31">
        <v>46060.916780075167</v>
      </c>
      <c r="B28" s="32">
        <v>9.7864568999999992</v>
      </c>
      <c r="C28" s="32">
        <v>482.58153493120705</v>
      </c>
      <c r="D28" s="32">
        <f>C28/Table1[[#This Row],[Std. Price ($)]]</f>
        <v>49.311159274732724</v>
      </c>
      <c r="E28" s="28">
        <v>18</v>
      </c>
      <c r="F28" s="28">
        <f>Table1[[#This Row],[APU
(units)]]*(1+Table1[[#This Row],[APU Trend]])^0</f>
        <v>18</v>
      </c>
      <c r="G28" s="28">
        <f>Table1[[#This Row],[APU
(units)]]*(1+Table1[[#This Row],[APU Trend]])^1</f>
        <v>25.2</v>
      </c>
      <c r="H28" s="28">
        <f>Table1[[#This Row],[APU
(units)]]*(1+Table1[[#This Row],[APU Trend]])^2</f>
        <v>35.279999999999994</v>
      </c>
      <c r="I28" s="55">
        <f>Table1[[#This Row],[APU
(units)]]*(1+Table1[[#This Row],[APU Trend]])^3</f>
        <v>49.391999999999989</v>
      </c>
      <c r="J28" s="55">
        <f>Table1[[#This Row],[APU
(units)]]*(1+Table1[[#This Row],[APU Trend]])^4</f>
        <v>69.14879999999998</v>
      </c>
      <c r="K28" s="55">
        <f>Table1[[#This Row],[APU
(units)]]*(1+Table1[[#This Row],[APU Trend]])^5</f>
        <v>96.808319999999966</v>
      </c>
      <c r="L28" s="55">
        <f>Table1[[#This Row],[APU
(units)]]*(1+Table1[[#This Row],[APU Trend]])^6</f>
        <v>135.53164799999993</v>
      </c>
      <c r="M28" s="55">
        <f>Table1[[#This Row],[APU
(units)]]*(1+Table1[[#This Row],[APU Trend]])^7</f>
        <v>189.74430719999989</v>
      </c>
      <c r="N28" s="55">
        <f>Table1[[#This Row],[APU
(units)]]*(1+Table1[[#This Row],[APU Trend]])^8</f>
        <v>265.64203007999981</v>
      </c>
      <c r="O28" s="55">
        <f>Table1[[#This Row],[APU
(units)]]*(1+Table1[[#This Row],[APU Trend]])^9</f>
        <v>371.89884211199973</v>
      </c>
      <c r="P28" s="55">
        <f>Table1[[#This Row],[APU
(units)]]*(1+Table1[[#This Row],[APU Trend]])^10</f>
        <v>520.65837895679965</v>
      </c>
      <c r="Q28" s="55">
        <f>Table1[[#This Row],[APU
(units)]]*(1+Table1[[#This Row],[APU Trend]])^11</f>
        <v>728.92173053951944</v>
      </c>
      <c r="R28" s="55">
        <f>SUM(Table1[[#This Row],[Oct]:[September]])</f>
        <v>2506.2260568883185</v>
      </c>
      <c r="S28" s="55">
        <f>Table1[[#This Row],[On-Hand Stock ($)]]*Table1[[#This Row],[APU Trend]]</f>
        <v>193.03261397248284</v>
      </c>
      <c r="T28" s="87">
        <v>0.4</v>
      </c>
      <c r="U28" s="87" t="b">
        <f>IF(AND(Table1[[#This Row],[INVENTROY SIZING]]&lt;0,Table1[[#This Row],[Lead Time (days)]]&lt;30),TRUE,FALSE)</f>
        <v>0</v>
      </c>
      <c r="V28" s="28">
        <v>0.77</v>
      </c>
      <c r="W28" s="28">
        <f>1.65+SQRT((30)*Table1[[#This Row],[Demand variability (COV)]])+(V28*Table1[[#This Row],[APU
(units)]])^2</f>
        <v>199.28132667437572</v>
      </c>
      <c r="X28" s="28">
        <f>(Table1[[#This Row],[INVENTORY IN UNITS ON HAND]]-W28)*Table1[[#This Row],[Std. Price ($)]]</f>
        <v>-1467.6765795423912</v>
      </c>
      <c r="Y28" s="28">
        <v>1.02</v>
      </c>
      <c r="Z28" s="28">
        <v>62</v>
      </c>
    </row>
    <row r="29" spans="1:30" x14ac:dyDescent="0.15">
      <c r="A29" s="31">
        <v>41213.870876960027</v>
      </c>
      <c r="B29" s="32">
        <v>12.946361999999999</v>
      </c>
      <c r="C29" s="32">
        <v>1022.2382200549524</v>
      </c>
      <c r="D29" s="32">
        <f>C29/Table1[[#This Row],[Std. Price ($)]]</f>
        <v>78.959496115970836</v>
      </c>
      <c r="E29" s="28">
        <v>10</v>
      </c>
      <c r="F29" s="28">
        <f>Table1[[#This Row],[APU
(units)]]*(1+Table1[[#This Row],[APU Trend]])^0</f>
        <v>10</v>
      </c>
      <c r="G29" s="28">
        <f>Table1[[#This Row],[APU
(units)]]*(1+Table1[[#This Row],[APU Trend]])^1</f>
        <v>22</v>
      </c>
      <c r="H29" s="28">
        <f>Table1[[#This Row],[APU
(units)]]*(1+Table1[[#This Row],[APU Trend]])^2</f>
        <v>48.400000000000006</v>
      </c>
      <c r="I29" s="55">
        <f>Table1[[#This Row],[APU
(units)]]*(1+Table1[[#This Row],[APU Trend]])^3</f>
        <v>106.48000000000003</v>
      </c>
      <c r="J29" s="55">
        <f>Table1[[#This Row],[APU
(units)]]*(1+Table1[[#This Row],[APU Trend]])^4</f>
        <v>234.25600000000006</v>
      </c>
      <c r="K29" s="55">
        <f>Table1[[#This Row],[APU
(units)]]*(1+Table1[[#This Row],[APU Trend]])^5</f>
        <v>515.36320000000023</v>
      </c>
      <c r="L29" s="55">
        <f>Table1[[#This Row],[APU
(units)]]*(1+Table1[[#This Row],[APU Trend]])^6</f>
        <v>1133.7990400000006</v>
      </c>
      <c r="M29" s="55">
        <f>Table1[[#This Row],[APU
(units)]]*(1+Table1[[#This Row],[APU Trend]])^7</f>
        <v>2494.3578880000014</v>
      </c>
      <c r="N29" s="55">
        <f>Table1[[#This Row],[APU
(units)]]*(1+Table1[[#This Row],[APU Trend]])^8</f>
        <v>5487.5873536000026</v>
      </c>
      <c r="O29" s="55">
        <f>Table1[[#This Row],[APU
(units)]]*(1+Table1[[#This Row],[APU Trend]])^9</f>
        <v>12072.692177920007</v>
      </c>
      <c r="P29" s="55">
        <f>Table1[[#This Row],[APU
(units)]]*(1+Table1[[#This Row],[APU Trend]])^10</f>
        <v>26559.922791424018</v>
      </c>
      <c r="Q29" s="55">
        <f>Table1[[#This Row],[APU
(units)]]*(1+Table1[[#This Row],[APU Trend]])^11</f>
        <v>58431.83014113285</v>
      </c>
      <c r="R29" s="55">
        <f>SUM(Table1[[#This Row],[Oct]:[September]])</f>
        <v>107116.68859207688</v>
      </c>
      <c r="S29" s="55">
        <f>Table1[[#This Row],[On-Hand Stock ($)]]*Table1[[#This Row],[APU Trend]]</f>
        <v>1226.685864065943</v>
      </c>
      <c r="T29" s="87">
        <v>1.2</v>
      </c>
      <c r="U29" s="87" t="b">
        <f>IF(AND(Table1[[#This Row],[INVENTROY SIZING]]&lt;0,Table1[[#This Row],[Lead Time (days)]]&lt;30),TRUE,FALSE)</f>
        <v>0</v>
      </c>
      <c r="V29" s="28">
        <v>0.77</v>
      </c>
      <c r="W29" s="28">
        <f>1.65+SQRT((30)*Table1[[#This Row],[Demand variability (COV)]])+(V29*Table1[[#This Row],[APU
(units)]])^2</f>
        <v>67.256644678941512</v>
      </c>
      <c r="X29" s="28">
        <f>(Table1[[#This Row],[INVENTORY IN UNITS ON HAND]]-W29)*Table1[[#This Row],[Std. Price ($)]]</f>
        <v>151.50935113600181</v>
      </c>
      <c r="Y29" s="28">
        <v>1.33</v>
      </c>
      <c r="Z29" s="28">
        <v>176</v>
      </c>
    </row>
    <row r="30" spans="1:30" x14ac:dyDescent="0.15">
      <c r="A30" s="31">
        <v>77704.066538688159</v>
      </c>
      <c r="B30" s="32">
        <v>19.362317699999998</v>
      </c>
      <c r="C30" s="32">
        <v>603.64623115638051</v>
      </c>
      <c r="D30" s="32">
        <f>C30/Table1[[#This Row],[Std. Price ($)]]</f>
        <v>31.176341619287683</v>
      </c>
      <c r="E30" s="28">
        <v>10</v>
      </c>
      <c r="F30" s="28">
        <f>Table1[[#This Row],[APU
(units)]]*(1+Table1[[#This Row],[APU Trend]])^0</f>
        <v>10</v>
      </c>
      <c r="G30" s="28">
        <f>Table1[[#This Row],[APU
(units)]]*(1+Table1[[#This Row],[APU Trend]])^1</f>
        <v>22</v>
      </c>
      <c r="H30" s="28">
        <f>Table1[[#This Row],[APU
(units)]]*(1+Table1[[#This Row],[APU Trend]])^2</f>
        <v>48.400000000000006</v>
      </c>
      <c r="I30" s="55">
        <f>Table1[[#This Row],[APU
(units)]]*(1+Table1[[#This Row],[APU Trend]])^3</f>
        <v>106.48000000000003</v>
      </c>
      <c r="J30" s="55">
        <f>Table1[[#This Row],[APU
(units)]]*(1+Table1[[#This Row],[APU Trend]])^4</f>
        <v>234.25600000000006</v>
      </c>
      <c r="K30" s="55">
        <f>Table1[[#This Row],[APU
(units)]]*(1+Table1[[#This Row],[APU Trend]])^5</f>
        <v>515.36320000000023</v>
      </c>
      <c r="L30" s="55">
        <f>Table1[[#This Row],[APU
(units)]]*(1+Table1[[#This Row],[APU Trend]])^6</f>
        <v>1133.7990400000006</v>
      </c>
      <c r="M30" s="55">
        <f>Table1[[#This Row],[APU
(units)]]*(1+Table1[[#This Row],[APU Trend]])^7</f>
        <v>2494.3578880000014</v>
      </c>
      <c r="N30" s="55">
        <f>Table1[[#This Row],[APU
(units)]]*(1+Table1[[#This Row],[APU Trend]])^8</f>
        <v>5487.5873536000026</v>
      </c>
      <c r="O30" s="55">
        <f>Table1[[#This Row],[APU
(units)]]*(1+Table1[[#This Row],[APU Trend]])^9</f>
        <v>12072.692177920007</v>
      </c>
      <c r="P30" s="55">
        <f>Table1[[#This Row],[APU
(units)]]*(1+Table1[[#This Row],[APU Trend]])^10</f>
        <v>26559.922791424018</v>
      </c>
      <c r="Q30" s="55">
        <f>Table1[[#This Row],[APU
(units)]]*(1+Table1[[#This Row],[APU Trend]])^11</f>
        <v>58431.83014113285</v>
      </c>
      <c r="R30" s="55">
        <f>SUM(Table1[[#This Row],[Oct]:[September]])</f>
        <v>107116.68859207688</v>
      </c>
      <c r="S30" s="55">
        <f>Table1[[#This Row],[On-Hand Stock ($)]]*Table1[[#This Row],[APU Trend]]</f>
        <v>724.37547738765659</v>
      </c>
      <c r="T30" s="87">
        <v>1.2</v>
      </c>
      <c r="U30" s="87" t="b">
        <f>IF(AND(Table1[[#This Row],[INVENTROY SIZING]]&lt;0,Table1[[#This Row],[Lead Time (days)]]&lt;30),TRUE,FALSE)</f>
        <v>0</v>
      </c>
      <c r="V30" s="28">
        <v>0.77</v>
      </c>
      <c r="W30" s="28">
        <f>1.65+SQRT((30)*Table1[[#This Row],[Demand variability (COV)]])+(V30*Table1[[#This Row],[APU
(units)]])^2</f>
        <v>69.703560920082666</v>
      </c>
      <c r="X30" s="28">
        <f>(Table1[[#This Row],[INVENTORY IN UNITS ON HAND]]-W30)*Table1[[#This Row],[Std. Price ($)]]</f>
        <v>-745.97626019956419</v>
      </c>
      <c r="Y30" s="28">
        <v>2.56</v>
      </c>
      <c r="Z30" s="28">
        <v>31</v>
      </c>
    </row>
    <row r="31" spans="1:30" x14ac:dyDescent="0.15">
      <c r="A31" s="31">
        <v>21835.377876907714</v>
      </c>
      <c r="B31" s="32">
        <v>46.209649200000001</v>
      </c>
      <c r="C31" s="32">
        <v>1276.5788235283969</v>
      </c>
      <c r="D31" s="32">
        <f>C31/Table1[[#This Row],[Std. Price ($)]]</f>
        <v>27.625806419850441</v>
      </c>
      <c r="E31" s="28">
        <v>10</v>
      </c>
      <c r="F31" s="28">
        <f>Table1[[#This Row],[APU
(units)]]*(1+Table1[[#This Row],[APU Trend]])^0</f>
        <v>10</v>
      </c>
      <c r="G31" s="28">
        <f>Table1[[#This Row],[APU
(units)]]*(1+Table1[[#This Row],[APU Trend]])^1</f>
        <v>25</v>
      </c>
      <c r="H31" s="28">
        <f>Table1[[#This Row],[APU
(units)]]*(1+Table1[[#This Row],[APU Trend]])^2</f>
        <v>62.5</v>
      </c>
      <c r="I31" s="55">
        <f>Table1[[#This Row],[APU
(units)]]*(1+Table1[[#This Row],[APU Trend]])^3</f>
        <v>156.25</v>
      </c>
      <c r="J31" s="55">
        <f>Table1[[#This Row],[APU
(units)]]*(1+Table1[[#This Row],[APU Trend]])^4</f>
        <v>390.625</v>
      </c>
      <c r="K31" s="55">
        <f>Table1[[#This Row],[APU
(units)]]*(1+Table1[[#This Row],[APU Trend]])^5</f>
        <v>976.5625</v>
      </c>
      <c r="L31" s="55">
        <f>Table1[[#This Row],[APU
(units)]]*(1+Table1[[#This Row],[APU Trend]])^6</f>
        <v>2441.40625</v>
      </c>
      <c r="M31" s="55">
        <f>Table1[[#This Row],[APU
(units)]]*(1+Table1[[#This Row],[APU Trend]])^7</f>
        <v>6103.515625</v>
      </c>
      <c r="N31" s="55">
        <f>Table1[[#This Row],[APU
(units)]]*(1+Table1[[#This Row],[APU Trend]])^8</f>
        <v>15258.7890625</v>
      </c>
      <c r="O31" s="55">
        <f>Table1[[#This Row],[APU
(units)]]*(1+Table1[[#This Row],[APU Trend]])^9</f>
        <v>38146.97265625</v>
      </c>
      <c r="P31" s="55">
        <f>Table1[[#This Row],[APU
(units)]]*(1+Table1[[#This Row],[APU Trend]])^10</f>
        <v>95367.431640625</v>
      </c>
      <c r="Q31" s="55">
        <f>Table1[[#This Row],[APU
(units)]]*(1+Table1[[#This Row],[APU Trend]])^11</f>
        <v>238418.5791015625</v>
      </c>
      <c r="R31" s="55">
        <f>SUM(Table1[[#This Row],[Oct]:[September]])</f>
        <v>397357.6318359375</v>
      </c>
      <c r="S31" s="55">
        <f>Table1[[#This Row],[On-Hand Stock ($)]]*Table1[[#This Row],[APU Trend]]</f>
        <v>1914.8682352925953</v>
      </c>
      <c r="T31" s="87">
        <v>1.5</v>
      </c>
      <c r="U31" s="87" t="b">
        <f>IF(AND(Table1[[#This Row],[INVENTROY SIZING]]&lt;0,Table1[[#This Row],[Lead Time (days)]]&lt;30),TRUE,FALSE)</f>
        <v>0</v>
      </c>
      <c r="V31" s="28">
        <v>0.77</v>
      </c>
      <c r="W31" s="28">
        <f>1.65+SQRT((30)*Table1[[#This Row],[Demand variability (COV)]])+(V31*Table1[[#This Row],[APU
(units)]])^2</f>
        <v>66.525696017507585</v>
      </c>
      <c r="X31" s="28">
        <f>(Table1[[#This Row],[INVENTORY IN UNITS ON HAND]]-W31)*Table1[[#This Row],[Std. Price ($)]]</f>
        <v>-1797.5502522264658</v>
      </c>
      <c r="Y31" s="28">
        <v>1.04</v>
      </c>
      <c r="Z31" s="28">
        <v>81</v>
      </c>
    </row>
    <row r="32" spans="1:30" x14ac:dyDescent="0.15">
      <c r="A32" s="31">
        <v>52607.266498464291</v>
      </c>
      <c r="B32" s="32">
        <v>6.2842592999999995</v>
      </c>
      <c r="C32" s="32">
        <v>135.63776523624503</v>
      </c>
      <c r="D32" s="32">
        <f>C32/Table1[[#This Row],[Std. Price ($)]]</f>
        <v>21.583731472736179</v>
      </c>
      <c r="E32" s="28">
        <v>10</v>
      </c>
      <c r="F32" s="28">
        <f>Table1[[#This Row],[APU
(units)]]*(1+Table1[[#This Row],[APU Trend]])^0</f>
        <v>10</v>
      </c>
      <c r="G32" s="28">
        <f>Table1[[#This Row],[APU
(units)]]*(1+Table1[[#This Row],[APU Trend]])^1</f>
        <v>6</v>
      </c>
      <c r="H32" s="28">
        <f>Table1[[#This Row],[APU
(units)]]*(1+Table1[[#This Row],[APU Trend]])^2</f>
        <v>3.5999999999999996</v>
      </c>
      <c r="I32" s="55">
        <f>Table1[[#This Row],[APU
(units)]]*(1+Table1[[#This Row],[APU Trend]])^3</f>
        <v>2.16</v>
      </c>
      <c r="J32" s="55">
        <f>Table1[[#This Row],[APU
(units)]]*(1+Table1[[#This Row],[APU Trend]])^4</f>
        <v>1.2959999999999998</v>
      </c>
      <c r="K32" s="55">
        <f>Table1[[#This Row],[APU
(units)]]*(1+Table1[[#This Row],[APU Trend]])^5</f>
        <v>0.77759999999999996</v>
      </c>
      <c r="L32" s="55">
        <f>Table1[[#This Row],[APU
(units)]]*(1+Table1[[#This Row],[APU Trend]])^6</f>
        <v>0.46655999999999997</v>
      </c>
      <c r="M32" s="55">
        <f>Table1[[#This Row],[APU
(units)]]*(1+Table1[[#This Row],[APU Trend]])^7</f>
        <v>0.27993599999999996</v>
      </c>
      <c r="N32" s="55">
        <f>Table1[[#This Row],[APU
(units)]]*(1+Table1[[#This Row],[APU Trend]])^8</f>
        <v>0.16796159999999999</v>
      </c>
      <c r="O32" s="55">
        <f>Table1[[#This Row],[APU
(units)]]*(1+Table1[[#This Row],[APU Trend]])^9</f>
        <v>0.10077695999999998</v>
      </c>
      <c r="P32" s="55">
        <f>Table1[[#This Row],[APU
(units)]]*(1+Table1[[#This Row],[APU Trend]])^10</f>
        <v>6.046617599999999E-2</v>
      </c>
      <c r="Q32" s="55">
        <f>Table1[[#This Row],[APU
(units)]]*(1+Table1[[#This Row],[APU Trend]])^11</f>
        <v>3.6279705599999997E-2</v>
      </c>
      <c r="R32" s="55">
        <f>SUM(Table1[[#This Row],[Oct]:[September]])</f>
        <v>24.945580441600001</v>
      </c>
      <c r="S32" s="55">
        <f>Table1[[#This Row],[On-Hand Stock ($)]]*Table1[[#This Row],[APU Trend]]</f>
        <v>-54.255106094498018</v>
      </c>
      <c r="T32" s="87">
        <v>-0.4</v>
      </c>
      <c r="U32" s="87" t="b">
        <f>IF(AND(Table1[[#This Row],[INVENTROY SIZING]]&lt;0,Table1[[#This Row],[Lead Time (days)]]&lt;30),TRUE,FALSE)</f>
        <v>1</v>
      </c>
      <c r="V32" s="28">
        <v>0.77</v>
      </c>
      <c r="W32" s="28">
        <f>1.65+SQRT((30)*Table1[[#This Row],[Demand variability (COV)]])+(V32*Table1[[#This Row],[APU
(units)]])^2</f>
        <v>69.192272414311105</v>
      </c>
      <c r="X32" s="28">
        <f>(Table1[[#This Row],[INVENTORY IN UNITS ON HAND]]-W32)*Table1[[#This Row],[Std. Price ($)]]</f>
        <v>-299.18441617152297</v>
      </c>
      <c r="Y32" s="28">
        <v>2.27</v>
      </c>
      <c r="Z32" s="28">
        <v>23</v>
      </c>
    </row>
    <row r="33" spans="1:26" x14ac:dyDescent="0.15">
      <c r="A33" s="31">
        <v>70964.120089984572</v>
      </c>
      <c r="B33" s="32">
        <v>12.0782211</v>
      </c>
      <c r="C33" s="32">
        <v>833.34338437307429</v>
      </c>
      <c r="D33" s="32">
        <f>C33/Table1[[#This Row],[Std. Price ($)]]</f>
        <v>68.995539779701019</v>
      </c>
      <c r="E33" s="28">
        <v>18</v>
      </c>
      <c r="F33" s="28">
        <f>Table1[[#This Row],[APU
(units)]]*(1+Table1[[#This Row],[APU Trend]])^0</f>
        <v>18</v>
      </c>
      <c r="G33" s="28">
        <f>Table1[[#This Row],[APU
(units)]]*(1+Table1[[#This Row],[APU Trend]])^1</f>
        <v>21.599999999999998</v>
      </c>
      <c r="H33" s="28">
        <f>Table1[[#This Row],[APU
(units)]]*(1+Table1[[#This Row],[APU Trend]])^2</f>
        <v>25.919999999999998</v>
      </c>
      <c r="I33" s="55">
        <f>Table1[[#This Row],[APU
(units)]]*(1+Table1[[#This Row],[APU Trend]])^3</f>
        <v>31.103999999999999</v>
      </c>
      <c r="J33" s="55">
        <f>Table1[[#This Row],[APU
(units)]]*(1+Table1[[#This Row],[APU Trend]])^4</f>
        <v>37.324799999999996</v>
      </c>
      <c r="K33" s="55">
        <f>Table1[[#This Row],[APU
(units)]]*(1+Table1[[#This Row],[APU Trend]])^5</f>
        <v>44.789760000000001</v>
      </c>
      <c r="L33" s="55">
        <f>Table1[[#This Row],[APU
(units)]]*(1+Table1[[#This Row],[APU Trend]])^6</f>
        <v>53.747711999999993</v>
      </c>
      <c r="M33" s="55">
        <f>Table1[[#This Row],[APU
(units)]]*(1+Table1[[#This Row],[APU Trend]])^7</f>
        <v>64.497254399999989</v>
      </c>
      <c r="N33" s="55">
        <f>Table1[[#This Row],[APU
(units)]]*(1+Table1[[#This Row],[APU Trend]])^8</f>
        <v>77.396705279999992</v>
      </c>
      <c r="O33" s="55">
        <f>Table1[[#This Row],[APU
(units)]]*(1+Table1[[#This Row],[APU Trend]])^9</f>
        <v>92.876046335999987</v>
      </c>
      <c r="P33" s="55">
        <f>Table1[[#This Row],[APU
(units)]]*(1+Table1[[#This Row],[APU Trend]])^10</f>
        <v>111.45125560319998</v>
      </c>
      <c r="Q33" s="55">
        <f>Table1[[#This Row],[APU
(units)]]*(1+Table1[[#This Row],[APU Trend]])^11</f>
        <v>133.74150672383999</v>
      </c>
      <c r="R33" s="55">
        <f>SUM(Table1[[#This Row],[Oct]:[September]])</f>
        <v>712.44904034303988</v>
      </c>
      <c r="S33" s="55">
        <f>Table1[[#This Row],[On-Hand Stock ($)]]*Table1[[#This Row],[APU Trend]]</f>
        <v>166.66867687461487</v>
      </c>
      <c r="T33" s="87">
        <v>0.2</v>
      </c>
      <c r="U33" s="87" t="b">
        <f>IF(AND(Table1[[#This Row],[INVENTROY SIZING]]&lt;0,Table1[[#This Row],[Lead Time (days)]]&lt;30),TRUE,FALSE)</f>
        <v>0</v>
      </c>
      <c r="V33" s="28">
        <v>0.77</v>
      </c>
      <c r="W33" s="28">
        <f>1.65+SQRT((30)*Table1[[#This Row],[Demand variability (COV)]])+(V33*Table1[[#This Row],[APU
(units)]])^2</f>
        <v>199.94637335393185</v>
      </c>
      <c r="X33" s="28">
        <f>(Table1[[#This Row],[INVENTORY IN UNITS ON HAND]]-W33)*Table1[[#This Row],[Std. Price ($)]]</f>
        <v>-1581.6531211388635</v>
      </c>
      <c r="Y33" s="28">
        <v>1.28</v>
      </c>
      <c r="Z33" s="28">
        <v>61</v>
      </c>
    </row>
    <row r="34" spans="1:26" x14ac:dyDescent="0.15">
      <c r="A34" s="31">
        <v>57014.258973457079</v>
      </c>
      <c r="B34" s="32">
        <v>23.983010699999998</v>
      </c>
      <c r="C34" s="32">
        <v>97.357364295358138</v>
      </c>
      <c r="D34" s="32">
        <f>C34/Table1[[#This Row],[Std. Price ($)]]</f>
        <v>4.0594304657237279</v>
      </c>
      <c r="E34" s="28">
        <v>10</v>
      </c>
      <c r="F34" s="28">
        <f>Table1[[#This Row],[APU
(units)]]*(1+Table1[[#This Row],[APU Trend]])^0</f>
        <v>10</v>
      </c>
      <c r="G34" s="28">
        <f>Table1[[#This Row],[APU
(units)]]*(1+Table1[[#This Row],[APU Trend]])^1</f>
        <v>16</v>
      </c>
      <c r="H34" s="28">
        <f>Table1[[#This Row],[APU
(units)]]*(1+Table1[[#This Row],[APU Trend]])^2</f>
        <v>25.600000000000005</v>
      </c>
      <c r="I34" s="55">
        <f>Table1[[#This Row],[APU
(units)]]*(1+Table1[[#This Row],[APU Trend]])^3</f>
        <v>40.960000000000008</v>
      </c>
      <c r="J34" s="55">
        <f>Table1[[#This Row],[APU
(units)]]*(1+Table1[[#This Row],[APU Trend]])^4</f>
        <v>65.53600000000003</v>
      </c>
      <c r="K34" s="55">
        <f>Table1[[#This Row],[APU
(units)]]*(1+Table1[[#This Row],[APU Trend]])^5</f>
        <v>104.85760000000006</v>
      </c>
      <c r="L34" s="55">
        <f>Table1[[#This Row],[APU
(units)]]*(1+Table1[[#This Row],[APU Trend]])^6</f>
        <v>167.7721600000001</v>
      </c>
      <c r="M34" s="55">
        <f>Table1[[#This Row],[APU
(units)]]*(1+Table1[[#This Row],[APU Trend]])^7</f>
        <v>268.43545600000022</v>
      </c>
      <c r="N34" s="55">
        <f>Table1[[#This Row],[APU
(units)]]*(1+Table1[[#This Row],[APU Trend]])^8</f>
        <v>429.49672960000038</v>
      </c>
      <c r="O34" s="55">
        <f>Table1[[#This Row],[APU
(units)]]*(1+Table1[[#This Row],[APU Trend]])^9</f>
        <v>687.19476736000058</v>
      </c>
      <c r="P34" s="55">
        <f>Table1[[#This Row],[APU
(units)]]*(1+Table1[[#This Row],[APU Trend]])^10</f>
        <v>1099.5116277760012</v>
      </c>
      <c r="Q34" s="55">
        <f>Table1[[#This Row],[APU
(units)]]*(1+Table1[[#This Row],[APU Trend]])^11</f>
        <v>1759.2186044416019</v>
      </c>
      <c r="R34" s="55">
        <f>SUM(Table1[[#This Row],[Oct]:[September]])</f>
        <v>4674.5829451776044</v>
      </c>
      <c r="S34" s="55">
        <f>Table1[[#This Row],[On-Hand Stock ($)]]*Table1[[#This Row],[APU Trend]]</f>
        <v>58.414418577214882</v>
      </c>
      <c r="T34" s="87">
        <v>0.6</v>
      </c>
      <c r="U34" s="87" t="b">
        <f>IF(AND(Table1[[#This Row],[INVENTROY SIZING]]&lt;0,Table1[[#This Row],[Lead Time (days)]]&lt;30),TRUE,FALSE)</f>
        <v>0</v>
      </c>
      <c r="V34" s="28">
        <v>0.77</v>
      </c>
      <c r="W34" s="28">
        <f>1.65+SQRT((30)*Table1[[#This Row],[Demand variability (COV)]])+(V34*Table1[[#This Row],[APU
(units)]])^2</f>
        <v>66.107204273105538</v>
      </c>
      <c r="X34" s="28">
        <f>(Table1[[#This Row],[INVENTORY IN UNITS ON HAND]]-W34)*Table1[[#This Row],[Std. Price ($)]]</f>
        <v>-1488.0924231336176</v>
      </c>
      <c r="Y34" s="28">
        <v>0.89</v>
      </c>
      <c r="Z34" s="28">
        <v>11</v>
      </c>
    </row>
    <row r="35" spans="1:26" x14ac:dyDescent="0.15">
      <c r="A35" s="31">
        <v>42854.326203967183</v>
      </c>
      <c r="B35" s="32">
        <v>11.8356084</v>
      </c>
      <c r="C35" s="32">
        <v>381.01984679822368</v>
      </c>
      <c r="D35" s="32">
        <f>C35/Table1[[#This Row],[Std. Price ($)]]</f>
        <v>32.192670957094499</v>
      </c>
      <c r="E35" s="28">
        <v>10</v>
      </c>
      <c r="F35" s="28">
        <f>Table1[[#This Row],[APU
(units)]]*(1+Table1[[#This Row],[APU Trend]])^0</f>
        <v>10</v>
      </c>
      <c r="G35" s="28">
        <f>Table1[[#This Row],[APU
(units)]]*(1+Table1[[#This Row],[APU Trend]])^1</f>
        <v>16</v>
      </c>
      <c r="H35" s="28">
        <f>Table1[[#This Row],[APU
(units)]]*(1+Table1[[#This Row],[APU Trend]])^2</f>
        <v>25.600000000000005</v>
      </c>
      <c r="I35" s="55">
        <f>Table1[[#This Row],[APU
(units)]]*(1+Table1[[#This Row],[APU Trend]])^3</f>
        <v>40.960000000000008</v>
      </c>
      <c r="J35" s="55">
        <f>Table1[[#This Row],[APU
(units)]]*(1+Table1[[#This Row],[APU Trend]])^4</f>
        <v>65.53600000000003</v>
      </c>
      <c r="K35" s="55">
        <f>Table1[[#This Row],[APU
(units)]]*(1+Table1[[#This Row],[APU Trend]])^5</f>
        <v>104.85760000000006</v>
      </c>
      <c r="L35" s="55">
        <f>Table1[[#This Row],[APU
(units)]]*(1+Table1[[#This Row],[APU Trend]])^6</f>
        <v>167.7721600000001</v>
      </c>
      <c r="M35" s="55">
        <f>Table1[[#This Row],[APU
(units)]]*(1+Table1[[#This Row],[APU Trend]])^7</f>
        <v>268.43545600000022</v>
      </c>
      <c r="N35" s="55">
        <f>Table1[[#This Row],[APU
(units)]]*(1+Table1[[#This Row],[APU Trend]])^8</f>
        <v>429.49672960000038</v>
      </c>
      <c r="O35" s="55">
        <f>Table1[[#This Row],[APU
(units)]]*(1+Table1[[#This Row],[APU Trend]])^9</f>
        <v>687.19476736000058</v>
      </c>
      <c r="P35" s="55">
        <f>Table1[[#This Row],[APU
(units)]]*(1+Table1[[#This Row],[APU Trend]])^10</f>
        <v>1099.5116277760012</v>
      </c>
      <c r="Q35" s="55">
        <f>Table1[[#This Row],[APU
(units)]]*(1+Table1[[#This Row],[APU Trend]])^11</f>
        <v>1759.2186044416019</v>
      </c>
      <c r="R35" s="55">
        <f>SUM(Table1[[#This Row],[Oct]:[September]])</f>
        <v>4674.5829451776044</v>
      </c>
      <c r="S35" s="55">
        <f>Table1[[#This Row],[On-Hand Stock ($)]]*Table1[[#This Row],[APU Trend]]</f>
        <v>228.61190807893419</v>
      </c>
      <c r="T35" s="87">
        <v>0.6</v>
      </c>
      <c r="U35" s="87" t="b">
        <f>IF(AND(Table1[[#This Row],[INVENTROY SIZING]]&lt;0,Table1[[#This Row],[Lead Time (days)]]&lt;30),TRUE,FALSE)</f>
        <v>0</v>
      </c>
      <c r="V35" s="28">
        <v>0.77</v>
      </c>
      <c r="W35" s="28">
        <f>1.65+SQRT((30)*Table1[[#This Row],[Demand variability (COV)]])+(V35*Table1[[#This Row],[APU
(units)]])^2</f>
        <v>66.193570214625481</v>
      </c>
      <c r="X35" s="28">
        <f>(Table1[[#This Row],[INVENTORY IN UNITS ON HAND]]-W35)*Table1[[#This Row],[Std. Price ($)]]</f>
        <v>-402.42132885998745</v>
      </c>
      <c r="Y35" s="28">
        <v>0.92</v>
      </c>
      <c r="Z35" s="28">
        <v>81</v>
      </c>
    </row>
    <row r="36" spans="1:26" x14ac:dyDescent="0.15">
      <c r="A36" s="31">
        <v>55647.424503145085</v>
      </c>
      <c r="B36" s="32">
        <v>21.839901600000001</v>
      </c>
      <c r="C36" s="32">
        <v>587.77033702960853</v>
      </c>
      <c r="D36" s="32">
        <f>C36/Table1[[#This Row],[Std. Price ($)]]</f>
        <v>26.912682474247433</v>
      </c>
      <c r="E36" s="28">
        <v>10</v>
      </c>
      <c r="F36" s="28">
        <f>Table1[[#This Row],[APU
(units)]]*(1+Table1[[#This Row],[APU Trend]])^0</f>
        <v>10</v>
      </c>
      <c r="G36" s="28">
        <f>Table1[[#This Row],[APU
(units)]]*(1+Table1[[#This Row],[APU Trend]])^1</f>
        <v>14</v>
      </c>
      <c r="H36" s="28">
        <f>Table1[[#This Row],[APU
(units)]]*(1+Table1[[#This Row],[APU Trend]])^2</f>
        <v>19.599999999999998</v>
      </c>
      <c r="I36" s="55">
        <f>Table1[[#This Row],[APU
(units)]]*(1+Table1[[#This Row],[APU Trend]])^3</f>
        <v>27.439999999999994</v>
      </c>
      <c r="J36" s="55">
        <f>Table1[[#This Row],[APU
(units)]]*(1+Table1[[#This Row],[APU Trend]])^4</f>
        <v>38.41599999999999</v>
      </c>
      <c r="K36" s="55">
        <f>Table1[[#This Row],[APU
(units)]]*(1+Table1[[#This Row],[APU Trend]])^5</f>
        <v>53.782399999999981</v>
      </c>
      <c r="L36" s="55">
        <f>Table1[[#This Row],[APU
(units)]]*(1+Table1[[#This Row],[APU Trend]])^6</f>
        <v>75.29535999999996</v>
      </c>
      <c r="M36" s="55">
        <f>Table1[[#This Row],[APU
(units)]]*(1+Table1[[#This Row],[APU Trend]])^7</f>
        <v>105.41350399999993</v>
      </c>
      <c r="N36" s="55">
        <f>Table1[[#This Row],[APU
(units)]]*(1+Table1[[#This Row],[APU Trend]])^8</f>
        <v>147.5789055999999</v>
      </c>
      <c r="O36" s="55">
        <f>Table1[[#This Row],[APU
(units)]]*(1+Table1[[#This Row],[APU Trend]])^9</f>
        <v>206.61046783999984</v>
      </c>
      <c r="P36" s="55">
        <f>Table1[[#This Row],[APU
(units)]]*(1+Table1[[#This Row],[APU Trend]])^10</f>
        <v>289.25465497599981</v>
      </c>
      <c r="Q36" s="55">
        <f>Table1[[#This Row],[APU
(units)]]*(1+Table1[[#This Row],[APU Trend]])^11</f>
        <v>404.9565169663997</v>
      </c>
      <c r="R36" s="55">
        <f>SUM(Table1[[#This Row],[Oct]:[September]])</f>
        <v>1392.3478093823992</v>
      </c>
      <c r="S36" s="55">
        <f>Table1[[#This Row],[On-Hand Stock ($)]]*Table1[[#This Row],[APU Trend]]</f>
        <v>235.10813481184343</v>
      </c>
      <c r="T36" s="87">
        <v>0.4</v>
      </c>
      <c r="U36" s="87" t="b">
        <f>IF(AND(Table1[[#This Row],[INVENTROY SIZING]]&lt;0,Table1[[#This Row],[Lead Time (days)]]&lt;30),TRUE,FALSE)</f>
        <v>0</v>
      </c>
      <c r="V36" s="28">
        <v>0.77</v>
      </c>
      <c r="W36" s="28">
        <f>1.65+SQRT((30)*Table1[[#This Row],[Demand variability (COV)]])+(V36*Table1[[#This Row],[APU
(units)]])^2</f>
        <v>66.579148871948675</v>
      </c>
      <c r="X36" s="28">
        <f>(Table1[[#This Row],[INVENTORY IN UNITS ON HAND]]-W36)*Table1[[#This Row],[Std. Price ($)]]</f>
        <v>-866.31172294550163</v>
      </c>
      <c r="Y36" s="28">
        <v>1.06</v>
      </c>
      <c r="Z36" s="28">
        <v>62</v>
      </c>
    </row>
    <row r="37" spans="1:26" x14ac:dyDescent="0.15">
      <c r="A37" s="31">
        <v>72009.698592499291</v>
      </c>
      <c r="B37" s="32">
        <v>23.023713900000001</v>
      </c>
      <c r="C37" s="32">
        <v>273.76121703429982</v>
      </c>
      <c r="D37" s="32">
        <f>C37/Table1[[#This Row],[Std. Price ($)]]</f>
        <v>11.89040214030369</v>
      </c>
      <c r="E37" s="28">
        <v>10</v>
      </c>
      <c r="F37" s="28">
        <f>Table1[[#This Row],[APU
(units)]]*(1+Table1[[#This Row],[APU Trend]])^0</f>
        <v>10</v>
      </c>
      <c r="G37" s="28">
        <f>Table1[[#This Row],[APU
(units)]]*(1+Table1[[#This Row],[APU Trend]])^1</f>
        <v>14</v>
      </c>
      <c r="H37" s="28">
        <f>Table1[[#This Row],[APU
(units)]]*(1+Table1[[#This Row],[APU Trend]])^2</f>
        <v>19.599999999999998</v>
      </c>
      <c r="I37" s="55">
        <f>Table1[[#This Row],[APU
(units)]]*(1+Table1[[#This Row],[APU Trend]])^3</f>
        <v>27.439999999999994</v>
      </c>
      <c r="J37" s="55">
        <f>Table1[[#This Row],[APU
(units)]]*(1+Table1[[#This Row],[APU Trend]])^4</f>
        <v>38.41599999999999</v>
      </c>
      <c r="K37" s="55">
        <f>Table1[[#This Row],[APU
(units)]]*(1+Table1[[#This Row],[APU Trend]])^5</f>
        <v>53.782399999999981</v>
      </c>
      <c r="L37" s="55">
        <f>Table1[[#This Row],[APU
(units)]]*(1+Table1[[#This Row],[APU Trend]])^6</f>
        <v>75.29535999999996</v>
      </c>
      <c r="M37" s="55">
        <f>Table1[[#This Row],[APU
(units)]]*(1+Table1[[#This Row],[APU Trend]])^7</f>
        <v>105.41350399999993</v>
      </c>
      <c r="N37" s="55">
        <f>Table1[[#This Row],[APU
(units)]]*(1+Table1[[#This Row],[APU Trend]])^8</f>
        <v>147.5789055999999</v>
      </c>
      <c r="O37" s="55">
        <f>Table1[[#This Row],[APU
(units)]]*(1+Table1[[#This Row],[APU Trend]])^9</f>
        <v>206.61046783999984</v>
      </c>
      <c r="P37" s="55">
        <f>Table1[[#This Row],[APU
(units)]]*(1+Table1[[#This Row],[APU Trend]])^10</f>
        <v>289.25465497599981</v>
      </c>
      <c r="Q37" s="55">
        <f>Table1[[#This Row],[APU
(units)]]*(1+Table1[[#This Row],[APU Trend]])^11</f>
        <v>404.9565169663997</v>
      </c>
      <c r="R37" s="55">
        <f>SUM(Table1[[#This Row],[Oct]:[September]])</f>
        <v>1392.3478093823992</v>
      </c>
      <c r="S37" s="55">
        <f>Table1[[#This Row],[On-Hand Stock ($)]]*Table1[[#This Row],[APU Trend]]</f>
        <v>109.50448681371994</v>
      </c>
      <c r="T37" s="87">
        <v>0.4</v>
      </c>
      <c r="U37" s="87" t="b">
        <f>IF(AND(Table1[[#This Row],[INVENTROY SIZING]]&lt;0,Table1[[#This Row],[Lead Time (days)]]&lt;30),TRUE,FALSE)</f>
        <v>0</v>
      </c>
      <c r="V37" s="28">
        <v>0.75</v>
      </c>
      <c r="W37" s="28">
        <f>1.65+SQRT((30)*Table1[[#This Row],[Demand variability (COV)]])+(V37*Table1[[#This Row],[APU
(units)]])^2</f>
        <v>64.40384501660364</v>
      </c>
      <c r="X37" s="28">
        <f>(Table1[[#This Row],[INVENTORY IN UNITS ON HAND]]-W37)*Table1[[#This Row],[Std. Price ($)]]</f>
        <v>-1209.0544846879231</v>
      </c>
      <c r="Y37" s="28">
        <v>1.41</v>
      </c>
      <c r="Z37" s="28">
        <v>21</v>
      </c>
    </row>
    <row r="38" spans="1:26" x14ac:dyDescent="0.15">
      <c r="A38" s="31">
        <v>12950.882455361512</v>
      </c>
      <c r="B38" s="32">
        <v>7.0735005000000006</v>
      </c>
      <c r="C38" s="32">
        <v>239.1445530038034</v>
      </c>
      <c r="D38" s="32">
        <f>C38/Table1[[#This Row],[Std. Price ($)]]</f>
        <v>33.808515741789144</v>
      </c>
      <c r="E38" s="28">
        <v>10</v>
      </c>
      <c r="F38" s="28">
        <f>Table1[[#This Row],[APU
(units)]]*(1+Table1[[#This Row],[APU Trend]])^0</f>
        <v>10</v>
      </c>
      <c r="G38" s="28">
        <f>Table1[[#This Row],[APU
(units)]]*(1+Table1[[#This Row],[APU Trend]])^1</f>
        <v>16</v>
      </c>
      <c r="H38" s="28">
        <f>Table1[[#This Row],[APU
(units)]]*(1+Table1[[#This Row],[APU Trend]])^2</f>
        <v>25.600000000000005</v>
      </c>
      <c r="I38" s="55">
        <f>Table1[[#This Row],[APU
(units)]]*(1+Table1[[#This Row],[APU Trend]])^3</f>
        <v>40.960000000000008</v>
      </c>
      <c r="J38" s="55">
        <f>Table1[[#This Row],[APU
(units)]]*(1+Table1[[#This Row],[APU Trend]])^4</f>
        <v>65.53600000000003</v>
      </c>
      <c r="K38" s="55">
        <f>Table1[[#This Row],[APU
(units)]]*(1+Table1[[#This Row],[APU Trend]])^5</f>
        <v>104.85760000000006</v>
      </c>
      <c r="L38" s="55">
        <f>Table1[[#This Row],[APU
(units)]]*(1+Table1[[#This Row],[APU Trend]])^6</f>
        <v>167.7721600000001</v>
      </c>
      <c r="M38" s="55">
        <f>Table1[[#This Row],[APU
(units)]]*(1+Table1[[#This Row],[APU Trend]])^7</f>
        <v>268.43545600000022</v>
      </c>
      <c r="N38" s="55">
        <f>Table1[[#This Row],[APU
(units)]]*(1+Table1[[#This Row],[APU Trend]])^8</f>
        <v>429.49672960000038</v>
      </c>
      <c r="O38" s="55">
        <f>Table1[[#This Row],[APU
(units)]]*(1+Table1[[#This Row],[APU Trend]])^9</f>
        <v>687.19476736000058</v>
      </c>
      <c r="P38" s="55">
        <f>Table1[[#This Row],[APU
(units)]]*(1+Table1[[#This Row],[APU Trend]])^10</f>
        <v>1099.5116277760012</v>
      </c>
      <c r="Q38" s="55">
        <f>Table1[[#This Row],[APU
(units)]]*(1+Table1[[#This Row],[APU Trend]])^11</f>
        <v>1759.2186044416019</v>
      </c>
      <c r="R38" s="55">
        <f>SUM(Table1[[#This Row],[Oct]:[September]])</f>
        <v>4674.5829451776044</v>
      </c>
      <c r="S38" s="55">
        <f>Table1[[#This Row],[On-Hand Stock ($)]]*Table1[[#This Row],[APU Trend]]</f>
        <v>143.48673180228204</v>
      </c>
      <c r="T38" s="87">
        <v>0.6</v>
      </c>
      <c r="U38" s="87" t="b">
        <f>IF(AND(Table1[[#This Row],[INVENTROY SIZING]]&lt;0,Table1[[#This Row],[Lead Time (days)]]&lt;30),TRUE,FALSE)</f>
        <v>0</v>
      </c>
      <c r="V38" s="28">
        <v>0.77</v>
      </c>
      <c r="W38" s="28">
        <f>1.65+SQRT((30)*Table1[[#This Row],[Demand variability (COV)]])+(V38*Table1[[#This Row],[APU
(units)]])^2</f>
        <v>68.666577508832745</v>
      </c>
      <c r="X38" s="28">
        <f>(Table1[[#This Row],[INVENTORY IN UNITS ON HAND]]-W38)*Table1[[#This Row],[Std. Price ($)]]</f>
        <v>-246.56851733821381</v>
      </c>
      <c r="Y38" s="28">
        <v>1.99</v>
      </c>
      <c r="Z38" s="28">
        <v>41</v>
      </c>
    </row>
    <row r="39" spans="1:26" x14ac:dyDescent="0.15">
      <c r="A39" s="31">
        <v>12391.621345426229</v>
      </c>
      <c r="B39" s="32">
        <v>13.416117</v>
      </c>
      <c r="C39" s="32">
        <v>212.74118803416701</v>
      </c>
      <c r="D39" s="32">
        <f>C39/Table1[[#This Row],[Std. Price ($)]]</f>
        <v>15.857135714765086</v>
      </c>
      <c r="E39" s="28">
        <v>18</v>
      </c>
      <c r="F39" s="28">
        <f>Table1[[#This Row],[APU
(units)]]*(1+Table1[[#This Row],[APU Trend]])^0</f>
        <v>18</v>
      </c>
      <c r="G39" s="28">
        <f>Table1[[#This Row],[APU
(units)]]*(1+Table1[[#This Row],[APU Trend]])^1</f>
        <v>28.8</v>
      </c>
      <c r="H39" s="28">
        <f>Table1[[#This Row],[APU
(units)]]*(1+Table1[[#This Row],[APU Trend]])^2</f>
        <v>46.080000000000013</v>
      </c>
      <c r="I39" s="55">
        <f>Table1[[#This Row],[APU
(units)]]*(1+Table1[[#This Row],[APU Trend]])^3</f>
        <v>73.728000000000023</v>
      </c>
      <c r="J39" s="55">
        <f>Table1[[#This Row],[APU
(units)]]*(1+Table1[[#This Row],[APU Trend]])^4</f>
        <v>117.96480000000005</v>
      </c>
      <c r="K39" s="55">
        <f>Table1[[#This Row],[APU
(units)]]*(1+Table1[[#This Row],[APU Trend]])^5</f>
        <v>188.7436800000001</v>
      </c>
      <c r="L39" s="55">
        <f>Table1[[#This Row],[APU
(units)]]*(1+Table1[[#This Row],[APU Trend]])^6</f>
        <v>301.98988800000018</v>
      </c>
      <c r="M39" s="55">
        <f>Table1[[#This Row],[APU
(units)]]*(1+Table1[[#This Row],[APU Trend]])^7</f>
        <v>483.18382080000038</v>
      </c>
      <c r="N39" s="55">
        <f>Table1[[#This Row],[APU
(units)]]*(1+Table1[[#This Row],[APU Trend]])^8</f>
        <v>773.09411328000067</v>
      </c>
      <c r="O39" s="55">
        <f>Table1[[#This Row],[APU
(units)]]*(1+Table1[[#This Row],[APU Trend]])^9</f>
        <v>1236.9505812480011</v>
      </c>
      <c r="P39" s="55">
        <f>Table1[[#This Row],[APU
(units)]]*(1+Table1[[#This Row],[APU Trend]])^10</f>
        <v>1979.120929996802</v>
      </c>
      <c r="Q39" s="55">
        <f>Table1[[#This Row],[APU
(units)]]*(1+Table1[[#This Row],[APU Trend]])^11</f>
        <v>3166.5934879948836</v>
      </c>
      <c r="R39" s="55">
        <f>SUM(Table1[[#This Row],[Oct]:[September]])</f>
        <v>8414.2493013196872</v>
      </c>
      <c r="S39" s="55">
        <f>Table1[[#This Row],[On-Hand Stock ($)]]*Table1[[#This Row],[APU Trend]]</f>
        <v>127.6447128205002</v>
      </c>
      <c r="T39" s="87">
        <v>0.6</v>
      </c>
      <c r="U39" s="87" t="b">
        <f>IF(AND(Table1[[#This Row],[INVENTROY SIZING]]&lt;0,Table1[[#This Row],[Lead Time (days)]]&lt;30),TRUE,FALSE)</f>
        <v>0</v>
      </c>
      <c r="V39" s="28">
        <v>0.77</v>
      </c>
      <c r="W39" s="28">
        <f>1.65+SQRT((30)*Table1[[#This Row],[Demand variability (COV)]])+(V39*Table1[[#This Row],[APU
(units)]])^2</f>
        <v>199.19937063737547</v>
      </c>
      <c r="X39" s="28">
        <f>(Table1[[#This Row],[INVENTORY IN UNITS ON HAND]]-W39)*Table1[[#This Row],[Std. Price ($)]]</f>
        <v>-2459.7408747632267</v>
      </c>
      <c r="Y39" s="28">
        <v>0.99</v>
      </c>
      <c r="Z39" s="28">
        <v>21</v>
      </c>
    </row>
    <row r="40" spans="1:26" x14ac:dyDescent="0.15">
      <c r="A40" s="31">
        <v>28494.960962650162</v>
      </c>
      <c r="B40" s="32">
        <v>23.475104399999999</v>
      </c>
      <c r="C40" s="32">
        <v>12240</v>
      </c>
      <c r="D40" s="32">
        <f>C40/Table1[[#This Row],[Std. Price ($)]]</f>
        <v>521.40343196940159</v>
      </c>
      <c r="E40" s="28">
        <v>10</v>
      </c>
      <c r="F40" s="28">
        <f>Table1[[#This Row],[APU
(units)]]*(1+Table1[[#This Row],[APU Trend]])^0</f>
        <v>10</v>
      </c>
      <c r="G40" s="28">
        <f>Table1[[#This Row],[APU
(units)]]*(1+Table1[[#This Row],[APU Trend]])^1</f>
        <v>4</v>
      </c>
      <c r="H40" s="28">
        <f>Table1[[#This Row],[APU
(units)]]*(1+Table1[[#This Row],[APU Trend]])^2</f>
        <v>1.6000000000000003</v>
      </c>
      <c r="I40" s="55">
        <f>Table1[[#This Row],[APU
(units)]]*(1+Table1[[#This Row],[APU Trend]])^3</f>
        <v>0.64000000000000012</v>
      </c>
      <c r="J40" s="55">
        <f>Table1[[#This Row],[APU
(units)]]*(1+Table1[[#This Row],[APU Trend]])^4</f>
        <v>0.25600000000000012</v>
      </c>
      <c r="K40" s="55">
        <f>Table1[[#This Row],[APU
(units)]]*(1+Table1[[#This Row],[APU Trend]])^5</f>
        <v>0.10240000000000006</v>
      </c>
      <c r="L40" s="55">
        <f>Table1[[#This Row],[APU
(units)]]*(1+Table1[[#This Row],[APU Trend]])^6</f>
        <v>4.0960000000000024E-2</v>
      </c>
      <c r="M40" s="55">
        <f>Table1[[#This Row],[APU
(units)]]*(1+Table1[[#This Row],[APU Trend]])^7</f>
        <v>1.6384000000000013E-2</v>
      </c>
      <c r="N40" s="55">
        <f>Table1[[#This Row],[APU
(units)]]*(1+Table1[[#This Row],[APU Trend]])^8</f>
        <v>6.5536000000000058E-3</v>
      </c>
      <c r="O40" s="55">
        <f>Table1[[#This Row],[APU
(units)]]*(1+Table1[[#This Row],[APU Trend]])^9</f>
        <v>2.6214400000000022E-3</v>
      </c>
      <c r="P40" s="55">
        <f>Table1[[#This Row],[APU
(units)]]*(1+Table1[[#This Row],[APU Trend]])^10</f>
        <v>1.0485760000000011E-3</v>
      </c>
      <c r="Q40" s="55">
        <f>Table1[[#This Row],[APU
(units)]]*(1+Table1[[#This Row],[APU Trend]])^11</f>
        <v>4.1943040000000045E-4</v>
      </c>
      <c r="R40" s="55">
        <f>SUM(Table1[[#This Row],[Oct]:[September]])</f>
        <v>16.666387046399993</v>
      </c>
      <c r="S40" s="55">
        <f>Table1[[#This Row],[On-Hand Stock ($)]]*Table1[[#This Row],[APU Trend]]</f>
        <v>-7344</v>
      </c>
      <c r="T40" s="87">
        <v>-0.6</v>
      </c>
      <c r="U40" s="87" t="b">
        <f>IF(AND(Table1[[#This Row],[INVENTROY SIZING]]&lt;0,Table1[[#This Row],[Lead Time (days)]]&lt;30),TRUE,FALSE)</f>
        <v>1</v>
      </c>
      <c r="V40" s="28">
        <v>0.77</v>
      </c>
      <c r="W40" s="28">
        <f>1.65+SQRT((30)*Table1[[#This Row],[Demand variability (COV)]])+(V40*Table1[[#This Row],[APU
(units)]])^2</f>
        <v>67.580783086353605</v>
      </c>
      <c r="X40" s="28">
        <f>(Table1[[#This Row],[INVENTORY IN UNITS ON HAND]]-W40)*Table1[[#This Row],[Std. Price ($)]]</f>
        <v>10653.534061614095</v>
      </c>
      <c r="Y40" s="28">
        <v>1.47</v>
      </c>
      <c r="Z40" s="28">
        <v>21</v>
      </c>
    </row>
    <row r="41" spans="1:26" x14ac:dyDescent="0.15">
      <c r="A41" s="31">
        <v>13316.331424275684</v>
      </c>
      <c r="B41" s="32">
        <v>25.6429899</v>
      </c>
      <c r="C41" s="32">
        <v>105.88315580414672</v>
      </c>
      <c r="D41" s="32">
        <f>C41/Table1[[#This Row],[Std. Price ($)]]</f>
        <v>4.1291267600642279</v>
      </c>
      <c r="E41" s="28">
        <v>10</v>
      </c>
      <c r="F41" s="28">
        <f>Table1[[#This Row],[APU
(units)]]*(1+Table1[[#This Row],[APU Trend]])^0</f>
        <v>10</v>
      </c>
      <c r="G41" s="28">
        <f>Table1[[#This Row],[APU
(units)]]*(1+Table1[[#This Row],[APU Trend]])^1</f>
        <v>12</v>
      </c>
      <c r="H41" s="28">
        <f>Table1[[#This Row],[APU
(units)]]*(1+Table1[[#This Row],[APU Trend]])^2</f>
        <v>14.399999999999999</v>
      </c>
      <c r="I41" s="55">
        <f>Table1[[#This Row],[APU
(units)]]*(1+Table1[[#This Row],[APU Trend]])^3</f>
        <v>17.28</v>
      </c>
      <c r="J41" s="55">
        <f>Table1[[#This Row],[APU
(units)]]*(1+Table1[[#This Row],[APU Trend]])^4</f>
        <v>20.735999999999997</v>
      </c>
      <c r="K41" s="55">
        <f>Table1[[#This Row],[APU
(units)]]*(1+Table1[[#This Row],[APU Trend]])^5</f>
        <v>24.883199999999999</v>
      </c>
      <c r="L41" s="55">
        <f>Table1[[#This Row],[APU
(units)]]*(1+Table1[[#This Row],[APU Trend]])^6</f>
        <v>29.859839999999998</v>
      </c>
      <c r="M41" s="55">
        <f>Table1[[#This Row],[APU
(units)]]*(1+Table1[[#This Row],[APU Trend]])^7</f>
        <v>35.831807999999995</v>
      </c>
      <c r="N41" s="55">
        <f>Table1[[#This Row],[APU
(units)]]*(1+Table1[[#This Row],[APU Trend]])^8</f>
        <v>42.998169599999997</v>
      </c>
      <c r="O41" s="55">
        <f>Table1[[#This Row],[APU
(units)]]*(1+Table1[[#This Row],[APU Trend]])^9</f>
        <v>51.597803519999992</v>
      </c>
      <c r="P41" s="55">
        <f>Table1[[#This Row],[APU
(units)]]*(1+Table1[[#This Row],[APU Trend]])^10</f>
        <v>61.917364223999989</v>
      </c>
      <c r="Q41" s="55">
        <f>Table1[[#This Row],[APU
(units)]]*(1+Table1[[#This Row],[APU Trend]])^11</f>
        <v>74.300837068799993</v>
      </c>
      <c r="R41" s="55">
        <f>SUM(Table1[[#This Row],[Oct]:[September]])</f>
        <v>395.80502241279999</v>
      </c>
      <c r="S41" s="55">
        <f>Table1[[#This Row],[On-Hand Stock ($)]]*Table1[[#This Row],[APU Trend]]</f>
        <v>21.176631160829345</v>
      </c>
      <c r="T41" s="87">
        <v>0.2</v>
      </c>
      <c r="U41" s="87" t="b">
        <f>IF(AND(Table1[[#This Row],[INVENTROY SIZING]]&lt;0,Table1[[#This Row],[Lead Time (days)]]&lt;30),TRUE,FALSE)</f>
        <v>0</v>
      </c>
      <c r="V41" s="28">
        <v>0.77</v>
      </c>
      <c r="W41" s="28">
        <f>1.65+SQRT((30)*Table1[[#This Row],[Demand variability (COV)]])+(V41*Table1[[#This Row],[APU
(units)]])^2</f>
        <v>66.164940191045261</v>
      </c>
      <c r="X41" s="28">
        <f>(Table1[[#This Row],[INVENTORY IN UNITS ON HAND]]-W41)*Table1[[#This Row],[Std. Price ($)]]</f>
        <v>-1590.7837372489312</v>
      </c>
      <c r="Y41" s="28">
        <v>0.91</v>
      </c>
      <c r="Z41" s="28">
        <v>11</v>
      </c>
    </row>
    <row r="42" spans="1:26" x14ac:dyDescent="0.15">
      <c r="A42" s="31">
        <v>9715.7292054904301</v>
      </c>
      <c r="B42" s="32">
        <v>20.9975205</v>
      </c>
      <c r="C42" s="32">
        <v>74.402889458783577</v>
      </c>
      <c r="D42" s="32">
        <f>C42/Table1[[#This Row],[Std. Price ($)]]</f>
        <v>3.5434131119807013</v>
      </c>
      <c r="E42" s="28">
        <v>10</v>
      </c>
      <c r="F42" s="28">
        <f>Table1[[#This Row],[APU
(units)]]*(1+Table1[[#This Row],[APU Trend]])^0</f>
        <v>10</v>
      </c>
      <c r="G42" s="28">
        <f>Table1[[#This Row],[APU
(units)]]*(1+Table1[[#This Row],[APU Trend]])^1</f>
        <v>9</v>
      </c>
      <c r="H42" s="28">
        <f>Table1[[#This Row],[APU
(units)]]*(1+Table1[[#This Row],[APU Trend]])^2</f>
        <v>8.1000000000000014</v>
      </c>
      <c r="I42" s="55">
        <f>Table1[[#This Row],[APU
(units)]]*(1+Table1[[#This Row],[APU Trend]])^3</f>
        <v>7.2900000000000009</v>
      </c>
      <c r="J42" s="55">
        <f>Table1[[#This Row],[APU
(units)]]*(1+Table1[[#This Row],[APU Trend]])^4</f>
        <v>6.5610000000000017</v>
      </c>
      <c r="K42" s="55">
        <f>Table1[[#This Row],[APU
(units)]]*(1+Table1[[#This Row],[APU Trend]])^5</f>
        <v>5.9049000000000014</v>
      </c>
      <c r="L42" s="55">
        <f>Table1[[#This Row],[APU
(units)]]*(1+Table1[[#This Row],[APU Trend]])^6</f>
        <v>5.3144100000000014</v>
      </c>
      <c r="M42" s="55">
        <f>Table1[[#This Row],[APU
(units)]]*(1+Table1[[#This Row],[APU Trend]])^7</f>
        <v>4.7829690000000014</v>
      </c>
      <c r="N42" s="55">
        <f>Table1[[#This Row],[APU
(units)]]*(1+Table1[[#This Row],[APU Trend]])^8</f>
        <v>4.3046721000000012</v>
      </c>
      <c r="O42" s="55">
        <f>Table1[[#This Row],[APU
(units)]]*(1+Table1[[#This Row],[APU Trend]])^9</f>
        <v>3.8742048900000015</v>
      </c>
      <c r="P42" s="55">
        <f>Table1[[#This Row],[APU
(units)]]*(1+Table1[[#This Row],[APU Trend]])^10</f>
        <v>3.4867844010000013</v>
      </c>
      <c r="Q42" s="55">
        <f>Table1[[#This Row],[APU
(units)]]*(1+Table1[[#This Row],[APU Trend]])^11</f>
        <v>3.1381059609000017</v>
      </c>
      <c r="R42" s="55">
        <f>SUM(Table1[[#This Row],[Oct]:[September]])</f>
        <v>71.75704635190003</v>
      </c>
      <c r="S42" s="55">
        <f>Table1[[#This Row],[On-Hand Stock ($)]]*Table1[[#This Row],[APU Trend]]</f>
        <v>-7.4402889458783577</v>
      </c>
      <c r="T42" s="87">
        <v>-0.1</v>
      </c>
      <c r="U42" s="87" t="b">
        <f>IF(AND(Table1[[#This Row],[INVENTROY SIZING]]&lt;0,Table1[[#This Row],[Lead Time (days)]]&lt;30),TRUE,FALSE)</f>
        <v>1</v>
      </c>
      <c r="V42" s="28">
        <v>0.75</v>
      </c>
      <c r="W42" s="28">
        <f>1.65+SQRT((30)*Table1[[#This Row],[Demand variability (COV)]])+(V42*Table1[[#This Row],[APU
(units)]])^2</f>
        <v>62.643416490252569</v>
      </c>
      <c r="X42" s="28">
        <f>(Table1[[#This Row],[INVENTORY IN UNITS ON HAND]]-W42)*Table1[[#This Row],[Std. Price ($)]]</f>
        <v>-1240.9535324853327</v>
      </c>
      <c r="Y42" s="28">
        <v>0.75</v>
      </c>
      <c r="Z42" s="28">
        <v>11</v>
      </c>
    </row>
    <row r="43" spans="1:26" x14ac:dyDescent="0.15">
      <c r="A43" s="31">
        <v>92172.872152101176</v>
      </c>
      <c r="B43" s="32">
        <v>14.803562399999999</v>
      </c>
      <c r="C43" s="32">
        <v>1095.4970661068262</v>
      </c>
      <c r="D43" s="32">
        <f>C43/Table1[[#This Row],[Std. Price ($)]]</f>
        <v>74.002259490379572</v>
      </c>
      <c r="E43" s="28">
        <v>42</v>
      </c>
      <c r="F43" s="28">
        <f>Table1[[#This Row],[APU
(units)]]*(1+Table1[[#This Row],[APU Trend]])^0</f>
        <v>42</v>
      </c>
      <c r="G43" s="28">
        <f>Table1[[#This Row],[APU
(units)]]*(1+Table1[[#This Row],[APU Trend]])^1</f>
        <v>37.800000000000004</v>
      </c>
      <c r="H43" s="28">
        <f>Table1[[#This Row],[APU
(units)]]*(1+Table1[[#This Row],[APU Trend]])^2</f>
        <v>34.020000000000003</v>
      </c>
      <c r="I43" s="55">
        <f>Table1[[#This Row],[APU
(units)]]*(1+Table1[[#This Row],[APU Trend]])^3</f>
        <v>30.618000000000002</v>
      </c>
      <c r="J43" s="55">
        <f>Table1[[#This Row],[APU
(units)]]*(1+Table1[[#This Row],[APU Trend]])^4</f>
        <v>27.556200000000004</v>
      </c>
      <c r="K43" s="55">
        <f>Table1[[#This Row],[APU
(units)]]*(1+Table1[[#This Row],[APU Trend]])^5</f>
        <v>24.800580000000007</v>
      </c>
      <c r="L43" s="55">
        <f>Table1[[#This Row],[APU
(units)]]*(1+Table1[[#This Row],[APU Trend]])^6</f>
        <v>22.320522000000008</v>
      </c>
      <c r="M43" s="55">
        <f>Table1[[#This Row],[APU
(units)]]*(1+Table1[[#This Row],[APU Trend]])^7</f>
        <v>20.088469800000006</v>
      </c>
      <c r="N43" s="55">
        <f>Table1[[#This Row],[APU
(units)]]*(1+Table1[[#This Row],[APU Trend]])^8</f>
        <v>18.079622820000008</v>
      </c>
      <c r="O43" s="55">
        <f>Table1[[#This Row],[APU
(units)]]*(1+Table1[[#This Row],[APU Trend]])^9</f>
        <v>16.271660538000006</v>
      </c>
      <c r="P43" s="55">
        <f>Table1[[#This Row],[APU
(units)]]*(1+Table1[[#This Row],[APU Trend]])^10</f>
        <v>14.644494484200006</v>
      </c>
      <c r="Q43" s="55">
        <f>Table1[[#This Row],[APU
(units)]]*(1+Table1[[#This Row],[APU Trend]])^11</f>
        <v>13.180045035780008</v>
      </c>
      <c r="R43" s="55">
        <f>SUM(Table1[[#This Row],[Oct]:[September]])</f>
        <v>301.37959467798004</v>
      </c>
      <c r="S43" s="55">
        <f>Table1[[#This Row],[On-Hand Stock ($)]]*Table1[[#This Row],[APU Trend]]</f>
        <v>-109.54970661068262</v>
      </c>
      <c r="T43" s="87">
        <v>-0.1</v>
      </c>
      <c r="U43" s="87" t="b">
        <f>IF(AND(Table1[[#This Row],[INVENTROY SIZING]]&lt;0,Table1[[#This Row],[Lead Time (days)]]&lt;30),TRUE,FALSE)</f>
        <v>0</v>
      </c>
      <c r="V43" s="28">
        <v>0.77</v>
      </c>
      <c r="W43" s="28">
        <f>1.65+SQRT((30)*Table1[[#This Row],[Demand variability (COV)]])+(V43*Table1[[#This Row],[APU
(units)]])^2</f>
        <v>1052.3629546489794</v>
      </c>
      <c r="X43" s="28">
        <f>(Table1[[#This Row],[INVENTORY IN UNITS ON HAND]]-W43)*Table1[[#This Row],[Std. Price ($)]]</f>
        <v>-14483.223600487709</v>
      </c>
      <c r="Y43" s="28">
        <v>0.78</v>
      </c>
      <c r="Z43" s="28">
        <v>44</v>
      </c>
    </row>
    <row r="44" spans="1:26" x14ac:dyDescent="0.15">
      <c r="A44" s="31">
        <v>48429.39229175105</v>
      </c>
      <c r="B44" s="32">
        <v>5.9462006999999995</v>
      </c>
      <c r="C44" s="32">
        <v>3800</v>
      </c>
      <c r="D44" s="32">
        <f>C44/Table1[[#This Row],[Std. Price ($)]]</f>
        <v>639.06352841403429</v>
      </c>
      <c r="E44" s="28">
        <v>34</v>
      </c>
      <c r="F44" s="28">
        <f>Table1[[#This Row],[APU
(units)]]*(1+Table1[[#This Row],[APU Trend]])^0</f>
        <v>34</v>
      </c>
      <c r="G44" s="28">
        <f>Table1[[#This Row],[APU
(units)]]*(1+Table1[[#This Row],[APU Trend]])^1</f>
        <v>13.600000000000001</v>
      </c>
      <c r="H44" s="28">
        <f>Table1[[#This Row],[APU
(units)]]*(1+Table1[[#This Row],[APU Trend]])^2</f>
        <v>5.4400000000000013</v>
      </c>
      <c r="I44" s="55">
        <f>Table1[[#This Row],[APU
(units)]]*(1+Table1[[#This Row],[APU Trend]])^3</f>
        <v>2.1760000000000006</v>
      </c>
      <c r="J44" s="55">
        <f>Table1[[#This Row],[APU
(units)]]*(1+Table1[[#This Row],[APU Trend]])^4</f>
        <v>0.8704000000000004</v>
      </c>
      <c r="K44" s="55">
        <f>Table1[[#This Row],[APU
(units)]]*(1+Table1[[#This Row],[APU Trend]])^5</f>
        <v>0.34816000000000019</v>
      </c>
      <c r="L44" s="55">
        <f>Table1[[#This Row],[APU
(units)]]*(1+Table1[[#This Row],[APU Trend]])^6</f>
        <v>0.13926400000000008</v>
      </c>
      <c r="M44" s="55">
        <f>Table1[[#This Row],[APU
(units)]]*(1+Table1[[#This Row],[APU Trend]])^7</f>
        <v>5.5705600000000043E-2</v>
      </c>
      <c r="N44" s="55">
        <f>Table1[[#This Row],[APU
(units)]]*(1+Table1[[#This Row],[APU Trend]])^8</f>
        <v>2.2282240000000019E-2</v>
      </c>
      <c r="O44" s="55">
        <f>Table1[[#This Row],[APU
(units)]]*(1+Table1[[#This Row],[APU Trend]])^9</f>
        <v>8.9128960000000087E-3</v>
      </c>
      <c r="P44" s="55">
        <f>Table1[[#This Row],[APU
(units)]]*(1+Table1[[#This Row],[APU Trend]])^10</f>
        <v>3.5651584000000037E-3</v>
      </c>
      <c r="Q44" s="55">
        <f>Table1[[#This Row],[APU
(units)]]*(1+Table1[[#This Row],[APU Trend]])^11</f>
        <v>1.4260633600000016E-3</v>
      </c>
      <c r="R44" s="55">
        <f>SUM(Table1[[#This Row],[Oct]:[September]])</f>
        <v>56.665715957760014</v>
      </c>
      <c r="S44" s="55">
        <f>Table1[[#This Row],[On-Hand Stock ($)]]*Table1[[#This Row],[APU Trend]]</f>
        <v>-2280</v>
      </c>
      <c r="T44" s="87">
        <v>-0.6</v>
      </c>
      <c r="U44" s="87" t="b">
        <f>IF(AND(Table1[[#This Row],[INVENTROY SIZING]]&lt;0,Table1[[#This Row],[Lead Time (days)]]&lt;30),TRUE,FALSE)</f>
        <v>0</v>
      </c>
      <c r="V44" s="28">
        <v>0.77</v>
      </c>
      <c r="W44" s="28">
        <f>1.65+SQRT((30)*Table1[[#This Row],[Demand variability (COV)]])+(V44*Table1[[#This Row],[APU
(units)]])^2</f>
        <v>692.12177003968009</v>
      </c>
      <c r="X44" s="28">
        <f>(Table1[[#This Row],[INVENTORY IN UNITS ON HAND]]-W44)*Table1[[#This Row],[Std. Price ($)]]</f>
        <v>-315.49495349518412</v>
      </c>
      <c r="Y44" s="28">
        <v>0.86</v>
      </c>
      <c r="Z44" s="28">
        <v>82</v>
      </c>
    </row>
    <row r="45" spans="1:26" x14ac:dyDescent="0.15">
      <c r="A45" s="31">
        <v>67144.682333246892</v>
      </c>
      <c r="B45" s="32">
        <v>18.792473700000002</v>
      </c>
      <c r="C45" s="32">
        <v>194.02673740796331</v>
      </c>
      <c r="D45" s="32">
        <f>C45/Table1[[#This Row],[Std. Price ($)]]</f>
        <v>10.324704480387981</v>
      </c>
      <c r="E45" s="28">
        <v>10</v>
      </c>
      <c r="F45" s="28">
        <f>Table1[[#This Row],[APU
(units)]]*(1+Table1[[#This Row],[APU Trend]])^0</f>
        <v>10</v>
      </c>
      <c r="G45" s="28">
        <f>Table1[[#This Row],[APU
(units)]]*(1+Table1[[#This Row],[APU Trend]])^1</f>
        <v>25</v>
      </c>
      <c r="H45" s="28">
        <f>Table1[[#This Row],[APU
(units)]]*(1+Table1[[#This Row],[APU Trend]])^2</f>
        <v>62.5</v>
      </c>
      <c r="I45" s="55">
        <f>Table1[[#This Row],[APU
(units)]]*(1+Table1[[#This Row],[APU Trend]])^3</f>
        <v>156.25</v>
      </c>
      <c r="J45" s="55">
        <f>Table1[[#This Row],[APU
(units)]]*(1+Table1[[#This Row],[APU Trend]])^4</f>
        <v>390.625</v>
      </c>
      <c r="K45" s="55">
        <f>Table1[[#This Row],[APU
(units)]]*(1+Table1[[#This Row],[APU Trend]])^5</f>
        <v>976.5625</v>
      </c>
      <c r="L45" s="55">
        <f>Table1[[#This Row],[APU
(units)]]*(1+Table1[[#This Row],[APU Trend]])^6</f>
        <v>2441.40625</v>
      </c>
      <c r="M45" s="55">
        <f>Table1[[#This Row],[APU
(units)]]*(1+Table1[[#This Row],[APU Trend]])^7</f>
        <v>6103.515625</v>
      </c>
      <c r="N45" s="55">
        <f>Table1[[#This Row],[APU
(units)]]*(1+Table1[[#This Row],[APU Trend]])^8</f>
        <v>15258.7890625</v>
      </c>
      <c r="O45" s="55">
        <f>Table1[[#This Row],[APU
(units)]]*(1+Table1[[#This Row],[APU Trend]])^9</f>
        <v>38146.97265625</v>
      </c>
      <c r="P45" s="55">
        <f>Table1[[#This Row],[APU
(units)]]*(1+Table1[[#This Row],[APU Trend]])^10</f>
        <v>95367.431640625</v>
      </c>
      <c r="Q45" s="55">
        <f>Table1[[#This Row],[APU
(units)]]*(1+Table1[[#This Row],[APU Trend]])^11</f>
        <v>238418.5791015625</v>
      </c>
      <c r="R45" s="55">
        <f>SUM(Table1[[#This Row],[Oct]:[September]])</f>
        <v>397357.6318359375</v>
      </c>
      <c r="S45" s="55">
        <f>Table1[[#This Row],[On-Hand Stock ($)]]*Table1[[#This Row],[APU Trend]]</f>
        <v>291.04010611194497</v>
      </c>
      <c r="T45" s="87">
        <v>1.5</v>
      </c>
      <c r="U45" s="87" t="b">
        <f>IF(AND(Table1[[#This Row],[INVENTROY SIZING]]&lt;0,Table1[[#This Row],[Lead Time (days)]]&lt;30),TRUE,FALSE)</f>
        <v>0</v>
      </c>
      <c r="V45" s="28">
        <v>0.77</v>
      </c>
      <c r="W45" s="28">
        <f>1.65+SQRT((30)*Table1[[#This Row],[Demand variability (COV)]])+(V45*Table1[[#This Row],[APU
(units)]])^2</f>
        <v>65.777354648979141</v>
      </c>
      <c r="X45" s="28">
        <f>(Table1[[#This Row],[INVENTORY IN UNITS ON HAND]]-W45)*Table1[[#This Row],[Std. Price ($)]]</f>
        <v>-1042.0924698885501</v>
      </c>
      <c r="Y45" s="28">
        <v>0.78</v>
      </c>
      <c r="Z45" s="28">
        <v>31</v>
      </c>
    </row>
    <row r="46" spans="1:26" x14ac:dyDescent="0.15">
      <c r="A46" s="31">
        <v>22940.711258558742</v>
      </c>
      <c r="B46" s="32">
        <v>26.014629299999999</v>
      </c>
      <c r="C46" s="32">
        <v>979.40993105082362</v>
      </c>
      <c r="D46" s="32">
        <f>C46/Table1[[#This Row],[Std. Price ($)]]</f>
        <v>37.648429264791545</v>
      </c>
      <c r="E46" s="28">
        <v>10</v>
      </c>
      <c r="F46" s="28">
        <f>Table1[[#This Row],[APU
(units)]]*(1+Table1[[#This Row],[APU Trend]])^0</f>
        <v>10</v>
      </c>
      <c r="G46" s="28">
        <f>Table1[[#This Row],[APU
(units)]]*(1+Table1[[#This Row],[APU Trend]])^1</f>
        <v>15</v>
      </c>
      <c r="H46" s="28">
        <f>Table1[[#This Row],[APU
(units)]]*(1+Table1[[#This Row],[APU Trend]])^2</f>
        <v>22.5</v>
      </c>
      <c r="I46" s="55">
        <f>Table1[[#This Row],[APU
(units)]]*(1+Table1[[#This Row],[APU Trend]])^3</f>
        <v>33.75</v>
      </c>
      <c r="J46" s="55">
        <f>Table1[[#This Row],[APU
(units)]]*(1+Table1[[#This Row],[APU Trend]])^4</f>
        <v>50.625</v>
      </c>
      <c r="K46" s="55">
        <f>Table1[[#This Row],[APU
(units)]]*(1+Table1[[#This Row],[APU Trend]])^5</f>
        <v>75.9375</v>
      </c>
      <c r="L46" s="55">
        <f>Table1[[#This Row],[APU
(units)]]*(1+Table1[[#This Row],[APU Trend]])^6</f>
        <v>113.90625</v>
      </c>
      <c r="M46" s="55">
        <f>Table1[[#This Row],[APU
(units)]]*(1+Table1[[#This Row],[APU Trend]])^7</f>
        <v>170.859375</v>
      </c>
      <c r="N46" s="55">
        <f>Table1[[#This Row],[APU
(units)]]*(1+Table1[[#This Row],[APU Trend]])^8</f>
        <v>256.2890625</v>
      </c>
      <c r="O46" s="55">
        <f>Table1[[#This Row],[APU
(units)]]*(1+Table1[[#This Row],[APU Trend]])^9</f>
        <v>384.43359375</v>
      </c>
      <c r="P46" s="55">
        <f>Table1[[#This Row],[APU
(units)]]*(1+Table1[[#This Row],[APU Trend]])^10</f>
        <v>576.650390625</v>
      </c>
      <c r="Q46" s="55">
        <f>Table1[[#This Row],[APU
(units)]]*(1+Table1[[#This Row],[APU Trend]])^11</f>
        <v>864.9755859375</v>
      </c>
      <c r="R46" s="55">
        <f>SUM(Table1[[#This Row],[Oct]:[September]])</f>
        <v>2574.9267578125</v>
      </c>
      <c r="S46" s="55">
        <f>Table1[[#This Row],[On-Hand Stock ($)]]*Table1[[#This Row],[APU Trend]]</f>
        <v>489.70496552541181</v>
      </c>
      <c r="T46" s="87">
        <v>0.5</v>
      </c>
      <c r="U46" s="87" t="b">
        <f>IF(AND(Table1[[#This Row],[INVENTROY SIZING]]&lt;0,Table1[[#This Row],[Lead Time (days)]]&lt;30),TRUE,FALSE)</f>
        <v>0</v>
      </c>
      <c r="V46" s="28">
        <v>0.77</v>
      </c>
      <c r="W46" s="28">
        <f>1.65+SQRT((30)*Table1[[#This Row],[Demand variability (COV)]])+(V46*Table1[[#This Row],[APU
(units)]])^2</f>
        <v>67.136773353931872</v>
      </c>
      <c r="X46" s="28">
        <f>(Table1[[#This Row],[INVENTORY IN UNITS ON HAND]]-W46)*Table1[[#This Row],[Std. Price ($)]]</f>
        <v>-767.12834014983173</v>
      </c>
      <c r="Y46" s="28">
        <v>1.28</v>
      </c>
      <c r="Z46" s="28">
        <v>62</v>
      </c>
    </row>
    <row r="47" spans="1:26" x14ac:dyDescent="0.15">
      <c r="A47" s="31">
        <v>91258.556531604889</v>
      </c>
      <c r="B47" s="32">
        <v>14.765371499999999</v>
      </c>
      <c r="C47" s="32">
        <v>862.55821731848823</v>
      </c>
      <c r="D47" s="32">
        <f>C47/Table1[[#This Row],[Std. Price ($)]]</f>
        <v>58.417644101842498</v>
      </c>
      <c r="E47" s="28">
        <v>18</v>
      </c>
      <c r="F47" s="28">
        <f>Table1[[#This Row],[APU
(units)]]*(1+Table1[[#This Row],[APU Trend]])^0</f>
        <v>18</v>
      </c>
      <c r="G47" s="28">
        <f>Table1[[#This Row],[APU
(units)]]*(1+Table1[[#This Row],[APU Trend]])^1</f>
        <v>27</v>
      </c>
      <c r="H47" s="28">
        <f>Table1[[#This Row],[APU
(units)]]*(1+Table1[[#This Row],[APU Trend]])^2</f>
        <v>40.5</v>
      </c>
      <c r="I47" s="55">
        <f>Table1[[#This Row],[APU
(units)]]*(1+Table1[[#This Row],[APU Trend]])^3</f>
        <v>60.75</v>
      </c>
      <c r="J47" s="55">
        <f>Table1[[#This Row],[APU
(units)]]*(1+Table1[[#This Row],[APU Trend]])^4</f>
        <v>91.125</v>
      </c>
      <c r="K47" s="55">
        <f>Table1[[#This Row],[APU
(units)]]*(1+Table1[[#This Row],[APU Trend]])^5</f>
        <v>136.6875</v>
      </c>
      <c r="L47" s="55">
        <f>Table1[[#This Row],[APU
(units)]]*(1+Table1[[#This Row],[APU Trend]])^6</f>
        <v>205.03125</v>
      </c>
      <c r="M47" s="55">
        <f>Table1[[#This Row],[APU
(units)]]*(1+Table1[[#This Row],[APU Trend]])^7</f>
        <v>307.546875</v>
      </c>
      <c r="N47" s="55">
        <f>Table1[[#This Row],[APU
(units)]]*(1+Table1[[#This Row],[APU Trend]])^8</f>
        <v>461.3203125</v>
      </c>
      <c r="O47" s="55">
        <f>Table1[[#This Row],[APU
(units)]]*(1+Table1[[#This Row],[APU Trend]])^9</f>
        <v>691.98046875</v>
      </c>
      <c r="P47" s="55">
        <f>Table1[[#This Row],[APU
(units)]]*(1+Table1[[#This Row],[APU Trend]])^10</f>
        <v>1037.970703125</v>
      </c>
      <c r="Q47" s="55">
        <f>Table1[[#This Row],[APU
(units)]]*(1+Table1[[#This Row],[APU Trend]])^11</f>
        <v>1556.9560546875</v>
      </c>
      <c r="R47" s="55">
        <f>SUM(Table1[[#This Row],[Oct]:[September]])</f>
        <v>4634.8681640625</v>
      </c>
      <c r="S47" s="55">
        <f>Table1[[#This Row],[On-Hand Stock ($)]]*Table1[[#This Row],[APU Trend]]</f>
        <v>431.27910865924412</v>
      </c>
      <c r="T47" s="87">
        <v>0.5</v>
      </c>
      <c r="U47" s="87" t="b">
        <f>IF(AND(Table1[[#This Row],[INVENTROY SIZING]]&lt;0,Table1[[#This Row],[Lead Time (days)]]&lt;30),TRUE,FALSE)</f>
        <v>0</v>
      </c>
      <c r="V47" s="28">
        <v>0.77</v>
      </c>
      <c r="W47" s="28">
        <f>1.65+SQRT((30)*Table1[[#This Row],[Demand variability (COV)]])+(V47*Table1[[#This Row],[APU
(units)]])^2</f>
        <v>199.38874887194865</v>
      </c>
      <c r="X47" s="28">
        <f>(Table1[[#This Row],[INVENTORY IN UNITS ON HAND]]-W47)*Table1[[#This Row],[Std. Price ($)]]</f>
        <v>-2081.4907326960392</v>
      </c>
      <c r="Y47" s="28">
        <v>1.06</v>
      </c>
      <c r="Z47" s="28">
        <v>62</v>
      </c>
    </row>
    <row r="48" spans="1:26" x14ac:dyDescent="0.15">
      <c r="A48" s="31">
        <v>84273.510192652131</v>
      </c>
      <c r="B48" s="32">
        <v>8.2379648999999997</v>
      </c>
      <c r="C48" s="32">
        <v>215.69723653317837</v>
      </c>
      <c r="D48" s="32">
        <f>C48/Table1[[#This Row],[Std. Price ($)]]</f>
        <v>26.183315800869504</v>
      </c>
      <c r="E48" s="28">
        <v>18</v>
      </c>
      <c r="F48" s="28">
        <f>Table1[[#This Row],[APU
(units)]]*(1+Table1[[#This Row],[APU Trend]])^0</f>
        <v>18</v>
      </c>
      <c r="G48" s="28">
        <f>Table1[[#This Row],[APU
(units)]]*(1+Table1[[#This Row],[APU Trend]])^1</f>
        <v>32.4</v>
      </c>
      <c r="H48" s="28">
        <f>Table1[[#This Row],[APU
(units)]]*(1+Table1[[#This Row],[APU Trend]])^2</f>
        <v>58.320000000000007</v>
      </c>
      <c r="I48" s="55">
        <f>Table1[[#This Row],[APU
(units)]]*(1+Table1[[#This Row],[APU Trend]])^3</f>
        <v>104.97600000000001</v>
      </c>
      <c r="J48" s="55">
        <f>Table1[[#This Row],[APU
(units)]]*(1+Table1[[#This Row],[APU Trend]])^4</f>
        <v>188.95680000000004</v>
      </c>
      <c r="K48" s="55">
        <f>Table1[[#This Row],[APU
(units)]]*(1+Table1[[#This Row],[APU Trend]])^5</f>
        <v>340.12224000000009</v>
      </c>
      <c r="L48" s="55">
        <f>Table1[[#This Row],[APU
(units)]]*(1+Table1[[#This Row],[APU Trend]])^6</f>
        <v>612.22003200000017</v>
      </c>
      <c r="M48" s="55">
        <f>Table1[[#This Row],[APU
(units)]]*(1+Table1[[#This Row],[APU Trend]])^7</f>
        <v>1101.9960576000003</v>
      </c>
      <c r="N48" s="55">
        <f>Table1[[#This Row],[APU
(units)]]*(1+Table1[[#This Row],[APU Trend]])^8</f>
        <v>1983.5929036800007</v>
      </c>
      <c r="O48" s="55">
        <f>Table1[[#This Row],[APU
(units)]]*(1+Table1[[#This Row],[APU Trend]])^9</f>
        <v>3570.4672266240013</v>
      </c>
      <c r="P48" s="55">
        <f>Table1[[#This Row],[APU
(units)]]*(1+Table1[[#This Row],[APU Trend]])^10</f>
        <v>6426.8410079232026</v>
      </c>
      <c r="Q48" s="55">
        <f>Table1[[#This Row],[APU
(units)]]*(1+Table1[[#This Row],[APU Trend]])^11</f>
        <v>11568.313814261766</v>
      </c>
      <c r="R48" s="55">
        <f>SUM(Table1[[#This Row],[Oct]:[September]])</f>
        <v>26006.206082088975</v>
      </c>
      <c r="S48" s="55">
        <f>Table1[[#This Row],[On-Hand Stock ($)]]*Table1[[#This Row],[APU Trend]]</f>
        <v>172.5577892265427</v>
      </c>
      <c r="T48" s="87">
        <v>0.8</v>
      </c>
      <c r="U48" s="87" t="b">
        <f>IF(AND(Table1[[#This Row],[INVENTROY SIZING]]&lt;0,Table1[[#This Row],[Lead Time (days)]]&lt;30),TRUE,FALSE)</f>
        <v>0</v>
      </c>
      <c r="V48" s="28">
        <v>1</v>
      </c>
      <c r="W48" s="28">
        <f>1.65+SQRT((30)*Table1[[#This Row],[Demand variability (COV)]])+(V48*Table1[[#This Row],[APU
(units)]])^2</f>
        <v>332.74929573971951</v>
      </c>
      <c r="X48" s="28">
        <f>(Table1[[#This Row],[INVENTORY IN UNITS ON HAND]]-W48)*Table1[[#This Row],[Std. Price ($)]]</f>
        <v>-2525.4797822703508</v>
      </c>
      <c r="Y48" s="28">
        <v>1.68</v>
      </c>
      <c r="Z48" s="28">
        <v>21</v>
      </c>
    </row>
    <row r="49" spans="1:26" x14ac:dyDescent="0.15">
      <c r="A49" s="31">
        <v>75297.951502509546</v>
      </c>
      <c r="B49" s="32">
        <v>10.8518157</v>
      </c>
      <c r="C49" s="32">
        <v>742.36093241674655</v>
      </c>
      <c r="D49" s="32">
        <f>C49/Table1[[#This Row],[Std. Price ($)]]</f>
        <v>68.408914502367253</v>
      </c>
      <c r="E49" s="28">
        <v>18</v>
      </c>
      <c r="F49" s="28">
        <f>Table1[[#This Row],[APU
(units)]]*(1+Table1[[#This Row],[APU Trend]])^0</f>
        <v>18</v>
      </c>
      <c r="G49" s="28">
        <f>Table1[[#This Row],[APU
(units)]]*(1+Table1[[#This Row],[APU Trend]])^1</f>
        <v>14.4</v>
      </c>
      <c r="H49" s="28">
        <f>Table1[[#This Row],[APU
(units)]]*(1+Table1[[#This Row],[APU Trend]])^2</f>
        <v>11.520000000000003</v>
      </c>
      <c r="I49" s="55">
        <f>Table1[[#This Row],[APU
(units)]]*(1+Table1[[#This Row],[APU Trend]])^3</f>
        <v>9.2160000000000029</v>
      </c>
      <c r="J49" s="55">
        <f>Table1[[#This Row],[APU
(units)]]*(1+Table1[[#This Row],[APU Trend]])^4</f>
        <v>7.3728000000000034</v>
      </c>
      <c r="K49" s="55">
        <f>Table1[[#This Row],[APU
(units)]]*(1+Table1[[#This Row],[APU Trend]])^5</f>
        <v>5.898240000000003</v>
      </c>
      <c r="L49" s="55">
        <f>Table1[[#This Row],[APU
(units)]]*(1+Table1[[#This Row],[APU Trend]])^6</f>
        <v>4.7185920000000028</v>
      </c>
      <c r="M49" s="55">
        <f>Table1[[#This Row],[APU
(units)]]*(1+Table1[[#This Row],[APU Trend]])^7</f>
        <v>3.7748736000000029</v>
      </c>
      <c r="N49" s="55">
        <f>Table1[[#This Row],[APU
(units)]]*(1+Table1[[#This Row],[APU Trend]])^8</f>
        <v>3.0198988800000026</v>
      </c>
      <c r="O49" s="55">
        <f>Table1[[#This Row],[APU
(units)]]*(1+Table1[[#This Row],[APU Trend]])^9</f>
        <v>2.4159191040000021</v>
      </c>
      <c r="P49" s="55">
        <f>Table1[[#This Row],[APU
(units)]]*(1+Table1[[#This Row],[APU Trend]])^10</f>
        <v>1.932735283200002</v>
      </c>
      <c r="Q49" s="55">
        <f>Table1[[#This Row],[APU
(units)]]*(1+Table1[[#This Row],[APU Trend]])^11</f>
        <v>1.5461882265600018</v>
      </c>
      <c r="R49" s="55">
        <f>SUM(Table1[[#This Row],[Oct]:[September]])</f>
        <v>83.815247093760021</v>
      </c>
      <c r="S49" s="55">
        <f>Table1[[#This Row],[On-Hand Stock ($)]]*Table1[[#This Row],[APU Trend]]</f>
        <v>-148.4721864833493</v>
      </c>
      <c r="T49" s="87">
        <v>-0.2</v>
      </c>
      <c r="U49" s="87" t="b">
        <f>IF(AND(Table1[[#This Row],[INVENTROY SIZING]]&lt;0,Table1[[#This Row],[Lead Time (days)]]&lt;30),TRUE,FALSE)</f>
        <v>0</v>
      </c>
      <c r="V49" s="28">
        <v>1</v>
      </c>
      <c r="W49" s="28">
        <f>1.65+SQRT((30)*Table1[[#This Row],[Demand variability (COV)]])+(V49*Table1[[#This Row],[APU
(units)]])^2</f>
        <v>333.29852927038917</v>
      </c>
      <c r="X49" s="28">
        <f>(Table1[[#This Row],[INVENTORY IN UNITS ON HAND]]-W49)*Table1[[#This Row],[Std. Price ($)]]</f>
        <v>-2874.5332803065721</v>
      </c>
      <c r="Y49" s="28">
        <v>1.95</v>
      </c>
      <c r="Z49" s="28">
        <v>41</v>
      </c>
    </row>
    <row r="50" spans="1:26" x14ac:dyDescent="0.15">
      <c r="A50" s="31">
        <v>33972.888701308715</v>
      </c>
      <c r="B50" s="32">
        <v>50.433900000000001</v>
      </c>
      <c r="C50" s="32">
        <v>1146.0129631500001</v>
      </c>
      <c r="D50" s="32">
        <f>C50/Table1[[#This Row],[Std. Price ($)]]</f>
        <v>22.723068474775896</v>
      </c>
      <c r="E50" s="28">
        <v>10</v>
      </c>
      <c r="F50" s="28">
        <f>Table1[[#This Row],[APU
(units)]]*(1+Table1[[#This Row],[APU Trend]])^0</f>
        <v>10</v>
      </c>
      <c r="G50" s="28">
        <f>Table1[[#This Row],[APU
(units)]]*(1+Table1[[#This Row],[APU Trend]])^1</f>
        <v>6</v>
      </c>
      <c r="H50" s="28">
        <f>Table1[[#This Row],[APU
(units)]]*(1+Table1[[#This Row],[APU Trend]])^2</f>
        <v>3.5999999999999996</v>
      </c>
      <c r="I50" s="55">
        <f>Table1[[#This Row],[APU
(units)]]*(1+Table1[[#This Row],[APU Trend]])^3</f>
        <v>2.16</v>
      </c>
      <c r="J50" s="55">
        <f>Table1[[#This Row],[APU
(units)]]*(1+Table1[[#This Row],[APU Trend]])^4</f>
        <v>1.2959999999999998</v>
      </c>
      <c r="K50" s="55">
        <f>Table1[[#This Row],[APU
(units)]]*(1+Table1[[#This Row],[APU Trend]])^5</f>
        <v>0.77759999999999996</v>
      </c>
      <c r="L50" s="55">
        <f>Table1[[#This Row],[APU
(units)]]*(1+Table1[[#This Row],[APU Trend]])^6</f>
        <v>0.46655999999999997</v>
      </c>
      <c r="M50" s="55">
        <f>Table1[[#This Row],[APU
(units)]]*(1+Table1[[#This Row],[APU Trend]])^7</f>
        <v>0.27993599999999996</v>
      </c>
      <c r="N50" s="55">
        <f>Table1[[#This Row],[APU
(units)]]*(1+Table1[[#This Row],[APU Trend]])^8</f>
        <v>0.16796159999999999</v>
      </c>
      <c r="O50" s="55">
        <f>Table1[[#This Row],[APU
(units)]]*(1+Table1[[#This Row],[APU Trend]])^9</f>
        <v>0.10077695999999998</v>
      </c>
      <c r="P50" s="55">
        <f>Table1[[#This Row],[APU
(units)]]*(1+Table1[[#This Row],[APU Trend]])^10</f>
        <v>6.046617599999999E-2</v>
      </c>
      <c r="Q50" s="55">
        <f>Table1[[#This Row],[APU
(units)]]*(1+Table1[[#This Row],[APU Trend]])^11</f>
        <v>3.6279705599999997E-2</v>
      </c>
      <c r="R50" s="55">
        <f>SUM(Table1[[#This Row],[Oct]:[September]])</f>
        <v>24.945580441600001</v>
      </c>
      <c r="S50" s="55">
        <f>Table1[[#This Row],[On-Hand Stock ($)]]*Table1[[#This Row],[APU Trend]]</f>
        <v>-458.40518526000005</v>
      </c>
      <c r="T50" s="87">
        <v>-0.4</v>
      </c>
      <c r="U50" s="87" t="b">
        <f>IF(AND(Table1[[#This Row],[INVENTROY SIZING]]&lt;0,Table1[[#This Row],[Lead Time (days)]]&lt;30),TRUE,FALSE)</f>
        <v>0</v>
      </c>
      <c r="V50" s="28">
        <v>1</v>
      </c>
      <c r="W50" s="28">
        <f>1.65+SQRT((30)*Table1[[#This Row],[Demand variability (COV)]])+(V50*Table1[[#This Row],[APU
(units)]])^2</f>
        <v>107.12722557505165</v>
      </c>
      <c r="X50" s="28">
        <f>(Table1[[#This Row],[INVENTORY IN UNITS ON HAND]]-W50)*Table1[[#This Row],[Std. Price ($)]]</f>
        <v>-4256.8308187795974</v>
      </c>
      <c r="Y50" s="28">
        <v>1</v>
      </c>
      <c r="Z50" s="28">
        <v>71</v>
      </c>
    </row>
    <row r="51" spans="1:26" x14ac:dyDescent="0.15">
      <c r="A51" s="31">
        <v>66345.500149352578</v>
      </c>
      <c r="B51" s="32">
        <v>8.1713742000000007</v>
      </c>
      <c r="C51" s="32">
        <v>214.62013457227201</v>
      </c>
      <c r="D51" s="32">
        <f>C51/Table1[[#This Row],[Std. Price ($)]]</f>
        <v>26.264876545767784</v>
      </c>
      <c r="E51" s="28">
        <v>18</v>
      </c>
      <c r="F51" s="28">
        <f>Table1[[#This Row],[APU
(units)]]*(1+Table1[[#This Row],[APU Trend]])^0</f>
        <v>18</v>
      </c>
      <c r="G51" s="28">
        <f>Table1[[#This Row],[APU
(units)]]*(1+Table1[[#This Row],[APU Trend]])^1</f>
        <v>32.4</v>
      </c>
      <c r="H51" s="28">
        <f>Table1[[#This Row],[APU
(units)]]*(1+Table1[[#This Row],[APU Trend]])^2</f>
        <v>58.320000000000007</v>
      </c>
      <c r="I51" s="55">
        <f>Table1[[#This Row],[APU
(units)]]*(1+Table1[[#This Row],[APU Trend]])^3</f>
        <v>104.97600000000001</v>
      </c>
      <c r="J51" s="55">
        <f>Table1[[#This Row],[APU
(units)]]*(1+Table1[[#This Row],[APU Trend]])^4</f>
        <v>188.95680000000004</v>
      </c>
      <c r="K51" s="55">
        <f>Table1[[#This Row],[APU
(units)]]*(1+Table1[[#This Row],[APU Trend]])^5</f>
        <v>340.12224000000009</v>
      </c>
      <c r="L51" s="55">
        <f>Table1[[#This Row],[APU
(units)]]*(1+Table1[[#This Row],[APU Trend]])^6</f>
        <v>612.22003200000017</v>
      </c>
      <c r="M51" s="55">
        <f>Table1[[#This Row],[APU
(units)]]*(1+Table1[[#This Row],[APU Trend]])^7</f>
        <v>1101.9960576000003</v>
      </c>
      <c r="N51" s="55">
        <f>Table1[[#This Row],[APU
(units)]]*(1+Table1[[#This Row],[APU Trend]])^8</f>
        <v>1983.5929036800007</v>
      </c>
      <c r="O51" s="55">
        <f>Table1[[#This Row],[APU
(units)]]*(1+Table1[[#This Row],[APU Trend]])^9</f>
        <v>3570.4672266240013</v>
      </c>
      <c r="P51" s="55">
        <f>Table1[[#This Row],[APU
(units)]]*(1+Table1[[#This Row],[APU Trend]])^10</f>
        <v>6426.8410079232026</v>
      </c>
      <c r="Q51" s="55">
        <f>Table1[[#This Row],[APU
(units)]]*(1+Table1[[#This Row],[APU Trend]])^11</f>
        <v>11568.313814261766</v>
      </c>
      <c r="R51" s="55">
        <f>SUM(Table1[[#This Row],[Oct]:[September]])</f>
        <v>26006.206082088975</v>
      </c>
      <c r="S51" s="55">
        <f>Table1[[#This Row],[On-Hand Stock ($)]]*Table1[[#This Row],[APU Trend]]</f>
        <v>171.69610765781761</v>
      </c>
      <c r="T51" s="87">
        <v>0.8</v>
      </c>
      <c r="U51" s="87" t="b">
        <f>IF(AND(Table1[[#This Row],[INVENTROY SIZING]]&lt;0,Table1[[#This Row],[Lead Time (days)]]&lt;30),TRUE,FALSE)</f>
        <v>0</v>
      </c>
      <c r="V51" s="28">
        <v>1</v>
      </c>
      <c r="W51" s="28">
        <f>1.65+SQRT((30)*Table1[[#This Row],[Demand variability (COV)]])+(V51*Table1[[#This Row],[APU
(units)]])^2</f>
        <v>330.54897948556635</v>
      </c>
      <c r="X51" s="28">
        <f>(Table1[[#This Row],[INVENTORY IN UNITS ON HAND]]-W51)*Table1[[#This Row],[Std. Price ($)]]</f>
        <v>-2486.4192682324142</v>
      </c>
      <c r="Y51" s="28">
        <v>0.8</v>
      </c>
      <c r="Z51" s="28">
        <v>41</v>
      </c>
    </row>
    <row r="52" spans="1:26" x14ac:dyDescent="0.15">
      <c r="A52" s="31">
        <v>44320.835308585338</v>
      </c>
      <c r="B52" s="32">
        <v>5.8950408000000003</v>
      </c>
      <c r="C52" s="32">
        <v>186.4623035163504</v>
      </c>
      <c r="D52" s="32">
        <f>C52/Table1[[#This Row],[Std. Price ($)]]</f>
        <v>31.630366920675154</v>
      </c>
      <c r="E52" s="28">
        <v>18</v>
      </c>
      <c r="F52" s="28">
        <f>Table1[[#This Row],[APU
(units)]]*(1+Table1[[#This Row],[APU Trend]])^0</f>
        <v>18</v>
      </c>
      <c r="G52" s="28">
        <f>Table1[[#This Row],[APU
(units)]]*(1+Table1[[#This Row],[APU Trend]])^1</f>
        <v>45</v>
      </c>
      <c r="H52" s="28">
        <f>Table1[[#This Row],[APU
(units)]]*(1+Table1[[#This Row],[APU Trend]])^2</f>
        <v>112.5</v>
      </c>
      <c r="I52" s="55">
        <f>Table1[[#This Row],[APU
(units)]]*(1+Table1[[#This Row],[APU Trend]])^3</f>
        <v>281.25</v>
      </c>
      <c r="J52" s="55">
        <f>Table1[[#This Row],[APU
(units)]]*(1+Table1[[#This Row],[APU Trend]])^4</f>
        <v>703.125</v>
      </c>
      <c r="K52" s="55">
        <f>Table1[[#This Row],[APU
(units)]]*(1+Table1[[#This Row],[APU Trend]])^5</f>
        <v>1757.8125</v>
      </c>
      <c r="L52" s="55">
        <f>Table1[[#This Row],[APU
(units)]]*(1+Table1[[#This Row],[APU Trend]])^6</f>
        <v>4394.53125</v>
      </c>
      <c r="M52" s="55">
        <f>Table1[[#This Row],[APU
(units)]]*(1+Table1[[#This Row],[APU Trend]])^7</f>
        <v>10986.328125</v>
      </c>
      <c r="N52" s="55">
        <f>Table1[[#This Row],[APU
(units)]]*(1+Table1[[#This Row],[APU Trend]])^8</f>
        <v>27465.8203125</v>
      </c>
      <c r="O52" s="55">
        <f>Table1[[#This Row],[APU
(units)]]*(1+Table1[[#This Row],[APU Trend]])^9</f>
        <v>68664.55078125</v>
      </c>
      <c r="P52" s="55">
        <f>Table1[[#This Row],[APU
(units)]]*(1+Table1[[#This Row],[APU Trend]])^10</f>
        <v>171661.376953125</v>
      </c>
      <c r="Q52" s="55">
        <f>Table1[[#This Row],[APU
(units)]]*(1+Table1[[#This Row],[APU Trend]])^11</f>
        <v>429153.4423828125</v>
      </c>
      <c r="R52" s="55">
        <f>SUM(Table1[[#This Row],[Oct]:[September]])</f>
        <v>715243.7373046875</v>
      </c>
      <c r="S52" s="55">
        <f>Table1[[#This Row],[On-Hand Stock ($)]]*Table1[[#This Row],[APU Trend]]</f>
        <v>279.6934552745256</v>
      </c>
      <c r="T52" s="87">
        <v>1.5</v>
      </c>
      <c r="U52" s="87" t="b">
        <f>IF(AND(Table1[[#This Row],[INVENTROY SIZING]]&lt;0,Table1[[#This Row],[Lead Time (days)]]&lt;30),TRUE,FALSE)</f>
        <v>0</v>
      </c>
      <c r="V52" s="28">
        <v>1</v>
      </c>
      <c r="W52" s="28">
        <f>1.65+SQRT((30)*Table1[[#This Row],[Demand variability (COV)]])+(V52*Table1[[#This Row],[APU
(units)]])^2</f>
        <v>330.96036721894069</v>
      </c>
      <c r="X52" s="28">
        <f>(Table1[[#This Row],[INVENTORY IN UNITS ON HAND]]-W52)*Table1[[#This Row],[Std. Price ($)]]</f>
        <v>-1764.5625644222876</v>
      </c>
      <c r="Y52" s="28">
        <v>0.94</v>
      </c>
      <c r="Z52" s="28">
        <v>41</v>
      </c>
    </row>
    <row r="53" spans="1:26" x14ac:dyDescent="0.15">
      <c r="A53" s="31">
        <v>5368.4487535381795</v>
      </c>
      <c r="B53" s="32">
        <v>5.2347140999999997</v>
      </c>
      <c r="C53" s="32">
        <v>34.373623234221334</v>
      </c>
      <c r="D53" s="32">
        <f>C53/Table1[[#This Row],[Std. Price ($)]]</f>
        <v>6.5664757573334018</v>
      </c>
      <c r="E53" s="28">
        <v>10</v>
      </c>
      <c r="F53" s="28">
        <f>Table1[[#This Row],[APU
(units)]]*(1+Table1[[#This Row],[APU Trend]])^0</f>
        <v>10</v>
      </c>
      <c r="G53" s="28">
        <f>Table1[[#This Row],[APU
(units)]]*(1+Table1[[#This Row],[APU Trend]])^1</f>
        <v>15</v>
      </c>
      <c r="H53" s="28">
        <f>Table1[[#This Row],[APU
(units)]]*(1+Table1[[#This Row],[APU Trend]])^2</f>
        <v>22.5</v>
      </c>
      <c r="I53" s="55">
        <f>Table1[[#This Row],[APU
(units)]]*(1+Table1[[#This Row],[APU Trend]])^3</f>
        <v>33.75</v>
      </c>
      <c r="J53" s="55">
        <f>Table1[[#This Row],[APU
(units)]]*(1+Table1[[#This Row],[APU Trend]])^4</f>
        <v>50.625</v>
      </c>
      <c r="K53" s="55">
        <f>Table1[[#This Row],[APU
(units)]]*(1+Table1[[#This Row],[APU Trend]])^5</f>
        <v>75.9375</v>
      </c>
      <c r="L53" s="55">
        <f>Table1[[#This Row],[APU
(units)]]*(1+Table1[[#This Row],[APU Trend]])^6</f>
        <v>113.90625</v>
      </c>
      <c r="M53" s="55">
        <f>Table1[[#This Row],[APU
(units)]]*(1+Table1[[#This Row],[APU Trend]])^7</f>
        <v>170.859375</v>
      </c>
      <c r="N53" s="55">
        <f>Table1[[#This Row],[APU
(units)]]*(1+Table1[[#This Row],[APU Trend]])^8</f>
        <v>256.2890625</v>
      </c>
      <c r="O53" s="55">
        <f>Table1[[#This Row],[APU
(units)]]*(1+Table1[[#This Row],[APU Trend]])^9</f>
        <v>384.43359375</v>
      </c>
      <c r="P53" s="55">
        <f>Table1[[#This Row],[APU
(units)]]*(1+Table1[[#This Row],[APU Trend]])^10</f>
        <v>576.650390625</v>
      </c>
      <c r="Q53" s="55">
        <f>Table1[[#This Row],[APU
(units)]]*(1+Table1[[#This Row],[APU Trend]])^11</f>
        <v>864.9755859375</v>
      </c>
      <c r="R53" s="55">
        <f>SUM(Table1[[#This Row],[Oct]:[September]])</f>
        <v>2574.9267578125</v>
      </c>
      <c r="S53" s="55">
        <f>Table1[[#This Row],[On-Hand Stock ($)]]*Table1[[#This Row],[APU Trend]]</f>
        <v>17.186811617110667</v>
      </c>
      <c r="T53" s="87">
        <v>0.5</v>
      </c>
      <c r="U53" s="87" t="b">
        <f>IF(AND(Table1[[#This Row],[INVENTROY SIZING]]&lt;0,Table1[[#This Row],[Lead Time (days)]]&lt;30),TRUE,FALSE)</f>
        <v>0</v>
      </c>
      <c r="V53" s="28">
        <v>1</v>
      </c>
      <c r="W53" s="28">
        <f>1.65+SQRT((30)*Table1[[#This Row],[Demand variability (COV)]])+(V53*Table1[[#This Row],[APU
(units)]])^2</f>
        <v>106.75881590977792</v>
      </c>
      <c r="X53" s="28">
        <f>(Table1[[#This Row],[INVENTORY IN UNITS ON HAND]]-W53)*Table1[[#This Row],[Std. Price ($)]]</f>
        <v>-524.47825570799739</v>
      </c>
      <c r="Y53" s="28">
        <v>0.87</v>
      </c>
      <c r="Z53" s="28">
        <v>16</v>
      </c>
    </row>
    <row r="54" spans="1:26" x14ac:dyDescent="0.15">
      <c r="A54" s="31">
        <v>9503.4366664486497</v>
      </c>
      <c r="B54" s="32">
        <v>5.9926317000000004</v>
      </c>
      <c r="C54" s="32">
        <v>162.80381444812727</v>
      </c>
      <c r="D54" s="32">
        <f>C54/Table1[[#This Row],[Std. Price ($)]]</f>
        <v>27.167331916648116</v>
      </c>
      <c r="E54" s="28">
        <v>26</v>
      </c>
      <c r="F54" s="28">
        <f>Table1[[#This Row],[APU
(units)]]*(1+Table1[[#This Row],[APU Trend]])^0</f>
        <v>26</v>
      </c>
      <c r="G54" s="28">
        <f>Table1[[#This Row],[APU
(units)]]*(1+Table1[[#This Row],[APU Trend]])^1</f>
        <v>57.2</v>
      </c>
      <c r="H54" s="28">
        <f>Table1[[#This Row],[APU
(units)]]*(1+Table1[[#This Row],[APU Trend]])^2</f>
        <v>125.84000000000002</v>
      </c>
      <c r="I54" s="55">
        <f>Table1[[#This Row],[APU
(units)]]*(1+Table1[[#This Row],[APU Trend]])^3</f>
        <v>276.84800000000007</v>
      </c>
      <c r="J54" s="55">
        <f>Table1[[#This Row],[APU
(units)]]*(1+Table1[[#This Row],[APU Trend]])^4</f>
        <v>609.06560000000013</v>
      </c>
      <c r="K54" s="55">
        <f>Table1[[#This Row],[APU
(units)]]*(1+Table1[[#This Row],[APU Trend]])^5</f>
        <v>1339.9443200000005</v>
      </c>
      <c r="L54" s="55">
        <f>Table1[[#This Row],[APU
(units)]]*(1+Table1[[#This Row],[APU Trend]])^6</f>
        <v>2947.8775040000014</v>
      </c>
      <c r="M54" s="55">
        <f>Table1[[#This Row],[APU
(units)]]*(1+Table1[[#This Row],[APU Trend]])^7</f>
        <v>6485.3305088000043</v>
      </c>
      <c r="N54" s="55">
        <f>Table1[[#This Row],[APU
(units)]]*(1+Table1[[#This Row],[APU Trend]])^8</f>
        <v>14267.727119360008</v>
      </c>
      <c r="O54" s="55">
        <f>Table1[[#This Row],[APU
(units)]]*(1+Table1[[#This Row],[APU Trend]])^9</f>
        <v>31388.999662592018</v>
      </c>
      <c r="P54" s="55">
        <f>Table1[[#This Row],[APU
(units)]]*(1+Table1[[#This Row],[APU Trend]])^10</f>
        <v>69055.799257702456</v>
      </c>
      <c r="Q54" s="55">
        <f>Table1[[#This Row],[APU
(units)]]*(1+Table1[[#This Row],[APU Trend]])^11</f>
        <v>151922.7583669454</v>
      </c>
      <c r="R54" s="55">
        <f>SUM(Table1[[#This Row],[Oct]:[September]])</f>
        <v>278503.39033939992</v>
      </c>
      <c r="S54" s="55">
        <f>Table1[[#This Row],[On-Hand Stock ($)]]*Table1[[#This Row],[APU Trend]]</f>
        <v>195.36457733775271</v>
      </c>
      <c r="T54" s="87">
        <v>1.2</v>
      </c>
      <c r="U54" s="87" t="b">
        <f>IF(AND(Table1[[#This Row],[INVENTROY SIZING]]&lt;0,Table1[[#This Row],[Lead Time (days)]]&lt;30),TRUE,FALSE)</f>
        <v>0</v>
      </c>
      <c r="V54" s="28">
        <v>1</v>
      </c>
      <c r="W54" s="28">
        <f>1.65+SQRT((30)*Table1[[#This Row],[Demand variability (COV)]])+(V54*Table1[[#This Row],[APU
(units)]])^2</f>
        <v>683.15454357780914</v>
      </c>
      <c r="X54" s="28">
        <f>(Table1[[#This Row],[INVENTORY IN UNITS ON HAND]]-W54)*Table1[[#This Row],[Std. Price ($)]]</f>
        <v>-3931.0897593952836</v>
      </c>
      <c r="Y54" s="28">
        <v>1.01</v>
      </c>
      <c r="Z54" s="28">
        <v>23</v>
      </c>
    </row>
    <row r="55" spans="1:26" x14ac:dyDescent="0.15">
      <c r="A55" s="31">
        <v>10035.774732539849</v>
      </c>
      <c r="B55" s="32">
        <v>7.3064474999999991</v>
      </c>
      <c r="C55" s="32">
        <v>780</v>
      </c>
      <c r="D55" s="32">
        <f>C55/Table1[[#This Row],[Std. Price ($)]]</f>
        <v>106.75502698130659</v>
      </c>
      <c r="E55" s="28">
        <v>34</v>
      </c>
      <c r="F55" s="28">
        <f>Table1[[#This Row],[APU
(units)]]*(1+Table1[[#This Row],[APU Trend]])^0</f>
        <v>34</v>
      </c>
      <c r="G55" s="28">
        <f>Table1[[#This Row],[APU
(units)]]*(1+Table1[[#This Row],[APU Trend]])^1</f>
        <v>10.200000000000001</v>
      </c>
      <c r="H55" s="28">
        <f>Table1[[#This Row],[APU
(units)]]*(1+Table1[[#This Row],[APU Trend]])^2</f>
        <v>3.0600000000000009</v>
      </c>
      <c r="I55" s="55">
        <f>Table1[[#This Row],[APU
(units)]]*(1+Table1[[#This Row],[APU Trend]])^3</f>
        <v>0.91800000000000037</v>
      </c>
      <c r="J55" s="55">
        <f>Table1[[#This Row],[APU
(units)]]*(1+Table1[[#This Row],[APU Trend]])^4</f>
        <v>0.27540000000000014</v>
      </c>
      <c r="K55" s="55">
        <f>Table1[[#This Row],[APU
(units)]]*(1+Table1[[#This Row],[APU Trend]])^5</f>
        <v>8.2620000000000055E-2</v>
      </c>
      <c r="L55" s="55">
        <f>Table1[[#This Row],[APU
(units)]]*(1+Table1[[#This Row],[APU Trend]])^6</f>
        <v>2.478600000000002E-2</v>
      </c>
      <c r="M55" s="55">
        <f>Table1[[#This Row],[APU
(units)]]*(1+Table1[[#This Row],[APU Trend]])^7</f>
        <v>7.4358000000000072E-3</v>
      </c>
      <c r="N55" s="55">
        <f>Table1[[#This Row],[APU
(units)]]*(1+Table1[[#This Row],[APU Trend]])^8</f>
        <v>2.2307400000000023E-3</v>
      </c>
      <c r="O55" s="55">
        <f>Table1[[#This Row],[APU
(units)]]*(1+Table1[[#This Row],[APU Trend]])^9</f>
        <v>6.6922200000000089E-4</v>
      </c>
      <c r="P55" s="55">
        <f>Table1[[#This Row],[APU
(units)]]*(1+Table1[[#This Row],[APU Trend]])^10</f>
        <v>2.0076660000000027E-4</v>
      </c>
      <c r="Q55" s="55">
        <f>Table1[[#This Row],[APU
(units)]]*(1+Table1[[#This Row],[APU Trend]])^11</f>
        <v>6.0229980000000091E-5</v>
      </c>
      <c r="R55" s="55">
        <f>SUM(Table1[[#This Row],[Oct]:[September]])</f>
        <v>48.571402758580007</v>
      </c>
      <c r="S55" s="55">
        <f>Table1[[#This Row],[On-Hand Stock ($)]]*Table1[[#This Row],[APU Trend]]</f>
        <v>-546</v>
      </c>
      <c r="T55" s="87">
        <v>-0.7</v>
      </c>
      <c r="U55" s="87" t="b">
        <f>IF(AND(Table1[[#This Row],[INVENTROY SIZING]]&lt;0,Table1[[#This Row],[Lead Time (days)]]&lt;30),TRUE,FALSE)</f>
        <v>0</v>
      </c>
      <c r="V55" s="28">
        <v>0.75</v>
      </c>
      <c r="W55" s="28">
        <f>1.65+SQRT((30)*Table1[[#This Row],[Demand variability (COV)]])+(V55*Table1[[#This Row],[APU
(units)]])^2</f>
        <v>656.57974358271906</v>
      </c>
      <c r="X55" s="28">
        <f>(Table1[[#This Row],[INVENTORY IN UNITS ON HAND]]-W55)*Table1[[#This Row],[Std. Price ($)]]</f>
        <v>-4017.2654260505979</v>
      </c>
      <c r="Y55" s="28">
        <v>0.73</v>
      </c>
      <c r="Z55" s="28">
        <v>61</v>
      </c>
    </row>
    <row r="56" spans="1:26" x14ac:dyDescent="0.15">
      <c r="A56" s="31">
        <v>30898.511409038932</v>
      </c>
      <c r="B56" s="32">
        <v>94.708224599999994</v>
      </c>
      <c r="C56" s="32">
        <v>419.58322393096273</v>
      </c>
      <c r="D56" s="32">
        <f>C56/Table1[[#This Row],[Std. Price ($)]]</f>
        <v>4.4302722989800696</v>
      </c>
      <c r="E56" s="28">
        <v>10</v>
      </c>
      <c r="F56" s="28">
        <f>Table1[[#This Row],[APU
(units)]]*(1+Table1[[#This Row],[APU Trend]])^0</f>
        <v>10</v>
      </c>
      <c r="G56" s="28">
        <f>Table1[[#This Row],[APU
(units)]]*(1+Table1[[#This Row],[APU Trend]])^1</f>
        <v>14</v>
      </c>
      <c r="H56" s="28">
        <f>Table1[[#This Row],[APU
(units)]]*(1+Table1[[#This Row],[APU Trend]])^2</f>
        <v>19.599999999999998</v>
      </c>
      <c r="I56" s="55">
        <f>Table1[[#This Row],[APU
(units)]]*(1+Table1[[#This Row],[APU Trend]])^3</f>
        <v>27.439999999999994</v>
      </c>
      <c r="J56" s="55">
        <f>Table1[[#This Row],[APU
(units)]]*(1+Table1[[#This Row],[APU Trend]])^4</f>
        <v>38.41599999999999</v>
      </c>
      <c r="K56" s="55">
        <f>Table1[[#This Row],[APU
(units)]]*(1+Table1[[#This Row],[APU Trend]])^5</f>
        <v>53.782399999999981</v>
      </c>
      <c r="L56" s="55">
        <f>Table1[[#This Row],[APU
(units)]]*(1+Table1[[#This Row],[APU Trend]])^6</f>
        <v>75.29535999999996</v>
      </c>
      <c r="M56" s="55">
        <f>Table1[[#This Row],[APU
(units)]]*(1+Table1[[#This Row],[APU Trend]])^7</f>
        <v>105.41350399999993</v>
      </c>
      <c r="N56" s="55">
        <f>Table1[[#This Row],[APU
(units)]]*(1+Table1[[#This Row],[APU Trend]])^8</f>
        <v>147.5789055999999</v>
      </c>
      <c r="O56" s="55">
        <f>Table1[[#This Row],[APU
(units)]]*(1+Table1[[#This Row],[APU Trend]])^9</f>
        <v>206.61046783999984</v>
      </c>
      <c r="P56" s="55">
        <f>Table1[[#This Row],[APU
(units)]]*(1+Table1[[#This Row],[APU Trend]])^10</f>
        <v>289.25465497599981</v>
      </c>
      <c r="Q56" s="55">
        <f>Table1[[#This Row],[APU
(units)]]*(1+Table1[[#This Row],[APU Trend]])^11</f>
        <v>404.9565169663997</v>
      </c>
      <c r="R56" s="55">
        <f>SUM(Table1[[#This Row],[Oct]:[September]])</f>
        <v>1392.3478093823992</v>
      </c>
      <c r="S56" s="55">
        <f>Table1[[#This Row],[On-Hand Stock ($)]]*Table1[[#This Row],[APU Trend]]</f>
        <v>167.8332895723851</v>
      </c>
      <c r="T56" s="87">
        <v>0.4</v>
      </c>
      <c r="U56" s="87" t="b">
        <f>IF(AND(Table1[[#This Row],[INVENTROY SIZING]]&lt;0,Table1[[#This Row],[Lead Time (days)]]&lt;30),TRUE,FALSE)</f>
        <v>0</v>
      </c>
      <c r="V56" s="28">
        <v>1</v>
      </c>
      <c r="W56" s="28">
        <f>1.65+SQRT((30)*Table1[[#This Row],[Demand variability (COV)]])+(V56*Table1[[#This Row],[APU
(units)]])^2</f>
        <v>107.23569601750758</v>
      </c>
      <c r="X56" s="28">
        <f>(Table1[[#This Row],[INVENTORY IN UNITS ON HAND]]-W56)*Table1[[#This Row],[Std. Price ($)]]</f>
        <v>-9736.5191596324694</v>
      </c>
      <c r="Y56" s="28">
        <v>1.04</v>
      </c>
      <c r="Z56" s="28">
        <v>11</v>
      </c>
    </row>
    <row r="57" spans="1:26" x14ac:dyDescent="0.15">
      <c r="A57" s="31">
        <v>64784.44353949264</v>
      </c>
      <c r="B57" s="32">
        <v>8.1688166999999989</v>
      </c>
      <c r="C57" s="32">
        <v>350</v>
      </c>
      <c r="D57" s="32">
        <f>C57/Table1[[#This Row],[Std. Price ($)]]</f>
        <v>42.845862853061696</v>
      </c>
      <c r="E57" s="28">
        <v>10</v>
      </c>
      <c r="F57" s="28">
        <f>Table1[[#This Row],[APU
(units)]]*(1+Table1[[#This Row],[APU Trend]])^0</f>
        <v>10</v>
      </c>
      <c r="G57" s="28">
        <f>Table1[[#This Row],[APU
(units)]]*(1+Table1[[#This Row],[APU Trend]])^1</f>
        <v>3.0000000000000004</v>
      </c>
      <c r="H57" s="28">
        <f>Table1[[#This Row],[APU
(units)]]*(1+Table1[[#This Row],[APU Trend]])^2</f>
        <v>0.90000000000000024</v>
      </c>
      <c r="I57" s="55">
        <f>Table1[[#This Row],[APU
(units)]]*(1+Table1[[#This Row],[APU Trend]])^3</f>
        <v>0.27000000000000013</v>
      </c>
      <c r="J57" s="55">
        <f>Table1[[#This Row],[APU
(units)]]*(1+Table1[[#This Row],[APU Trend]])^4</f>
        <v>8.1000000000000044E-2</v>
      </c>
      <c r="K57" s="55">
        <f>Table1[[#This Row],[APU
(units)]]*(1+Table1[[#This Row],[APU Trend]])^5</f>
        <v>2.4300000000000016E-2</v>
      </c>
      <c r="L57" s="55">
        <f>Table1[[#This Row],[APU
(units)]]*(1+Table1[[#This Row],[APU Trend]])^6</f>
        <v>7.2900000000000057E-3</v>
      </c>
      <c r="M57" s="55">
        <f>Table1[[#This Row],[APU
(units)]]*(1+Table1[[#This Row],[APU Trend]])^7</f>
        <v>2.1870000000000023E-3</v>
      </c>
      <c r="N57" s="55">
        <f>Table1[[#This Row],[APU
(units)]]*(1+Table1[[#This Row],[APU Trend]])^8</f>
        <v>6.5610000000000071E-4</v>
      </c>
      <c r="O57" s="55">
        <f>Table1[[#This Row],[APU
(units)]]*(1+Table1[[#This Row],[APU Trend]])^9</f>
        <v>1.9683000000000024E-4</v>
      </c>
      <c r="P57" s="55">
        <f>Table1[[#This Row],[APU
(units)]]*(1+Table1[[#This Row],[APU Trend]])^10</f>
        <v>5.9049000000000078E-5</v>
      </c>
      <c r="Q57" s="55">
        <f>Table1[[#This Row],[APU
(units)]]*(1+Table1[[#This Row],[APU Trend]])^11</f>
        <v>1.7714700000000025E-5</v>
      </c>
      <c r="R57" s="55">
        <f>SUM(Table1[[#This Row],[Oct]:[September]])</f>
        <v>14.2857066937</v>
      </c>
      <c r="S57" s="55">
        <f>Table1[[#This Row],[On-Hand Stock ($)]]*Table1[[#This Row],[APU Trend]]</f>
        <v>-244.99999999999997</v>
      </c>
      <c r="T57" s="87">
        <v>-0.7</v>
      </c>
      <c r="U57" s="87" t="b">
        <f>IF(AND(Table1[[#This Row],[INVENTROY SIZING]]&lt;0,Table1[[#This Row],[Lead Time (days)]]&lt;30),TRUE,FALSE)</f>
        <v>1</v>
      </c>
      <c r="V57" s="28">
        <v>0.81</v>
      </c>
      <c r="W57" s="28">
        <f>1.65+SQRT((30)*Table1[[#This Row],[Demand variability (COV)]])+(V57*Table1[[#This Row],[APU
(units)]])^2</f>
        <v>72.158979485566391</v>
      </c>
      <c r="X57" s="28">
        <f>(Table1[[#This Row],[INVENTORY IN UNITS ON HAND]]-W57)*Table1[[#This Row],[Std. Price ($)]]</f>
        <v>-239.45347667665209</v>
      </c>
      <c r="Y57" s="28">
        <v>0.8</v>
      </c>
      <c r="Z57" s="28">
        <v>11</v>
      </c>
    </row>
    <row r="58" spans="1:26" x14ac:dyDescent="0.15">
      <c r="A58" s="31">
        <v>40510.062802339817</v>
      </c>
      <c r="B58" s="32">
        <v>5.0072780999999997</v>
      </c>
      <c r="C58" s="32">
        <v>81.04074027847966</v>
      </c>
      <c r="D58" s="32">
        <f>C58/Table1[[#This Row],[Std. Price ($)]]</f>
        <v>16.184589443610026</v>
      </c>
      <c r="E58" s="28">
        <v>10</v>
      </c>
      <c r="F58" s="28">
        <f>Table1[[#This Row],[APU
(units)]]*(1+Table1[[#This Row],[APU Trend]])^0</f>
        <v>10</v>
      </c>
      <c r="G58" s="28">
        <f>Table1[[#This Row],[APU
(units)]]*(1+Table1[[#This Row],[APU Trend]])^1</f>
        <v>22</v>
      </c>
      <c r="H58" s="28">
        <f>Table1[[#This Row],[APU
(units)]]*(1+Table1[[#This Row],[APU Trend]])^2</f>
        <v>48.400000000000006</v>
      </c>
      <c r="I58" s="55">
        <f>Table1[[#This Row],[APU
(units)]]*(1+Table1[[#This Row],[APU Trend]])^3</f>
        <v>106.48000000000003</v>
      </c>
      <c r="J58" s="55">
        <f>Table1[[#This Row],[APU
(units)]]*(1+Table1[[#This Row],[APU Trend]])^4</f>
        <v>234.25600000000006</v>
      </c>
      <c r="K58" s="55">
        <f>Table1[[#This Row],[APU
(units)]]*(1+Table1[[#This Row],[APU Trend]])^5</f>
        <v>515.36320000000023</v>
      </c>
      <c r="L58" s="55">
        <f>Table1[[#This Row],[APU
(units)]]*(1+Table1[[#This Row],[APU Trend]])^6</f>
        <v>1133.7990400000006</v>
      </c>
      <c r="M58" s="55">
        <f>Table1[[#This Row],[APU
(units)]]*(1+Table1[[#This Row],[APU Trend]])^7</f>
        <v>2494.3578880000014</v>
      </c>
      <c r="N58" s="55">
        <f>Table1[[#This Row],[APU
(units)]]*(1+Table1[[#This Row],[APU Trend]])^8</f>
        <v>5487.5873536000026</v>
      </c>
      <c r="O58" s="55">
        <f>Table1[[#This Row],[APU
(units)]]*(1+Table1[[#This Row],[APU Trend]])^9</f>
        <v>12072.692177920007</v>
      </c>
      <c r="P58" s="55">
        <f>Table1[[#This Row],[APU
(units)]]*(1+Table1[[#This Row],[APU Trend]])^10</f>
        <v>26559.922791424018</v>
      </c>
      <c r="Q58" s="55">
        <f>Table1[[#This Row],[APU
(units)]]*(1+Table1[[#This Row],[APU Trend]])^11</f>
        <v>58431.83014113285</v>
      </c>
      <c r="R58" s="55">
        <f>SUM(Table1[[#This Row],[Oct]:[September]])</f>
        <v>107116.68859207688</v>
      </c>
      <c r="S58" s="55">
        <f>Table1[[#This Row],[On-Hand Stock ($)]]*Table1[[#This Row],[APU Trend]]</f>
        <v>97.248888334175589</v>
      </c>
      <c r="T58" s="87">
        <v>1.2</v>
      </c>
      <c r="U58" s="87" t="b">
        <f>IF(AND(Table1[[#This Row],[INVENTROY SIZING]]&lt;0,Table1[[#This Row],[Lead Time (days)]]&lt;30),TRUE,FALSE)</f>
        <v>0</v>
      </c>
      <c r="V58" s="28">
        <v>1</v>
      </c>
      <c r="W58" s="28">
        <f>1.65+SQRT((30)*Table1[[#This Row],[Demand variability (COV)]])+(V58*Table1[[#This Row],[APU
(units)]])^2</f>
        <v>106.60983870705491</v>
      </c>
      <c r="X58" s="28">
        <f>(Table1[[#This Row],[INVENTORY IN UNITS ON HAND]]-W58)*Table1[[#This Row],[Std. Price ($)]]</f>
        <v>-452.78437032388865</v>
      </c>
      <c r="Y58" s="28">
        <v>0.82</v>
      </c>
      <c r="Z58" s="28">
        <v>41</v>
      </c>
    </row>
    <row r="59" spans="1:26" x14ac:dyDescent="0.15">
      <c r="A59" s="31">
        <v>66763.511866722838</v>
      </c>
      <c r="B59" s="32">
        <v>5.4342750000000004</v>
      </c>
      <c r="C59" s="32">
        <v>152.70103853400005</v>
      </c>
      <c r="D59" s="32">
        <f>C59/Table1[[#This Row],[Std. Price ($)]]</f>
        <v>28.099615594352521</v>
      </c>
      <c r="E59" s="28">
        <v>18</v>
      </c>
      <c r="F59" s="28">
        <f>Table1[[#This Row],[APU
(units)]]*(1+Table1[[#This Row],[APU Trend]])^0</f>
        <v>18</v>
      </c>
      <c r="G59" s="28">
        <f>Table1[[#This Row],[APU
(units)]]*(1+Table1[[#This Row],[APU Trend]])^1</f>
        <v>39.6</v>
      </c>
      <c r="H59" s="28">
        <f>Table1[[#This Row],[APU
(units)]]*(1+Table1[[#This Row],[APU Trend]])^2</f>
        <v>87.120000000000019</v>
      </c>
      <c r="I59" s="55">
        <f>Table1[[#This Row],[APU
(units)]]*(1+Table1[[#This Row],[APU Trend]])^3</f>
        <v>191.66400000000004</v>
      </c>
      <c r="J59" s="55">
        <f>Table1[[#This Row],[APU
(units)]]*(1+Table1[[#This Row],[APU Trend]])^4</f>
        <v>421.66080000000011</v>
      </c>
      <c r="K59" s="55">
        <f>Table1[[#This Row],[APU
(units)]]*(1+Table1[[#This Row],[APU Trend]])^5</f>
        <v>927.65376000000037</v>
      </c>
      <c r="L59" s="55">
        <f>Table1[[#This Row],[APU
(units)]]*(1+Table1[[#This Row],[APU Trend]])^6</f>
        <v>2040.8382720000009</v>
      </c>
      <c r="M59" s="55">
        <f>Table1[[#This Row],[APU
(units)]]*(1+Table1[[#This Row],[APU Trend]])^7</f>
        <v>4489.8441984000028</v>
      </c>
      <c r="N59" s="55">
        <f>Table1[[#This Row],[APU
(units)]]*(1+Table1[[#This Row],[APU Trend]])^8</f>
        <v>9877.6572364800049</v>
      </c>
      <c r="O59" s="55">
        <f>Table1[[#This Row],[APU
(units)]]*(1+Table1[[#This Row],[APU Trend]])^9</f>
        <v>21730.845920256012</v>
      </c>
      <c r="P59" s="55">
        <f>Table1[[#This Row],[APU
(units)]]*(1+Table1[[#This Row],[APU Trend]])^10</f>
        <v>47807.861024563237</v>
      </c>
      <c r="Q59" s="55">
        <f>Table1[[#This Row],[APU
(units)]]*(1+Table1[[#This Row],[APU Trend]])^11</f>
        <v>105177.29425403912</v>
      </c>
      <c r="R59" s="55">
        <f>SUM(Table1[[#This Row],[Oct]:[September]])</f>
        <v>192810.03946573837</v>
      </c>
      <c r="S59" s="55">
        <f>Table1[[#This Row],[On-Hand Stock ($)]]*Table1[[#This Row],[APU Trend]]</f>
        <v>183.24124624080005</v>
      </c>
      <c r="T59" s="87">
        <v>1.2</v>
      </c>
      <c r="U59" s="87" t="b">
        <f>IF(AND(Table1[[#This Row],[INVENTROY SIZING]]&lt;0,Table1[[#This Row],[Lead Time (days)]]&lt;30),TRUE,FALSE)</f>
        <v>0</v>
      </c>
      <c r="V59" s="28">
        <v>1</v>
      </c>
      <c r="W59" s="28">
        <f>1.65+SQRT((30)*Table1[[#This Row],[Demand variability (COV)]])+(V59*Table1[[#This Row],[APU
(units)]])^2</f>
        <v>330.54897948556635</v>
      </c>
      <c r="X59" s="28">
        <f>(Table1[[#This Row],[INVENTORY IN UNITS ON HAND]]-W59)*Table1[[#This Row],[Std. Price ($)]]</f>
        <v>-1643.593016959926</v>
      </c>
      <c r="Y59" s="28">
        <v>0.8</v>
      </c>
      <c r="Z59" s="28">
        <v>41</v>
      </c>
    </row>
    <row r="60" spans="1:26" x14ac:dyDescent="0.15">
      <c r="A60" s="31">
        <v>79836.621885177214</v>
      </c>
      <c r="B60" s="32">
        <v>6.4482198000000004</v>
      </c>
      <c r="C60" s="32">
        <v>11000</v>
      </c>
      <c r="D60" s="32">
        <f>C60/Table1[[#This Row],[Std. Price ($)]]</f>
        <v>1705.8971842119897</v>
      </c>
      <c r="E60" s="28">
        <v>10</v>
      </c>
      <c r="F60" s="28">
        <f>Table1[[#This Row],[APU
(units)]]*(1+Table1[[#This Row],[APU Trend]])^0</f>
        <v>10</v>
      </c>
      <c r="G60" s="28">
        <f>Table1[[#This Row],[APU
(units)]]*(1+Table1[[#This Row],[APU Trend]])^1</f>
        <v>25</v>
      </c>
      <c r="H60" s="28">
        <f>Table1[[#This Row],[APU
(units)]]*(1+Table1[[#This Row],[APU Trend]])^2</f>
        <v>62.5</v>
      </c>
      <c r="I60" s="55">
        <f>Table1[[#This Row],[APU
(units)]]*(1+Table1[[#This Row],[APU Trend]])^3</f>
        <v>156.25</v>
      </c>
      <c r="J60" s="55">
        <f>Table1[[#This Row],[APU
(units)]]*(1+Table1[[#This Row],[APU Trend]])^4</f>
        <v>390.625</v>
      </c>
      <c r="K60" s="55">
        <f>Table1[[#This Row],[APU
(units)]]*(1+Table1[[#This Row],[APU Trend]])^5</f>
        <v>976.5625</v>
      </c>
      <c r="L60" s="55">
        <f>Table1[[#This Row],[APU
(units)]]*(1+Table1[[#This Row],[APU Trend]])^6</f>
        <v>2441.40625</v>
      </c>
      <c r="M60" s="55">
        <f>Table1[[#This Row],[APU
(units)]]*(1+Table1[[#This Row],[APU Trend]])^7</f>
        <v>6103.515625</v>
      </c>
      <c r="N60" s="55">
        <f>Table1[[#This Row],[APU
(units)]]*(1+Table1[[#This Row],[APU Trend]])^8</f>
        <v>15258.7890625</v>
      </c>
      <c r="O60" s="55">
        <f>Table1[[#This Row],[APU
(units)]]*(1+Table1[[#This Row],[APU Trend]])^9</f>
        <v>38146.97265625</v>
      </c>
      <c r="P60" s="55">
        <f>Table1[[#This Row],[APU
(units)]]*(1+Table1[[#This Row],[APU Trend]])^10</f>
        <v>95367.431640625</v>
      </c>
      <c r="Q60" s="55">
        <f>Table1[[#This Row],[APU
(units)]]*(1+Table1[[#This Row],[APU Trend]])^11</f>
        <v>238418.5791015625</v>
      </c>
      <c r="R60" s="55">
        <f>SUM(Table1[[#This Row],[Oct]:[September]])</f>
        <v>397357.6318359375</v>
      </c>
      <c r="S60" s="55">
        <f>Table1[[#This Row],[On-Hand Stock ($)]]*Table1[[#This Row],[APU Trend]]</f>
        <v>16500</v>
      </c>
      <c r="T60" s="87">
        <v>1.5</v>
      </c>
      <c r="U60" s="87" t="b">
        <f>IF(AND(Table1[[#This Row],[INVENTROY SIZING]]&lt;0,Table1[[#This Row],[Lead Time (days)]]&lt;30),TRUE,FALSE)</f>
        <v>0</v>
      </c>
      <c r="V60" s="28">
        <v>0.85</v>
      </c>
      <c r="W60" s="28">
        <f>1.65+SQRT((30)*Table1[[#This Row],[Demand variability (COV)]])+(V60*Table1[[#This Row],[APU
(units)]])^2</f>
        <v>80.828203230275506</v>
      </c>
      <c r="X60" s="28">
        <f>(Table1[[#This Row],[INVENTORY IN UNITS ON HAND]]-W60)*Table1[[#This Row],[Std. Price ($)]]</f>
        <v>10478.801979532114</v>
      </c>
      <c r="Y60" s="28">
        <v>1.6</v>
      </c>
      <c r="Z60" s="28">
        <v>176</v>
      </c>
    </row>
    <row r="61" spans="1:26" x14ac:dyDescent="0.15">
      <c r="A61" s="31">
        <v>42003.695676307019</v>
      </c>
      <c r="B61" s="32">
        <v>5.3376576</v>
      </c>
      <c r="C61" s="32">
        <v>1250</v>
      </c>
      <c r="D61" s="32">
        <f>C61/Table1[[#This Row],[Std. Price ($)]]</f>
        <v>234.18512270251281</v>
      </c>
      <c r="E61" s="28">
        <v>10</v>
      </c>
      <c r="F61" s="28">
        <f>Table1[[#This Row],[APU
(units)]]*(1+Table1[[#This Row],[APU Trend]])^0</f>
        <v>10</v>
      </c>
      <c r="G61" s="28">
        <f>Table1[[#This Row],[APU
(units)]]*(1+Table1[[#This Row],[APU Trend]])^1</f>
        <v>4</v>
      </c>
      <c r="H61" s="28">
        <f>Table1[[#This Row],[APU
(units)]]*(1+Table1[[#This Row],[APU Trend]])^2</f>
        <v>1.6000000000000003</v>
      </c>
      <c r="I61" s="55">
        <f>Table1[[#This Row],[APU
(units)]]*(1+Table1[[#This Row],[APU Trend]])^3</f>
        <v>0.64000000000000012</v>
      </c>
      <c r="J61" s="55">
        <f>Table1[[#This Row],[APU
(units)]]*(1+Table1[[#This Row],[APU Trend]])^4</f>
        <v>0.25600000000000012</v>
      </c>
      <c r="K61" s="55">
        <f>Table1[[#This Row],[APU
(units)]]*(1+Table1[[#This Row],[APU Trend]])^5</f>
        <v>0.10240000000000006</v>
      </c>
      <c r="L61" s="55">
        <f>Table1[[#This Row],[APU
(units)]]*(1+Table1[[#This Row],[APU Trend]])^6</f>
        <v>4.0960000000000024E-2</v>
      </c>
      <c r="M61" s="55">
        <f>Table1[[#This Row],[APU
(units)]]*(1+Table1[[#This Row],[APU Trend]])^7</f>
        <v>1.6384000000000013E-2</v>
      </c>
      <c r="N61" s="55">
        <f>Table1[[#This Row],[APU
(units)]]*(1+Table1[[#This Row],[APU Trend]])^8</f>
        <v>6.5536000000000058E-3</v>
      </c>
      <c r="O61" s="55">
        <f>Table1[[#This Row],[APU
(units)]]*(1+Table1[[#This Row],[APU Trend]])^9</f>
        <v>2.6214400000000022E-3</v>
      </c>
      <c r="P61" s="55">
        <f>Table1[[#This Row],[APU
(units)]]*(1+Table1[[#This Row],[APU Trend]])^10</f>
        <v>1.0485760000000011E-3</v>
      </c>
      <c r="Q61" s="55">
        <f>Table1[[#This Row],[APU
(units)]]*(1+Table1[[#This Row],[APU Trend]])^11</f>
        <v>4.1943040000000045E-4</v>
      </c>
      <c r="R61" s="55">
        <f>SUM(Table1[[#This Row],[Oct]:[September]])</f>
        <v>16.666387046399993</v>
      </c>
      <c r="S61" s="55">
        <f>Table1[[#This Row],[On-Hand Stock ($)]]*Table1[[#This Row],[APU Trend]]</f>
        <v>-750</v>
      </c>
      <c r="T61" s="87">
        <v>-0.6</v>
      </c>
      <c r="U61" s="87" t="b">
        <f>IF(AND(Table1[[#This Row],[INVENTROY SIZING]]&lt;0,Table1[[#This Row],[Lead Time (days)]]&lt;30),TRUE,FALSE)</f>
        <v>0</v>
      </c>
      <c r="V61" s="28">
        <v>1</v>
      </c>
      <c r="W61" s="28">
        <f>1.65+SQRT((30)*Table1[[#This Row],[Demand variability (COV)]])+(V61*Table1[[#This Row],[APU
(units)]])^2</f>
        <v>106.72937003968012</v>
      </c>
      <c r="X61" s="28">
        <f>(Table1[[#This Row],[INVENTORY IN UNITS ON HAND]]-W61)*Table1[[#This Row],[Std. Price ($)]]</f>
        <v>680.31516686448913</v>
      </c>
      <c r="Y61" s="28">
        <v>0.86</v>
      </c>
      <c r="Z61" s="28">
        <v>61</v>
      </c>
    </row>
    <row r="62" spans="1:26" x14ac:dyDescent="0.15">
      <c r="A62" s="31">
        <v>32369.281619072353</v>
      </c>
      <c r="B62" s="32">
        <v>9.7158765000000002</v>
      </c>
      <c r="C62" s="32">
        <v>137.46502042446252</v>
      </c>
      <c r="D62" s="32">
        <f>C62/Table1[[#This Row],[Std. Price ($)]]</f>
        <v>14.148494006121066</v>
      </c>
      <c r="E62" s="28">
        <v>10</v>
      </c>
      <c r="F62" s="28">
        <f>Table1[[#This Row],[APU
(units)]]*(1+Table1[[#This Row],[APU Trend]])^0</f>
        <v>10</v>
      </c>
      <c r="G62" s="28">
        <f>Table1[[#This Row],[APU
(units)]]*(1+Table1[[#This Row],[APU Trend]])^1</f>
        <v>12</v>
      </c>
      <c r="H62" s="28">
        <f>Table1[[#This Row],[APU
(units)]]*(1+Table1[[#This Row],[APU Trend]])^2</f>
        <v>14.399999999999999</v>
      </c>
      <c r="I62" s="55">
        <f>Table1[[#This Row],[APU
(units)]]*(1+Table1[[#This Row],[APU Trend]])^3</f>
        <v>17.28</v>
      </c>
      <c r="J62" s="55">
        <f>Table1[[#This Row],[APU
(units)]]*(1+Table1[[#This Row],[APU Trend]])^4</f>
        <v>20.735999999999997</v>
      </c>
      <c r="K62" s="55">
        <f>Table1[[#This Row],[APU
(units)]]*(1+Table1[[#This Row],[APU Trend]])^5</f>
        <v>24.883199999999999</v>
      </c>
      <c r="L62" s="55">
        <f>Table1[[#This Row],[APU
(units)]]*(1+Table1[[#This Row],[APU Trend]])^6</f>
        <v>29.859839999999998</v>
      </c>
      <c r="M62" s="55">
        <f>Table1[[#This Row],[APU
(units)]]*(1+Table1[[#This Row],[APU Trend]])^7</f>
        <v>35.831807999999995</v>
      </c>
      <c r="N62" s="55">
        <f>Table1[[#This Row],[APU
(units)]]*(1+Table1[[#This Row],[APU Trend]])^8</f>
        <v>42.998169599999997</v>
      </c>
      <c r="O62" s="55">
        <f>Table1[[#This Row],[APU
(units)]]*(1+Table1[[#This Row],[APU Trend]])^9</f>
        <v>51.597803519999992</v>
      </c>
      <c r="P62" s="55">
        <f>Table1[[#This Row],[APU
(units)]]*(1+Table1[[#This Row],[APU Trend]])^10</f>
        <v>61.917364223999989</v>
      </c>
      <c r="Q62" s="55">
        <f>Table1[[#This Row],[APU
(units)]]*(1+Table1[[#This Row],[APU Trend]])^11</f>
        <v>74.300837068799993</v>
      </c>
      <c r="R62" s="55">
        <f>SUM(Table1[[#This Row],[Oct]:[September]])</f>
        <v>395.80502241279999</v>
      </c>
      <c r="S62" s="55">
        <f>Table1[[#This Row],[On-Hand Stock ($)]]*Table1[[#This Row],[APU Trend]]</f>
        <v>27.493004084892505</v>
      </c>
      <c r="T62" s="87">
        <v>0.2</v>
      </c>
      <c r="U62" s="87" t="b">
        <f>IF(AND(Table1[[#This Row],[INVENTROY SIZING]]&lt;0,Table1[[#This Row],[Lead Time (days)]]&lt;30),TRUE,FALSE)</f>
        <v>0</v>
      </c>
      <c r="V62" s="28">
        <v>1</v>
      </c>
      <c r="W62" s="28">
        <f>1.65+SQRT((30)*Table1[[#This Row],[Demand variability (COV)]])+(V62*Table1[[#This Row],[APU
(units)]])^2</f>
        <v>108.68562363973514</v>
      </c>
      <c r="X62" s="28">
        <f>(Table1[[#This Row],[INVENTORY IN UNITS ON HAND]]-W62)*Table1[[#This Row],[Std. Price ($)]]</f>
        <v>-918.51107618468461</v>
      </c>
      <c r="Y62" s="28">
        <v>1.65</v>
      </c>
      <c r="Z62" s="28">
        <v>21</v>
      </c>
    </row>
    <row r="63" spans="1:26" x14ac:dyDescent="0.15">
      <c r="A63" s="31">
        <v>54570.822912430885</v>
      </c>
      <c r="B63" s="32">
        <v>8.1317181000000005</v>
      </c>
      <c r="C63" s="32">
        <v>2450</v>
      </c>
      <c r="D63" s="32">
        <f>C63/Table1[[#This Row],[Std. Price ($)]]</f>
        <v>301.28934253143871</v>
      </c>
      <c r="E63" s="28">
        <v>10</v>
      </c>
      <c r="F63" s="28">
        <f>Table1[[#This Row],[APU
(units)]]*(1+Table1[[#This Row],[APU Trend]])^0</f>
        <v>10</v>
      </c>
      <c r="G63" s="28">
        <f>Table1[[#This Row],[APU
(units)]]*(1+Table1[[#This Row],[APU Trend]])^1</f>
        <v>4</v>
      </c>
      <c r="H63" s="28">
        <f>Table1[[#This Row],[APU
(units)]]*(1+Table1[[#This Row],[APU Trend]])^2</f>
        <v>1.6000000000000003</v>
      </c>
      <c r="I63" s="55">
        <f>Table1[[#This Row],[APU
(units)]]*(1+Table1[[#This Row],[APU Trend]])^3</f>
        <v>0.64000000000000012</v>
      </c>
      <c r="J63" s="55">
        <f>Table1[[#This Row],[APU
(units)]]*(1+Table1[[#This Row],[APU Trend]])^4</f>
        <v>0.25600000000000012</v>
      </c>
      <c r="K63" s="55">
        <f>Table1[[#This Row],[APU
(units)]]*(1+Table1[[#This Row],[APU Trend]])^5</f>
        <v>0.10240000000000006</v>
      </c>
      <c r="L63" s="55">
        <f>Table1[[#This Row],[APU
(units)]]*(1+Table1[[#This Row],[APU Trend]])^6</f>
        <v>4.0960000000000024E-2</v>
      </c>
      <c r="M63" s="55">
        <f>Table1[[#This Row],[APU
(units)]]*(1+Table1[[#This Row],[APU Trend]])^7</f>
        <v>1.6384000000000013E-2</v>
      </c>
      <c r="N63" s="55">
        <f>Table1[[#This Row],[APU
(units)]]*(1+Table1[[#This Row],[APU Trend]])^8</f>
        <v>6.5536000000000058E-3</v>
      </c>
      <c r="O63" s="55">
        <f>Table1[[#This Row],[APU
(units)]]*(1+Table1[[#This Row],[APU Trend]])^9</f>
        <v>2.6214400000000022E-3</v>
      </c>
      <c r="P63" s="55">
        <f>Table1[[#This Row],[APU
(units)]]*(1+Table1[[#This Row],[APU Trend]])^10</f>
        <v>1.0485760000000011E-3</v>
      </c>
      <c r="Q63" s="55">
        <f>Table1[[#This Row],[APU
(units)]]*(1+Table1[[#This Row],[APU Trend]])^11</f>
        <v>4.1943040000000045E-4</v>
      </c>
      <c r="R63" s="55">
        <f>SUM(Table1[[#This Row],[Oct]:[September]])</f>
        <v>16.666387046399993</v>
      </c>
      <c r="S63" s="55">
        <f>Table1[[#This Row],[On-Hand Stock ($)]]*Table1[[#This Row],[APU Trend]]</f>
        <v>-1470</v>
      </c>
      <c r="T63" s="87">
        <v>-0.6</v>
      </c>
      <c r="U63" s="87" t="b">
        <f>IF(AND(Table1[[#This Row],[INVENTROY SIZING]]&lt;0,Table1[[#This Row],[Lead Time (days)]]&lt;30),TRUE,FALSE)</f>
        <v>0</v>
      </c>
      <c r="V63" s="28">
        <v>0.81</v>
      </c>
      <c r="W63" s="28">
        <f>1.65+SQRT((30)*Table1[[#This Row],[Demand variability (COV)]])+(V63*Table1[[#This Row],[APU
(units)]])^2</f>
        <v>72.845696017507606</v>
      </c>
      <c r="X63" s="28">
        <f>(Table1[[#This Row],[INVENTORY IN UNITS ON HAND]]-W63)*Table1[[#This Row],[Std. Price ($)]]</f>
        <v>1857.6393351873355</v>
      </c>
      <c r="Y63" s="28">
        <v>1.04</v>
      </c>
      <c r="Z63" s="28">
        <v>66</v>
      </c>
    </row>
    <row r="64" spans="1:26" x14ac:dyDescent="0.15">
      <c r="A64" s="31">
        <v>87416.072395658877</v>
      </c>
      <c r="B64" s="32">
        <v>7.6735130999999992</v>
      </c>
      <c r="C64" s="32">
        <v>680</v>
      </c>
      <c r="D64" s="32">
        <f>C64/Table1[[#This Row],[Std. Price ($)]]</f>
        <v>88.616516468838768</v>
      </c>
      <c r="E64" s="28">
        <v>10</v>
      </c>
      <c r="F64" s="28">
        <f>Table1[[#This Row],[APU
(units)]]*(1+Table1[[#This Row],[APU Trend]])^0</f>
        <v>10</v>
      </c>
      <c r="G64" s="28">
        <f>Table1[[#This Row],[APU
(units)]]*(1+Table1[[#This Row],[APU Trend]])^1</f>
        <v>6</v>
      </c>
      <c r="H64" s="28">
        <f>Table1[[#This Row],[APU
(units)]]*(1+Table1[[#This Row],[APU Trend]])^2</f>
        <v>3.5999999999999996</v>
      </c>
      <c r="I64" s="55">
        <f>Table1[[#This Row],[APU
(units)]]*(1+Table1[[#This Row],[APU Trend]])^3</f>
        <v>2.16</v>
      </c>
      <c r="J64" s="55">
        <f>Table1[[#This Row],[APU
(units)]]*(1+Table1[[#This Row],[APU Trend]])^4</f>
        <v>1.2959999999999998</v>
      </c>
      <c r="K64" s="55">
        <f>Table1[[#This Row],[APU
(units)]]*(1+Table1[[#This Row],[APU Trend]])^5</f>
        <v>0.77759999999999996</v>
      </c>
      <c r="L64" s="55">
        <f>Table1[[#This Row],[APU
(units)]]*(1+Table1[[#This Row],[APU Trend]])^6</f>
        <v>0.46655999999999997</v>
      </c>
      <c r="M64" s="55">
        <f>Table1[[#This Row],[APU
(units)]]*(1+Table1[[#This Row],[APU Trend]])^7</f>
        <v>0.27993599999999996</v>
      </c>
      <c r="N64" s="55">
        <f>Table1[[#This Row],[APU
(units)]]*(1+Table1[[#This Row],[APU Trend]])^8</f>
        <v>0.16796159999999999</v>
      </c>
      <c r="O64" s="55">
        <f>Table1[[#This Row],[APU
(units)]]*(1+Table1[[#This Row],[APU Trend]])^9</f>
        <v>0.10077695999999998</v>
      </c>
      <c r="P64" s="55">
        <f>Table1[[#This Row],[APU
(units)]]*(1+Table1[[#This Row],[APU Trend]])^10</f>
        <v>6.046617599999999E-2</v>
      </c>
      <c r="Q64" s="55">
        <f>Table1[[#This Row],[APU
(units)]]*(1+Table1[[#This Row],[APU Trend]])^11</f>
        <v>3.6279705599999997E-2</v>
      </c>
      <c r="R64" s="55">
        <f>SUM(Table1[[#This Row],[Oct]:[September]])</f>
        <v>24.945580441600001</v>
      </c>
      <c r="S64" s="55">
        <f>Table1[[#This Row],[On-Hand Stock ($)]]*Table1[[#This Row],[APU Trend]]</f>
        <v>-272</v>
      </c>
      <c r="T64" s="87">
        <v>-0.4</v>
      </c>
      <c r="U64" s="87" t="b">
        <f>IF(AND(Table1[[#This Row],[INVENTROY SIZING]]&lt;0,Table1[[#This Row],[Lead Time (days)]]&lt;30),TRUE,FALSE)</f>
        <v>1</v>
      </c>
      <c r="V64" s="28">
        <v>1</v>
      </c>
      <c r="W64" s="28">
        <f>1.65+SQRT((30)*Table1[[#This Row],[Demand variability (COV)]])+(V64*Table1[[#This Row],[APU
(units)]])^2</f>
        <v>109.29852927038918</v>
      </c>
      <c r="X64" s="28">
        <f>(Table1[[#This Row],[INVENTORY IN UNITS ON HAND]]-W64)*Table1[[#This Row],[Std. Price ($)]]</f>
        <v>-158.70369616706478</v>
      </c>
      <c r="Y64" s="28">
        <v>1.95</v>
      </c>
      <c r="Z64" s="28">
        <v>11</v>
      </c>
    </row>
    <row r="65" spans="1:26" x14ac:dyDescent="0.15">
      <c r="A65" s="31">
        <v>35550.826262362069</v>
      </c>
      <c r="B65" s="32">
        <v>11.3686089</v>
      </c>
      <c r="C65" s="32">
        <v>480.47437916230513</v>
      </c>
      <c r="D65" s="32">
        <f>C65/Table1[[#This Row],[Std. Price ($)]]</f>
        <v>42.263251677371464</v>
      </c>
      <c r="E65" s="28">
        <v>18</v>
      </c>
      <c r="F65" s="28">
        <f>Table1[[#This Row],[APU
(units)]]*(1+Table1[[#This Row],[APU Trend]])^0</f>
        <v>18</v>
      </c>
      <c r="G65" s="28">
        <f>Table1[[#This Row],[APU
(units)]]*(1+Table1[[#This Row],[APU Trend]])^1</f>
        <v>14.4</v>
      </c>
      <c r="H65" s="28">
        <f>Table1[[#This Row],[APU
(units)]]*(1+Table1[[#This Row],[APU Trend]])^2</f>
        <v>11.520000000000003</v>
      </c>
      <c r="I65" s="55">
        <f>Table1[[#This Row],[APU
(units)]]*(1+Table1[[#This Row],[APU Trend]])^3</f>
        <v>9.2160000000000029</v>
      </c>
      <c r="J65" s="55">
        <f>Table1[[#This Row],[APU
(units)]]*(1+Table1[[#This Row],[APU Trend]])^4</f>
        <v>7.3728000000000034</v>
      </c>
      <c r="K65" s="55">
        <f>Table1[[#This Row],[APU
(units)]]*(1+Table1[[#This Row],[APU Trend]])^5</f>
        <v>5.898240000000003</v>
      </c>
      <c r="L65" s="55">
        <f>Table1[[#This Row],[APU
(units)]]*(1+Table1[[#This Row],[APU Trend]])^6</f>
        <v>4.7185920000000028</v>
      </c>
      <c r="M65" s="55">
        <f>Table1[[#This Row],[APU
(units)]]*(1+Table1[[#This Row],[APU Trend]])^7</f>
        <v>3.7748736000000029</v>
      </c>
      <c r="N65" s="55">
        <f>Table1[[#This Row],[APU
(units)]]*(1+Table1[[#This Row],[APU Trend]])^8</f>
        <v>3.0198988800000026</v>
      </c>
      <c r="O65" s="55">
        <f>Table1[[#This Row],[APU
(units)]]*(1+Table1[[#This Row],[APU Trend]])^9</f>
        <v>2.4159191040000021</v>
      </c>
      <c r="P65" s="55">
        <f>Table1[[#This Row],[APU
(units)]]*(1+Table1[[#This Row],[APU Trend]])^10</f>
        <v>1.932735283200002</v>
      </c>
      <c r="Q65" s="55">
        <f>Table1[[#This Row],[APU
(units)]]*(1+Table1[[#This Row],[APU Trend]])^11</f>
        <v>1.5461882265600018</v>
      </c>
      <c r="R65" s="55">
        <f>SUM(Table1[[#This Row],[Oct]:[September]])</f>
        <v>83.815247093760021</v>
      </c>
      <c r="S65" s="55">
        <f>Table1[[#This Row],[On-Hand Stock ($)]]*Table1[[#This Row],[APU Trend]]</f>
        <v>-96.094875832461028</v>
      </c>
      <c r="T65" s="87">
        <v>-0.2</v>
      </c>
      <c r="U65" s="87" t="b">
        <f>IF(AND(Table1[[#This Row],[INVENTROY SIZING]]&lt;0,Table1[[#This Row],[Lead Time (days)]]&lt;30),TRUE,FALSE)</f>
        <v>0</v>
      </c>
      <c r="V65" s="28">
        <v>1</v>
      </c>
      <c r="W65" s="28">
        <f>1.65+SQRT((30)*Table1[[#This Row],[Demand variability (COV)]])+(V65*Table1[[#This Row],[APU
(units)]])^2</f>
        <v>333.29852927038917</v>
      </c>
      <c r="X65" s="28">
        <f>(Table1[[#This Row],[INVENTORY IN UNITS ON HAND]]-W65)*Table1[[#This Row],[Std. Price ($)]]</f>
        <v>-3308.6662470579518</v>
      </c>
      <c r="Y65" s="28">
        <v>1.95</v>
      </c>
      <c r="Z65" s="28">
        <v>30</v>
      </c>
    </row>
    <row r="66" spans="1:26" x14ac:dyDescent="0.15">
      <c r="A66" s="31">
        <v>58772.385511943859</v>
      </c>
      <c r="B66" s="32">
        <v>12.803963700000001</v>
      </c>
      <c r="C66" s="32">
        <v>69.196554268526668</v>
      </c>
      <c r="D66" s="32">
        <f>C66/Table1[[#This Row],[Std. Price ($)]]</f>
        <v>5.4043072824805547</v>
      </c>
      <c r="E66" s="28">
        <v>10</v>
      </c>
      <c r="F66" s="28">
        <f>Table1[[#This Row],[APU
(units)]]*(1+Table1[[#This Row],[APU Trend]])^0</f>
        <v>10</v>
      </c>
      <c r="G66" s="28">
        <f>Table1[[#This Row],[APU
(units)]]*(1+Table1[[#This Row],[APU Trend]])^1</f>
        <v>18</v>
      </c>
      <c r="H66" s="28">
        <f>Table1[[#This Row],[APU
(units)]]*(1+Table1[[#This Row],[APU Trend]])^2</f>
        <v>32.400000000000006</v>
      </c>
      <c r="I66" s="55">
        <f>Table1[[#This Row],[APU
(units)]]*(1+Table1[[#This Row],[APU Trend]])^3</f>
        <v>58.320000000000007</v>
      </c>
      <c r="J66" s="55">
        <f>Table1[[#This Row],[APU
(units)]]*(1+Table1[[#This Row],[APU Trend]])^4</f>
        <v>104.97600000000003</v>
      </c>
      <c r="K66" s="55">
        <f>Table1[[#This Row],[APU
(units)]]*(1+Table1[[#This Row],[APU Trend]])^5</f>
        <v>188.95680000000004</v>
      </c>
      <c r="L66" s="55">
        <f>Table1[[#This Row],[APU
(units)]]*(1+Table1[[#This Row],[APU Trend]])^6</f>
        <v>340.12224000000009</v>
      </c>
      <c r="M66" s="55">
        <f>Table1[[#This Row],[APU
(units)]]*(1+Table1[[#This Row],[APU Trend]])^7</f>
        <v>612.22003200000017</v>
      </c>
      <c r="N66" s="55">
        <f>Table1[[#This Row],[APU
(units)]]*(1+Table1[[#This Row],[APU Trend]])^8</f>
        <v>1101.9960576000003</v>
      </c>
      <c r="O66" s="55">
        <f>Table1[[#This Row],[APU
(units)]]*(1+Table1[[#This Row],[APU Trend]])^9</f>
        <v>1983.5929036800007</v>
      </c>
      <c r="P66" s="55">
        <f>Table1[[#This Row],[APU
(units)]]*(1+Table1[[#This Row],[APU Trend]])^10</f>
        <v>3570.4672266240013</v>
      </c>
      <c r="Q66" s="55">
        <f>Table1[[#This Row],[APU
(units)]]*(1+Table1[[#This Row],[APU Trend]])^11</f>
        <v>6426.8410079232035</v>
      </c>
      <c r="R66" s="55">
        <f>SUM(Table1[[#This Row],[Oct]:[September]])</f>
        <v>14447.892267827207</v>
      </c>
      <c r="S66" s="55">
        <f>Table1[[#This Row],[On-Hand Stock ($)]]*Table1[[#This Row],[APU Trend]]</f>
        <v>55.35724341482134</v>
      </c>
      <c r="T66" s="87">
        <v>0.8</v>
      </c>
      <c r="U66" s="87" t="b">
        <f>IF(AND(Table1[[#This Row],[INVENTROY SIZING]]&lt;0,Table1[[#This Row],[Lead Time (days)]]&lt;30),TRUE,FALSE)</f>
        <v>0</v>
      </c>
      <c r="V66" s="28">
        <v>1</v>
      </c>
      <c r="W66" s="28">
        <f>1.65+SQRT((30)*Table1[[#This Row],[Demand variability (COV)]])+(V66*Table1[[#This Row],[APU
(units)]])^2</f>
        <v>107.65</v>
      </c>
      <c r="X66" s="28">
        <f>(Table1[[#This Row],[INVENTORY IN UNITS ON HAND]]-W66)*Table1[[#This Row],[Std. Price ($)]]</f>
        <v>-1309.1501380364734</v>
      </c>
      <c r="Y66" s="28">
        <v>1.2</v>
      </c>
      <c r="Z66" s="28">
        <v>11</v>
      </c>
    </row>
    <row r="67" spans="1:26" x14ac:dyDescent="0.15">
      <c r="A67" s="31">
        <v>7436.8073142564326</v>
      </c>
      <c r="B67" s="32">
        <v>6.4020000000000001</v>
      </c>
      <c r="C67" s="32">
        <v>242.31584953261736</v>
      </c>
      <c r="D67" s="32">
        <f>C67/Table1[[#This Row],[Std. Price ($)]]</f>
        <v>37.850023357172347</v>
      </c>
      <c r="E67" s="28">
        <v>10</v>
      </c>
      <c r="F67" s="28">
        <f>Table1[[#This Row],[APU
(units)]]*(1+Table1[[#This Row],[APU Trend]])^0</f>
        <v>10</v>
      </c>
      <c r="G67" s="28">
        <f>Table1[[#This Row],[APU
(units)]]*(1+Table1[[#This Row],[APU Trend]])^1</f>
        <v>25</v>
      </c>
      <c r="H67" s="28">
        <f>Table1[[#This Row],[APU
(units)]]*(1+Table1[[#This Row],[APU Trend]])^2</f>
        <v>62.5</v>
      </c>
      <c r="I67" s="55">
        <f>Table1[[#This Row],[APU
(units)]]*(1+Table1[[#This Row],[APU Trend]])^3</f>
        <v>156.25</v>
      </c>
      <c r="J67" s="55">
        <f>Table1[[#This Row],[APU
(units)]]*(1+Table1[[#This Row],[APU Trend]])^4</f>
        <v>390.625</v>
      </c>
      <c r="K67" s="55">
        <f>Table1[[#This Row],[APU
(units)]]*(1+Table1[[#This Row],[APU Trend]])^5</f>
        <v>976.5625</v>
      </c>
      <c r="L67" s="55">
        <f>Table1[[#This Row],[APU
(units)]]*(1+Table1[[#This Row],[APU Trend]])^6</f>
        <v>2441.40625</v>
      </c>
      <c r="M67" s="55">
        <f>Table1[[#This Row],[APU
(units)]]*(1+Table1[[#This Row],[APU Trend]])^7</f>
        <v>6103.515625</v>
      </c>
      <c r="N67" s="55">
        <f>Table1[[#This Row],[APU
(units)]]*(1+Table1[[#This Row],[APU Trend]])^8</f>
        <v>15258.7890625</v>
      </c>
      <c r="O67" s="55">
        <f>Table1[[#This Row],[APU
(units)]]*(1+Table1[[#This Row],[APU Trend]])^9</f>
        <v>38146.97265625</v>
      </c>
      <c r="P67" s="55">
        <f>Table1[[#This Row],[APU
(units)]]*(1+Table1[[#This Row],[APU Trend]])^10</f>
        <v>95367.431640625</v>
      </c>
      <c r="Q67" s="55">
        <f>Table1[[#This Row],[APU
(units)]]*(1+Table1[[#This Row],[APU Trend]])^11</f>
        <v>238418.5791015625</v>
      </c>
      <c r="R67" s="55">
        <f>SUM(Table1[[#This Row],[Oct]:[September]])</f>
        <v>397357.6318359375</v>
      </c>
      <c r="S67" s="55">
        <f>Table1[[#This Row],[On-Hand Stock ($)]]*Table1[[#This Row],[APU Trend]]</f>
        <v>363.47377429892606</v>
      </c>
      <c r="T67" s="87">
        <v>1.5</v>
      </c>
      <c r="U67" s="87" t="b">
        <f>IF(AND(Table1[[#This Row],[INVENTROY SIZING]]&lt;0,Table1[[#This Row],[Lead Time (days)]]&lt;30),TRUE,FALSE)</f>
        <v>0</v>
      </c>
      <c r="V67" s="28">
        <v>0.88</v>
      </c>
      <c r="W67" s="28">
        <f>1.65+SQRT((30)*Table1[[#This Row],[Demand variability (COV)]])+(V67*Table1[[#This Row],[APU
(units)]])^2</f>
        <v>85.685452979136471</v>
      </c>
      <c r="X67" s="28">
        <f>(Table1[[#This Row],[INVENTORY IN UNITS ON HAND]]-W67)*Table1[[#This Row],[Std. Price ($)]]</f>
        <v>-306.24242043981434</v>
      </c>
      <c r="Y67" s="28">
        <v>1.45</v>
      </c>
      <c r="Z67" s="28">
        <v>61</v>
      </c>
    </row>
    <row r="68" spans="1:26" x14ac:dyDescent="0.15">
      <c r="A68" s="31">
        <v>42197.03079931195</v>
      </c>
      <c r="B68" s="32">
        <v>5.3771553000000001</v>
      </c>
      <c r="C68" s="32">
        <v>115.54666002249998</v>
      </c>
      <c r="D68" s="32">
        <f>C68/Table1[[#This Row],[Std. Price ($)]]</f>
        <v>21.488436464258339</v>
      </c>
      <c r="E68" s="28">
        <v>10</v>
      </c>
      <c r="F68" s="28">
        <f>Table1[[#This Row],[APU
(units)]]*(1+Table1[[#This Row],[APU Trend]])^0</f>
        <v>10</v>
      </c>
      <c r="G68" s="28">
        <f>Table1[[#This Row],[APU
(units)]]*(1+Table1[[#This Row],[APU Trend]])^1</f>
        <v>25</v>
      </c>
      <c r="H68" s="28">
        <f>Table1[[#This Row],[APU
(units)]]*(1+Table1[[#This Row],[APU Trend]])^2</f>
        <v>62.5</v>
      </c>
      <c r="I68" s="55">
        <f>Table1[[#This Row],[APU
(units)]]*(1+Table1[[#This Row],[APU Trend]])^3</f>
        <v>156.25</v>
      </c>
      <c r="J68" s="55">
        <f>Table1[[#This Row],[APU
(units)]]*(1+Table1[[#This Row],[APU Trend]])^4</f>
        <v>390.625</v>
      </c>
      <c r="K68" s="55">
        <f>Table1[[#This Row],[APU
(units)]]*(1+Table1[[#This Row],[APU Trend]])^5</f>
        <v>976.5625</v>
      </c>
      <c r="L68" s="55">
        <f>Table1[[#This Row],[APU
(units)]]*(1+Table1[[#This Row],[APU Trend]])^6</f>
        <v>2441.40625</v>
      </c>
      <c r="M68" s="55">
        <f>Table1[[#This Row],[APU
(units)]]*(1+Table1[[#This Row],[APU Trend]])^7</f>
        <v>6103.515625</v>
      </c>
      <c r="N68" s="55">
        <f>Table1[[#This Row],[APU
(units)]]*(1+Table1[[#This Row],[APU Trend]])^8</f>
        <v>15258.7890625</v>
      </c>
      <c r="O68" s="55">
        <f>Table1[[#This Row],[APU
(units)]]*(1+Table1[[#This Row],[APU Trend]])^9</f>
        <v>38146.97265625</v>
      </c>
      <c r="P68" s="55">
        <f>Table1[[#This Row],[APU
(units)]]*(1+Table1[[#This Row],[APU Trend]])^10</f>
        <v>95367.431640625</v>
      </c>
      <c r="Q68" s="55">
        <f>Table1[[#This Row],[APU
(units)]]*(1+Table1[[#This Row],[APU Trend]])^11</f>
        <v>238418.5791015625</v>
      </c>
      <c r="R68" s="55">
        <f>SUM(Table1[[#This Row],[Oct]:[September]])</f>
        <v>397357.6318359375</v>
      </c>
      <c r="S68" s="55">
        <f>Table1[[#This Row],[On-Hand Stock ($)]]*Table1[[#This Row],[APU Trend]]</f>
        <v>173.31999003374997</v>
      </c>
      <c r="T68" s="87">
        <v>1.5</v>
      </c>
      <c r="U68" s="87" t="b">
        <f>IF(AND(Table1[[#This Row],[INVENTROY SIZING]]&lt;0,Table1[[#This Row],[Lead Time (days)]]&lt;30),TRUE,FALSE)</f>
        <v>0</v>
      </c>
      <c r="V68" s="28">
        <v>0.75</v>
      </c>
      <c r="W68" s="28">
        <f>1.65+SQRT((30)*Table1[[#This Row],[Demand variability (COV)]])+(V68*Table1[[#This Row],[APU
(units)]])^2</f>
        <v>65.083313998427187</v>
      </c>
      <c r="X68" s="28">
        <f>(Table1[[#This Row],[INVENTORY IN UNITS ON HAND]]-W68)*Table1[[#This Row],[Std. Price ($)]]</f>
        <v>-234.41642678570693</v>
      </c>
      <c r="Y68" s="28">
        <v>1.72</v>
      </c>
      <c r="Z68" s="28">
        <v>29</v>
      </c>
    </row>
    <row r="69" spans="1:26" x14ac:dyDescent="0.15">
      <c r="A69" s="31">
        <v>65905.883814739136</v>
      </c>
      <c r="B69" s="32">
        <v>5.4384626999999996</v>
      </c>
      <c r="C69" s="32">
        <v>57.049940750199482</v>
      </c>
      <c r="D69" s="32">
        <f>C69/Table1[[#This Row],[Std. Price ($)]]</f>
        <v>10.49008587485568</v>
      </c>
      <c r="E69" s="28">
        <v>10</v>
      </c>
      <c r="F69" s="28">
        <f>Table1[[#This Row],[APU
(units)]]*(1+Table1[[#This Row],[APU Trend]])^0</f>
        <v>10</v>
      </c>
      <c r="G69" s="28">
        <f>Table1[[#This Row],[APU
(units)]]*(1+Table1[[#This Row],[APU Trend]])^1</f>
        <v>14</v>
      </c>
      <c r="H69" s="28">
        <f>Table1[[#This Row],[APU
(units)]]*(1+Table1[[#This Row],[APU Trend]])^2</f>
        <v>19.599999999999998</v>
      </c>
      <c r="I69" s="55">
        <f>Table1[[#This Row],[APU
(units)]]*(1+Table1[[#This Row],[APU Trend]])^3</f>
        <v>27.439999999999994</v>
      </c>
      <c r="J69" s="55">
        <f>Table1[[#This Row],[APU
(units)]]*(1+Table1[[#This Row],[APU Trend]])^4</f>
        <v>38.41599999999999</v>
      </c>
      <c r="K69" s="55">
        <f>Table1[[#This Row],[APU
(units)]]*(1+Table1[[#This Row],[APU Trend]])^5</f>
        <v>53.782399999999981</v>
      </c>
      <c r="L69" s="55">
        <f>Table1[[#This Row],[APU
(units)]]*(1+Table1[[#This Row],[APU Trend]])^6</f>
        <v>75.29535999999996</v>
      </c>
      <c r="M69" s="55">
        <f>Table1[[#This Row],[APU
(units)]]*(1+Table1[[#This Row],[APU Trend]])^7</f>
        <v>105.41350399999993</v>
      </c>
      <c r="N69" s="55">
        <f>Table1[[#This Row],[APU
(units)]]*(1+Table1[[#This Row],[APU Trend]])^8</f>
        <v>147.5789055999999</v>
      </c>
      <c r="O69" s="55">
        <f>Table1[[#This Row],[APU
(units)]]*(1+Table1[[#This Row],[APU Trend]])^9</f>
        <v>206.61046783999984</v>
      </c>
      <c r="P69" s="55">
        <f>Table1[[#This Row],[APU
(units)]]*(1+Table1[[#This Row],[APU Trend]])^10</f>
        <v>289.25465497599981</v>
      </c>
      <c r="Q69" s="55">
        <f>Table1[[#This Row],[APU
(units)]]*(1+Table1[[#This Row],[APU Trend]])^11</f>
        <v>404.9565169663997</v>
      </c>
      <c r="R69" s="55">
        <f>SUM(Table1[[#This Row],[Oct]:[September]])</f>
        <v>1392.3478093823992</v>
      </c>
      <c r="S69" s="55">
        <f>Table1[[#This Row],[On-Hand Stock ($)]]*Table1[[#This Row],[APU Trend]]</f>
        <v>22.819976300079794</v>
      </c>
      <c r="T69" s="87">
        <v>0.4</v>
      </c>
      <c r="U69" s="87" t="b">
        <f>IF(AND(Table1[[#This Row],[INVENTROY SIZING]]&lt;0,Table1[[#This Row],[Lead Time (days)]]&lt;30),TRUE,FALSE)</f>
        <v>0</v>
      </c>
      <c r="V69" s="28">
        <v>0.77</v>
      </c>
      <c r="W69" s="28">
        <f>1.65+SQRT((30)*Table1[[#This Row],[Demand variability (COV)]])+(V69*Table1[[#This Row],[APU
(units)]])^2</f>
        <v>67.648203932499371</v>
      </c>
      <c r="X69" s="28">
        <f>(Table1[[#This Row],[INVENTORY IN UNITS ON HAND]]-W69)*Table1[[#This Row],[Std. Price ($)]]</f>
        <v>-310.85229305869166</v>
      </c>
      <c r="Y69" s="28">
        <v>1.5</v>
      </c>
      <c r="Z69" s="28">
        <v>16</v>
      </c>
    </row>
    <row r="70" spans="1:26" x14ac:dyDescent="0.15">
      <c r="A70" s="31">
        <v>36205.111284001337</v>
      </c>
      <c r="B70" s="32">
        <v>29.849600000000002</v>
      </c>
      <c r="C70" s="32">
        <v>1016.4301731838484</v>
      </c>
      <c r="D70" s="32">
        <f>C70/Table1[[#This Row],[Std. Price ($)]]</f>
        <v>34.051718387645003</v>
      </c>
      <c r="E70" s="28">
        <v>58</v>
      </c>
      <c r="F70" s="28">
        <f>Table1[[#This Row],[APU
(units)]]*(1+Table1[[#This Row],[APU Trend]])^0</f>
        <v>58</v>
      </c>
      <c r="G70" s="28">
        <f>Table1[[#This Row],[APU
(units)]]*(1+Table1[[#This Row],[APU Trend]])^1</f>
        <v>34.799999999999997</v>
      </c>
      <c r="H70" s="28">
        <f>Table1[[#This Row],[APU
(units)]]*(1+Table1[[#This Row],[APU Trend]])^2</f>
        <v>20.88</v>
      </c>
      <c r="I70" s="55">
        <f>Table1[[#This Row],[APU
(units)]]*(1+Table1[[#This Row],[APU Trend]])^3</f>
        <v>12.528</v>
      </c>
      <c r="J70" s="55">
        <f>Table1[[#This Row],[APU
(units)]]*(1+Table1[[#This Row],[APU Trend]])^4</f>
        <v>7.5167999999999999</v>
      </c>
      <c r="K70" s="55">
        <f>Table1[[#This Row],[APU
(units)]]*(1+Table1[[#This Row],[APU Trend]])^5</f>
        <v>4.5100799999999994</v>
      </c>
      <c r="L70" s="55">
        <f>Table1[[#This Row],[APU
(units)]]*(1+Table1[[#This Row],[APU Trend]])^6</f>
        <v>2.7060479999999996</v>
      </c>
      <c r="M70" s="55">
        <f>Table1[[#This Row],[APU
(units)]]*(1+Table1[[#This Row],[APU Trend]])^7</f>
        <v>1.6236287999999999</v>
      </c>
      <c r="N70" s="55">
        <f>Table1[[#This Row],[APU
(units)]]*(1+Table1[[#This Row],[APU Trend]])^8</f>
        <v>0.97417727999999981</v>
      </c>
      <c r="O70" s="55">
        <f>Table1[[#This Row],[APU
(units)]]*(1+Table1[[#This Row],[APU Trend]])^9</f>
        <v>0.58450636799999989</v>
      </c>
      <c r="P70" s="55">
        <f>Table1[[#This Row],[APU
(units)]]*(1+Table1[[#This Row],[APU Trend]])^10</f>
        <v>0.35070382079999995</v>
      </c>
      <c r="Q70" s="55">
        <f>Table1[[#This Row],[APU
(units)]]*(1+Table1[[#This Row],[APU Trend]])^11</f>
        <v>0.21042229247999997</v>
      </c>
      <c r="R70" s="55">
        <f>SUM(Table1[[#This Row],[Oct]:[September]])</f>
        <v>144.68436656127997</v>
      </c>
      <c r="S70" s="55">
        <f>Table1[[#This Row],[On-Hand Stock ($)]]*Table1[[#This Row],[APU Trend]]</f>
        <v>-406.5720692735394</v>
      </c>
      <c r="T70" s="87">
        <v>-0.4</v>
      </c>
      <c r="U70" s="87" t="b">
        <f>IF(AND(Table1[[#This Row],[INVENTROY SIZING]]&lt;0,Table1[[#This Row],[Lead Time (days)]]&lt;30),TRUE,FALSE)</f>
        <v>1</v>
      </c>
      <c r="V70" s="28">
        <v>0.77</v>
      </c>
      <c r="W70" s="28">
        <f>1.65+SQRT((30)*Table1[[#This Row],[Demand variability (COV)]])+(V70*Table1[[#This Row],[APU
(units)]])^2</f>
        <v>2001.9621506984761</v>
      </c>
      <c r="X70" s="28">
        <f>(Table1[[#This Row],[INVENTORY IN UNITS ON HAND]]-W70)*Table1[[#This Row],[Std. Price ($)]]</f>
        <v>-58741.339240305388</v>
      </c>
      <c r="Y70" s="28">
        <v>1.1200000000000001</v>
      </c>
      <c r="Z70" s="28">
        <v>11</v>
      </c>
    </row>
    <row r="71" spans="1:26" x14ac:dyDescent="0.15">
      <c r="A71" s="31">
        <v>92629.190022500523</v>
      </c>
      <c r="B71" s="32">
        <v>9.8304512000000006</v>
      </c>
      <c r="C71" s="32">
        <v>1266.9498710602393</v>
      </c>
      <c r="D71" s="32">
        <f>C71/Table1[[#This Row],[Std. Price ($)]]</f>
        <v>128.88013431776551</v>
      </c>
      <c r="E71" s="28">
        <v>268</v>
      </c>
      <c r="F71" s="28">
        <f>Table1[[#This Row],[APU
(units)]]*(1+Table1[[#This Row],[APU Trend]])^0</f>
        <v>268</v>
      </c>
      <c r="G71" s="28">
        <f>Table1[[#This Row],[APU
(units)]]*(1+Table1[[#This Row],[APU Trend]])^1</f>
        <v>107.2</v>
      </c>
      <c r="H71" s="28">
        <f>Table1[[#This Row],[APU
(units)]]*(1+Table1[[#This Row],[APU Trend]])^2</f>
        <v>42.88000000000001</v>
      </c>
      <c r="I71" s="55">
        <f>Table1[[#This Row],[APU
(units)]]*(1+Table1[[#This Row],[APU Trend]])^3</f>
        <v>17.152000000000005</v>
      </c>
      <c r="J71" s="55">
        <f>Table1[[#This Row],[APU
(units)]]*(1+Table1[[#This Row],[APU Trend]])^4</f>
        <v>6.8608000000000029</v>
      </c>
      <c r="K71" s="55">
        <f>Table1[[#This Row],[APU
(units)]]*(1+Table1[[#This Row],[APU Trend]])^5</f>
        <v>2.7443200000000014</v>
      </c>
      <c r="L71" s="55">
        <f>Table1[[#This Row],[APU
(units)]]*(1+Table1[[#This Row],[APU Trend]])^6</f>
        <v>1.0977280000000007</v>
      </c>
      <c r="M71" s="55">
        <f>Table1[[#This Row],[APU
(units)]]*(1+Table1[[#This Row],[APU Trend]])^7</f>
        <v>0.43909120000000035</v>
      </c>
      <c r="N71" s="55">
        <f>Table1[[#This Row],[APU
(units)]]*(1+Table1[[#This Row],[APU Trend]])^8</f>
        <v>0.17563648000000015</v>
      </c>
      <c r="O71" s="55">
        <f>Table1[[#This Row],[APU
(units)]]*(1+Table1[[#This Row],[APU Trend]])^9</f>
        <v>7.025459200000006E-2</v>
      </c>
      <c r="P71" s="55">
        <f>Table1[[#This Row],[APU
(units)]]*(1+Table1[[#This Row],[APU Trend]])^10</f>
        <v>2.810183680000003E-2</v>
      </c>
      <c r="Q71" s="55">
        <f>Table1[[#This Row],[APU
(units)]]*(1+Table1[[#This Row],[APU Trend]])^11</f>
        <v>1.1240734720000011E-2</v>
      </c>
      <c r="R71" s="55">
        <f>SUM(Table1[[#This Row],[Oct]:[September]])</f>
        <v>446.65917284351997</v>
      </c>
      <c r="S71" s="55">
        <f>Table1[[#This Row],[On-Hand Stock ($)]]*Table1[[#This Row],[APU Trend]]</f>
        <v>-760.1699226361435</v>
      </c>
      <c r="T71" s="87">
        <v>-0.6</v>
      </c>
      <c r="U71" s="87" t="b">
        <f>IF(AND(Table1[[#This Row],[INVENTROY SIZING]]&lt;0,Table1[[#This Row],[Lead Time (days)]]&lt;30),TRUE,FALSE)</f>
        <v>1</v>
      </c>
      <c r="V71" s="28">
        <v>0.77</v>
      </c>
      <c r="W71" s="28">
        <f>1.65+SQRT((30)*Table1[[#This Row],[Demand variability (COV)]])+(V71*Table1[[#This Row],[APU
(units)]])^2</f>
        <v>42591.05943870706</v>
      </c>
      <c r="X71" s="28">
        <f>(Table1[[#This Row],[INVENTORY IN UNITS ON HAND]]-W71)*Table1[[#This Row],[Std. Price ($)]]</f>
        <v>-417422.38149744895</v>
      </c>
      <c r="Y71" s="28">
        <v>0.82</v>
      </c>
      <c r="Z71" s="28">
        <v>16</v>
      </c>
    </row>
    <row r="72" spans="1:26" x14ac:dyDescent="0.15">
      <c r="A72" s="31">
        <v>14400.806892806084</v>
      </c>
      <c r="B72" s="32">
        <v>8.0211071999999994</v>
      </c>
      <c r="C72" s="32">
        <v>458.55718434731619</v>
      </c>
      <c r="D72" s="32">
        <f>C72/Table1[[#This Row],[Std. Price ($)]]</f>
        <v>57.168813844965968</v>
      </c>
      <c r="E72" s="28">
        <v>138</v>
      </c>
      <c r="F72" s="28">
        <f>Table1[[#This Row],[APU
(units)]]*(1+Table1[[#This Row],[APU Trend]])^0</f>
        <v>138</v>
      </c>
      <c r="G72" s="28">
        <f>Table1[[#This Row],[APU
(units)]]*(1+Table1[[#This Row],[APU Trend]])^1</f>
        <v>303.60000000000002</v>
      </c>
      <c r="H72" s="28">
        <f>Table1[[#This Row],[APU
(units)]]*(1+Table1[[#This Row],[APU Trend]])^2</f>
        <v>667.92000000000007</v>
      </c>
      <c r="I72" s="55">
        <f>Table1[[#This Row],[APU
(units)]]*(1+Table1[[#This Row],[APU Trend]])^3</f>
        <v>1469.4240000000004</v>
      </c>
      <c r="J72" s="55">
        <f>Table1[[#This Row],[APU
(units)]]*(1+Table1[[#This Row],[APU Trend]])^4</f>
        <v>3232.7328000000007</v>
      </c>
      <c r="K72" s="55">
        <f>Table1[[#This Row],[APU
(units)]]*(1+Table1[[#This Row],[APU Trend]])^5</f>
        <v>7112.012160000002</v>
      </c>
      <c r="L72" s="55">
        <f>Table1[[#This Row],[APU
(units)]]*(1+Table1[[#This Row],[APU Trend]])^6</f>
        <v>15646.426752000007</v>
      </c>
      <c r="M72" s="55">
        <f>Table1[[#This Row],[APU
(units)]]*(1+Table1[[#This Row],[APU Trend]])^7</f>
        <v>34422.138854400022</v>
      </c>
      <c r="N72" s="55">
        <f>Table1[[#This Row],[APU
(units)]]*(1+Table1[[#This Row],[APU Trend]])^8</f>
        <v>75728.705479680037</v>
      </c>
      <c r="O72" s="55">
        <f>Table1[[#This Row],[APU
(units)]]*(1+Table1[[#This Row],[APU Trend]])^9</f>
        <v>166603.15205529612</v>
      </c>
      <c r="P72" s="55">
        <f>Table1[[#This Row],[APU
(units)]]*(1+Table1[[#This Row],[APU Trend]])^10</f>
        <v>366526.93452165148</v>
      </c>
      <c r="Q72" s="55">
        <f>Table1[[#This Row],[APU
(units)]]*(1+Table1[[#This Row],[APU Trend]])^11</f>
        <v>806359.2559476333</v>
      </c>
      <c r="R72" s="55">
        <f>SUM(Table1[[#This Row],[Oct]:[September]])</f>
        <v>1478210.3025706611</v>
      </c>
      <c r="S72" s="55">
        <f>Table1[[#This Row],[On-Hand Stock ($)]]*Table1[[#This Row],[APU Trend]]</f>
        <v>550.26862121677937</v>
      </c>
      <c r="T72" s="87">
        <v>1.2</v>
      </c>
      <c r="U72" s="87" t="b">
        <f>IF(AND(Table1[[#This Row],[INVENTROY SIZING]]&lt;0,Table1[[#This Row],[Lead Time (days)]]&lt;30),TRUE,FALSE)</f>
        <v>0</v>
      </c>
      <c r="V72" s="28">
        <v>0.77</v>
      </c>
      <c r="W72" s="28">
        <f>1.65+SQRT((30)*Table1[[#This Row],[Demand variability (COV)]])+(V72*Table1[[#This Row],[APU
(units)]])^2</f>
        <v>11297.797438707055</v>
      </c>
      <c r="X72" s="28">
        <f>(Table1[[#This Row],[INVENTORY IN UNITS ON HAND]]-W72)*Table1[[#This Row],[Std. Price ($)]]</f>
        <v>-90162.287195407393</v>
      </c>
      <c r="Y72" s="28">
        <v>0.82</v>
      </c>
      <c r="Z72" s="28">
        <v>11</v>
      </c>
    </row>
    <row r="73" spans="1:26" x14ac:dyDescent="0.15">
      <c r="A73" s="31">
        <v>20418.927318283662</v>
      </c>
      <c r="B73" s="32">
        <v>41.027366399999998</v>
      </c>
      <c r="C73" s="32">
        <v>1492.006203976098</v>
      </c>
      <c r="D73" s="32">
        <f>C73/Table1[[#This Row],[Std. Price ($)]]</f>
        <v>36.366121808298622</v>
      </c>
      <c r="E73" s="28">
        <v>18</v>
      </c>
      <c r="F73" s="28">
        <f>Table1[[#This Row],[APU
(units)]]*(1+Table1[[#This Row],[APU Trend]])^0</f>
        <v>18</v>
      </c>
      <c r="G73" s="28">
        <f>Table1[[#This Row],[APU
(units)]]*(1+Table1[[#This Row],[APU Trend]])^1</f>
        <v>10.799999999999999</v>
      </c>
      <c r="H73" s="28">
        <f>Table1[[#This Row],[APU
(units)]]*(1+Table1[[#This Row],[APU Trend]])^2</f>
        <v>6.4799999999999995</v>
      </c>
      <c r="I73" s="55">
        <f>Table1[[#This Row],[APU
(units)]]*(1+Table1[[#This Row],[APU Trend]])^3</f>
        <v>3.8879999999999999</v>
      </c>
      <c r="J73" s="55">
        <f>Table1[[#This Row],[APU
(units)]]*(1+Table1[[#This Row],[APU Trend]])^4</f>
        <v>2.3327999999999998</v>
      </c>
      <c r="K73" s="55">
        <f>Table1[[#This Row],[APU
(units)]]*(1+Table1[[#This Row],[APU Trend]])^5</f>
        <v>1.39968</v>
      </c>
      <c r="L73" s="55">
        <f>Table1[[#This Row],[APU
(units)]]*(1+Table1[[#This Row],[APU Trend]])^6</f>
        <v>0.83980799999999989</v>
      </c>
      <c r="M73" s="55">
        <f>Table1[[#This Row],[APU
(units)]]*(1+Table1[[#This Row],[APU Trend]])^7</f>
        <v>0.50388479999999991</v>
      </c>
      <c r="N73" s="55">
        <f>Table1[[#This Row],[APU
(units)]]*(1+Table1[[#This Row],[APU Trend]])^8</f>
        <v>0.30233087999999997</v>
      </c>
      <c r="O73" s="55">
        <f>Table1[[#This Row],[APU
(units)]]*(1+Table1[[#This Row],[APU Trend]])^9</f>
        <v>0.18139852799999998</v>
      </c>
      <c r="P73" s="55">
        <f>Table1[[#This Row],[APU
(units)]]*(1+Table1[[#This Row],[APU Trend]])^10</f>
        <v>0.10883911679999998</v>
      </c>
      <c r="Q73" s="55">
        <f>Table1[[#This Row],[APU
(units)]]*(1+Table1[[#This Row],[APU Trend]])^11</f>
        <v>6.5303470079999995E-2</v>
      </c>
      <c r="R73" s="55">
        <f>SUM(Table1[[#This Row],[Oct]:[September]])</f>
        <v>44.902044794879991</v>
      </c>
      <c r="S73" s="55">
        <f>Table1[[#This Row],[On-Hand Stock ($)]]*Table1[[#This Row],[APU Trend]]</f>
        <v>-596.80248159043924</v>
      </c>
      <c r="T73" s="87">
        <v>-0.4</v>
      </c>
      <c r="U73" s="87" t="b">
        <f>IF(AND(Table1[[#This Row],[INVENTROY SIZING]]&lt;0,Table1[[#This Row],[Lead Time (days)]]&lt;30),TRUE,FALSE)</f>
        <v>0</v>
      </c>
      <c r="V73" s="28">
        <v>0.77</v>
      </c>
      <c r="W73" s="28">
        <f>1.65+SQRT((30)*Table1[[#This Row],[Demand variability (COV)]])+(V73*Table1[[#This Row],[APU
(units)]])^2</f>
        <v>201.70572971236641</v>
      </c>
      <c r="X73" s="28">
        <f>(Table1[[#This Row],[INVENTORY IN UNITS ON HAND]]-W73)*Table1[[#This Row],[Std. Price ($)]]</f>
        <v>-6783.4486739125241</v>
      </c>
      <c r="Y73" s="28">
        <v>2.11</v>
      </c>
      <c r="Z73" s="28">
        <v>30</v>
      </c>
    </row>
    <row r="74" spans="1:26" x14ac:dyDescent="0.15">
      <c r="A74" s="31">
        <v>69313.078215297952</v>
      </c>
      <c r="B74" s="32">
        <v>9.0898175999999999</v>
      </c>
      <c r="C74" s="32">
        <v>4627.2714782202211</v>
      </c>
      <c r="D74" s="32">
        <f>C74/Table1[[#This Row],[Std. Price ($)]]</f>
        <v>509.06098250202746</v>
      </c>
      <c r="E74" s="28">
        <v>82</v>
      </c>
      <c r="F74" s="28">
        <f>Table1[[#This Row],[APU
(units)]]*(1+Table1[[#This Row],[APU Trend]])^0</f>
        <v>82</v>
      </c>
      <c r="G74" s="28">
        <f>Table1[[#This Row],[APU
(units)]]*(1+Table1[[#This Row],[APU Trend]])^1</f>
        <v>49.199999999999996</v>
      </c>
      <c r="H74" s="28">
        <f>Table1[[#This Row],[APU
(units)]]*(1+Table1[[#This Row],[APU Trend]])^2</f>
        <v>29.52</v>
      </c>
      <c r="I74" s="55">
        <f>Table1[[#This Row],[APU
(units)]]*(1+Table1[[#This Row],[APU Trend]])^3</f>
        <v>17.712</v>
      </c>
      <c r="J74" s="55">
        <f>Table1[[#This Row],[APU
(units)]]*(1+Table1[[#This Row],[APU Trend]])^4</f>
        <v>10.6272</v>
      </c>
      <c r="K74" s="55">
        <f>Table1[[#This Row],[APU
(units)]]*(1+Table1[[#This Row],[APU Trend]])^5</f>
        <v>6.3763199999999998</v>
      </c>
      <c r="L74" s="55">
        <f>Table1[[#This Row],[APU
(units)]]*(1+Table1[[#This Row],[APU Trend]])^6</f>
        <v>3.8257919999999999</v>
      </c>
      <c r="M74" s="55">
        <f>Table1[[#This Row],[APU
(units)]]*(1+Table1[[#This Row],[APU Trend]])^7</f>
        <v>2.2954751999999998</v>
      </c>
      <c r="N74" s="55">
        <f>Table1[[#This Row],[APU
(units)]]*(1+Table1[[#This Row],[APU Trend]])^8</f>
        <v>1.3772851199999998</v>
      </c>
      <c r="O74" s="55">
        <f>Table1[[#This Row],[APU
(units)]]*(1+Table1[[#This Row],[APU Trend]])^9</f>
        <v>0.82637107199999993</v>
      </c>
      <c r="P74" s="55">
        <f>Table1[[#This Row],[APU
(units)]]*(1+Table1[[#This Row],[APU Trend]])^10</f>
        <v>0.49582264319999991</v>
      </c>
      <c r="Q74" s="55">
        <f>Table1[[#This Row],[APU
(units)]]*(1+Table1[[#This Row],[APU Trend]])^11</f>
        <v>0.29749358591999997</v>
      </c>
      <c r="R74" s="55">
        <f>SUM(Table1[[#This Row],[Oct]:[September]])</f>
        <v>204.55375962111998</v>
      </c>
      <c r="S74" s="55">
        <f>Table1[[#This Row],[On-Hand Stock ($)]]*Table1[[#This Row],[APU Trend]]</f>
        <v>-1850.9085912880885</v>
      </c>
      <c r="T74" s="87">
        <v>-0.4</v>
      </c>
      <c r="U74" s="87" t="b">
        <f>IF(AND(Table1[[#This Row],[INVENTROY SIZING]]&lt;0,Table1[[#This Row],[Lead Time (days)]]&lt;30),TRUE,FALSE)</f>
        <v>0</v>
      </c>
      <c r="V74" s="28">
        <v>0.77</v>
      </c>
      <c r="W74" s="28">
        <f>1.65+SQRT((30)*Table1[[#This Row],[Demand variability (COV)]])+(V74*Table1[[#This Row],[APU
(units)]])^2</f>
        <v>3995.2594201415577</v>
      </c>
      <c r="X74" s="28">
        <f>(Table1[[#This Row],[INVENTORY IN UNITS ON HAND]]-W74)*Table1[[#This Row],[Std. Price ($)]]</f>
        <v>-31688.907915548305</v>
      </c>
      <c r="Y74" s="28">
        <v>1.61</v>
      </c>
      <c r="Z74" s="28">
        <v>93</v>
      </c>
    </row>
    <row r="75" spans="1:26" x14ac:dyDescent="0.15">
      <c r="A75" s="31">
        <v>98329.550937801963</v>
      </c>
      <c r="B75" s="32">
        <v>14.396505600000001</v>
      </c>
      <c r="C75" s="32">
        <v>1237.2644842765626</v>
      </c>
      <c r="D75" s="32">
        <f>C75/Table1[[#This Row],[Std. Price ($)]]</f>
        <v>85.942000000094637</v>
      </c>
      <c r="E75" s="28">
        <v>42</v>
      </c>
      <c r="F75" s="28">
        <f>Table1[[#This Row],[APU
(units)]]*(1+Table1[[#This Row],[APU Trend]])^0</f>
        <v>42</v>
      </c>
      <c r="G75" s="28">
        <f>Table1[[#This Row],[APU
(units)]]*(1+Table1[[#This Row],[APU Trend]])^1</f>
        <v>92.4</v>
      </c>
      <c r="H75" s="28">
        <f>Table1[[#This Row],[APU
(units)]]*(1+Table1[[#This Row],[APU Trend]])^2</f>
        <v>203.28000000000003</v>
      </c>
      <c r="I75" s="55">
        <f>Table1[[#This Row],[APU
(units)]]*(1+Table1[[#This Row],[APU Trend]])^3</f>
        <v>447.21600000000012</v>
      </c>
      <c r="J75" s="55">
        <f>Table1[[#This Row],[APU
(units)]]*(1+Table1[[#This Row],[APU Trend]])^4</f>
        <v>983.87520000000029</v>
      </c>
      <c r="K75" s="55">
        <f>Table1[[#This Row],[APU
(units)]]*(1+Table1[[#This Row],[APU Trend]])^5</f>
        <v>2164.5254400000008</v>
      </c>
      <c r="L75" s="55">
        <f>Table1[[#This Row],[APU
(units)]]*(1+Table1[[#This Row],[APU Trend]])^6</f>
        <v>4761.955968000002</v>
      </c>
      <c r="M75" s="55">
        <f>Table1[[#This Row],[APU
(units)]]*(1+Table1[[#This Row],[APU Trend]])^7</f>
        <v>10476.303129600006</v>
      </c>
      <c r="N75" s="55">
        <f>Table1[[#This Row],[APU
(units)]]*(1+Table1[[#This Row],[APU Trend]])^8</f>
        <v>23047.866885120013</v>
      </c>
      <c r="O75" s="55">
        <f>Table1[[#This Row],[APU
(units)]]*(1+Table1[[#This Row],[APU Trend]])^9</f>
        <v>50705.307147264029</v>
      </c>
      <c r="P75" s="55">
        <f>Table1[[#This Row],[APU
(units)]]*(1+Table1[[#This Row],[APU Trend]])^10</f>
        <v>111551.67572398088</v>
      </c>
      <c r="Q75" s="55">
        <f>Table1[[#This Row],[APU
(units)]]*(1+Table1[[#This Row],[APU Trend]])^11</f>
        <v>245413.68659275796</v>
      </c>
      <c r="R75" s="55">
        <f>SUM(Table1[[#This Row],[Oct]:[September]])</f>
        <v>449890.0920867229</v>
      </c>
      <c r="S75" s="55">
        <f>Table1[[#This Row],[On-Hand Stock ($)]]*Table1[[#This Row],[APU Trend]]</f>
        <v>1484.7173811318751</v>
      </c>
      <c r="T75" s="87">
        <v>1.2</v>
      </c>
      <c r="U75" s="87" t="b">
        <f>IF(AND(Table1[[#This Row],[INVENTROY SIZING]]&lt;0,Table1[[#This Row],[Lead Time (days)]]&lt;30),TRUE,FALSE)</f>
        <v>0</v>
      </c>
      <c r="V75" s="28">
        <v>0.77</v>
      </c>
      <c r="W75" s="28">
        <f>1.65+SQRT((30)*Table1[[#This Row],[Demand variability (COV)]])+(V75*Table1[[#This Row],[APU
(units)]])^2</f>
        <v>1052.9200415837047</v>
      </c>
      <c r="X75" s="28">
        <f>(Table1[[#This Row],[INVENTORY IN UNITS ON HAND]]-W75)*Table1[[#This Row],[Std. Price ($)]]</f>
        <v>-13921.104790735477</v>
      </c>
      <c r="Y75" s="28">
        <v>0.97</v>
      </c>
      <c r="Z75" s="28">
        <v>61</v>
      </c>
    </row>
    <row r="76" spans="1:26" x14ac:dyDescent="0.15">
      <c r="A76" s="31">
        <v>76231.033416619015</v>
      </c>
      <c r="B76" s="32">
        <v>19.982668799999999</v>
      </c>
      <c r="C76" s="32">
        <v>452.3846667023534</v>
      </c>
      <c r="D76" s="32">
        <f>C76/Table1[[#This Row],[Std. Price ($)]]</f>
        <v>22.638851258063859</v>
      </c>
      <c r="E76" s="28">
        <v>26</v>
      </c>
      <c r="F76" s="28">
        <f>Table1[[#This Row],[APU
(units)]]*(1+Table1[[#This Row],[APU Trend]])^0</f>
        <v>26</v>
      </c>
      <c r="G76" s="28">
        <f>Table1[[#This Row],[APU
(units)]]*(1+Table1[[#This Row],[APU Trend]])^1</f>
        <v>39</v>
      </c>
      <c r="H76" s="28">
        <f>Table1[[#This Row],[APU
(units)]]*(1+Table1[[#This Row],[APU Trend]])^2</f>
        <v>58.5</v>
      </c>
      <c r="I76" s="55">
        <f>Table1[[#This Row],[APU
(units)]]*(1+Table1[[#This Row],[APU Trend]])^3</f>
        <v>87.75</v>
      </c>
      <c r="J76" s="55">
        <f>Table1[[#This Row],[APU
(units)]]*(1+Table1[[#This Row],[APU Trend]])^4</f>
        <v>131.625</v>
      </c>
      <c r="K76" s="55">
        <f>Table1[[#This Row],[APU
(units)]]*(1+Table1[[#This Row],[APU Trend]])^5</f>
        <v>197.4375</v>
      </c>
      <c r="L76" s="55">
        <f>Table1[[#This Row],[APU
(units)]]*(1+Table1[[#This Row],[APU Trend]])^6</f>
        <v>296.15625</v>
      </c>
      <c r="M76" s="55">
        <f>Table1[[#This Row],[APU
(units)]]*(1+Table1[[#This Row],[APU Trend]])^7</f>
        <v>444.234375</v>
      </c>
      <c r="N76" s="55">
        <f>Table1[[#This Row],[APU
(units)]]*(1+Table1[[#This Row],[APU Trend]])^8</f>
        <v>666.3515625</v>
      </c>
      <c r="O76" s="55">
        <f>Table1[[#This Row],[APU
(units)]]*(1+Table1[[#This Row],[APU Trend]])^9</f>
        <v>999.52734375</v>
      </c>
      <c r="P76" s="55">
        <f>Table1[[#This Row],[APU
(units)]]*(1+Table1[[#This Row],[APU Trend]])^10</f>
        <v>1499.291015625</v>
      </c>
      <c r="Q76" s="55">
        <f>Table1[[#This Row],[APU
(units)]]*(1+Table1[[#This Row],[APU Trend]])^11</f>
        <v>2248.9365234375</v>
      </c>
      <c r="R76" s="55">
        <f>SUM(Table1[[#This Row],[Oct]:[September]])</f>
        <v>6694.8095703125</v>
      </c>
      <c r="S76" s="55">
        <f>Table1[[#This Row],[On-Hand Stock ($)]]*Table1[[#This Row],[APU Trend]]</f>
        <v>226.1923333511767</v>
      </c>
      <c r="T76" s="87">
        <v>0.5</v>
      </c>
      <c r="U76" s="87" t="b">
        <f>IF(AND(Table1[[#This Row],[INVENTROY SIZING]]&lt;0,Table1[[#This Row],[Lead Time (days)]]&lt;30),TRUE,FALSE)</f>
        <v>0</v>
      </c>
      <c r="V76" s="28">
        <v>0.77</v>
      </c>
      <c r="W76" s="28">
        <f>1.65+SQRT((30)*Table1[[#This Row],[Demand variability (COV)]])+(V76*Table1[[#This Row],[APU
(units)]])^2</f>
        <v>410.19636669241481</v>
      </c>
      <c r="X76" s="28">
        <f>(Table1[[#This Row],[INVENTORY IN UNITS ON HAND]]-W76)*Table1[[#This Row],[Std. Price ($)]]</f>
        <v>-7744.4334718755226</v>
      </c>
      <c r="Y76" s="28">
        <v>2</v>
      </c>
      <c r="Z76" s="28">
        <v>11</v>
      </c>
    </row>
    <row r="77" spans="1:26" x14ac:dyDescent="0.15">
      <c r="A77" s="31">
        <v>81537.969013211579</v>
      </c>
      <c r="B77" s="32">
        <v>8.0640000000000001</v>
      </c>
      <c r="C77" s="32">
        <v>404.29619216971673</v>
      </c>
      <c r="D77" s="32">
        <f>C77/Table1[[#This Row],[Std. Price ($)]]</f>
        <v>50.135936528982732</v>
      </c>
      <c r="E77" s="28">
        <v>130</v>
      </c>
      <c r="F77" s="28">
        <f>Table1[[#This Row],[APU
(units)]]*(1+Table1[[#This Row],[APU Trend]])^0</f>
        <v>130</v>
      </c>
      <c r="G77" s="28">
        <f>Table1[[#This Row],[APU
(units)]]*(1+Table1[[#This Row],[APU Trend]])^1</f>
        <v>182</v>
      </c>
      <c r="H77" s="28">
        <f>Table1[[#This Row],[APU
(units)]]*(1+Table1[[#This Row],[APU Trend]])^2</f>
        <v>254.79999999999995</v>
      </c>
      <c r="I77" s="55">
        <f>Table1[[#This Row],[APU
(units)]]*(1+Table1[[#This Row],[APU Trend]])^3</f>
        <v>356.71999999999991</v>
      </c>
      <c r="J77" s="55">
        <f>Table1[[#This Row],[APU
(units)]]*(1+Table1[[#This Row],[APU Trend]])^4</f>
        <v>499.40799999999984</v>
      </c>
      <c r="K77" s="55">
        <f>Table1[[#This Row],[APU
(units)]]*(1+Table1[[#This Row],[APU Trend]])^5</f>
        <v>699.17119999999977</v>
      </c>
      <c r="L77" s="55">
        <f>Table1[[#This Row],[APU
(units)]]*(1+Table1[[#This Row],[APU Trend]])^6</f>
        <v>978.83967999999959</v>
      </c>
      <c r="M77" s="55">
        <f>Table1[[#This Row],[APU
(units)]]*(1+Table1[[#This Row],[APU Trend]])^7</f>
        <v>1370.3755519999991</v>
      </c>
      <c r="N77" s="55">
        <f>Table1[[#This Row],[APU
(units)]]*(1+Table1[[#This Row],[APU Trend]])^8</f>
        <v>1918.5257727999988</v>
      </c>
      <c r="O77" s="55">
        <f>Table1[[#This Row],[APU
(units)]]*(1+Table1[[#This Row],[APU Trend]])^9</f>
        <v>2685.9360819199983</v>
      </c>
      <c r="P77" s="55">
        <f>Table1[[#This Row],[APU
(units)]]*(1+Table1[[#This Row],[APU Trend]])^10</f>
        <v>3760.3105146879975</v>
      </c>
      <c r="Q77" s="55">
        <f>Table1[[#This Row],[APU
(units)]]*(1+Table1[[#This Row],[APU Trend]])^11</f>
        <v>5264.4347205631957</v>
      </c>
      <c r="R77" s="55">
        <f>SUM(Table1[[#This Row],[Oct]:[September]])</f>
        <v>18100.52152197119</v>
      </c>
      <c r="S77" s="55">
        <f>Table1[[#This Row],[On-Hand Stock ($)]]*Table1[[#This Row],[APU Trend]]</f>
        <v>161.71847686788669</v>
      </c>
      <c r="T77" s="87">
        <v>0.4</v>
      </c>
      <c r="U77" s="87" t="b">
        <f>IF(AND(Table1[[#This Row],[INVENTROY SIZING]]&lt;0,Table1[[#This Row],[Lead Time (days)]]&lt;30),TRUE,FALSE)</f>
        <v>0</v>
      </c>
      <c r="V77" s="28">
        <v>0.77</v>
      </c>
      <c r="W77" s="28">
        <f>1.65+SQRT((30)*Table1[[#This Row],[Demand variability (COV)]])+(V77*Table1[[#This Row],[APU
(units)]])^2</f>
        <v>10026.403416490255</v>
      </c>
      <c r="X77" s="28">
        <f>(Table1[[#This Row],[INVENTORY IN UNITS ON HAND]]-W77)*Table1[[#This Row],[Std. Price ($)]]</f>
        <v>-80448.620958407701</v>
      </c>
      <c r="Y77" s="28">
        <v>0.75</v>
      </c>
      <c r="Z77" s="28">
        <v>11</v>
      </c>
    </row>
    <row r="78" spans="1:26" x14ac:dyDescent="0.15">
      <c r="A78" s="31">
        <v>848.08094534086774</v>
      </c>
      <c r="B78" s="32">
        <v>5.8013952</v>
      </c>
      <c r="C78" s="32">
        <v>4235.9016597287446</v>
      </c>
      <c r="D78" s="32">
        <f>C78/Table1[[#This Row],[Std. Price ($)]]</f>
        <v>730.15223298849639</v>
      </c>
      <c r="E78" s="28">
        <v>470</v>
      </c>
      <c r="F78" s="28">
        <f>Table1[[#This Row],[APU
(units)]]*(1+Table1[[#This Row],[APU Trend]])^0</f>
        <v>470</v>
      </c>
      <c r="G78" s="28">
        <f>Table1[[#This Row],[APU
(units)]]*(1+Table1[[#This Row],[APU Trend]])^1</f>
        <v>1034</v>
      </c>
      <c r="H78" s="28">
        <f>Table1[[#This Row],[APU
(units)]]*(1+Table1[[#This Row],[APU Trend]])^2</f>
        <v>2274.8000000000002</v>
      </c>
      <c r="I78" s="55">
        <f>Table1[[#This Row],[APU
(units)]]*(1+Table1[[#This Row],[APU Trend]])^3</f>
        <v>5004.5600000000013</v>
      </c>
      <c r="J78" s="55">
        <f>Table1[[#This Row],[APU
(units)]]*(1+Table1[[#This Row],[APU Trend]])^4</f>
        <v>11010.032000000003</v>
      </c>
      <c r="K78" s="55">
        <f>Table1[[#This Row],[APU
(units)]]*(1+Table1[[#This Row],[APU Trend]])^5</f>
        <v>24222.070400000008</v>
      </c>
      <c r="L78" s="55">
        <f>Table1[[#This Row],[APU
(units)]]*(1+Table1[[#This Row],[APU Trend]])^6</f>
        <v>53288.554880000025</v>
      </c>
      <c r="M78" s="55">
        <f>Table1[[#This Row],[APU
(units)]]*(1+Table1[[#This Row],[APU Trend]])^7</f>
        <v>117234.82073600007</v>
      </c>
      <c r="N78" s="55">
        <f>Table1[[#This Row],[APU
(units)]]*(1+Table1[[#This Row],[APU Trend]])^8</f>
        <v>257916.60561920013</v>
      </c>
      <c r="O78" s="55">
        <f>Table1[[#This Row],[APU
(units)]]*(1+Table1[[#This Row],[APU Trend]])^9</f>
        <v>567416.53236224037</v>
      </c>
      <c r="P78" s="55">
        <f>Table1[[#This Row],[APU
(units)]]*(1+Table1[[#This Row],[APU Trend]])^10</f>
        <v>1248316.3711969289</v>
      </c>
      <c r="Q78" s="55">
        <f>Table1[[#This Row],[APU
(units)]]*(1+Table1[[#This Row],[APU Trend]])^11</f>
        <v>2746296.0166332438</v>
      </c>
      <c r="R78" s="55">
        <f>SUM(Table1[[#This Row],[Oct]:[September]])</f>
        <v>5034484.3638276132</v>
      </c>
      <c r="S78" s="55">
        <f>Table1[[#This Row],[On-Hand Stock ($)]]*Table1[[#This Row],[APU Trend]]</f>
        <v>5083.0819916744931</v>
      </c>
      <c r="T78" s="87">
        <v>1.2</v>
      </c>
      <c r="U78" s="87" t="b">
        <f>IF(AND(Table1[[#This Row],[INVENTROY SIZING]]&lt;0,Table1[[#This Row],[Lead Time (days)]]&lt;30),TRUE,FALSE)</f>
        <v>0</v>
      </c>
      <c r="V78" s="28">
        <v>0.77</v>
      </c>
      <c r="W78" s="28">
        <f>1.65+SQRT((30)*Table1[[#This Row],[Demand variability (COV)]])+(V78*Table1[[#This Row],[APU
(units)]])^2</f>
        <v>130979.50499799843</v>
      </c>
      <c r="X78" s="28">
        <f>(Table1[[#This Row],[INVENTORY IN UNITS ON HAND]]-W78)*Table1[[#This Row],[Std. Price ($)]]</f>
        <v>-755627.96993403544</v>
      </c>
      <c r="Y78" s="28">
        <v>1.3</v>
      </c>
      <c r="Z78" s="28">
        <v>27</v>
      </c>
    </row>
    <row r="79" spans="1:26" x14ac:dyDescent="0.15">
      <c r="A79" s="31">
        <v>5869.5934434239598</v>
      </c>
      <c r="B79" s="32">
        <v>25.6</v>
      </c>
      <c r="C79" s="32">
        <v>239.57190925859766</v>
      </c>
      <c r="D79" s="32">
        <f>C79/Table1[[#This Row],[Std. Price ($)]]</f>
        <v>9.3582777054139701</v>
      </c>
      <c r="E79" s="28">
        <v>18</v>
      </c>
      <c r="F79" s="28">
        <f>Table1[[#This Row],[APU
(units)]]*(1+Table1[[#This Row],[APU Trend]])^0</f>
        <v>18</v>
      </c>
      <c r="G79" s="28">
        <f>Table1[[#This Row],[APU
(units)]]*(1+Table1[[#This Row],[APU Trend]])^1</f>
        <v>25.2</v>
      </c>
      <c r="H79" s="28">
        <f>Table1[[#This Row],[APU
(units)]]*(1+Table1[[#This Row],[APU Trend]])^2</f>
        <v>35.279999999999994</v>
      </c>
      <c r="I79" s="55">
        <f>Table1[[#This Row],[APU
(units)]]*(1+Table1[[#This Row],[APU Trend]])^3</f>
        <v>49.391999999999989</v>
      </c>
      <c r="J79" s="55">
        <f>Table1[[#This Row],[APU
(units)]]*(1+Table1[[#This Row],[APU Trend]])^4</f>
        <v>69.14879999999998</v>
      </c>
      <c r="K79" s="55">
        <f>Table1[[#This Row],[APU
(units)]]*(1+Table1[[#This Row],[APU Trend]])^5</f>
        <v>96.808319999999966</v>
      </c>
      <c r="L79" s="55">
        <f>Table1[[#This Row],[APU
(units)]]*(1+Table1[[#This Row],[APU Trend]])^6</f>
        <v>135.53164799999993</v>
      </c>
      <c r="M79" s="55">
        <f>Table1[[#This Row],[APU
(units)]]*(1+Table1[[#This Row],[APU Trend]])^7</f>
        <v>189.74430719999989</v>
      </c>
      <c r="N79" s="55">
        <f>Table1[[#This Row],[APU
(units)]]*(1+Table1[[#This Row],[APU Trend]])^8</f>
        <v>265.64203007999981</v>
      </c>
      <c r="O79" s="55">
        <f>Table1[[#This Row],[APU
(units)]]*(1+Table1[[#This Row],[APU Trend]])^9</f>
        <v>371.89884211199973</v>
      </c>
      <c r="P79" s="55">
        <f>Table1[[#This Row],[APU
(units)]]*(1+Table1[[#This Row],[APU Trend]])^10</f>
        <v>520.65837895679965</v>
      </c>
      <c r="Q79" s="55">
        <f>Table1[[#This Row],[APU
(units)]]*(1+Table1[[#This Row],[APU Trend]])^11</f>
        <v>728.92173053951944</v>
      </c>
      <c r="R79" s="55">
        <f>SUM(Table1[[#This Row],[Oct]:[September]])</f>
        <v>2506.2260568883185</v>
      </c>
      <c r="S79" s="55">
        <f>Table1[[#This Row],[On-Hand Stock ($)]]*Table1[[#This Row],[APU Trend]]</f>
        <v>95.828763703439066</v>
      </c>
      <c r="T79" s="87">
        <v>0.4</v>
      </c>
      <c r="U79" s="87" t="b">
        <f>IF(AND(Table1[[#This Row],[INVENTROY SIZING]]&lt;0,Table1[[#This Row],[Lead Time (days)]]&lt;30),TRUE,FALSE)</f>
        <v>0</v>
      </c>
      <c r="V79" s="28">
        <v>0.77</v>
      </c>
      <c r="W79" s="28">
        <f>1.65+SQRT((30)*Table1[[#This Row],[Demand variability (COV)]])+(V79*Table1[[#This Row],[APU
(units)]])^2</f>
        <v>199.67412529743942</v>
      </c>
      <c r="X79" s="28">
        <f>(Table1[[#This Row],[INVENTORY IN UNITS ON HAND]]-W79)*Table1[[#This Row],[Std. Price ($)]]</f>
        <v>-4872.0856983558515</v>
      </c>
      <c r="Y79" s="28">
        <v>1.17</v>
      </c>
      <c r="Z79" s="28">
        <v>11</v>
      </c>
    </row>
    <row r="80" spans="1:26" x14ac:dyDescent="0.15">
      <c r="A80" s="31">
        <v>57416.495808418287</v>
      </c>
      <c r="B80" s="32">
        <v>9.8334463999999997</v>
      </c>
      <c r="C80" s="32">
        <v>1261.5865661343669</v>
      </c>
      <c r="D80" s="32">
        <f>C80/Table1[[#This Row],[Std. Price ($)]]</f>
        <v>128.2954637485355</v>
      </c>
      <c r="E80" s="28">
        <v>340</v>
      </c>
      <c r="F80" s="28">
        <f>Table1[[#This Row],[APU
(units)]]*(1+Table1[[#This Row],[APU Trend]])^0</f>
        <v>340</v>
      </c>
      <c r="G80" s="28">
        <f>Table1[[#This Row],[APU
(units)]]*(1+Table1[[#This Row],[APU Trend]])^1</f>
        <v>204</v>
      </c>
      <c r="H80" s="28">
        <f>Table1[[#This Row],[APU
(units)]]*(1+Table1[[#This Row],[APU Trend]])^2</f>
        <v>122.39999999999999</v>
      </c>
      <c r="I80" s="55">
        <f>Table1[[#This Row],[APU
(units)]]*(1+Table1[[#This Row],[APU Trend]])^3</f>
        <v>73.44</v>
      </c>
      <c r="J80" s="55">
        <f>Table1[[#This Row],[APU
(units)]]*(1+Table1[[#This Row],[APU Trend]])^4</f>
        <v>44.064</v>
      </c>
      <c r="K80" s="55">
        <f>Table1[[#This Row],[APU
(units)]]*(1+Table1[[#This Row],[APU Trend]])^5</f>
        <v>26.438399999999998</v>
      </c>
      <c r="L80" s="55">
        <f>Table1[[#This Row],[APU
(units)]]*(1+Table1[[#This Row],[APU Trend]])^6</f>
        <v>15.863039999999998</v>
      </c>
      <c r="M80" s="55">
        <f>Table1[[#This Row],[APU
(units)]]*(1+Table1[[#This Row],[APU Trend]])^7</f>
        <v>9.5178239999999992</v>
      </c>
      <c r="N80" s="55">
        <f>Table1[[#This Row],[APU
(units)]]*(1+Table1[[#This Row],[APU Trend]])^8</f>
        <v>5.7106943999999995</v>
      </c>
      <c r="O80" s="55">
        <f>Table1[[#This Row],[APU
(units)]]*(1+Table1[[#This Row],[APU Trend]])^9</f>
        <v>3.4264166399999998</v>
      </c>
      <c r="P80" s="55">
        <f>Table1[[#This Row],[APU
(units)]]*(1+Table1[[#This Row],[APU Trend]])^10</f>
        <v>2.0558499839999995</v>
      </c>
      <c r="Q80" s="55">
        <f>Table1[[#This Row],[APU
(units)]]*(1+Table1[[#This Row],[APU Trend]])^11</f>
        <v>1.2335099903999998</v>
      </c>
      <c r="R80" s="55">
        <f>SUM(Table1[[#This Row],[Oct]:[September]])</f>
        <v>848.14973501439977</v>
      </c>
      <c r="S80" s="55">
        <f>Table1[[#This Row],[On-Hand Stock ($)]]*Table1[[#This Row],[APU Trend]]</f>
        <v>-504.63462645374676</v>
      </c>
      <c r="T80" s="87">
        <v>-0.4</v>
      </c>
      <c r="U80" s="87" t="b">
        <f>IF(AND(Table1[[#This Row],[INVENTROY SIZING]]&lt;0,Table1[[#This Row],[Lead Time (days)]]&lt;30),TRUE,FALSE)</f>
        <v>1</v>
      </c>
      <c r="V80" s="28">
        <v>0.77</v>
      </c>
      <c r="W80" s="28">
        <f>1.65+SQRT((30)*Table1[[#This Row],[Demand variability (COV)]])+(V80*Table1[[#This Row],[APU
(units)]])^2</f>
        <v>68546.256563146002</v>
      </c>
      <c r="X80" s="28">
        <f>(Table1[[#This Row],[INVENTORY IN UNITS ON HAND]]-W80)*Table1[[#This Row],[Std. Price ($)]]</f>
        <v>-672784.35326820996</v>
      </c>
      <c r="Y80" s="28">
        <v>0.96</v>
      </c>
      <c r="Z80" s="28">
        <v>11</v>
      </c>
    </row>
    <row r="81" spans="1:26" x14ac:dyDescent="0.15">
      <c r="A81" s="31">
        <v>8392.5810713928568</v>
      </c>
      <c r="B81" s="32">
        <v>5.895168</v>
      </c>
      <c r="C81" s="32">
        <v>224.51143449890117</v>
      </c>
      <c r="D81" s="32">
        <f>C81/Table1[[#This Row],[Std. Price ($)]]</f>
        <v>38.083975638845438</v>
      </c>
      <c r="E81" s="28">
        <v>42</v>
      </c>
      <c r="F81" s="28">
        <f>Table1[[#This Row],[APU
(units)]]*(1+Table1[[#This Row],[APU Trend]])^0</f>
        <v>42</v>
      </c>
      <c r="G81" s="28">
        <f>Table1[[#This Row],[APU
(units)]]*(1+Table1[[#This Row],[APU Trend]])^1</f>
        <v>92.4</v>
      </c>
      <c r="H81" s="28">
        <f>Table1[[#This Row],[APU
(units)]]*(1+Table1[[#This Row],[APU Trend]])^2</f>
        <v>203.28000000000003</v>
      </c>
      <c r="I81" s="55">
        <f>Table1[[#This Row],[APU
(units)]]*(1+Table1[[#This Row],[APU Trend]])^3</f>
        <v>447.21600000000012</v>
      </c>
      <c r="J81" s="55">
        <f>Table1[[#This Row],[APU
(units)]]*(1+Table1[[#This Row],[APU Trend]])^4</f>
        <v>983.87520000000029</v>
      </c>
      <c r="K81" s="55">
        <f>Table1[[#This Row],[APU
(units)]]*(1+Table1[[#This Row],[APU Trend]])^5</f>
        <v>2164.5254400000008</v>
      </c>
      <c r="L81" s="55">
        <f>Table1[[#This Row],[APU
(units)]]*(1+Table1[[#This Row],[APU Trend]])^6</f>
        <v>4761.955968000002</v>
      </c>
      <c r="M81" s="55">
        <f>Table1[[#This Row],[APU
(units)]]*(1+Table1[[#This Row],[APU Trend]])^7</f>
        <v>10476.303129600006</v>
      </c>
      <c r="N81" s="55">
        <f>Table1[[#This Row],[APU
(units)]]*(1+Table1[[#This Row],[APU Trend]])^8</f>
        <v>23047.866885120013</v>
      </c>
      <c r="O81" s="55">
        <f>Table1[[#This Row],[APU
(units)]]*(1+Table1[[#This Row],[APU Trend]])^9</f>
        <v>50705.307147264029</v>
      </c>
      <c r="P81" s="55">
        <f>Table1[[#This Row],[APU
(units)]]*(1+Table1[[#This Row],[APU Trend]])^10</f>
        <v>111551.67572398088</v>
      </c>
      <c r="Q81" s="55">
        <f>Table1[[#This Row],[APU
(units)]]*(1+Table1[[#This Row],[APU Trend]])^11</f>
        <v>245413.68659275796</v>
      </c>
      <c r="R81" s="55">
        <f>SUM(Table1[[#This Row],[Oct]:[September]])</f>
        <v>449890.0920867229</v>
      </c>
      <c r="S81" s="55">
        <f>Table1[[#This Row],[On-Hand Stock ($)]]*Table1[[#This Row],[APU Trend]]</f>
        <v>269.41372139868139</v>
      </c>
      <c r="T81" s="87">
        <v>1.2</v>
      </c>
      <c r="U81" s="87" t="b">
        <f>IF(AND(Table1[[#This Row],[INVENTROY SIZING]]&lt;0,Table1[[#This Row],[Lead Time (days)]]&lt;30),TRUE,FALSE)</f>
        <v>0</v>
      </c>
      <c r="V81" s="28">
        <v>0.77</v>
      </c>
      <c r="W81" s="28">
        <f>1.65+SQRT((30)*Table1[[#This Row],[Demand variability (COV)]])+(V81*Table1[[#This Row],[APU
(units)]])^2</f>
        <v>1053.7223733539322</v>
      </c>
      <c r="X81" s="28">
        <f>(Table1[[#This Row],[INVENTORY IN UNITS ON HAND]]-W81)*Table1[[#This Row],[Std. Price ($)]]</f>
        <v>-5987.3589817812526</v>
      </c>
      <c r="Y81" s="28">
        <v>1.28</v>
      </c>
      <c r="Z81" s="28">
        <v>16</v>
      </c>
    </row>
    <row r="82" spans="1:26" x14ac:dyDescent="0.15">
      <c r="A82" s="31">
        <v>84102.458445281634</v>
      </c>
      <c r="B82" s="32">
        <v>25.6</v>
      </c>
      <c r="C82" s="32">
        <v>260.56846709222543</v>
      </c>
      <c r="D82" s="32">
        <f>C82/Table1[[#This Row],[Std. Price ($)]]</f>
        <v>10.178455745790055</v>
      </c>
      <c r="E82" s="28">
        <v>18</v>
      </c>
      <c r="F82" s="28">
        <f>Table1[[#This Row],[APU
(units)]]*(1+Table1[[#This Row],[APU Trend]])^0</f>
        <v>18</v>
      </c>
      <c r="G82" s="28">
        <f>Table1[[#This Row],[APU
(units)]]*(1+Table1[[#This Row],[APU Trend]])^1</f>
        <v>39.6</v>
      </c>
      <c r="H82" s="28">
        <f>Table1[[#This Row],[APU
(units)]]*(1+Table1[[#This Row],[APU Trend]])^2</f>
        <v>87.120000000000019</v>
      </c>
      <c r="I82" s="55">
        <f>Table1[[#This Row],[APU
(units)]]*(1+Table1[[#This Row],[APU Trend]])^3</f>
        <v>191.66400000000004</v>
      </c>
      <c r="J82" s="55">
        <f>Table1[[#This Row],[APU
(units)]]*(1+Table1[[#This Row],[APU Trend]])^4</f>
        <v>421.66080000000011</v>
      </c>
      <c r="K82" s="55">
        <f>Table1[[#This Row],[APU
(units)]]*(1+Table1[[#This Row],[APU Trend]])^5</f>
        <v>927.65376000000037</v>
      </c>
      <c r="L82" s="55">
        <f>Table1[[#This Row],[APU
(units)]]*(1+Table1[[#This Row],[APU Trend]])^6</f>
        <v>2040.8382720000009</v>
      </c>
      <c r="M82" s="55">
        <f>Table1[[#This Row],[APU
(units)]]*(1+Table1[[#This Row],[APU Trend]])^7</f>
        <v>4489.8441984000028</v>
      </c>
      <c r="N82" s="55">
        <f>Table1[[#This Row],[APU
(units)]]*(1+Table1[[#This Row],[APU Trend]])^8</f>
        <v>9877.6572364800049</v>
      </c>
      <c r="O82" s="55">
        <f>Table1[[#This Row],[APU
(units)]]*(1+Table1[[#This Row],[APU Trend]])^9</f>
        <v>21730.845920256012</v>
      </c>
      <c r="P82" s="55">
        <f>Table1[[#This Row],[APU
(units)]]*(1+Table1[[#This Row],[APU Trend]])^10</f>
        <v>47807.861024563237</v>
      </c>
      <c r="Q82" s="55">
        <f>Table1[[#This Row],[APU
(units)]]*(1+Table1[[#This Row],[APU Trend]])^11</f>
        <v>105177.29425403912</v>
      </c>
      <c r="R82" s="55">
        <f>SUM(Table1[[#This Row],[Oct]:[September]])</f>
        <v>192810.03946573837</v>
      </c>
      <c r="S82" s="55">
        <f>Table1[[#This Row],[On-Hand Stock ($)]]*Table1[[#This Row],[APU Trend]]</f>
        <v>312.68216051067049</v>
      </c>
      <c r="T82" s="87">
        <v>1.2</v>
      </c>
      <c r="U82" s="87" t="b">
        <f>IF(AND(Table1[[#This Row],[INVENTROY SIZING]]&lt;0,Table1[[#This Row],[Lead Time (days)]]&lt;30),TRUE,FALSE)</f>
        <v>0</v>
      </c>
      <c r="V82" s="28">
        <v>0.77</v>
      </c>
      <c r="W82" s="28">
        <f>1.65+SQRT((30)*Table1[[#This Row],[Demand variability (COV)]])+(V82*Table1[[#This Row],[APU
(units)]])^2</f>
        <v>199.94637335393185</v>
      </c>
      <c r="X82" s="28">
        <f>(Table1[[#This Row],[INVENTORY IN UNITS ON HAND]]-W82)*Table1[[#This Row],[Std. Price ($)]]</f>
        <v>-4858.0586907684301</v>
      </c>
      <c r="Y82" s="28">
        <v>1.28</v>
      </c>
      <c r="Z82" s="28">
        <v>11</v>
      </c>
    </row>
    <row r="83" spans="1:26" x14ac:dyDescent="0.15">
      <c r="A83" s="31">
        <v>53779.006650087998</v>
      </c>
      <c r="B83" s="32">
        <v>8.6186623999999998</v>
      </c>
      <c r="C83" s="32">
        <v>268.73038156554696</v>
      </c>
      <c r="D83" s="32">
        <f>C83/Table1[[#This Row],[Std. Price ($)]]</f>
        <v>31.180056613604794</v>
      </c>
      <c r="E83" s="28">
        <v>26</v>
      </c>
      <c r="F83" s="28">
        <f>Table1[[#This Row],[APU
(units)]]*(1+Table1[[#This Row],[APU Trend]])^0</f>
        <v>26</v>
      </c>
      <c r="G83" s="28">
        <f>Table1[[#This Row],[APU
(units)]]*(1+Table1[[#This Row],[APU Trend]])^1</f>
        <v>31.2</v>
      </c>
      <c r="H83" s="28">
        <f>Table1[[#This Row],[APU
(units)]]*(1+Table1[[#This Row],[APU Trend]])^2</f>
        <v>37.44</v>
      </c>
      <c r="I83" s="55">
        <f>Table1[[#This Row],[APU
(units)]]*(1+Table1[[#This Row],[APU Trend]])^3</f>
        <v>44.927999999999997</v>
      </c>
      <c r="J83" s="55">
        <f>Table1[[#This Row],[APU
(units)]]*(1+Table1[[#This Row],[APU Trend]])^4</f>
        <v>53.913599999999995</v>
      </c>
      <c r="K83" s="55">
        <f>Table1[[#This Row],[APU
(units)]]*(1+Table1[[#This Row],[APU Trend]])^5</f>
        <v>64.69632</v>
      </c>
      <c r="L83" s="55">
        <f>Table1[[#This Row],[APU
(units)]]*(1+Table1[[#This Row],[APU Trend]])^6</f>
        <v>77.635583999999994</v>
      </c>
      <c r="M83" s="55">
        <f>Table1[[#This Row],[APU
(units)]]*(1+Table1[[#This Row],[APU Trend]])^7</f>
        <v>93.162700799999996</v>
      </c>
      <c r="N83" s="55">
        <f>Table1[[#This Row],[APU
(units)]]*(1+Table1[[#This Row],[APU Trend]])^8</f>
        <v>111.79524095999999</v>
      </c>
      <c r="O83" s="55">
        <f>Table1[[#This Row],[APU
(units)]]*(1+Table1[[#This Row],[APU Trend]])^9</f>
        <v>134.15428915199999</v>
      </c>
      <c r="P83" s="55">
        <f>Table1[[#This Row],[APU
(units)]]*(1+Table1[[#This Row],[APU Trend]])^10</f>
        <v>160.98514698239998</v>
      </c>
      <c r="Q83" s="55">
        <f>Table1[[#This Row],[APU
(units)]]*(1+Table1[[#This Row],[APU Trend]])^11</f>
        <v>193.18217637887997</v>
      </c>
      <c r="R83" s="55">
        <f>SUM(Table1[[#This Row],[Oct]:[September]])</f>
        <v>1029.0930582732799</v>
      </c>
      <c r="S83" s="55">
        <f>Table1[[#This Row],[On-Hand Stock ($)]]*Table1[[#This Row],[APU Trend]]</f>
        <v>53.746076313109398</v>
      </c>
      <c r="T83" s="87">
        <v>0.2</v>
      </c>
      <c r="U83" s="87" t="b">
        <f>IF(AND(Table1[[#This Row],[INVENTROY SIZING]]&lt;0,Table1[[#This Row],[Lead Time (days)]]&lt;30),TRUE,FALSE)</f>
        <v>0</v>
      </c>
      <c r="V83" s="28">
        <v>0.77</v>
      </c>
      <c r="W83" s="28">
        <f>1.65+SQRT((30)*Table1[[#This Row],[Demand variability (COV)]])+(V83*Table1[[#This Row],[APU
(units)]])^2</f>
        <v>408.64717335393186</v>
      </c>
      <c r="X83" s="28">
        <f>(Table1[[#This Row],[INVENTORY IN UNITS ON HAND]]-W83)*Table1[[#This Row],[Std. Price ($)]]</f>
        <v>-3253.2616462862675</v>
      </c>
      <c r="Y83" s="28">
        <v>1.28</v>
      </c>
      <c r="Z83" s="28">
        <v>22</v>
      </c>
    </row>
    <row r="84" spans="1:26" x14ac:dyDescent="0.15">
      <c r="A84" s="31">
        <v>82832.524984684977</v>
      </c>
      <c r="B84" s="32">
        <v>5.2401536000000002</v>
      </c>
      <c r="C84" s="32">
        <v>278.5672066586003</v>
      </c>
      <c r="D84" s="32">
        <f>C84/Table1[[#This Row],[Std. Price ($)]]</f>
        <v>53.160122378588348</v>
      </c>
      <c r="E84" s="28">
        <v>10</v>
      </c>
      <c r="F84" s="28">
        <f>Table1[[#This Row],[APU
(units)]]*(1+Table1[[#This Row],[APU Trend]])^0</f>
        <v>10</v>
      </c>
      <c r="G84" s="28">
        <f>Table1[[#This Row],[APU
(units)]]*(1+Table1[[#This Row],[APU Trend]])^1</f>
        <v>15</v>
      </c>
      <c r="H84" s="28">
        <f>Table1[[#This Row],[APU
(units)]]*(1+Table1[[#This Row],[APU Trend]])^2</f>
        <v>22.5</v>
      </c>
      <c r="I84" s="55">
        <f>Table1[[#This Row],[APU
(units)]]*(1+Table1[[#This Row],[APU Trend]])^3</f>
        <v>33.75</v>
      </c>
      <c r="J84" s="55">
        <f>Table1[[#This Row],[APU
(units)]]*(1+Table1[[#This Row],[APU Trend]])^4</f>
        <v>50.625</v>
      </c>
      <c r="K84" s="55">
        <f>Table1[[#This Row],[APU
(units)]]*(1+Table1[[#This Row],[APU Trend]])^5</f>
        <v>75.9375</v>
      </c>
      <c r="L84" s="55">
        <f>Table1[[#This Row],[APU
(units)]]*(1+Table1[[#This Row],[APU Trend]])^6</f>
        <v>113.90625</v>
      </c>
      <c r="M84" s="55">
        <f>Table1[[#This Row],[APU
(units)]]*(1+Table1[[#This Row],[APU Trend]])^7</f>
        <v>170.859375</v>
      </c>
      <c r="N84" s="55">
        <f>Table1[[#This Row],[APU
(units)]]*(1+Table1[[#This Row],[APU Trend]])^8</f>
        <v>256.2890625</v>
      </c>
      <c r="O84" s="55">
        <f>Table1[[#This Row],[APU
(units)]]*(1+Table1[[#This Row],[APU Trend]])^9</f>
        <v>384.43359375</v>
      </c>
      <c r="P84" s="55">
        <f>Table1[[#This Row],[APU
(units)]]*(1+Table1[[#This Row],[APU Trend]])^10</f>
        <v>576.650390625</v>
      </c>
      <c r="Q84" s="55">
        <f>Table1[[#This Row],[APU
(units)]]*(1+Table1[[#This Row],[APU Trend]])^11</f>
        <v>864.9755859375</v>
      </c>
      <c r="R84" s="55">
        <f>SUM(Table1[[#This Row],[Oct]:[September]])</f>
        <v>2574.9267578125</v>
      </c>
      <c r="S84" s="55">
        <f>Table1[[#This Row],[On-Hand Stock ($)]]*Table1[[#This Row],[APU Trend]]</f>
        <v>139.28360332930015</v>
      </c>
      <c r="T84" s="87">
        <v>0.5</v>
      </c>
      <c r="U84" s="87" t="b">
        <f>IF(AND(Table1[[#This Row],[INVENTROY SIZING]]&lt;0,Table1[[#This Row],[Lead Time (days)]]&lt;30),TRUE,FALSE)</f>
        <v>0</v>
      </c>
      <c r="V84" s="28">
        <v>0.77</v>
      </c>
      <c r="W84" s="28">
        <f>1.65+SQRT((30)*Table1[[#This Row],[Demand variability (COV)]])+(V84*Table1[[#This Row],[APU
(units)]])^2</f>
        <v>66.813670062235374</v>
      </c>
      <c r="X84" s="28">
        <f>(Table1[[#This Row],[INVENTORY IN UNITS ON HAND]]-W84)*Table1[[#This Row],[Std. Price ($)]]</f>
        <v>-71.546687047234627</v>
      </c>
      <c r="Y84" s="28">
        <v>1.1499999999999999</v>
      </c>
      <c r="Z84" s="28">
        <v>101</v>
      </c>
    </row>
    <row r="85" spans="1:26" x14ac:dyDescent="0.15">
      <c r="A85" s="31">
        <v>98378.275547645855</v>
      </c>
      <c r="B85" s="32">
        <v>7.1592448000000006</v>
      </c>
      <c r="C85" s="32">
        <v>122.9116519630403</v>
      </c>
      <c r="D85" s="32">
        <f>C85/Table1[[#This Row],[Std. Price ($)]]</f>
        <v>17.168242656409834</v>
      </c>
      <c r="E85" s="28">
        <v>42</v>
      </c>
      <c r="F85" s="28">
        <f>Table1[[#This Row],[APU
(units)]]*(1+Table1[[#This Row],[APU Trend]])^0</f>
        <v>42</v>
      </c>
      <c r="G85" s="28">
        <f>Table1[[#This Row],[APU
(units)]]*(1+Table1[[#This Row],[APU Trend]])^1</f>
        <v>92.4</v>
      </c>
      <c r="H85" s="28">
        <f>Table1[[#This Row],[APU
(units)]]*(1+Table1[[#This Row],[APU Trend]])^2</f>
        <v>203.28000000000003</v>
      </c>
      <c r="I85" s="55">
        <f>Table1[[#This Row],[APU
(units)]]*(1+Table1[[#This Row],[APU Trend]])^3</f>
        <v>447.21600000000012</v>
      </c>
      <c r="J85" s="55">
        <f>Table1[[#This Row],[APU
(units)]]*(1+Table1[[#This Row],[APU Trend]])^4</f>
        <v>983.87520000000029</v>
      </c>
      <c r="K85" s="55">
        <f>Table1[[#This Row],[APU
(units)]]*(1+Table1[[#This Row],[APU Trend]])^5</f>
        <v>2164.5254400000008</v>
      </c>
      <c r="L85" s="55">
        <f>Table1[[#This Row],[APU
(units)]]*(1+Table1[[#This Row],[APU Trend]])^6</f>
        <v>4761.955968000002</v>
      </c>
      <c r="M85" s="55">
        <f>Table1[[#This Row],[APU
(units)]]*(1+Table1[[#This Row],[APU Trend]])^7</f>
        <v>10476.303129600006</v>
      </c>
      <c r="N85" s="55">
        <f>Table1[[#This Row],[APU
(units)]]*(1+Table1[[#This Row],[APU Trend]])^8</f>
        <v>23047.866885120013</v>
      </c>
      <c r="O85" s="55">
        <f>Table1[[#This Row],[APU
(units)]]*(1+Table1[[#This Row],[APU Trend]])^9</f>
        <v>50705.307147264029</v>
      </c>
      <c r="P85" s="55">
        <f>Table1[[#This Row],[APU
(units)]]*(1+Table1[[#This Row],[APU Trend]])^10</f>
        <v>111551.67572398088</v>
      </c>
      <c r="Q85" s="55">
        <f>Table1[[#This Row],[APU
(units)]]*(1+Table1[[#This Row],[APU Trend]])^11</f>
        <v>245413.68659275796</v>
      </c>
      <c r="R85" s="55">
        <f>SUM(Table1[[#This Row],[Oct]:[September]])</f>
        <v>449890.0920867229</v>
      </c>
      <c r="S85" s="55">
        <f>Table1[[#This Row],[On-Hand Stock ($)]]*Table1[[#This Row],[APU Trend]]</f>
        <v>147.49398235564834</v>
      </c>
      <c r="T85" s="87">
        <v>1.2</v>
      </c>
      <c r="U85" s="87" t="b">
        <f>IF(AND(Table1[[#This Row],[INVENTROY SIZING]]&lt;0,Table1[[#This Row],[Lead Time (days)]]&lt;30),TRUE,FALSE)</f>
        <v>0</v>
      </c>
      <c r="V85" s="28">
        <v>0.77</v>
      </c>
      <c r="W85" s="28">
        <f>1.65+SQRT((30)*Table1[[#This Row],[Demand variability (COV)]])+(V85*Table1[[#This Row],[APU
(units)]])^2</f>
        <v>1052.3938645778555</v>
      </c>
      <c r="X85" s="28">
        <f>(Table1[[#This Row],[INVENTORY IN UNITS ON HAND]]-W85)*Table1[[#This Row],[Std. Price ($)]]</f>
        <v>-7411.4336505678766</v>
      </c>
      <c r="Y85" s="28">
        <v>0.79</v>
      </c>
      <c r="Z85" s="28">
        <v>11</v>
      </c>
    </row>
    <row r="86" spans="1:26" x14ac:dyDescent="0.15">
      <c r="A86" s="31">
        <v>58079.343472632914</v>
      </c>
      <c r="B86" s="32">
        <v>18.8972032</v>
      </c>
      <c r="C86" s="32">
        <v>299.68780558186961</v>
      </c>
      <c r="D86" s="32">
        <f>C86/Table1[[#This Row],[Std. Price ($)]]</f>
        <v>15.858844423172082</v>
      </c>
      <c r="E86" s="28">
        <v>10</v>
      </c>
      <c r="F86" s="28">
        <f>Table1[[#This Row],[APU
(units)]]*(1+Table1[[#This Row],[APU Trend]])^0</f>
        <v>10</v>
      </c>
      <c r="G86" s="28">
        <f>Table1[[#This Row],[APU
(units)]]*(1+Table1[[#This Row],[APU Trend]])^1</f>
        <v>6</v>
      </c>
      <c r="H86" s="28">
        <f>Table1[[#This Row],[APU
(units)]]*(1+Table1[[#This Row],[APU Trend]])^2</f>
        <v>3.5999999999999996</v>
      </c>
      <c r="I86" s="55">
        <f>Table1[[#This Row],[APU
(units)]]*(1+Table1[[#This Row],[APU Trend]])^3</f>
        <v>2.16</v>
      </c>
      <c r="J86" s="55">
        <f>Table1[[#This Row],[APU
(units)]]*(1+Table1[[#This Row],[APU Trend]])^4</f>
        <v>1.2959999999999998</v>
      </c>
      <c r="K86" s="55">
        <f>Table1[[#This Row],[APU
(units)]]*(1+Table1[[#This Row],[APU Trend]])^5</f>
        <v>0.77759999999999996</v>
      </c>
      <c r="L86" s="55">
        <f>Table1[[#This Row],[APU
(units)]]*(1+Table1[[#This Row],[APU Trend]])^6</f>
        <v>0.46655999999999997</v>
      </c>
      <c r="M86" s="55">
        <f>Table1[[#This Row],[APU
(units)]]*(1+Table1[[#This Row],[APU Trend]])^7</f>
        <v>0.27993599999999996</v>
      </c>
      <c r="N86" s="55">
        <f>Table1[[#This Row],[APU
(units)]]*(1+Table1[[#This Row],[APU Trend]])^8</f>
        <v>0.16796159999999999</v>
      </c>
      <c r="O86" s="55">
        <f>Table1[[#This Row],[APU
(units)]]*(1+Table1[[#This Row],[APU Trend]])^9</f>
        <v>0.10077695999999998</v>
      </c>
      <c r="P86" s="55">
        <f>Table1[[#This Row],[APU
(units)]]*(1+Table1[[#This Row],[APU Trend]])^10</f>
        <v>6.046617599999999E-2</v>
      </c>
      <c r="Q86" s="55">
        <f>Table1[[#This Row],[APU
(units)]]*(1+Table1[[#This Row],[APU Trend]])^11</f>
        <v>3.6279705599999997E-2</v>
      </c>
      <c r="R86" s="55">
        <f>SUM(Table1[[#This Row],[Oct]:[September]])</f>
        <v>24.945580441600001</v>
      </c>
      <c r="S86" s="55">
        <f>Table1[[#This Row],[On-Hand Stock ($)]]*Table1[[#This Row],[APU Trend]]</f>
        <v>-119.87512223274786</v>
      </c>
      <c r="T86" s="87">
        <v>-0.4</v>
      </c>
      <c r="U86" s="87" t="b">
        <f>IF(AND(Table1[[#This Row],[INVENTROY SIZING]]&lt;0,Table1[[#This Row],[Lead Time (days)]]&lt;30),TRUE,FALSE)</f>
        <v>0</v>
      </c>
      <c r="V86" s="28">
        <v>0.77</v>
      </c>
      <c r="W86" s="28">
        <f>1.65+SQRT((30)*Table1[[#This Row],[Demand variability (COV)]])+(V86*Table1[[#This Row],[APU
(units)]])^2</f>
        <v>65.587580015448907</v>
      </c>
      <c r="X86" s="28">
        <f>(Table1[[#This Row],[INVENTORY IN UNITS ON HAND]]-W86)*Table1[[#This Row],[Std. Price ($)]]</f>
        <v>-939.73402136632751</v>
      </c>
      <c r="Y86" s="28">
        <v>0.72</v>
      </c>
      <c r="Z86" s="28">
        <v>51</v>
      </c>
    </row>
    <row r="87" spans="1:26" x14ac:dyDescent="0.15">
      <c r="A87" s="31">
        <v>20515.102967137809</v>
      </c>
      <c r="B87" s="32">
        <v>5.3887999999999998</v>
      </c>
      <c r="C87" s="32">
        <v>61.116268517025482</v>
      </c>
      <c r="D87" s="32">
        <f>C87/Table1[[#This Row],[Std. Price ($)]]</f>
        <v>11.341350303782935</v>
      </c>
      <c r="E87" s="28">
        <v>18</v>
      </c>
      <c r="F87" s="28">
        <f>Table1[[#This Row],[APU
(units)]]*(1+Table1[[#This Row],[APU Trend]])^0</f>
        <v>18</v>
      </c>
      <c r="G87" s="28">
        <f>Table1[[#This Row],[APU
(units)]]*(1+Table1[[#This Row],[APU Trend]])^1</f>
        <v>25.2</v>
      </c>
      <c r="H87" s="28">
        <f>Table1[[#This Row],[APU
(units)]]*(1+Table1[[#This Row],[APU Trend]])^2</f>
        <v>35.279999999999994</v>
      </c>
      <c r="I87" s="55">
        <f>Table1[[#This Row],[APU
(units)]]*(1+Table1[[#This Row],[APU Trend]])^3</f>
        <v>49.391999999999989</v>
      </c>
      <c r="J87" s="55">
        <f>Table1[[#This Row],[APU
(units)]]*(1+Table1[[#This Row],[APU Trend]])^4</f>
        <v>69.14879999999998</v>
      </c>
      <c r="K87" s="55">
        <f>Table1[[#This Row],[APU
(units)]]*(1+Table1[[#This Row],[APU Trend]])^5</f>
        <v>96.808319999999966</v>
      </c>
      <c r="L87" s="55">
        <f>Table1[[#This Row],[APU
(units)]]*(1+Table1[[#This Row],[APU Trend]])^6</f>
        <v>135.53164799999993</v>
      </c>
      <c r="M87" s="55">
        <f>Table1[[#This Row],[APU
(units)]]*(1+Table1[[#This Row],[APU Trend]])^7</f>
        <v>189.74430719999989</v>
      </c>
      <c r="N87" s="55">
        <f>Table1[[#This Row],[APU
(units)]]*(1+Table1[[#This Row],[APU Trend]])^8</f>
        <v>265.64203007999981</v>
      </c>
      <c r="O87" s="55">
        <f>Table1[[#This Row],[APU
(units)]]*(1+Table1[[#This Row],[APU Trend]])^9</f>
        <v>371.89884211199973</v>
      </c>
      <c r="P87" s="55">
        <f>Table1[[#This Row],[APU
(units)]]*(1+Table1[[#This Row],[APU Trend]])^10</f>
        <v>520.65837895679965</v>
      </c>
      <c r="Q87" s="55">
        <f>Table1[[#This Row],[APU
(units)]]*(1+Table1[[#This Row],[APU Trend]])^11</f>
        <v>728.92173053951944</v>
      </c>
      <c r="R87" s="55">
        <f>SUM(Table1[[#This Row],[Oct]:[September]])</f>
        <v>2506.2260568883185</v>
      </c>
      <c r="S87" s="55">
        <f>Table1[[#This Row],[On-Hand Stock ($)]]*Table1[[#This Row],[APU Trend]]</f>
        <v>24.446507406810195</v>
      </c>
      <c r="T87" s="87">
        <v>0.4</v>
      </c>
      <c r="U87" s="87" t="b">
        <f>IF(AND(Table1[[#This Row],[INVENTROY SIZING]]&lt;0,Table1[[#This Row],[Lead Time (days)]]&lt;30),TRUE,FALSE)</f>
        <v>0</v>
      </c>
      <c r="V87" s="28">
        <v>0.77</v>
      </c>
      <c r="W87" s="28">
        <f>1.65+SQRT((30)*Table1[[#This Row],[Demand variability (COV)]])+(V87*Table1[[#This Row],[APU
(units)]])^2</f>
        <v>198.64857948556633</v>
      </c>
      <c r="X87" s="28">
        <f>(Table1[[#This Row],[INVENTORY IN UNITS ON HAND]]-W87)*Table1[[#This Row],[Std. Price ($)]]</f>
        <v>-1009.3611966147943</v>
      </c>
      <c r="Y87" s="28">
        <v>0.8</v>
      </c>
      <c r="Z87" s="28">
        <v>16</v>
      </c>
    </row>
    <row r="88" spans="1:26" x14ac:dyDescent="0.15">
      <c r="A88" s="31">
        <v>21977.152664020461</v>
      </c>
      <c r="B88" s="32">
        <v>5.4584960000000002</v>
      </c>
      <c r="C88" s="32">
        <v>52.095096049419155</v>
      </c>
      <c r="D88" s="32">
        <f>C88/Table1[[#This Row],[Std. Price ($)]]</f>
        <v>9.543855312785638</v>
      </c>
      <c r="E88" s="28">
        <v>18</v>
      </c>
      <c r="F88" s="28">
        <f>Table1[[#This Row],[APU
(units)]]*(1+Table1[[#This Row],[APU Trend]])^0</f>
        <v>18</v>
      </c>
      <c r="G88" s="28">
        <f>Table1[[#This Row],[APU
(units)]]*(1+Table1[[#This Row],[APU Trend]])^1</f>
        <v>45</v>
      </c>
      <c r="H88" s="28">
        <f>Table1[[#This Row],[APU
(units)]]*(1+Table1[[#This Row],[APU Trend]])^2</f>
        <v>112.5</v>
      </c>
      <c r="I88" s="55">
        <f>Table1[[#This Row],[APU
(units)]]*(1+Table1[[#This Row],[APU Trend]])^3</f>
        <v>281.25</v>
      </c>
      <c r="J88" s="55">
        <f>Table1[[#This Row],[APU
(units)]]*(1+Table1[[#This Row],[APU Trend]])^4</f>
        <v>703.125</v>
      </c>
      <c r="K88" s="55">
        <f>Table1[[#This Row],[APU
(units)]]*(1+Table1[[#This Row],[APU Trend]])^5</f>
        <v>1757.8125</v>
      </c>
      <c r="L88" s="55">
        <f>Table1[[#This Row],[APU
(units)]]*(1+Table1[[#This Row],[APU Trend]])^6</f>
        <v>4394.53125</v>
      </c>
      <c r="M88" s="55">
        <f>Table1[[#This Row],[APU
(units)]]*(1+Table1[[#This Row],[APU Trend]])^7</f>
        <v>10986.328125</v>
      </c>
      <c r="N88" s="55">
        <f>Table1[[#This Row],[APU
(units)]]*(1+Table1[[#This Row],[APU Trend]])^8</f>
        <v>27465.8203125</v>
      </c>
      <c r="O88" s="55">
        <f>Table1[[#This Row],[APU
(units)]]*(1+Table1[[#This Row],[APU Trend]])^9</f>
        <v>68664.55078125</v>
      </c>
      <c r="P88" s="55">
        <f>Table1[[#This Row],[APU
(units)]]*(1+Table1[[#This Row],[APU Trend]])^10</f>
        <v>171661.376953125</v>
      </c>
      <c r="Q88" s="55">
        <f>Table1[[#This Row],[APU
(units)]]*(1+Table1[[#This Row],[APU Trend]])^11</f>
        <v>429153.4423828125</v>
      </c>
      <c r="R88" s="55">
        <f>SUM(Table1[[#This Row],[Oct]:[September]])</f>
        <v>715243.7373046875</v>
      </c>
      <c r="S88" s="55">
        <f>Table1[[#This Row],[On-Hand Stock ($)]]*Table1[[#This Row],[APU Trend]]</f>
        <v>78.142644074128725</v>
      </c>
      <c r="T88" s="87">
        <v>1.5</v>
      </c>
      <c r="U88" s="87" t="b">
        <f>IF(AND(Table1[[#This Row],[INVENTROY SIZING]]&lt;0,Table1[[#This Row],[Lead Time (days)]]&lt;30),TRUE,FALSE)</f>
        <v>0</v>
      </c>
      <c r="V88" s="28">
        <v>0.77</v>
      </c>
      <c r="W88" s="28">
        <f>1.65+SQRT((30)*Table1[[#This Row],[Demand variability (COV)]])+(V88*Table1[[#This Row],[APU
(units)]])^2</f>
        <v>199.33529601750755</v>
      </c>
      <c r="X88" s="28">
        <f>(Table1[[#This Row],[INVENTORY IN UNITS ON HAND]]-W88)*Table1[[#This Row],[Std. Price ($)]]</f>
        <v>-1035.9758199209618</v>
      </c>
      <c r="Y88" s="28">
        <v>1.04</v>
      </c>
      <c r="Z88" s="28">
        <v>11</v>
      </c>
    </row>
    <row r="89" spans="1:26" x14ac:dyDescent="0.15">
      <c r="A89" s="31">
        <v>23640.383645485454</v>
      </c>
      <c r="B89" s="32">
        <v>6.7225599999999996</v>
      </c>
      <c r="C89" s="32">
        <v>62000</v>
      </c>
      <c r="D89" s="32">
        <f>C89/Table1[[#This Row],[Std. Price ($)]]</f>
        <v>9222.677075399848</v>
      </c>
      <c r="E89" s="28">
        <v>10</v>
      </c>
      <c r="F89" s="28">
        <f>Table1[[#This Row],[APU
(units)]]*(1+Table1[[#This Row],[APU Trend]])^0</f>
        <v>10</v>
      </c>
      <c r="G89" s="28">
        <f>Table1[[#This Row],[APU
(units)]]*(1+Table1[[#This Row],[APU Trend]])^1</f>
        <v>6</v>
      </c>
      <c r="H89" s="28">
        <f>Table1[[#This Row],[APU
(units)]]*(1+Table1[[#This Row],[APU Trend]])^2</f>
        <v>3.5999999999999996</v>
      </c>
      <c r="I89" s="55">
        <f>Table1[[#This Row],[APU
(units)]]*(1+Table1[[#This Row],[APU Trend]])^3</f>
        <v>2.16</v>
      </c>
      <c r="J89" s="55">
        <f>Table1[[#This Row],[APU
(units)]]*(1+Table1[[#This Row],[APU Trend]])^4</f>
        <v>1.2959999999999998</v>
      </c>
      <c r="K89" s="55">
        <f>Table1[[#This Row],[APU
(units)]]*(1+Table1[[#This Row],[APU Trend]])^5</f>
        <v>0.77759999999999996</v>
      </c>
      <c r="L89" s="55">
        <f>Table1[[#This Row],[APU
(units)]]*(1+Table1[[#This Row],[APU Trend]])^6</f>
        <v>0.46655999999999997</v>
      </c>
      <c r="M89" s="55">
        <f>Table1[[#This Row],[APU
(units)]]*(1+Table1[[#This Row],[APU Trend]])^7</f>
        <v>0.27993599999999996</v>
      </c>
      <c r="N89" s="55">
        <f>Table1[[#This Row],[APU
(units)]]*(1+Table1[[#This Row],[APU Trend]])^8</f>
        <v>0.16796159999999999</v>
      </c>
      <c r="O89" s="55">
        <f>Table1[[#This Row],[APU
(units)]]*(1+Table1[[#This Row],[APU Trend]])^9</f>
        <v>0.10077695999999998</v>
      </c>
      <c r="P89" s="55">
        <f>Table1[[#This Row],[APU
(units)]]*(1+Table1[[#This Row],[APU Trend]])^10</f>
        <v>6.046617599999999E-2</v>
      </c>
      <c r="Q89" s="55">
        <f>Table1[[#This Row],[APU
(units)]]*(1+Table1[[#This Row],[APU Trend]])^11</f>
        <v>3.6279705599999997E-2</v>
      </c>
      <c r="R89" s="55">
        <f>SUM(Table1[[#This Row],[Oct]:[September]])</f>
        <v>24.945580441600001</v>
      </c>
      <c r="S89" s="55">
        <f>Table1[[#This Row],[On-Hand Stock ($)]]*Table1[[#This Row],[APU Trend]]</f>
        <v>-24800</v>
      </c>
      <c r="T89" s="87">
        <v>-0.4</v>
      </c>
      <c r="U89" s="87" t="b">
        <f>IF(AND(Table1[[#This Row],[INVENTROY SIZING]]&lt;0,Table1[[#This Row],[Lead Time (days)]]&lt;30),TRUE,FALSE)</f>
        <v>1</v>
      </c>
      <c r="V89" s="28">
        <v>0.77</v>
      </c>
      <c r="W89" s="28">
        <f>1.65+SQRT((30)*Table1[[#This Row],[Demand variability (COV)]])+(V89*Table1[[#This Row],[APU
(units)]])^2</f>
        <v>66.334441583704475</v>
      </c>
      <c r="X89" s="28">
        <f>(Table1[[#This Row],[INVENTORY IN UNITS ON HAND]]-W89)*Table1[[#This Row],[Std. Price ($)]]</f>
        <v>61554.062736387059</v>
      </c>
      <c r="Y89" s="28">
        <v>0.97</v>
      </c>
      <c r="Z89" s="28">
        <v>21</v>
      </c>
    </row>
    <row r="90" spans="1:26" x14ac:dyDescent="0.15">
      <c r="A90" s="31">
        <v>61599.136972879562</v>
      </c>
      <c r="B90" s="32">
        <v>6.1364863999999999</v>
      </c>
      <c r="C90" s="32">
        <v>45.398928807756789</v>
      </c>
      <c r="D90" s="32">
        <f>C90/Table1[[#This Row],[Std. Price ($)]]</f>
        <v>7.3981959460965792</v>
      </c>
      <c r="E90" s="28">
        <v>18</v>
      </c>
      <c r="F90" s="28">
        <f>Table1[[#This Row],[APU
(units)]]*(1+Table1[[#This Row],[APU Trend]])^0</f>
        <v>18</v>
      </c>
      <c r="G90" s="28">
        <f>Table1[[#This Row],[APU
(units)]]*(1+Table1[[#This Row],[APU Trend]])^1</f>
        <v>32.4</v>
      </c>
      <c r="H90" s="28">
        <f>Table1[[#This Row],[APU
(units)]]*(1+Table1[[#This Row],[APU Trend]])^2</f>
        <v>58.320000000000007</v>
      </c>
      <c r="I90" s="55">
        <f>Table1[[#This Row],[APU
(units)]]*(1+Table1[[#This Row],[APU Trend]])^3</f>
        <v>104.97600000000001</v>
      </c>
      <c r="J90" s="55">
        <f>Table1[[#This Row],[APU
(units)]]*(1+Table1[[#This Row],[APU Trend]])^4</f>
        <v>188.95680000000004</v>
      </c>
      <c r="K90" s="55">
        <f>Table1[[#This Row],[APU
(units)]]*(1+Table1[[#This Row],[APU Trend]])^5</f>
        <v>340.12224000000009</v>
      </c>
      <c r="L90" s="55">
        <f>Table1[[#This Row],[APU
(units)]]*(1+Table1[[#This Row],[APU Trend]])^6</f>
        <v>612.22003200000017</v>
      </c>
      <c r="M90" s="55">
        <f>Table1[[#This Row],[APU
(units)]]*(1+Table1[[#This Row],[APU Trend]])^7</f>
        <v>1101.9960576000003</v>
      </c>
      <c r="N90" s="55">
        <f>Table1[[#This Row],[APU
(units)]]*(1+Table1[[#This Row],[APU Trend]])^8</f>
        <v>1983.5929036800007</v>
      </c>
      <c r="O90" s="55">
        <f>Table1[[#This Row],[APU
(units)]]*(1+Table1[[#This Row],[APU Trend]])^9</f>
        <v>3570.4672266240013</v>
      </c>
      <c r="P90" s="55">
        <f>Table1[[#This Row],[APU
(units)]]*(1+Table1[[#This Row],[APU Trend]])^10</f>
        <v>6426.8410079232026</v>
      </c>
      <c r="Q90" s="55">
        <f>Table1[[#This Row],[APU
(units)]]*(1+Table1[[#This Row],[APU Trend]])^11</f>
        <v>11568.313814261766</v>
      </c>
      <c r="R90" s="55">
        <f>SUM(Table1[[#This Row],[Oct]:[September]])</f>
        <v>26006.206082088975</v>
      </c>
      <c r="S90" s="55">
        <f>Table1[[#This Row],[On-Hand Stock ($)]]*Table1[[#This Row],[APU Trend]]</f>
        <v>36.319143046205433</v>
      </c>
      <c r="T90" s="87">
        <v>0.8</v>
      </c>
      <c r="U90" s="87" t="b">
        <f>IF(AND(Table1[[#This Row],[INVENTROY SIZING]]&lt;0,Table1[[#This Row],[Lead Time (days)]]&lt;30),TRUE,FALSE)</f>
        <v>0</v>
      </c>
      <c r="V90" s="28">
        <v>0.77</v>
      </c>
      <c r="W90" s="28">
        <f>1.65+SQRT((30)*Table1[[#This Row],[Demand variability (COV)]])+(V90*Table1[[#This Row],[APU
(units)]])^2</f>
        <v>198.55584593627916</v>
      </c>
      <c r="X90" s="28">
        <f>(Table1[[#This Row],[INVENTORY IN UNITS ON HAND]]-W90)*Table1[[#This Row],[Std. Price ($)]]</f>
        <v>-1173.0363194207155</v>
      </c>
      <c r="Y90" s="28">
        <v>0.77</v>
      </c>
      <c r="Z90" s="28">
        <v>11</v>
      </c>
    </row>
    <row r="91" spans="1:26" x14ac:dyDescent="0.15">
      <c r="A91" s="31">
        <v>19362.408878381964</v>
      </c>
      <c r="B91" s="32">
        <v>7.3965696000000003</v>
      </c>
      <c r="C91" s="32">
        <v>113.15589148705592</v>
      </c>
      <c r="D91" s="32">
        <f>C91/Table1[[#This Row],[Std. Price ($)]]</f>
        <v>15.298428542747157</v>
      </c>
      <c r="E91" s="28">
        <v>18</v>
      </c>
      <c r="F91" s="28">
        <f>Table1[[#This Row],[APU
(units)]]*(1+Table1[[#This Row],[APU Trend]])^0</f>
        <v>18</v>
      </c>
      <c r="G91" s="28">
        <f>Table1[[#This Row],[APU
(units)]]*(1+Table1[[#This Row],[APU Trend]])^1</f>
        <v>7.2</v>
      </c>
      <c r="H91" s="28">
        <f>Table1[[#This Row],[APU
(units)]]*(1+Table1[[#This Row],[APU Trend]])^2</f>
        <v>2.8800000000000008</v>
      </c>
      <c r="I91" s="55">
        <f>Table1[[#This Row],[APU
(units)]]*(1+Table1[[#This Row],[APU Trend]])^3</f>
        <v>1.1520000000000004</v>
      </c>
      <c r="J91" s="55">
        <f>Table1[[#This Row],[APU
(units)]]*(1+Table1[[#This Row],[APU Trend]])^4</f>
        <v>0.46080000000000021</v>
      </c>
      <c r="K91" s="55">
        <f>Table1[[#This Row],[APU
(units)]]*(1+Table1[[#This Row],[APU Trend]])^5</f>
        <v>0.18432000000000009</v>
      </c>
      <c r="L91" s="55">
        <f>Table1[[#This Row],[APU
(units)]]*(1+Table1[[#This Row],[APU Trend]])^6</f>
        <v>7.3728000000000044E-2</v>
      </c>
      <c r="M91" s="55">
        <f>Table1[[#This Row],[APU
(units)]]*(1+Table1[[#This Row],[APU Trend]])^7</f>
        <v>2.9491200000000023E-2</v>
      </c>
      <c r="N91" s="55">
        <f>Table1[[#This Row],[APU
(units)]]*(1+Table1[[#This Row],[APU Trend]])^8</f>
        <v>1.179648000000001E-2</v>
      </c>
      <c r="O91" s="55">
        <f>Table1[[#This Row],[APU
(units)]]*(1+Table1[[#This Row],[APU Trend]])^9</f>
        <v>4.7185920000000041E-3</v>
      </c>
      <c r="P91" s="55">
        <f>Table1[[#This Row],[APU
(units)]]*(1+Table1[[#This Row],[APU Trend]])^10</f>
        <v>1.8874368000000019E-3</v>
      </c>
      <c r="Q91" s="55">
        <f>Table1[[#This Row],[APU
(units)]]*(1+Table1[[#This Row],[APU Trend]])^11</f>
        <v>7.5497472000000086E-4</v>
      </c>
      <c r="R91" s="55">
        <f>SUM(Table1[[#This Row],[Oct]:[September]])</f>
        <v>29.999496683519997</v>
      </c>
      <c r="S91" s="55">
        <f>Table1[[#This Row],[On-Hand Stock ($)]]*Table1[[#This Row],[APU Trend]]</f>
        <v>-67.893534892233546</v>
      </c>
      <c r="T91" s="87">
        <v>-0.6</v>
      </c>
      <c r="U91" s="87" t="b">
        <f>IF(AND(Table1[[#This Row],[INVENTROY SIZING]]&lt;0,Table1[[#This Row],[Lead Time (days)]]&lt;30),TRUE,FALSE)</f>
        <v>1</v>
      </c>
      <c r="V91" s="28">
        <v>0.77</v>
      </c>
      <c r="W91" s="28">
        <f>1.65+SQRT((30)*Table1[[#This Row],[Demand variability (COV)]])+(V91*Table1[[#This Row],[APU
(units)]])^2</f>
        <v>201.21953975879322</v>
      </c>
      <c r="X91" s="28">
        <f>(Table1[[#This Row],[INVENTORY IN UNITS ON HAND]]-W91)*Table1[[#This Row],[Std. Price ($)]]</f>
        <v>-1375.1784392188254</v>
      </c>
      <c r="Y91" s="28">
        <v>1.86</v>
      </c>
      <c r="Z91" s="28">
        <v>11</v>
      </c>
    </row>
    <row r="92" spans="1:26" x14ac:dyDescent="0.15">
      <c r="A92" s="31">
        <v>28643.913516922879</v>
      </c>
      <c r="B92" s="32">
        <v>5.4355072</v>
      </c>
      <c r="C92" s="32">
        <v>27.944578014109158</v>
      </c>
      <c r="D92" s="32">
        <f>C92/Table1[[#This Row],[Std. Price ($)]]</f>
        <v>5.1411169162114545</v>
      </c>
      <c r="E92" s="28">
        <v>10</v>
      </c>
      <c r="F92" s="28">
        <f>Table1[[#This Row],[APU
(units)]]*(1+Table1[[#This Row],[APU Trend]])^0</f>
        <v>10</v>
      </c>
      <c r="G92" s="28">
        <f>Table1[[#This Row],[APU
(units)]]*(1+Table1[[#This Row],[APU Trend]])^1</f>
        <v>22</v>
      </c>
      <c r="H92" s="28">
        <f>Table1[[#This Row],[APU
(units)]]*(1+Table1[[#This Row],[APU Trend]])^2</f>
        <v>48.400000000000006</v>
      </c>
      <c r="I92" s="55">
        <f>Table1[[#This Row],[APU
(units)]]*(1+Table1[[#This Row],[APU Trend]])^3</f>
        <v>106.48000000000003</v>
      </c>
      <c r="J92" s="55">
        <f>Table1[[#This Row],[APU
(units)]]*(1+Table1[[#This Row],[APU Trend]])^4</f>
        <v>234.25600000000006</v>
      </c>
      <c r="K92" s="55">
        <f>Table1[[#This Row],[APU
(units)]]*(1+Table1[[#This Row],[APU Trend]])^5</f>
        <v>515.36320000000023</v>
      </c>
      <c r="L92" s="55">
        <f>Table1[[#This Row],[APU
(units)]]*(1+Table1[[#This Row],[APU Trend]])^6</f>
        <v>1133.7990400000006</v>
      </c>
      <c r="M92" s="55">
        <f>Table1[[#This Row],[APU
(units)]]*(1+Table1[[#This Row],[APU Trend]])^7</f>
        <v>2494.3578880000014</v>
      </c>
      <c r="N92" s="55">
        <f>Table1[[#This Row],[APU
(units)]]*(1+Table1[[#This Row],[APU Trend]])^8</f>
        <v>5487.5873536000026</v>
      </c>
      <c r="O92" s="55">
        <f>Table1[[#This Row],[APU
(units)]]*(1+Table1[[#This Row],[APU Trend]])^9</f>
        <v>12072.692177920007</v>
      </c>
      <c r="P92" s="55">
        <f>Table1[[#This Row],[APU
(units)]]*(1+Table1[[#This Row],[APU Trend]])^10</f>
        <v>26559.922791424018</v>
      </c>
      <c r="Q92" s="55">
        <f>Table1[[#This Row],[APU
(units)]]*(1+Table1[[#This Row],[APU Trend]])^11</f>
        <v>58431.83014113285</v>
      </c>
      <c r="R92" s="55">
        <f>SUM(Table1[[#This Row],[Oct]:[September]])</f>
        <v>107116.68859207688</v>
      </c>
      <c r="S92" s="55">
        <f>Table1[[#This Row],[On-Hand Stock ($)]]*Table1[[#This Row],[APU Trend]]</f>
        <v>33.53349361693099</v>
      </c>
      <c r="T92" s="87">
        <v>1.2</v>
      </c>
      <c r="U92" s="87" t="b">
        <f>IF(AND(Table1[[#This Row],[INVENTROY SIZING]]&lt;0,Table1[[#This Row],[Lead Time (days)]]&lt;30),TRUE,FALSE)</f>
        <v>0</v>
      </c>
      <c r="V92" s="28">
        <v>0.77</v>
      </c>
      <c r="W92" s="28">
        <f>1.65+SQRT((30)*Table1[[#This Row],[Demand variability (COV)]])+(V92*Table1[[#This Row],[APU
(units)]])^2</f>
        <v>66.417225575051674</v>
      </c>
      <c r="X92" s="28">
        <f>(Table1[[#This Row],[INVENTORY IN UNITS ON HAND]]-W92)*Table1[[#This Row],[Std. Price ($)]]</f>
        <v>-333.06672980310839</v>
      </c>
      <c r="Y92" s="28">
        <v>1</v>
      </c>
      <c r="Z92" s="28">
        <v>11</v>
      </c>
    </row>
    <row r="93" spans="1:26" x14ac:dyDescent="0.15">
      <c r="A93" s="31">
        <v>40066.645333646309</v>
      </c>
      <c r="B93" s="32">
        <v>6.0789376000000006</v>
      </c>
      <c r="C93" s="32">
        <v>63.599366313953773</v>
      </c>
      <c r="D93" s="32">
        <f>C93/Table1[[#This Row],[Std. Price ($)]]</f>
        <v>10.462250231677615</v>
      </c>
      <c r="E93" s="28">
        <v>18</v>
      </c>
      <c r="F93" s="28">
        <f>Table1[[#This Row],[APU
(units)]]*(1+Table1[[#This Row],[APU Trend]])^0</f>
        <v>18</v>
      </c>
      <c r="G93" s="28">
        <f>Table1[[#This Row],[APU
(units)]]*(1+Table1[[#This Row],[APU Trend]])^1</f>
        <v>27</v>
      </c>
      <c r="H93" s="28">
        <f>Table1[[#This Row],[APU
(units)]]*(1+Table1[[#This Row],[APU Trend]])^2</f>
        <v>40.5</v>
      </c>
      <c r="I93" s="55">
        <f>Table1[[#This Row],[APU
(units)]]*(1+Table1[[#This Row],[APU Trend]])^3</f>
        <v>60.75</v>
      </c>
      <c r="J93" s="55">
        <f>Table1[[#This Row],[APU
(units)]]*(1+Table1[[#This Row],[APU Trend]])^4</f>
        <v>91.125</v>
      </c>
      <c r="K93" s="55">
        <f>Table1[[#This Row],[APU
(units)]]*(1+Table1[[#This Row],[APU Trend]])^5</f>
        <v>136.6875</v>
      </c>
      <c r="L93" s="55">
        <f>Table1[[#This Row],[APU
(units)]]*(1+Table1[[#This Row],[APU Trend]])^6</f>
        <v>205.03125</v>
      </c>
      <c r="M93" s="55">
        <f>Table1[[#This Row],[APU
(units)]]*(1+Table1[[#This Row],[APU Trend]])^7</f>
        <v>307.546875</v>
      </c>
      <c r="N93" s="55">
        <f>Table1[[#This Row],[APU
(units)]]*(1+Table1[[#This Row],[APU Trend]])^8</f>
        <v>461.3203125</v>
      </c>
      <c r="O93" s="55">
        <f>Table1[[#This Row],[APU
(units)]]*(1+Table1[[#This Row],[APU Trend]])^9</f>
        <v>691.98046875</v>
      </c>
      <c r="P93" s="55">
        <f>Table1[[#This Row],[APU
(units)]]*(1+Table1[[#This Row],[APU Trend]])^10</f>
        <v>1037.970703125</v>
      </c>
      <c r="Q93" s="55">
        <f>Table1[[#This Row],[APU
(units)]]*(1+Table1[[#This Row],[APU Trend]])^11</f>
        <v>1556.9560546875</v>
      </c>
      <c r="R93" s="55">
        <f>SUM(Table1[[#This Row],[Oct]:[September]])</f>
        <v>4634.8681640625</v>
      </c>
      <c r="S93" s="55">
        <f>Table1[[#This Row],[On-Hand Stock ($)]]*Table1[[#This Row],[APU Trend]]</f>
        <v>31.799683156976887</v>
      </c>
      <c r="T93" s="87">
        <v>0.5</v>
      </c>
      <c r="U93" s="87" t="b">
        <f>IF(AND(Table1[[#This Row],[INVENTROY SIZING]]&lt;0,Table1[[#This Row],[Lead Time (days)]]&lt;30),TRUE,FALSE)</f>
        <v>0</v>
      </c>
      <c r="V93" s="28">
        <v>0.77</v>
      </c>
      <c r="W93" s="28">
        <f>1.65+SQRT((30)*Table1[[#This Row],[Demand variability (COV)]])+(V93*Table1[[#This Row],[APU
(units)]])^2</f>
        <v>198.46128759575589</v>
      </c>
      <c r="X93" s="28">
        <f>(Table1[[#This Row],[INVENTORY IN UNITS ON HAND]]-W93)*Table1[[#This Row],[Std. Price ($)]]</f>
        <v>-1142.8344169963004</v>
      </c>
      <c r="Y93" s="28">
        <v>0.74</v>
      </c>
      <c r="Z93" s="28">
        <v>16</v>
      </c>
    </row>
    <row r="94" spans="1:26" x14ac:dyDescent="0.15">
      <c r="A94" s="31">
        <v>56531.788910381554</v>
      </c>
      <c r="B94" s="32">
        <v>5.0059519999999997</v>
      </c>
      <c r="C94" s="32">
        <v>791.79535407898038</v>
      </c>
      <c r="D94" s="32">
        <f>C94/Table1[[#This Row],[Std. Price ($)]]</f>
        <v>158.17078431414853</v>
      </c>
      <c r="E94" s="28">
        <v>34</v>
      </c>
      <c r="F94" s="28">
        <f>Table1[[#This Row],[APU
(units)]]*(1+Table1[[#This Row],[APU Trend]])^0</f>
        <v>34</v>
      </c>
      <c r="G94" s="28">
        <f>Table1[[#This Row],[APU
(units)]]*(1+Table1[[#This Row],[APU Trend]])^1</f>
        <v>85</v>
      </c>
      <c r="H94" s="28">
        <f>Table1[[#This Row],[APU
(units)]]*(1+Table1[[#This Row],[APU Trend]])^2</f>
        <v>212.5</v>
      </c>
      <c r="I94" s="55">
        <f>Table1[[#This Row],[APU
(units)]]*(1+Table1[[#This Row],[APU Trend]])^3</f>
        <v>531.25</v>
      </c>
      <c r="J94" s="55">
        <f>Table1[[#This Row],[APU
(units)]]*(1+Table1[[#This Row],[APU Trend]])^4</f>
        <v>1328.125</v>
      </c>
      <c r="K94" s="55">
        <f>Table1[[#This Row],[APU
(units)]]*(1+Table1[[#This Row],[APU Trend]])^5</f>
        <v>3320.3125</v>
      </c>
      <c r="L94" s="55">
        <f>Table1[[#This Row],[APU
(units)]]*(1+Table1[[#This Row],[APU Trend]])^6</f>
        <v>8300.78125</v>
      </c>
      <c r="M94" s="55">
        <f>Table1[[#This Row],[APU
(units)]]*(1+Table1[[#This Row],[APU Trend]])^7</f>
        <v>20751.953125</v>
      </c>
      <c r="N94" s="55">
        <f>Table1[[#This Row],[APU
(units)]]*(1+Table1[[#This Row],[APU Trend]])^8</f>
        <v>51879.8828125</v>
      </c>
      <c r="O94" s="55">
        <f>Table1[[#This Row],[APU
(units)]]*(1+Table1[[#This Row],[APU Trend]])^9</f>
        <v>129699.70703125</v>
      </c>
      <c r="P94" s="55">
        <f>Table1[[#This Row],[APU
(units)]]*(1+Table1[[#This Row],[APU Trend]])^10</f>
        <v>324249.267578125</v>
      </c>
      <c r="Q94" s="55">
        <f>Table1[[#This Row],[APU
(units)]]*(1+Table1[[#This Row],[APU Trend]])^11</f>
        <v>810623.1689453125</v>
      </c>
      <c r="R94" s="55">
        <f>SUM(Table1[[#This Row],[Oct]:[September]])</f>
        <v>1351015.9482421875</v>
      </c>
      <c r="S94" s="55">
        <f>Table1[[#This Row],[On-Hand Stock ($)]]*Table1[[#This Row],[APU Trend]]</f>
        <v>1187.6930311184706</v>
      </c>
      <c r="T94" s="87">
        <v>1.5</v>
      </c>
      <c r="U94" s="87" t="b">
        <f>IF(AND(Table1[[#This Row],[INVENTROY SIZING]]&lt;0,Table1[[#This Row],[Lead Time (days)]]&lt;30),TRUE,FALSE)</f>
        <v>0</v>
      </c>
      <c r="V94" s="28">
        <v>0.77</v>
      </c>
      <c r="W94" s="28">
        <f>1.65+SQRT((30)*Table1[[#This Row],[Demand variability (COV)]])+(V94*Table1[[#This Row],[APU
(units)]])^2</f>
        <v>693.23917335393185</v>
      </c>
      <c r="X94" s="28">
        <f>(Table1[[#This Row],[INVENTORY IN UNITS ON HAND]]-W94)*Table1[[#This Row],[Std. Price ($)]]</f>
        <v>-2678.5266722504816</v>
      </c>
      <c r="Y94" s="28">
        <v>1.28</v>
      </c>
      <c r="Z94" s="28">
        <v>68</v>
      </c>
    </row>
    <row r="95" spans="1:26" x14ac:dyDescent="0.15">
      <c r="A95" s="31">
        <v>73183.076344977511</v>
      </c>
      <c r="B95" s="32">
        <v>12.8</v>
      </c>
      <c r="C95" s="32">
        <v>186.82204988052226</v>
      </c>
      <c r="D95" s="32">
        <f>C95/Table1[[#This Row],[Std. Price ($)]]</f>
        <v>14.5954726469158</v>
      </c>
      <c r="E95" s="28">
        <v>10</v>
      </c>
      <c r="F95" s="28">
        <f>Table1[[#This Row],[APU
(units)]]*(1+Table1[[#This Row],[APU Trend]])^0</f>
        <v>10</v>
      </c>
      <c r="G95" s="28">
        <f>Table1[[#This Row],[APU
(units)]]*(1+Table1[[#This Row],[APU Trend]])^1</f>
        <v>18</v>
      </c>
      <c r="H95" s="28">
        <f>Table1[[#This Row],[APU
(units)]]*(1+Table1[[#This Row],[APU Trend]])^2</f>
        <v>32.400000000000006</v>
      </c>
      <c r="I95" s="55">
        <f>Table1[[#This Row],[APU
(units)]]*(1+Table1[[#This Row],[APU Trend]])^3</f>
        <v>58.320000000000007</v>
      </c>
      <c r="J95" s="55">
        <f>Table1[[#This Row],[APU
(units)]]*(1+Table1[[#This Row],[APU Trend]])^4</f>
        <v>104.97600000000003</v>
      </c>
      <c r="K95" s="55">
        <f>Table1[[#This Row],[APU
(units)]]*(1+Table1[[#This Row],[APU Trend]])^5</f>
        <v>188.95680000000004</v>
      </c>
      <c r="L95" s="55">
        <f>Table1[[#This Row],[APU
(units)]]*(1+Table1[[#This Row],[APU Trend]])^6</f>
        <v>340.12224000000009</v>
      </c>
      <c r="M95" s="55">
        <f>Table1[[#This Row],[APU
(units)]]*(1+Table1[[#This Row],[APU Trend]])^7</f>
        <v>612.22003200000017</v>
      </c>
      <c r="N95" s="55">
        <f>Table1[[#This Row],[APU
(units)]]*(1+Table1[[#This Row],[APU Trend]])^8</f>
        <v>1101.9960576000003</v>
      </c>
      <c r="O95" s="55">
        <f>Table1[[#This Row],[APU
(units)]]*(1+Table1[[#This Row],[APU Trend]])^9</f>
        <v>1983.5929036800007</v>
      </c>
      <c r="P95" s="55">
        <f>Table1[[#This Row],[APU
(units)]]*(1+Table1[[#This Row],[APU Trend]])^10</f>
        <v>3570.4672266240013</v>
      </c>
      <c r="Q95" s="55">
        <f>Table1[[#This Row],[APU
(units)]]*(1+Table1[[#This Row],[APU Trend]])^11</f>
        <v>6426.8410079232035</v>
      </c>
      <c r="R95" s="55">
        <f>SUM(Table1[[#This Row],[Oct]:[September]])</f>
        <v>14447.892267827207</v>
      </c>
      <c r="S95" s="55">
        <f>Table1[[#This Row],[On-Hand Stock ($)]]*Table1[[#This Row],[APU Trend]]</f>
        <v>149.45763990441782</v>
      </c>
      <c r="T95" s="87">
        <v>0.8</v>
      </c>
      <c r="U95" s="87" t="b">
        <f>IF(AND(Table1[[#This Row],[INVENTROY SIZING]]&lt;0,Table1[[#This Row],[Lead Time (days)]]&lt;30),TRUE,FALSE)</f>
        <v>0</v>
      </c>
      <c r="V95" s="28">
        <v>0.77</v>
      </c>
      <c r="W95" s="28">
        <f>1.65+SQRT((30)*Table1[[#This Row],[Demand variability (COV)]])+(V95*Table1[[#This Row],[APU
(units)]])^2</f>
        <v>65.746245936279166</v>
      </c>
      <c r="X95" s="28">
        <f>(Table1[[#This Row],[INVENTORY IN UNITS ON HAND]]-W95)*Table1[[#This Row],[Std. Price ($)]]</f>
        <v>-654.72989810385116</v>
      </c>
      <c r="Y95" s="28">
        <v>0.77</v>
      </c>
      <c r="Z95" s="28">
        <v>43</v>
      </c>
    </row>
    <row r="96" spans="1:26" x14ac:dyDescent="0.15">
      <c r="A96" s="31">
        <v>39547.295663475394</v>
      </c>
      <c r="B96" s="32">
        <v>5.9391999999999996</v>
      </c>
      <c r="C96" s="32">
        <v>94.665624982278985</v>
      </c>
      <c r="D96" s="32">
        <f>C96/Table1[[#This Row],[Std. Price ($)]]</f>
        <v>15.939120585647728</v>
      </c>
      <c r="E96" s="28">
        <v>10</v>
      </c>
      <c r="F96" s="28">
        <f>Table1[[#This Row],[APU
(units)]]*(1+Table1[[#This Row],[APU Trend]])^0</f>
        <v>10</v>
      </c>
      <c r="G96" s="28">
        <f>Table1[[#This Row],[APU
(units)]]*(1+Table1[[#This Row],[APU Trend]])^1</f>
        <v>18</v>
      </c>
      <c r="H96" s="28">
        <f>Table1[[#This Row],[APU
(units)]]*(1+Table1[[#This Row],[APU Trend]])^2</f>
        <v>32.400000000000006</v>
      </c>
      <c r="I96" s="55">
        <f>Table1[[#This Row],[APU
(units)]]*(1+Table1[[#This Row],[APU Trend]])^3</f>
        <v>58.320000000000007</v>
      </c>
      <c r="J96" s="55">
        <f>Table1[[#This Row],[APU
(units)]]*(1+Table1[[#This Row],[APU Trend]])^4</f>
        <v>104.97600000000003</v>
      </c>
      <c r="K96" s="55">
        <f>Table1[[#This Row],[APU
(units)]]*(1+Table1[[#This Row],[APU Trend]])^5</f>
        <v>188.95680000000004</v>
      </c>
      <c r="L96" s="55">
        <f>Table1[[#This Row],[APU
(units)]]*(1+Table1[[#This Row],[APU Trend]])^6</f>
        <v>340.12224000000009</v>
      </c>
      <c r="M96" s="55">
        <f>Table1[[#This Row],[APU
(units)]]*(1+Table1[[#This Row],[APU Trend]])^7</f>
        <v>612.22003200000017</v>
      </c>
      <c r="N96" s="55">
        <f>Table1[[#This Row],[APU
(units)]]*(1+Table1[[#This Row],[APU Trend]])^8</f>
        <v>1101.9960576000003</v>
      </c>
      <c r="O96" s="55">
        <f>Table1[[#This Row],[APU
(units)]]*(1+Table1[[#This Row],[APU Trend]])^9</f>
        <v>1983.5929036800007</v>
      </c>
      <c r="P96" s="55">
        <f>Table1[[#This Row],[APU
(units)]]*(1+Table1[[#This Row],[APU Trend]])^10</f>
        <v>3570.4672266240013</v>
      </c>
      <c r="Q96" s="55">
        <f>Table1[[#This Row],[APU
(units)]]*(1+Table1[[#This Row],[APU Trend]])^11</f>
        <v>6426.8410079232035</v>
      </c>
      <c r="R96" s="55">
        <f>SUM(Table1[[#This Row],[Oct]:[September]])</f>
        <v>14447.892267827207</v>
      </c>
      <c r="S96" s="55">
        <f>Table1[[#This Row],[On-Hand Stock ($)]]*Table1[[#This Row],[APU Trend]]</f>
        <v>75.732499985823196</v>
      </c>
      <c r="T96" s="87">
        <v>0.8</v>
      </c>
      <c r="U96" s="87" t="b">
        <f>IF(AND(Table1[[#This Row],[INVENTROY SIZING]]&lt;0,Table1[[#This Row],[Lead Time (days)]]&lt;30),TRUE,FALSE)</f>
        <v>0</v>
      </c>
      <c r="V96" s="28">
        <v>0.77</v>
      </c>
      <c r="W96" s="28">
        <f>1.65+SQRT((30)*Table1[[#This Row],[Demand variability (COV)]])+(V96*Table1[[#This Row],[APU
(units)]])^2</f>
        <v>65.777354648979141</v>
      </c>
      <c r="X96" s="28">
        <f>(Table1[[#This Row],[INVENTORY IN UNITS ON HAND]]-W96)*Table1[[#This Row],[Std. Price ($)]]</f>
        <v>-295.9992397489379</v>
      </c>
      <c r="Y96" s="28">
        <v>0.78</v>
      </c>
      <c r="Z96" s="28">
        <v>42</v>
      </c>
    </row>
    <row r="97" spans="1:26" x14ac:dyDescent="0.15">
      <c r="A97" s="31">
        <v>74026.599655001672</v>
      </c>
      <c r="B97" s="32">
        <v>7.3965696000000003</v>
      </c>
      <c r="C97" s="32">
        <v>220.14866111672924</v>
      </c>
      <c r="D97" s="32">
        <f>C97/Table1[[#This Row],[Std. Price ($)]]</f>
        <v>29.763616517139138</v>
      </c>
      <c r="E97" s="28">
        <v>18</v>
      </c>
      <c r="F97" s="28">
        <f>Table1[[#This Row],[APU
(units)]]*(1+Table1[[#This Row],[APU Trend]])^0</f>
        <v>18</v>
      </c>
      <c r="G97" s="28">
        <f>Table1[[#This Row],[APU
(units)]]*(1+Table1[[#This Row],[APU Trend]])^1</f>
        <v>21.599999999999998</v>
      </c>
      <c r="H97" s="28">
        <f>Table1[[#This Row],[APU
(units)]]*(1+Table1[[#This Row],[APU Trend]])^2</f>
        <v>25.919999999999998</v>
      </c>
      <c r="I97" s="55">
        <f>Table1[[#This Row],[APU
(units)]]*(1+Table1[[#This Row],[APU Trend]])^3</f>
        <v>31.103999999999999</v>
      </c>
      <c r="J97" s="55">
        <f>Table1[[#This Row],[APU
(units)]]*(1+Table1[[#This Row],[APU Trend]])^4</f>
        <v>37.324799999999996</v>
      </c>
      <c r="K97" s="55">
        <f>Table1[[#This Row],[APU
(units)]]*(1+Table1[[#This Row],[APU Trend]])^5</f>
        <v>44.789760000000001</v>
      </c>
      <c r="L97" s="55">
        <f>Table1[[#This Row],[APU
(units)]]*(1+Table1[[#This Row],[APU Trend]])^6</f>
        <v>53.747711999999993</v>
      </c>
      <c r="M97" s="55">
        <f>Table1[[#This Row],[APU
(units)]]*(1+Table1[[#This Row],[APU Trend]])^7</f>
        <v>64.497254399999989</v>
      </c>
      <c r="N97" s="55">
        <f>Table1[[#This Row],[APU
(units)]]*(1+Table1[[#This Row],[APU Trend]])^8</f>
        <v>77.396705279999992</v>
      </c>
      <c r="O97" s="55">
        <f>Table1[[#This Row],[APU
(units)]]*(1+Table1[[#This Row],[APU Trend]])^9</f>
        <v>92.876046335999987</v>
      </c>
      <c r="P97" s="55">
        <f>Table1[[#This Row],[APU
(units)]]*(1+Table1[[#This Row],[APU Trend]])^10</f>
        <v>111.45125560319998</v>
      </c>
      <c r="Q97" s="55">
        <f>Table1[[#This Row],[APU
(units)]]*(1+Table1[[#This Row],[APU Trend]])^11</f>
        <v>133.74150672383999</v>
      </c>
      <c r="R97" s="55">
        <f>SUM(Table1[[#This Row],[Oct]:[September]])</f>
        <v>712.44904034303988</v>
      </c>
      <c r="S97" s="55">
        <f>Table1[[#This Row],[On-Hand Stock ($)]]*Table1[[#This Row],[APU Trend]]</f>
        <v>44.029732223345853</v>
      </c>
      <c r="T97" s="87">
        <v>0.2</v>
      </c>
      <c r="U97" s="87" t="b">
        <f>IF(AND(Table1[[#This Row],[INVENTROY SIZING]]&lt;0,Table1[[#This Row],[Lead Time (days)]]&lt;30),TRUE,FALSE)</f>
        <v>0</v>
      </c>
      <c r="V97" s="28">
        <v>0.77</v>
      </c>
      <c r="W97" s="28">
        <f>1.65+SQRT((30)*Table1[[#This Row],[Demand variability (COV)]])+(V97*Table1[[#This Row],[APU
(units)]])^2</f>
        <v>198.73958997994984</v>
      </c>
      <c r="X97" s="28">
        <f>(Table1[[#This Row],[INVENTORY IN UNITS ON HAND]]-W97)*Table1[[#This Row],[Std. Price ($)]]</f>
        <v>-1249.8425484454326</v>
      </c>
      <c r="Y97" s="28">
        <v>0.83</v>
      </c>
      <c r="Z97" s="28">
        <v>43</v>
      </c>
    </row>
    <row r="98" spans="1:26" x14ac:dyDescent="0.15">
      <c r="A98" s="31">
        <v>33788.869946461477</v>
      </c>
      <c r="B98" s="32">
        <v>5.2286592000000001</v>
      </c>
      <c r="C98" s="32">
        <v>154.38646329596813</v>
      </c>
      <c r="D98" s="32">
        <f>C98/Table1[[#This Row],[Std. Price ($)]]</f>
        <v>29.526969991841909</v>
      </c>
      <c r="E98" s="28">
        <v>10</v>
      </c>
      <c r="F98" s="28">
        <f>Table1[[#This Row],[APU
(units)]]*(1+Table1[[#This Row],[APU Trend]])^0</f>
        <v>10</v>
      </c>
      <c r="G98" s="28">
        <f>Table1[[#This Row],[APU
(units)]]*(1+Table1[[#This Row],[APU Trend]])^1</f>
        <v>14</v>
      </c>
      <c r="H98" s="28">
        <f>Table1[[#This Row],[APU
(units)]]*(1+Table1[[#This Row],[APU Trend]])^2</f>
        <v>19.599999999999998</v>
      </c>
      <c r="I98" s="55">
        <f>Table1[[#This Row],[APU
(units)]]*(1+Table1[[#This Row],[APU Trend]])^3</f>
        <v>27.439999999999994</v>
      </c>
      <c r="J98" s="55">
        <f>Table1[[#This Row],[APU
(units)]]*(1+Table1[[#This Row],[APU Trend]])^4</f>
        <v>38.41599999999999</v>
      </c>
      <c r="K98" s="55">
        <f>Table1[[#This Row],[APU
(units)]]*(1+Table1[[#This Row],[APU Trend]])^5</f>
        <v>53.782399999999981</v>
      </c>
      <c r="L98" s="55">
        <f>Table1[[#This Row],[APU
(units)]]*(1+Table1[[#This Row],[APU Trend]])^6</f>
        <v>75.29535999999996</v>
      </c>
      <c r="M98" s="55">
        <f>Table1[[#This Row],[APU
(units)]]*(1+Table1[[#This Row],[APU Trend]])^7</f>
        <v>105.41350399999993</v>
      </c>
      <c r="N98" s="55">
        <f>Table1[[#This Row],[APU
(units)]]*(1+Table1[[#This Row],[APU Trend]])^8</f>
        <v>147.5789055999999</v>
      </c>
      <c r="O98" s="55">
        <f>Table1[[#This Row],[APU
(units)]]*(1+Table1[[#This Row],[APU Trend]])^9</f>
        <v>206.61046783999984</v>
      </c>
      <c r="P98" s="55">
        <f>Table1[[#This Row],[APU
(units)]]*(1+Table1[[#This Row],[APU Trend]])^10</f>
        <v>289.25465497599981</v>
      </c>
      <c r="Q98" s="55">
        <f>Table1[[#This Row],[APU
(units)]]*(1+Table1[[#This Row],[APU Trend]])^11</f>
        <v>404.9565169663997</v>
      </c>
      <c r="R98" s="55">
        <f>SUM(Table1[[#This Row],[Oct]:[September]])</f>
        <v>1392.3478093823992</v>
      </c>
      <c r="S98" s="55">
        <f>Table1[[#This Row],[On-Hand Stock ($)]]*Table1[[#This Row],[APU Trend]]</f>
        <v>61.754585318387257</v>
      </c>
      <c r="T98" s="87">
        <v>0.4</v>
      </c>
      <c r="U98" s="87" t="b">
        <f>IF(AND(Table1[[#This Row],[INVENTROY SIZING]]&lt;0,Table1[[#This Row],[Lead Time (days)]]&lt;30),TRUE,FALSE)</f>
        <v>0</v>
      </c>
      <c r="V98" s="28">
        <v>0.77</v>
      </c>
      <c r="W98" s="28">
        <f>1.65+SQRT((30)*Table1[[#This Row],[Demand variability (COV)]])+(V98*Table1[[#This Row],[APU
(units)]])^2</f>
        <v>67.232853089020921</v>
      </c>
      <c r="X98" s="28">
        <f>(Table1[[#This Row],[INVENTORY IN UNITS ON HAND]]-W98)*Table1[[#This Row],[Std. Price ($)]]</f>
        <v>-197.15121255018954</v>
      </c>
      <c r="Y98" s="28">
        <v>1.32</v>
      </c>
      <c r="Z98" s="28">
        <v>50</v>
      </c>
    </row>
    <row r="99" spans="1:26" x14ac:dyDescent="0.15">
      <c r="A99" s="31">
        <v>22520.016891161697</v>
      </c>
      <c r="B99" s="32">
        <v>5.0944000000000003</v>
      </c>
      <c r="C99" s="32">
        <v>56.713130999649678</v>
      </c>
      <c r="D99" s="32">
        <f>C99/Table1[[#This Row],[Std. Price ($)]]</f>
        <v>11.132445626501585</v>
      </c>
      <c r="E99" s="28">
        <v>10</v>
      </c>
      <c r="F99" s="28">
        <f>Table1[[#This Row],[APU
(units)]]*(1+Table1[[#This Row],[APU Trend]])^0</f>
        <v>10</v>
      </c>
      <c r="G99" s="28">
        <f>Table1[[#This Row],[APU
(units)]]*(1+Table1[[#This Row],[APU Trend]])^1</f>
        <v>12</v>
      </c>
      <c r="H99" s="28">
        <f>Table1[[#This Row],[APU
(units)]]*(1+Table1[[#This Row],[APU Trend]])^2</f>
        <v>14.399999999999999</v>
      </c>
      <c r="I99" s="55">
        <f>Table1[[#This Row],[APU
(units)]]*(1+Table1[[#This Row],[APU Trend]])^3</f>
        <v>17.28</v>
      </c>
      <c r="J99" s="55">
        <f>Table1[[#This Row],[APU
(units)]]*(1+Table1[[#This Row],[APU Trend]])^4</f>
        <v>20.735999999999997</v>
      </c>
      <c r="K99" s="55">
        <f>Table1[[#This Row],[APU
(units)]]*(1+Table1[[#This Row],[APU Trend]])^5</f>
        <v>24.883199999999999</v>
      </c>
      <c r="L99" s="55">
        <f>Table1[[#This Row],[APU
(units)]]*(1+Table1[[#This Row],[APU Trend]])^6</f>
        <v>29.859839999999998</v>
      </c>
      <c r="M99" s="55">
        <f>Table1[[#This Row],[APU
(units)]]*(1+Table1[[#This Row],[APU Trend]])^7</f>
        <v>35.831807999999995</v>
      </c>
      <c r="N99" s="55">
        <f>Table1[[#This Row],[APU
(units)]]*(1+Table1[[#This Row],[APU Trend]])^8</f>
        <v>42.998169599999997</v>
      </c>
      <c r="O99" s="55">
        <f>Table1[[#This Row],[APU
(units)]]*(1+Table1[[#This Row],[APU Trend]])^9</f>
        <v>51.597803519999992</v>
      </c>
      <c r="P99" s="55">
        <f>Table1[[#This Row],[APU
(units)]]*(1+Table1[[#This Row],[APU Trend]])^10</f>
        <v>61.917364223999989</v>
      </c>
      <c r="Q99" s="55">
        <f>Table1[[#This Row],[APU
(units)]]*(1+Table1[[#This Row],[APU Trend]])^11</f>
        <v>74.300837068799993</v>
      </c>
      <c r="R99" s="55">
        <f>SUM(Table1[[#This Row],[Oct]:[September]])</f>
        <v>395.80502241279999</v>
      </c>
      <c r="S99" s="55">
        <f>Table1[[#This Row],[On-Hand Stock ($)]]*Table1[[#This Row],[APU Trend]]</f>
        <v>11.342626199929937</v>
      </c>
      <c r="T99" s="87">
        <v>0.2</v>
      </c>
      <c r="U99" s="87" t="b">
        <f>IF(AND(Table1[[#This Row],[INVENTROY SIZING]]&lt;0,Table1[[#This Row],[Lead Time (days)]]&lt;30),TRUE,FALSE)</f>
        <v>0</v>
      </c>
      <c r="V99" s="28">
        <v>0.77</v>
      </c>
      <c r="W99" s="28">
        <f>1.65+SQRT((30)*Table1[[#This Row],[Demand variability (COV)]])+(V99*Table1[[#This Row],[APU
(units)]])^2</f>
        <v>66.658391382198317</v>
      </c>
      <c r="X99" s="28">
        <f>(Table1[[#This Row],[INVENTORY IN UNITS ON HAND]]-W99)*Table1[[#This Row],[Std. Price ($)]]</f>
        <v>-282.87137805782146</v>
      </c>
      <c r="Y99" s="28">
        <v>1.0900000000000001</v>
      </c>
      <c r="Z99" s="28">
        <v>22</v>
      </c>
    </row>
    <row r="100" spans="1:26" x14ac:dyDescent="0.15">
      <c r="A100" s="31">
        <v>82709.240905984683</v>
      </c>
      <c r="B100" s="32">
        <v>21.042560000000002</v>
      </c>
      <c r="C100" s="32">
        <v>5134.8596178176003</v>
      </c>
      <c r="D100" s="32">
        <f>C100/Table1[[#This Row],[Std. Price ($)]]</f>
        <v>244.02257224489796</v>
      </c>
      <c r="E100" s="28">
        <v>122</v>
      </c>
      <c r="F100" s="28">
        <f>Table1[[#This Row],[APU
(units)]]*(1+Table1[[#This Row],[APU Trend]])^0</f>
        <v>122</v>
      </c>
      <c r="G100" s="28">
        <f>Table1[[#This Row],[APU
(units)]]*(1+Table1[[#This Row],[APU Trend]])^1</f>
        <v>268.40000000000003</v>
      </c>
      <c r="H100" s="28">
        <f>Table1[[#This Row],[APU
(units)]]*(1+Table1[[#This Row],[APU Trend]])^2</f>
        <v>590.48000000000013</v>
      </c>
      <c r="I100" s="55">
        <f>Table1[[#This Row],[APU
(units)]]*(1+Table1[[#This Row],[APU Trend]])^3</f>
        <v>1299.0560000000005</v>
      </c>
      <c r="J100" s="55">
        <f>Table1[[#This Row],[APU
(units)]]*(1+Table1[[#This Row],[APU Trend]])^4</f>
        <v>2857.9232000000006</v>
      </c>
      <c r="K100" s="55">
        <f>Table1[[#This Row],[APU
(units)]]*(1+Table1[[#This Row],[APU Trend]])^5</f>
        <v>6287.4310400000022</v>
      </c>
      <c r="L100" s="55">
        <f>Table1[[#This Row],[APU
(units)]]*(1+Table1[[#This Row],[APU Trend]])^6</f>
        <v>13832.348288000007</v>
      </c>
      <c r="M100" s="55">
        <f>Table1[[#This Row],[APU
(units)]]*(1+Table1[[#This Row],[APU Trend]])^7</f>
        <v>30431.166233600019</v>
      </c>
      <c r="N100" s="55">
        <f>Table1[[#This Row],[APU
(units)]]*(1+Table1[[#This Row],[APU Trend]])^8</f>
        <v>66948.565713920034</v>
      </c>
      <c r="O100" s="55">
        <f>Table1[[#This Row],[APU
(units)]]*(1+Table1[[#This Row],[APU Trend]])^9</f>
        <v>147286.84457062409</v>
      </c>
      <c r="P100" s="55">
        <f>Table1[[#This Row],[APU
(units)]]*(1+Table1[[#This Row],[APU Trend]])^10</f>
        <v>324031.05805537303</v>
      </c>
      <c r="Q100" s="55">
        <f>Table1[[#This Row],[APU
(units)]]*(1+Table1[[#This Row],[APU Trend]])^11</f>
        <v>712868.32772182079</v>
      </c>
      <c r="R100" s="55">
        <f>SUM(Table1[[#This Row],[Oct]:[September]])</f>
        <v>1306823.6008233381</v>
      </c>
      <c r="S100" s="55">
        <f>Table1[[#This Row],[On-Hand Stock ($)]]*Table1[[#This Row],[APU Trend]]</f>
        <v>6161.8315413811206</v>
      </c>
      <c r="T100" s="87">
        <v>1.2</v>
      </c>
      <c r="U100" s="87" t="b">
        <f>IF(AND(Table1[[#This Row],[INVENTROY SIZING]]&lt;0,Table1[[#This Row],[Lead Time (days)]]&lt;30),TRUE,FALSE)</f>
        <v>0</v>
      </c>
      <c r="V100" s="28">
        <v>1</v>
      </c>
      <c r="W100" s="28">
        <f>1.65+SQRT((30)*Table1[[#This Row],[Demand variability (COV)]])+(V100*Table1[[#This Row],[APU
(units)]])^2</f>
        <v>14890.609838707054</v>
      </c>
      <c r="X100" s="28">
        <f>(Table1[[#This Row],[INVENTORY IN UNITS ON HAND]]-W100)*Table1[[#This Row],[Std. Price ($)]]</f>
        <v>-308201.69134976593</v>
      </c>
      <c r="Y100" s="28">
        <v>0.82</v>
      </c>
      <c r="Z100" s="28">
        <v>60</v>
      </c>
    </row>
    <row r="101" spans="1:26" x14ac:dyDescent="0.15">
      <c r="A101" s="31">
        <v>95156.364742257647</v>
      </c>
      <c r="B101" s="32">
        <v>6.3360000000000003</v>
      </c>
      <c r="C101" s="32">
        <v>770.69818233511603</v>
      </c>
      <c r="D101" s="32">
        <f>C101/Table1[[#This Row],[Std. Price ($)]]</f>
        <v>121.63797069683018</v>
      </c>
      <c r="E101" s="28">
        <v>34</v>
      </c>
      <c r="F101" s="28">
        <f>Table1[[#This Row],[APU
(units)]]*(1+Table1[[#This Row],[APU Trend]])^0</f>
        <v>34</v>
      </c>
      <c r="G101" s="28">
        <f>Table1[[#This Row],[APU
(units)]]*(1+Table1[[#This Row],[APU Trend]])^1</f>
        <v>74.800000000000011</v>
      </c>
      <c r="H101" s="28">
        <f>Table1[[#This Row],[APU
(units)]]*(1+Table1[[#This Row],[APU Trend]])^2</f>
        <v>164.56000000000003</v>
      </c>
      <c r="I101" s="55">
        <f>Table1[[#This Row],[APU
(units)]]*(1+Table1[[#This Row],[APU Trend]])^3</f>
        <v>362.0320000000001</v>
      </c>
      <c r="J101" s="55">
        <f>Table1[[#This Row],[APU
(units)]]*(1+Table1[[#This Row],[APU Trend]])^4</f>
        <v>796.47040000000027</v>
      </c>
      <c r="K101" s="55">
        <f>Table1[[#This Row],[APU
(units)]]*(1+Table1[[#This Row],[APU Trend]])^5</f>
        <v>1752.2348800000007</v>
      </c>
      <c r="L101" s="55">
        <f>Table1[[#This Row],[APU
(units)]]*(1+Table1[[#This Row],[APU Trend]])^6</f>
        <v>3854.9167360000019</v>
      </c>
      <c r="M101" s="55">
        <f>Table1[[#This Row],[APU
(units)]]*(1+Table1[[#This Row],[APU Trend]])^7</f>
        <v>8480.8168192000048</v>
      </c>
      <c r="N101" s="55">
        <f>Table1[[#This Row],[APU
(units)]]*(1+Table1[[#This Row],[APU Trend]])^8</f>
        <v>18657.797002240011</v>
      </c>
      <c r="O101" s="55">
        <f>Table1[[#This Row],[APU
(units)]]*(1+Table1[[#This Row],[APU Trend]])^9</f>
        <v>41047.153404928024</v>
      </c>
      <c r="P101" s="55">
        <f>Table1[[#This Row],[APU
(units)]]*(1+Table1[[#This Row],[APU Trend]])^10</f>
        <v>90303.737490841668</v>
      </c>
      <c r="Q101" s="55">
        <f>Table1[[#This Row],[APU
(units)]]*(1+Table1[[#This Row],[APU Trend]])^11</f>
        <v>198668.22247985168</v>
      </c>
      <c r="R101" s="55">
        <f>SUM(Table1[[#This Row],[Oct]:[September]])</f>
        <v>364196.74121306138</v>
      </c>
      <c r="S101" s="55">
        <f>Table1[[#This Row],[On-Hand Stock ($)]]*Table1[[#This Row],[APU Trend]]</f>
        <v>924.83781880213917</v>
      </c>
      <c r="T101" s="87">
        <v>1.2</v>
      </c>
      <c r="U101" s="87" t="b">
        <f>IF(AND(Table1[[#This Row],[INVENTROY SIZING]]&lt;0,Table1[[#This Row],[Lead Time (days)]]&lt;30),TRUE,FALSE)</f>
        <v>0</v>
      </c>
      <c r="V101" s="28">
        <v>0.82</v>
      </c>
      <c r="W101" s="28">
        <f>1.65+SQRT((30)*Table1[[#This Row],[Demand variability (COV)]])+(V101*Table1[[#This Row],[APU
(units)]])^2</f>
        <v>786.29286922834956</v>
      </c>
      <c r="X101" s="28">
        <f>(Table1[[#This Row],[INVENTORY IN UNITS ON HAND]]-W101)*Table1[[#This Row],[Std. Price ($)]]</f>
        <v>-4211.2534370957073</v>
      </c>
      <c r="Y101" s="28">
        <v>1.8</v>
      </c>
      <c r="Z101" s="28">
        <v>40</v>
      </c>
    </row>
    <row r="102" spans="1:26" x14ac:dyDescent="0.15">
      <c r="A102" s="31">
        <v>46403.873729979365</v>
      </c>
      <c r="B102" s="32">
        <v>11.173140000000002</v>
      </c>
      <c r="C102" s="32">
        <v>18597.082374102542</v>
      </c>
      <c r="D102" s="32">
        <f>C102/Table1[[#This Row],[Std. Price ($)]]</f>
        <v>1664.4454803307342</v>
      </c>
      <c r="E102" s="28">
        <v>122</v>
      </c>
      <c r="F102" s="28">
        <f>Table1[[#This Row],[APU
(units)]]*(1+Table1[[#This Row],[APU Trend]])^0</f>
        <v>122</v>
      </c>
      <c r="G102" s="28">
        <f>Table1[[#This Row],[APU
(units)]]*(1+Table1[[#This Row],[APU Trend]])^1</f>
        <v>73.2</v>
      </c>
      <c r="H102" s="28">
        <f>Table1[[#This Row],[APU
(units)]]*(1+Table1[[#This Row],[APU Trend]])^2</f>
        <v>43.92</v>
      </c>
      <c r="I102" s="55">
        <f>Table1[[#This Row],[APU
(units)]]*(1+Table1[[#This Row],[APU Trend]])^3</f>
        <v>26.352</v>
      </c>
      <c r="J102" s="55">
        <f>Table1[[#This Row],[APU
(units)]]*(1+Table1[[#This Row],[APU Trend]])^4</f>
        <v>15.811199999999999</v>
      </c>
      <c r="K102" s="55">
        <f>Table1[[#This Row],[APU
(units)]]*(1+Table1[[#This Row],[APU Trend]])^5</f>
        <v>9.48672</v>
      </c>
      <c r="L102" s="55">
        <f>Table1[[#This Row],[APU
(units)]]*(1+Table1[[#This Row],[APU Trend]])^6</f>
        <v>5.6920319999999993</v>
      </c>
      <c r="M102" s="55">
        <f>Table1[[#This Row],[APU
(units)]]*(1+Table1[[#This Row],[APU Trend]])^7</f>
        <v>3.4152191999999997</v>
      </c>
      <c r="N102" s="55">
        <f>Table1[[#This Row],[APU
(units)]]*(1+Table1[[#This Row],[APU Trend]])^8</f>
        <v>2.0491315199999995</v>
      </c>
      <c r="O102" s="55">
        <f>Table1[[#This Row],[APU
(units)]]*(1+Table1[[#This Row],[APU Trend]])^9</f>
        <v>1.2294789119999998</v>
      </c>
      <c r="P102" s="55">
        <f>Table1[[#This Row],[APU
(units)]]*(1+Table1[[#This Row],[APU Trend]])^10</f>
        <v>0.73768734719999984</v>
      </c>
      <c r="Q102" s="55">
        <f>Table1[[#This Row],[APU
(units)]]*(1+Table1[[#This Row],[APU Trend]])^11</f>
        <v>0.44261240831999993</v>
      </c>
      <c r="R102" s="55">
        <f>SUM(Table1[[#This Row],[Oct]:[September]])</f>
        <v>304.33608138751993</v>
      </c>
      <c r="S102" s="55">
        <f>Table1[[#This Row],[On-Hand Stock ($)]]*Table1[[#This Row],[APU Trend]]</f>
        <v>-7438.832949641017</v>
      </c>
      <c r="T102" s="87">
        <v>-0.4</v>
      </c>
      <c r="U102" s="87" t="b">
        <f>IF(AND(Table1[[#This Row],[INVENTROY SIZING]]&lt;0,Table1[[#This Row],[Lead Time (days)]]&lt;30),TRUE,FALSE)</f>
        <v>0</v>
      </c>
      <c r="V102" s="28">
        <v>1</v>
      </c>
      <c r="W102" s="28">
        <f>1.65+SQRT((30)*Table1[[#This Row],[Demand variability (COV)]])+(V102*Table1[[#This Row],[APU
(units)]])^2</f>
        <v>14891.822519744805</v>
      </c>
      <c r="X102" s="28">
        <f>(Table1[[#This Row],[INVENTORY IN UNITS ON HAND]]-W102)*Table1[[#This Row],[Std. Price ($)]]</f>
        <v>-147791.33549415894</v>
      </c>
      <c r="Y102" s="28">
        <v>1.27</v>
      </c>
      <c r="Z102" s="28">
        <v>261</v>
      </c>
    </row>
    <row r="103" spans="1:26" x14ac:dyDescent="0.15">
      <c r="A103" s="31">
        <v>97104.283217804099</v>
      </c>
      <c r="B103" s="32">
        <v>16.61</v>
      </c>
      <c r="C103" s="32">
        <v>1624.7173535999998</v>
      </c>
      <c r="D103" s="32">
        <f>C103/Table1[[#This Row],[Std. Price ($)]]</f>
        <v>97.815614304635758</v>
      </c>
      <c r="E103" s="28">
        <v>18</v>
      </c>
      <c r="F103" s="28">
        <f>Table1[[#This Row],[APU
(units)]]*(1+Table1[[#This Row],[APU Trend]])^0</f>
        <v>18</v>
      </c>
      <c r="G103" s="28">
        <f>Table1[[#This Row],[APU
(units)]]*(1+Table1[[#This Row],[APU Trend]])^1</f>
        <v>14.4</v>
      </c>
      <c r="H103" s="28">
        <f>Table1[[#This Row],[APU
(units)]]*(1+Table1[[#This Row],[APU Trend]])^2</f>
        <v>11.520000000000003</v>
      </c>
      <c r="I103" s="55">
        <f>Table1[[#This Row],[APU
(units)]]*(1+Table1[[#This Row],[APU Trend]])^3</f>
        <v>9.2160000000000029</v>
      </c>
      <c r="J103" s="55">
        <f>Table1[[#This Row],[APU
(units)]]*(1+Table1[[#This Row],[APU Trend]])^4</f>
        <v>7.3728000000000034</v>
      </c>
      <c r="K103" s="55">
        <f>Table1[[#This Row],[APU
(units)]]*(1+Table1[[#This Row],[APU Trend]])^5</f>
        <v>5.898240000000003</v>
      </c>
      <c r="L103" s="55">
        <f>Table1[[#This Row],[APU
(units)]]*(1+Table1[[#This Row],[APU Trend]])^6</f>
        <v>4.7185920000000028</v>
      </c>
      <c r="M103" s="55">
        <f>Table1[[#This Row],[APU
(units)]]*(1+Table1[[#This Row],[APU Trend]])^7</f>
        <v>3.7748736000000029</v>
      </c>
      <c r="N103" s="55">
        <f>Table1[[#This Row],[APU
(units)]]*(1+Table1[[#This Row],[APU Trend]])^8</f>
        <v>3.0198988800000026</v>
      </c>
      <c r="O103" s="55">
        <f>Table1[[#This Row],[APU
(units)]]*(1+Table1[[#This Row],[APU Trend]])^9</f>
        <v>2.4159191040000021</v>
      </c>
      <c r="P103" s="55">
        <f>Table1[[#This Row],[APU
(units)]]*(1+Table1[[#This Row],[APU Trend]])^10</f>
        <v>1.932735283200002</v>
      </c>
      <c r="Q103" s="55">
        <f>Table1[[#This Row],[APU
(units)]]*(1+Table1[[#This Row],[APU Trend]])^11</f>
        <v>1.5461882265600018</v>
      </c>
      <c r="R103" s="55">
        <f>SUM(Table1[[#This Row],[Oct]:[September]])</f>
        <v>83.815247093760021</v>
      </c>
      <c r="S103" s="55">
        <f>Table1[[#This Row],[On-Hand Stock ($)]]*Table1[[#This Row],[APU Trend]]</f>
        <v>-324.94347071999999</v>
      </c>
      <c r="T103" s="87">
        <v>-0.2</v>
      </c>
      <c r="U103" s="87" t="b">
        <f>IF(AND(Table1[[#This Row],[INVENTROY SIZING]]&lt;0,Table1[[#This Row],[Lead Time (days)]]&lt;30),TRUE,FALSE)</f>
        <v>0</v>
      </c>
      <c r="V103" s="28">
        <v>1</v>
      </c>
      <c r="W103" s="28">
        <f>1.65+SQRT((30)*Table1[[#This Row],[Demand variability (COV)]])+(V103*Table1[[#This Row],[APU
(units)]])^2</f>
        <v>331.18172667437574</v>
      </c>
      <c r="X103" s="28">
        <f>(Table1[[#This Row],[INVENTORY IN UNITS ON HAND]]-W103)*Table1[[#This Row],[Std. Price ($)]]</f>
        <v>-3876.2111264613814</v>
      </c>
      <c r="Y103" s="28">
        <v>1.02</v>
      </c>
      <c r="Z103" s="28">
        <v>160</v>
      </c>
    </row>
    <row r="104" spans="1:26" x14ac:dyDescent="0.15">
      <c r="A104" s="31">
        <v>48736.013963857935</v>
      </c>
      <c r="B104" s="32">
        <v>26.195400000000003</v>
      </c>
      <c r="C104" s="32">
        <v>3971.5844127960008</v>
      </c>
      <c r="D104" s="32">
        <f>C104/Table1[[#This Row],[Std. Price ($)]]</f>
        <v>151.61381054673723</v>
      </c>
      <c r="E104" s="28">
        <v>42</v>
      </c>
      <c r="F104" s="28">
        <f>Table1[[#This Row],[APU
(units)]]*(1+Table1[[#This Row],[APU Trend]])^0</f>
        <v>42</v>
      </c>
      <c r="G104" s="28">
        <f>Table1[[#This Row],[APU
(units)]]*(1+Table1[[#This Row],[APU Trend]])^1</f>
        <v>25.2</v>
      </c>
      <c r="H104" s="28">
        <f>Table1[[#This Row],[APU
(units)]]*(1+Table1[[#This Row],[APU Trend]])^2</f>
        <v>15.12</v>
      </c>
      <c r="I104" s="55">
        <f>Table1[[#This Row],[APU
(units)]]*(1+Table1[[#This Row],[APU Trend]])^3</f>
        <v>9.0719999999999992</v>
      </c>
      <c r="J104" s="55">
        <f>Table1[[#This Row],[APU
(units)]]*(1+Table1[[#This Row],[APU Trend]])^4</f>
        <v>5.4432</v>
      </c>
      <c r="K104" s="55">
        <f>Table1[[#This Row],[APU
(units)]]*(1+Table1[[#This Row],[APU Trend]])^5</f>
        <v>3.2659199999999999</v>
      </c>
      <c r="L104" s="55">
        <f>Table1[[#This Row],[APU
(units)]]*(1+Table1[[#This Row],[APU Trend]])^6</f>
        <v>1.9595519999999997</v>
      </c>
      <c r="M104" s="55">
        <f>Table1[[#This Row],[APU
(units)]]*(1+Table1[[#This Row],[APU Trend]])^7</f>
        <v>1.1757312</v>
      </c>
      <c r="N104" s="55">
        <f>Table1[[#This Row],[APU
(units)]]*(1+Table1[[#This Row],[APU Trend]])^8</f>
        <v>0.70543871999999985</v>
      </c>
      <c r="O104" s="55">
        <f>Table1[[#This Row],[APU
(units)]]*(1+Table1[[#This Row],[APU Trend]])^9</f>
        <v>0.42326323199999993</v>
      </c>
      <c r="P104" s="55">
        <f>Table1[[#This Row],[APU
(units)]]*(1+Table1[[#This Row],[APU Trend]])^10</f>
        <v>0.25395793919999998</v>
      </c>
      <c r="Q104" s="55">
        <f>Table1[[#This Row],[APU
(units)]]*(1+Table1[[#This Row],[APU Trend]])^11</f>
        <v>0.15237476351999998</v>
      </c>
      <c r="R104" s="55">
        <f>SUM(Table1[[#This Row],[Oct]:[September]])</f>
        <v>104.77143785472002</v>
      </c>
      <c r="S104" s="55">
        <f>Table1[[#This Row],[On-Hand Stock ($)]]*Table1[[#This Row],[APU Trend]]</f>
        <v>-1588.6337651184003</v>
      </c>
      <c r="T104" s="87">
        <v>-0.4</v>
      </c>
      <c r="U104" s="87" t="b">
        <f>IF(AND(Table1[[#This Row],[INVENTROY SIZING]]&lt;0,Table1[[#This Row],[Lead Time (days)]]&lt;30),TRUE,FALSE)</f>
        <v>0</v>
      </c>
      <c r="V104" s="28">
        <v>1</v>
      </c>
      <c r="W104" s="28">
        <f>1.65+SQRT((30)*Table1[[#This Row],[Demand variability (COV)]])+(V104*Table1[[#This Row],[APU
(units)]])^2</f>
        <v>1772.4249538743818</v>
      </c>
      <c r="X104" s="28">
        <f>(Table1[[#This Row],[INVENTORY IN UNITS ON HAND]]-W104)*Table1[[#This Row],[Std. Price ($)]]</f>
        <v>-42457.796223924983</v>
      </c>
      <c r="Y104" s="28">
        <v>1.53</v>
      </c>
      <c r="Z104" s="28">
        <v>60</v>
      </c>
    </row>
    <row r="105" spans="1:26" x14ac:dyDescent="0.15">
      <c r="A105" s="31">
        <v>31967.577887724274</v>
      </c>
      <c r="B105" s="32">
        <v>6.512220000000001</v>
      </c>
      <c r="C105" s="32">
        <v>798.85387429466687</v>
      </c>
      <c r="D105" s="32">
        <f>C105/Table1[[#This Row],[Std. Price ($)]]</f>
        <v>122.66997648953303</v>
      </c>
      <c r="E105" s="28">
        <v>106</v>
      </c>
      <c r="F105" s="28">
        <f>Table1[[#This Row],[APU
(units)]]*(1+Table1[[#This Row],[APU Trend]])^0</f>
        <v>106</v>
      </c>
      <c r="G105" s="28">
        <f>Table1[[#This Row],[APU
(units)]]*(1+Table1[[#This Row],[APU Trend]])^1</f>
        <v>95.4</v>
      </c>
      <c r="H105" s="28">
        <f>Table1[[#This Row],[APU
(units)]]*(1+Table1[[#This Row],[APU Trend]])^2</f>
        <v>85.86</v>
      </c>
      <c r="I105" s="55">
        <f>Table1[[#This Row],[APU
(units)]]*(1+Table1[[#This Row],[APU Trend]])^3</f>
        <v>77.274000000000015</v>
      </c>
      <c r="J105" s="55">
        <f>Table1[[#This Row],[APU
(units)]]*(1+Table1[[#This Row],[APU Trend]])^4</f>
        <v>69.546600000000012</v>
      </c>
      <c r="K105" s="55">
        <f>Table1[[#This Row],[APU
(units)]]*(1+Table1[[#This Row],[APU Trend]])^5</f>
        <v>62.591940000000022</v>
      </c>
      <c r="L105" s="55">
        <f>Table1[[#This Row],[APU
(units)]]*(1+Table1[[#This Row],[APU Trend]])^6</f>
        <v>56.332746000000014</v>
      </c>
      <c r="M105" s="55">
        <f>Table1[[#This Row],[APU
(units)]]*(1+Table1[[#This Row],[APU Trend]])^7</f>
        <v>50.699471400000014</v>
      </c>
      <c r="N105" s="55">
        <f>Table1[[#This Row],[APU
(units)]]*(1+Table1[[#This Row],[APU Trend]])^8</f>
        <v>45.629524260000018</v>
      </c>
      <c r="O105" s="55">
        <f>Table1[[#This Row],[APU
(units)]]*(1+Table1[[#This Row],[APU Trend]])^9</f>
        <v>41.066571834000015</v>
      </c>
      <c r="P105" s="55">
        <f>Table1[[#This Row],[APU
(units)]]*(1+Table1[[#This Row],[APU Trend]])^10</f>
        <v>36.95991465060002</v>
      </c>
      <c r="Q105" s="55">
        <f>Table1[[#This Row],[APU
(units)]]*(1+Table1[[#This Row],[APU Trend]])^11</f>
        <v>33.263923185540015</v>
      </c>
      <c r="R105" s="55">
        <f>SUM(Table1[[#This Row],[Oct]:[September]])</f>
        <v>760.62469133014008</v>
      </c>
      <c r="S105" s="55">
        <f>Table1[[#This Row],[On-Hand Stock ($)]]*Table1[[#This Row],[APU Trend]]</f>
        <v>-79.885387429466689</v>
      </c>
      <c r="T105" s="87">
        <v>-0.1</v>
      </c>
      <c r="U105" s="87" t="b">
        <f>IF(AND(Table1[[#This Row],[INVENTROY SIZING]]&lt;0,Table1[[#This Row],[Lead Time (days)]]&lt;30),TRUE,FALSE)</f>
        <v>1</v>
      </c>
      <c r="V105" s="28">
        <v>1</v>
      </c>
      <c r="W105" s="28">
        <f>1.65+SQRT((30)*Table1[[#This Row],[Demand variability (COV)]])+(V105*Table1[[#This Row],[APU
(units)]])^2</f>
        <v>11243.127225575052</v>
      </c>
      <c r="X105" s="28">
        <f>(Table1[[#This Row],[INVENTORY IN UNITS ON HAND]]-W105)*Table1[[#This Row],[Std. Price ($)]]</f>
        <v>-72418.86410663971</v>
      </c>
      <c r="Y105" s="28">
        <v>1</v>
      </c>
      <c r="Z105" s="28">
        <v>22</v>
      </c>
    </row>
    <row r="106" spans="1:26" x14ac:dyDescent="0.15">
      <c r="A106" s="31">
        <v>71072.247317045592</v>
      </c>
      <c r="B106" s="32">
        <v>20.364300000000004</v>
      </c>
      <c r="C106" s="32">
        <v>1607.7341306400001</v>
      </c>
      <c r="D106" s="32">
        <f>C106/Table1[[#This Row],[Std. Price ($)]]</f>
        <v>78.948656749311283</v>
      </c>
      <c r="E106" s="28">
        <v>34</v>
      </c>
      <c r="F106" s="28">
        <f>Table1[[#This Row],[APU
(units)]]*(1+Table1[[#This Row],[APU Trend]])^0</f>
        <v>34</v>
      </c>
      <c r="G106" s="28">
        <f>Table1[[#This Row],[APU
(units)]]*(1+Table1[[#This Row],[APU Trend]])^1</f>
        <v>51</v>
      </c>
      <c r="H106" s="28">
        <f>Table1[[#This Row],[APU
(units)]]*(1+Table1[[#This Row],[APU Trend]])^2</f>
        <v>76.5</v>
      </c>
      <c r="I106" s="55">
        <f>Table1[[#This Row],[APU
(units)]]*(1+Table1[[#This Row],[APU Trend]])^3</f>
        <v>114.75</v>
      </c>
      <c r="J106" s="55">
        <f>Table1[[#This Row],[APU
(units)]]*(1+Table1[[#This Row],[APU Trend]])^4</f>
        <v>172.125</v>
      </c>
      <c r="K106" s="55">
        <f>Table1[[#This Row],[APU
(units)]]*(1+Table1[[#This Row],[APU Trend]])^5</f>
        <v>258.1875</v>
      </c>
      <c r="L106" s="55">
        <f>Table1[[#This Row],[APU
(units)]]*(1+Table1[[#This Row],[APU Trend]])^6</f>
        <v>387.28125</v>
      </c>
      <c r="M106" s="55">
        <f>Table1[[#This Row],[APU
(units)]]*(1+Table1[[#This Row],[APU Trend]])^7</f>
        <v>580.921875</v>
      </c>
      <c r="N106" s="55">
        <f>Table1[[#This Row],[APU
(units)]]*(1+Table1[[#This Row],[APU Trend]])^8</f>
        <v>871.3828125</v>
      </c>
      <c r="O106" s="55">
        <f>Table1[[#This Row],[APU
(units)]]*(1+Table1[[#This Row],[APU Trend]])^9</f>
        <v>1307.07421875</v>
      </c>
      <c r="P106" s="55">
        <f>Table1[[#This Row],[APU
(units)]]*(1+Table1[[#This Row],[APU Trend]])^10</f>
        <v>1960.611328125</v>
      </c>
      <c r="Q106" s="55">
        <f>Table1[[#This Row],[APU
(units)]]*(1+Table1[[#This Row],[APU Trend]])^11</f>
        <v>2940.9169921875</v>
      </c>
      <c r="R106" s="55">
        <f>SUM(Table1[[#This Row],[Oct]:[September]])</f>
        <v>8754.7509765625</v>
      </c>
      <c r="S106" s="55">
        <f>Table1[[#This Row],[On-Hand Stock ($)]]*Table1[[#This Row],[APU Trend]]</f>
        <v>803.86706532000005</v>
      </c>
      <c r="T106" s="87">
        <v>0.5</v>
      </c>
      <c r="U106" s="87" t="b">
        <f>IF(AND(Table1[[#This Row],[INVENTROY SIZING]]&lt;0,Table1[[#This Row],[Lead Time (days)]]&lt;30),TRUE,FALSE)</f>
        <v>0</v>
      </c>
      <c r="V106" s="28">
        <v>1</v>
      </c>
      <c r="W106" s="28">
        <f>1.65+SQRT((30)*Table1[[#This Row],[Demand variability (COV)]])+(V106*Table1[[#This Row],[APU
(units)]])^2</f>
        <v>1164.9984692283494</v>
      </c>
      <c r="X106" s="28">
        <f>(Table1[[#This Row],[INVENTORY IN UNITS ON HAND]]-W106)*Table1[[#This Row],[Std. Price ($)]]</f>
        <v>-22116.64419626688</v>
      </c>
      <c r="Y106" s="28">
        <v>1.8</v>
      </c>
      <c r="Z106" s="28">
        <v>40</v>
      </c>
    </row>
    <row r="107" spans="1:26" x14ac:dyDescent="0.15">
      <c r="A107" s="31">
        <v>81909.301336004588</v>
      </c>
      <c r="B107" s="32">
        <v>54.411192000000007</v>
      </c>
      <c r="C107" s="32">
        <v>1026.1050310896001</v>
      </c>
      <c r="D107" s="32">
        <f>C107/Table1[[#This Row],[Std. Price ($)]]</f>
        <v>18.858345009048872</v>
      </c>
      <c r="E107" s="28">
        <v>10</v>
      </c>
      <c r="F107" s="28">
        <f>Table1[[#This Row],[APU
(units)]]*(1+Table1[[#This Row],[APU Trend]])^0</f>
        <v>10</v>
      </c>
      <c r="G107" s="28">
        <f>Table1[[#This Row],[APU
(units)]]*(1+Table1[[#This Row],[APU Trend]])^1</f>
        <v>3.0000000000000004</v>
      </c>
      <c r="H107" s="28">
        <f>Table1[[#This Row],[APU
(units)]]*(1+Table1[[#This Row],[APU Trend]])^2</f>
        <v>0.90000000000000024</v>
      </c>
      <c r="I107" s="55">
        <f>Table1[[#This Row],[APU
(units)]]*(1+Table1[[#This Row],[APU Trend]])^3</f>
        <v>0.27000000000000013</v>
      </c>
      <c r="J107" s="55">
        <f>Table1[[#This Row],[APU
(units)]]*(1+Table1[[#This Row],[APU Trend]])^4</f>
        <v>8.1000000000000044E-2</v>
      </c>
      <c r="K107" s="55">
        <f>Table1[[#This Row],[APU
(units)]]*(1+Table1[[#This Row],[APU Trend]])^5</f>
        <v>2.4300000000000016E-2</v>
      </c>
      <c r="L107" s="55">
        <f>Table1[[#This Row],[APU
(units)]]*(1+Table1[[#This Row],[APU Trend]])^6</f>
        <v>7.2900000000000057E-3</v>
      </c>
      <c r="M107" s="55">
        <f>Table1[[#This Row],[APU
(units)]]*(1+Table1[[#This Row],[APU Trend]])^7</f>
        <v>2.1870000000000023E-3</v>
      </c>
      <c r="N107" s="55">
        <f>Table1[[#This Row],[APU
(units)]]*(1+Table1[[#This Row],[APU Trend]])^8</f>
        <v>6.5610000000000071E-4</v>
      </c>
      <c r="O107" s="55">
        <f>Table1[[#This Row],[APU
(units)]]*(1+Table1[[#This Row],[APU Trend]])^9</f>
        <v>1.9683000000000024E-4</v>
      </c>
      <c r="P107" s="55">
        <f>Table1[[#This Row],[APU
(units)]]*(1+Table1[[#This Row],[APU Trend]])^10</f>
        <v>5.9049000000000078E-5</v>
      </c>
      <c r="Q107" s="55">
        <f>Table1[[#This Row],[APU
(units)]]*(1+Table1[[#This Row],[APU Trend]])^11</f>
        <v>1.7714700000000025E-5</v>
      </c>
      <c r="R107" s="55">
        <f>SUM(Table1[[#This Row],[Oct]:[September]])</f>
        <v>14.2857066937</v>
      </c>
      <c r="S107" s="55">
        <f>Table1[[#This Row],[On-Hand Stock ($)]]*Table1[[#This Row],[APU Trend]]</f>
        <v>-718.27352176271995</v>
      </c>
      <c r="T107" s="87">
        <v>-0.7</v>
      </c>
      <c r="U107" s="87" t="b">
        <f>IF(AND(Table1[[#This Row],[INVENTROY SIZING]]&lt;0,Table1[[#This Row],[Lead Time (days)]]&lt;30),TRUE,FALSE)</f>
        <v>0</v>
      </c>
      <c r="V107" s="28">
        <v>1</v>
      </c>
      <c r="W107" s="28">
        <f>1.65+SQRT((30)*Table1[[#This Row],[Demand variability (COV)]])+(V107*Table1[[#This Row],[APU
(units)]])^2</f>
        <v>106.66996015920445</v>
      </c>
      <c r="X107" s="28">
        <f>(Table1[[#This Row],[INVENTORY IN UNITS ON HAND]]-W107)*Table1[[#This Row],[Std. Price ($)]]</f>
        <v>-4777.9346517652248</v>
      </c>
      <c r="Y107" s="28">
        <v>0.84</v>
      </c>
      <c r="Z107" s="28">
        <v>70</v>
      </c>
    </row>
    <row r="108" spans="1:26" x14ac:dyDescent="0.15">
      <c r="A108" s="31">
        <v>39840.738199650063</v>
      </c>
      <c r="B108" s="32">
        <v>8.2100700000000018</v>
      </c>
      <c r="C108" s="32">
        <v>1644.4164220695188</v>
      </c>
      <c r="D108" s="32">
        <f>C108/Table1[[#This Row],[Std. Price ($)]]</f>
        <v>200.2926189508151</v>
      </c>
      <c r="E108" s="28">
        <v>26</v>
      </c>
      <c r="F108" s="28">
        <f>Table1[[#This Row],[APU
(units)]]*(1+Table1[[#This Row],[APU Trend]])^0</f>
        <v>26</v>
      </c>
      <c r="G108" s="28">
        <f>Table1[[#This Row],[APU
(units)]]*(1+Table1[[#This Row],[APU Trend]])^1</f>
        <v>36.4</v>
      </c>
      <c r="H108" s="28">
        <f>Table1[[#This Row],[APU
(units)]]*(1+Table1[[#This Row],[APU Trend]])^2</f>
        <v>50.959999999999994</v>
      </c>
      <c r="I108" s="55">
        <f>Table1[[#This Row],[APU
(units)]]*(1+Table1[[#This Row],[APU Trend]])^3</f>
        <v>71.34399999999998</v>
      </c>
      <c r="J108" s="55">
        <f>Table1[[#This Row],[APU
(units)]]*(1+Table1[[#This Row],[APU Trend]])^4</f>
        <v>99.881599999999963</v>
      </c>
      <c r="K108" s="55">
        <f>Table1[[#This Row],[APU
(units)]]*(1+Table1[[#This Row],[APU Trend]])^5</f>
        <v>139.83423999999997</v>
      </c>
      <c r="L108" s="55">
        <f>Table1[[#This Row],[APU
(units)]]*(1+Table1[[#This Row],[APU Trend]])^6</f>
        <v>195.76793599999991</v>
      </c>
      <c r="M108" s="55">
        <f>Table1[[#This Row],[APU
(units)]]*(1+Table1[[#This Row],[APU Trend]])^7</f>
        <v>274.07511039999986</v>
      </c>
      <c r="N108" s="55">
        <f>Table1[[#This Row],[APU
(units)]]*(1+Table1[[#This Row],[APU Trend]])^8</f>
        <v>383.70515455999976</v>
      </c>
      <c r="O108" s="55">
        <f>Table1[[#This Row],[APU
(units)]]*(1+Table1[[#This Row],[APU Trend]])^9</f>
        <v>537.18721638399961</v>
      </c>
      <c r="P108" s="55">
        <f>Table1[[#This Row],[APU
(units)]]*(1+Table1[[#This Row],[APU Trend]])^10</f>
        <v>752.06210293759943</v>
      </c>
      <c r="Q108" s="55">
        <f>Table1[[#This Row],[APU
(units)]]*(1+Table1[[#This Row],[APU Trend]])^11</f>
        <v>1052.8869441126392</v>
      </c>
      <c r="R108" s="55">
        <f>SUM(Table1[[#This Row],[Oct]:[September]])</f>
        <v>3620.1043043942373</v>
      </c>
      <c r="S108" s="55">
        <f>Table1[[#This Row],[On-Hand Stock ($)]]*Table1[[#This Row],[APU Trend]]</f>
        <v>657.76656882780753</v>
      </c>
      <c r="T108" s="87">
        <v>0.4</v>
      </c>
      <c r="U108" s="87" t="b">
        <f>IF(AND(Table1[[#This Row],[INVENTROY SIZING]]&lt;0,Table1[[#This Row],[Lead Time (days)]]&lt;30),TRUE,FALSE)</f>
        <v>0</v>
      </c>
      <c r="V108" s="28">
        <v>0.88</v>
      </c>
      <c r="W108" s="28">
        <f>1.65+SQRT((30)*Table1[[#This Row],[Demand variability (COV)]])+(V108*Table1[[#This Row],[APU
(units)]])^2</f>
        <v>530.01266457785516</v>
      </c>
      <c r="X108" s="28">
        <f>(Table1[[#This Row],[INVENTORY IN UNITS ON HAND]]-W108)*Table1[[#This Row],[Std. Price ($)]]</f>
        <v>-2707.0246550011934</v>
      </c>
      <c r="Y108" s="28">
        <v>0.79</v>
      </c>
      <c r="Z108" s="28">
        <v>265</v>
      </c>
    </row>
    <row r="109" spans="1:26" x14ac:dyDescent="0.15">
      <c r="A109" s="31">
        <v>9502.6575637537808</v>
      </c>
      <c r="B109" s="32">
        <v>36.240819999999999</v>
      </c>
      <c r="C109" s="32">
        <v>974.11152931950016</v>
      </c>
      <c r="D109" s="32">
        <f>C109/Table1[[#This Row],[Std. Price ($)]]</f>
        <v>26.87884902492549</v>
      </c>
      <c r="E109" s="28">
        <v>10</v>
      </c>
      <c r="F109" s="28">
        <f>Table1[[#This Row],[APU
(units)]]*(1+Table1[[#This Row],[APU Trend]])^0</f>
        <v>10</v>
      </c>
      <c r="G109" s="28">
        <f>Table1[[#This Row],[APU
(units)]]*(1+Table1[[#This Row],[APU Trend]])^1</f>
        <v>22</v>
      </c>
      <c r="H109" s="28">
        <f>Table1[[#This Row],[APU
(units)]]*(1+Table1[[#This Row],[APU Trend]])^2</f>
        <v>48.400000000000006</v>
      </c>
      <c r="I109" s="55">
        <f>Table1[[#This Row],[APU
(units)]]*(1+Table1[[#This Row],[APU Trend]])^3</f>
        <v>106.48000000000003</v>
      </c>
      <c r="J109" s="55">
        <f>Table1[[#This Row],[APU
(units)]]*(1+Table1[[#This Row],[APU Trend]])^4</f>
        <v>234.25600000000006</v>
      </c>
      <c r="K109" s="55">
        <f>Table1[[#This Row],[APU
(units)]]*(1+Table1[[#This Row],[APU Trend]])^5</f>
        <v>515.36320000000023</v>
      </c>
      <c r="L109" s="55">
        <f>Table1[[#This Row],[APU
(units)]]*(1+Table1[[#This Row],[APU Trend]])^6</f>
        <v>1133.7990400000006</v>
      </c>
      <c r="M109" s="55">
        <f>Table1[[#This Row],[APU
(units)]]*(1+Table1[[#This Row],[APU Trend]])^7</f>
        <v>2494.3578880000014</v>
      </c>
      <c r="N109" s="55">
        <f>Table1[[#This Row],[APU
(units)]]*(1+Table1[[#This Row],[APU Trend]])^8</f>
        <v>5487.5873536000026</v>
      </c>
      <c r="O109" s="55">
        <f>Table1[[#This Row],[APU
(units)]]*(1+Table1[[#This Row],[APU Trend]])^9</f>
        <v>12072.692177920007</v>
      </c>
      <c r="P109" s="55">
        <f>Table1[[#This Row],[APU
(units)]]*(1+Table1[[#This Row],[APU Trend]])^10</f>
        <v>26559.922791424018</v>
      </c>
      <c r="Q109" s="55">
        <f>Table1[[#This Row],[APU
(units)]]*(1+Table1[[#This Row],[APU Trend]])^11</f>
        <v>58431.83014113285</v>
      </c>
      <c r="R109" s="55">
        <f>SUM(Table1[[#This Row],[Oct]:[September]])</f>
        <v>107116.68859207688</v>
      </c>
      <c r="S109" s="55">
        <f>Table1[[#This Row],[On-Hand Stock ($)]]*Table1[[#This Row],[APU Trend]]</f>
        <v>1168.9338351834001</v>
      </c>
      <c r="T109" s="87">
        <v>1.2</v>
      </c>
      <c r="U109" s="87" t="b">
        <f>IF(AND(Table1[[#This Row],[INVENTROY SIZING]]&lt;0,Table1[[#This Row],[Lead Time (days)]]&lt;30),TRUE,FALSE)</f>
        <v>0</v>
      </c>
      <c r="V109" s="28">
        <v>1</v>
      </c>
      <c r="W109" s="28">
        <f>1.65+SQRT((30)*Table1[[#This Row],[Demand variability (COV)]])+(V109*Table1[[#This Row],[APU
(units)]])^2</f>
        <v>107.87093240599832</v>
      </c>
      <c r="X109" s="28">
        <f>(Table1[[#This Row],[INVENTORY IN UNITS ON HAND]]-W109)*Table1[[#This Row],[Std. Price ($)]]</f>
        <v>-2935.219515238452</v>
      </c>
      <c r="Y109" s="28">
        <v>1.29</v>
      </c>
      <c r="Z109" s="28">
        <v>45</v>
      </c>
    </row>
    <row r="110" spans="1:26" x14ac:dyDescent="0.15">
      <c r="A110" s="31">
        <v>50412.933076177826</v>
      </c>
      <c r="B110" s="32">
        <v>7.3040000000000003</v>
      </c>
      <c r="C110" s="32">
        <v>499.93736173333338</v>
      </c>
      <c r="D110" s="32">
        <f>C110/Table1[[#This Row],[Std. Price ($)]]</f>
        <v>68.447064859437759</v>
      </c>
      <c r="E110" s="28">
        <v>26</v>
      </c>
      <c r="F110" s="28">
        <f>Table1[[#This Row],[APU
(units)]]*(1+Table1[[#This Row],[APU Trend]])^0</f>
        <v>26</v>
      </c>
      <c r="G110" s="28">
        <f>Table1[[#This Row],[APU
(units)]]*(1+Table1[[#This Row],[APU Trend]])^1</f>
        <v>46.800000000000004</v>
      </c>
      <c r="H110" s="28">
        <f>Table1[[#This Row],[APU
(units)]]*(1+Table1[[#This Row],[APU Trend]])^2</f>
        <v>84.240000000000009</v>
      </c>
      <c r="I110" s="55">
        <f>Table1[[#This Row],[APU
(units)]]*(1+Table1[[#This Row],[APU Trend]])^3</f>
        <v>151.63200000000001</v>
      </c>
      <c r="J110" s="55">
        <f>Table1[[#This Row],[APU
(units)]]*(1+Table1[[#This Row],[APU Trend]])^4</f>
        <v>272.93760000000003</v>
      </c>
      <c r="K110" s="55">
        <f>Table1[[#This Row],[APU
(units)]]*(1+Table1[[#This Row],[APU Trend]])^5</f>
        <v>491.28768000000014</v>
      </c>
      <c r="L110" s="55">
        <f>Table1[[#This Row],[APU
(units)]]*(1+Table1[[#This Row],[APU Trend]])^6</f>
        <v>884.31782400000031</v>
      </c>
      <c r="M110" s="55">
        <f>Table1[[#This Row],[APU
(units)]]*(1+Table1[[#This Row],[APU Trend]])^7</f>
        <v>1591.7720832000005</v>
      </c>
      <c r="N110" s="55">
        <f>Table1[[#This Row],[APU
(units)]]*(1+Table1[[#This Row],[APU Trend]])^8</f>
        <v>2865.1897497600012</v>
      </c>
      <c r="O110" s="55">
        <f>Table1[[#This Row],[APU
(units)]]*(1+Table1[[#This Row],[APU Trend]])^9</f>
        <v>5157.3415495680019</v>
      </c>
      <c r="P110" s="55">
        <f>Table1[[#This Row],[APU
(units)]]*(1+Table1[[#This Row],[APU Trend]])^10</f>
        <v>9283.2147892224039</v>
      </c>
      <c r="Q110" s="55">
        <f>Table1[[#This Row],[APU
(units)]]*(1+Table1[[#This Row],[APU Trend]])^11</f>
        <v>16709.786620600331</v>
      </c>
      <c r="R110" s="55">
        <f>SUM(Table1[[#This Row],[Oct]:[September]])</f>
        <v>37564.519896350743</v>
      </c>
      <c r="S110" s="55">
        <f>Table1[[#This Row],[On-Hand Stock ($)]]*Table1[[#This Row],[APU Trend]]</f>
        <v>399.94988938666671</v>
      </c>
      <c r="T110" s="87">
        <v>0.8</v>
      </c>
      <c r="U110" s="87" t="b">
        <f>IF(AND(Table1[[#This Row],[INVENTROY SIZING]]&lt;0,Table1[[#This Row],[Lead Time (days)]]&lt;30),TRUE,FALSE)</f>
        <v>0</v>
      </c>
      <c r="V110" s="28">
        <v>1</v>
      </c>
      <c r="W110" s="28">
        <f>1.65+SQRT((30)*Table1[[#This Row],[Demand variability (COV)]])+(V110*Table1[[#This Row],[APU
(units)]])^2</f>
        <v>683.72453701939503</v>
      </c>
      <c r="X110" s="28">
        <f>(Table1[[#This Row],[INVENTORY IN UNITS ON HAND]]-W110)*Table1[[#This Row],[Std. Price ($)]]</f>
        <v>-4493.9866566563278</v>
      </c>
      <c r="Y110" s="28">
        <v>1.23</v>
      </c>
      <c r="Z110" s="28">
        <v>50</v>
      </c>
    </row>
    <row r="111" spans="1:26" x14ac:dyDescent="0.15">
      <c r="A111" s="31">
        <v>813.40347135232525</v>
      </c>
      <c r="B111" s="32">
        <v>13.593580000000001</v>
      </c>
      <c r="C111" s="32">
        <v>785.78622007600006</v>
      </c>
      <c r="D111" s="32">
        <f>C111/Table1[[#This Row],[Std. Price ($)]]</f>
        <v>57.805686219229962</v>
      </c>
      <c r="E111" s="28">
        <v>26</v>
      </c>
      <c r="F111" s="28">
        <f>Table1[[#This Row],[APU
(units)]]*(1+Table1[[#This Row],[APU Trend]])^0</f>
        <v>26</v>
      </c>
      <c r="G111" s="28">
        <f>Table1[[#This Row],[APU
(units)]]*(1+Table1[[#This Row],[APU Trend]])^1</f>
        <v>23.400000000000002</v>
      </c>
      <c r="H111" s="28">
        <f>Table1[[#This Row],[APU
(units)]]*(1+Table1[[#This Row],[APU Trend]])^2</f>
        <v>21.060000000000002</v>
      </c>
      <c r="I111" s="55">
        <f>Table1[[#This Row],[APU
(units)]]*(1+Table1[[#This Row],[APU Trend]])^3</f>
        <v>18.954000000000001</v>
      </c>
      <c r="J111" s="55">
        <f>Table1[[#This Row],[APU
(units)]]*(1+Table1[[#This Row],[APU Trend]])^4</f>
        <v>17.058600000000002</v>
      </c>
      <c r="K111" s="55">
        <f>Table1[[#This Row],[APU
(units)]]*(1+Table1[[#This Row],[APU Trend]])^5</f>
        <v>15.352740000000004</v>
      </c>
      <c r="L111" s="55">
        <f>Table1[[#This Row],[APU
(units)]]*(1+Table1[[#This Row],[APU Trend]])^6</f>
        <v>13.817466000000005</v>
      </c>
      <c r="M111" s="55">
        <f>Table1[[#This Row],[APU
(units)]]*(1+Table1[[#This Row],[APU Trend]])^7</f>
        <v>12.435719400000004</v>
      </c>
      <c r="N111" s="55">
        <f>Table1[[#This Row],[APU
(units)]]*(1+Table1[[#This Row],[APU Trend]])^8</f>
        <v>11.192147460000005</v>
      </c>
      <c r="O111" s="55">
        <f>Table1[[#This Row],[APU
(units)]]*(1+Table1[[#This Row],[APU Trend]])^9</f>
        <v>10.072932714000004</v>
      </c>
      <c r="P111" s="55">
        <f>Table1[[#This Row],[APU
(units)]]*(1+Table1[[#This Row],[APU Trend]])^10</f>
        <v>9.0656394426000038</v>
      </c>
      <c r="Q111" s="55">
        <f>Table1[[#This Row],[APU
(units)]]*(1+Table1[[#This Row],[APU Trend]])^11</f>
        <v>8.1590754983400053</v>
      </c>
      <c r="R111" s="55">
        <f>SUM(Table1[[#This Row],[Oct]:[September]])</f>
        <v>186.56832051494004</v>
      </c>
      <c r="S111" s="55">
        <f>Table1[[#This Row],[On-Hand Stock ($)]]*Table1[[#This Row],[APU Trend]]</f>
        <v>-78.578622007600018</v>
      </c>
      <c r="T111" s="87">
        <v>-0.1</v>
      </c>
      <c r="U111" s="87" t="b">
        <f>IF(AND(Table1[[#This Row],[INVENTROY SIZING]]&lt;0,Table1[[#This Row],[Lead Time (days)]]&lt;30),TRUE,FALSE)</f>
        <v>0</v>
      </c>
      <c r="V111" s="28">
        <v>1</v>
      </c>
      <c r="W111" s="28">
        <f>1.65+SQRT((30)*Table1[[#This Row],[Demand variability (COV)]])+(V111*Table1[[#This Row],[APU
(units)]])^2</f>
        <v>683.5236700622354</v>
      </c>
      <c r="X111" s="28">
        <f>(Table1[[#This Row],[INVENTORY IN UNITS ON HAND]]-W111)*Table1[[#This Row],[Std. Price ($)]]</f>
        <v>-8505.7474708086029</v>
      </c>
      <c r="Y111" s="28">
        <v>1.1499999999999999</v>
      </c>
      <c r="Z111" s="28">
        <v>40</v>
      </c>
    </row>
    <row r="112" spans="1:26" x14ac:dyDescent="0.15">
      <c r="A112" s="31">
        <v>83489.027486475548</v>
      </c>
      <c r="B112" s="32">
        <v>6.9740000000000002</v>
      </c>
      <c r="C112" s="32">
        <v>1410.9734746800002</v>
      </c>
      <c r="D112" s="32">
        <f>C112/Table1[[#This Row],[Std. Price ($)]]</f>
        <v>202.31911022082022</v>
      </c>
      <c r="E112" s="28">
        <v>42</v>
      </c>
      <c r="F112" s="28">
        <f>Table1[[#This Row],[APU
(units)]]*(1+Table1[[#This Row],[APU Trend]])^0</f>
        <v>42</v>
      </c>
      <c r="G112" s="28">
        <f>Table1[[#This Row],[APU
(units)]]*(1+Table1[[#This Row],[APU Trend]])^1</f>
        <v>58.8</v>
      </c>
      <c r="H112" s="28">
        <f>Table1[[#This Row],[APU
(units)]]*(1+Table1[[#This Row],[APU Trend]])^2</f>
        <v>82.32</v>
      </c>
      <c r="I112" s="55">
        <f>Table1[[#This Row],[APU
(units)]]*(1+Table1[[#This Row],[APU Trend]])^3</f>
        <v>115.24799999999998</v>
      </c>
      <c r="J112" s="55">
        <f>Table1[[#This Row],[APU
(units)]]*(1+Table1[[#This Row],[APU Trend]])^4</f>
        <v>161.34719999999996</v>
      </c>
      <c r="K112" s="55">
        <f>Table1[[#This Row],[APU
(units)]]*(1+Table1[[#This Row],[APU Trend]])^5</f>
        <v>225.88607999999994</v>
      </c>
      <c r="L112" s="55">
        <f>Table1[[#This Row],[APU
(units)]]*(1+Table1[[#This Row],[APU Trend]])^6</f>
        <v>316.24051199999985</v>
      </c>
      <c r="M112" s="55">
        <f>Table1[[#This Row],[APU
(units)]]*(1+Table1[[#This Row],[APU Trend]])^7</f>
        <v>442.73671679999973</v>
      </c>
      <c r="N112" s="55">
        <f>Table1[[#This Row],[APU
(units)]]*(1+Table1[[#This Row],[APU Trend]])^8</f>
        <v>619.83140351999964</v>
      </c>
      <c r="O112" s="55">
        <f>Table1[[#This Row],[APU
(units)]]*(1+Table1[[#This Row],[APU Trend]])^9</f>
        <v>867.76396492799938</v>
      </c>
      <c r="P112" s="55">
        <f>Table1[[#This Row],[APU
(units)]]*(1+Table1[[#This Row],[APU Trend]])^10</f>
        <v>1214.8695508991991</v>
      </c>
      <c r="Q112" s="55">
        <f>Table1[[#This Row],[APU
(units)]]*(1+Table1[[#This Row],[APU Trend]])^11</f>
        <v>1700.8173712588787</v>
      </c>
      <c r="R112" s="55">
        <f>SUM(Table1[[#This Row],[Oct]:[September]])</f>
        <v>5847.8607994060758</v>
      </c>
      <c r="S112" s="55">
        <f>Table1[[#This Row],[On-Hand Stock ($)]]*Table1[[#This Row],[APU Trend]]</f>
        <v>564.38938987200015</v>
      </c>
      <c r="T112" s="87">
        <v>0.4</v>
      </c>
      <c r="U112" s="87" t="b">
        <f>IF(AND(Table1[[#This Row],[INVENTROY SIZING]]&lt;0,Table1[[#This Row],[Lead Time (days)]]&lt;30),TRUE,FALSE)</f>
        <v>0</v>
      </c>
      <c r="V112" s="28">
        <v>1</v>
      </c>
      <c r="W112" s="28">
        <f>1.65+SQRT((30)*Table1[[#This Row],[Demand variability (COV)]])+(V112*Table1[[#This Row],[APU
(units)]])^2</f>
        <v>1774.1529406677926</v>
      </c>
      <c r="X112" s="28">
        <f>(Table1[[#This Row],[INVENTORY IN UNITS ON HAND]]-W112)*Table1[[#This Row],[Std. Price ($)]]</f>
        <v>-10961.969133537186</v>
      </c>
      <c r="Y112" s="28">
        <v>2.41</v>
      </c>
      <c r="Z112" s="28">
        <v>60</v>
      </c>
    </row>
    <row r="113" spans="1:26" x14ac:dyDescent="0.15">
      <c r="A113" s="31">
        <v>57475.615247827714</v>
      </c>
      <c r="B113" s="32">
        <v>10.667580000000001</v>
      </c>
      <c r="C113" s="32">
        <v>330.18501136793049</v>
      </c>
      <c r="D113" s="32">
        <f>C113/Table1[[#This Row],[Std. Price ($)]]</f>
        <v>30.952194534086498</v>
      </c>
      <c r="E113" s="28">
        <v>26</v>
      </c>
      <c r="F113" s="28">
        <f>Table1[[#This Row],[APU
(units)]]*(1+Table1[[#This Row],[APU Trend]])^0</f>
        <v>26</v>
      </c>
      <c r="G113" s="28">
        <f>Table1[[#This Row],[APU
(units)]]*(1+Table1[[#This Row],[APU Trend]])^1</f>
        <v>57.2</v>
      </c>
      <c r="H113" s="28">
        <f>Table1[[#This Row],[APU
(units)]]*(1+Table1[[#This Row],[APU Trend]])^2</f>
        <v>125.84000000000002</v>
      </c>
      <c r="I113" s="55">
        <f>Table1[[#This Row],[APU
(units)]]*(1+Table1[[#This Row],[APU Trend]])^3</f>
        <v>276.84800000000007</v>
      </c>
      <c r="J113" s="55">
        <f>Table1[[#This Row],[APU
(units)]]*(1+Table1[[#This Row],[APU Trend]])^4</f>
        <v>609.06560000000013</v>
      </c>
      <c r="K113" s="55">
        <f>Table1[[#This Row],[APU
(units)]]*(1+Table1[[#This Row],[APU Trend]])^5</f>
        <v>1339.9443200000005</v>
      </c>
      <c r="L113" s="55">
        <f>Table1[[#This Row],[APU
(units)]]*(1+Table1[[#This Row],[APU Trend]])^6</f>
        <v>2947.8775040000014</v>
      </c>
      <c r="M113" s="55">
        <f>Table1[[#This Row],[APU
(units)]]*(1+Table1[[#This Row],[APU Trend]])^7</f>
        <v>6485.3305088000043</v>
      </c>
      <c r="N113" s="55">
        <f>Table1[[#This Row],[APU
(units)]]*(1+Table1[[#This Row],[APU Trend]])^8</f>
        <v>14267.727119360008</v>
      </c>
      <c r="O113" s="55">
        <f>Table1[[#This Row],[APU
(units)]]*(1+Table1[[#This Row],[APU Trend]])^9</f>
        <v>31388.999662592018</v>
      </c>
      <c r="P113" s="55">
        <f>Table1[[#This Row],[APU
(units)]]*(1+Table1[[#This Row],[APU Trend]])^10</f>
        <v>69055.799257702456</v>
      </c>
      <c r="Q113" s="55">
        <f>Table1[[#This Row],[APU
(units)]]*(1+Table1[[#This Row],[APU Trend]])^11</f>
        <v>151922.7583669454</v>
      </c>
      <c r="R113" s="55">
        <f>SUM(Table1[[#This Row],[Oct]:[September]])</f>
        <v>278503.39033939992</v>
      </c>
      <c r="S113" s="55">
        <f>Table1[[#This Row],[On-Hand Stock ($)]]*Table1[[#This Row],[APU Trend]]</f>
        <v>396.22201364151658</v>
      </c>
      <c r="T113" s="87">
        <v>1.2</v>
      </c>
      <c r="U113" s="87" t="b">
        <f>IF(AND(Table1[[#This Row],[INVENTROY SIZING]]&lt;0,Table1[[#This Row],[Lead Time (days)]]&lt;30),TRUE,FALSE)</f>
        <v>0</v>
      </c>
      <c r="V113" s="28">
        <v>0.75</v>
      </c>
      <c r="W113" s="28">
        <f>1.65+SQRT((30)*Table1[[#This Row],[Demand variability (COV)]])+(V113*Table1[[#This Row],[APU
(units)]])^2</f>
        <v>387.21036721894069</v>
      </c>
      <c r="X113" s="28">
        <f>(Table1[[#This Row],[INVENTORY IN UNITS ON HAND]]-W113)*Table1[[#This Row],[Std. Price ($)]]</f>
        <v>-3800.4125577694972</v>
      </c>
      <c r="Y113" s="28">
        <v>0.94</v>
      </c>
      <c r="Z113" s="28">
        <v>29</v>
      </c>
    </row>
    <row r="114" spans="1:26" x14ac:dyDescent="0.15">
      <c r="A114" s="31">
        <v>58600.295977339912</v>
      </c>
      <c r="B114" s="32">
        <v>5.1383749999999999</v>
      </c>
      <c r="C114" s="32">
        <v>355.47575459870842</v>
      </c>
      <c r="D114" s="32">
        <f>C114/Table1[[#This Row],[Std. Price ($)]]</f>
        <v>69.180578412184474</v>
      </c>
      <c r="E114" s="28">
        <v>98</v>
      </c>
      <c r="F114" s="28">
        <f>Table1[[#This Row],[APU
(units)]]*(1+Table1[[#This Row],[APU Trend]])^0</f>
        <v>98</v>
      </c>
      <c r="G114" s="28">
        <f>Table1[[#This Row],[APU
(units)]]*(1+Table1[[#This Row],[APU Trend]])^1</f>
        <v>245</v>
      </c>
      <c r="H114" s="28">
        <f>Table1[[#This Row],[APU
(units)]]*(1+Table1[[#This Row],[APU Trend]])^2</f>
        <v>612.5</v>
      </c>
      <c r="I114" s="55">
        <f>Table1[[#This Row],[APU
(units)]]*(1+Table1[[#This Row],[APU Trend]])^3</f>
        <v>1531.25</v>
      </c>
      <c r="J114" s="55">
        <f>Table1[[#This Row],[APU
(units)]]*(1+Table1[[#This Row],[APU Trend]])^4</f>
        <v>3828.125</v>
      </c>
      <c r="K114" s="55">
        <f>Table1[[#This Row],[APU
(units)]]*(1+Table1[[#This Row],[APU Trend]])^5</f>
        <v>9570.3125</v>
      </c>
      <c r="L114" s="55">
        <f>Table1[[#This Row],[APU
(units)]]*(1+Table1[[#This Row],[APU Trend]])^6</f>
        <v>23925.78125</v>
      </c>
      <c r="M114" s="55">
        <f>Table1[[#This Row],[APU
(units)]]*(1+Table1[[#This Row],[APU Trend]])^7</f>
        <v>59814.453125</v>
      </c>
      <c r="N114" s="55">
        <f>Table1[[#This Row],[APU
(units)]]*(1+Table1[[#This Row],[APU Trend]])^8</f>
        <v>149536.1328125</v>
      </c>
      <c r="O114" s="55">
        <f>Table1[[#This Row],[APU
(units)]]*(1+Table1[[#This Row],[APU Trend]])^9</f>
        <v>373840.33203125</v>
      </c>
      <c r="P114" s="55">
        <f>Table1[[#This Row],[APU
(units)]]*(1+Table1[[#This Row],[APU Trend]])^10</f>
        <v>934600.830078125</v>
      </c>
      <c r="Q114" s="55">
        <f>Table1[[#This Row],[APU
(units)]]*(1+Table1[[#This Row],[APU Trend]])^11</f>
        <v>2336502.0751953125</v>
      </c>
      <c r="R114" s="55">
        <f>SUM(Table1[[#This Row],[Oct]:[September]])</f>
        <v>3894104.7919921875</v>
      </c>
      <c r="S114" s="55">
        <f>Table1[[#This Row],[On-Hand Stock ($)]]*Table1[[#This Row],[APU Trend]]</f>
        <v>533.21363189806266</v>
      </c>
      <c r="T114" s="87">
        <v>1.5</v>
      </c>
      <c r="U114" s="87" t="b">
        <f>IF(AND(Table1[[#This Row],[INVENTROY SIZING]]&lt;0,Table1[[#This Row],[Lead Time (days)]]&lt;30),TRUE,FALSE)</f>
        <v>0</v>
      </c>
      <c r="V114" s="28">
        <v>1</v>
      </c>
      <c r="W114" s="28">
        <f>1.65+SQRT((30)*Table1[[#This Row],[Demand variability (COV)]])+(V114*Table1[[#This Row],[APU
(units)]])^2</f>
        <v>9612.2907830863533</v>
      </c>
      <c r="X114" s="28">
        <f>(Table1[[#This Row],[INVENTORY IN UNITS ON HAND]]-W114)*Table1[[#This Row],[Std. Price ($)]]</f>
        <v>-49036.078897942629</v>
      </c>
      <c r="Y114" s="28">
        <v>1.47</v>
      </c>
      <c r="Z114" s="28">
        <v>11</v>
      </c>
    </row>
    <row r="115" spans="1:26" x14ac:dyDescent="0.15">
      <c r="A115" s="31">
        <v>88361.491570490587</v>
      </c>
      <c r="B115" s="32">
        <v>20.480284000000001</v>
      </c>
      <c r="C115" s="32">
        <v>1490</v>
      </c>
      <c r="D115" s="32">
        <f>C115/Table1[[#This Row],[Std. Price ($)]]</f>
        <v>72.75289737193097</v>
      </c>
      <c r="E115" s="28">
        <v>10</v>
      </c>
      <c r="F115" s="28">
        <f>Table1[[#This Row],[APU
(units)]]*(1+Table1[[#This Row],[APU Trend]])^0</f>
        <v>10</v>
      </c>
      <c r="G115" s="28">
        <f>Table1[[#This Row],[APU
(units)]]*(1+Table1[[#This Row],[APU Trend]])^1</f>
        <v>6</v>
      </c>
      <c r="H115" s="28">
        <f>Table1[[#This Row],[APU
(units)]]*(1+Table1[[#This Row],[APU Trend]])^2</f>
        <v>3.5999999999999996</v>
      </c>
      <c r="I115" s="55">
        <f>Table1[[#This Row],[APU
(units)]]*(1+Table1[[#This Row],[APU Trend]])^3</f>
        <v>2.16</v>
      </c>
      <c r="J115" s="55">
        <f>Table1[[#This Row],[APU
(units)]]*(1+Table1[[#This Row],[APU Trend]])^4</f>
        <v>1.2959999999999998</v>
      </c>
      <c r="K115" s="55">
        <f>Table1[[#This Row],[APU
(units)]]*(1+Table1[[#This Row],[APU Trend]])^5</f>
        <v>0.77759999999999996</v>
      </c>
      <c r="L115" s="55">
        <f>Table1[[#This Row],[APU
(units)]]*(1+Table1[[#This Row],[APU Trend]])^6</f>
        <v>0.46655999999999997</v>
      </c>
      <c r="M115" s="55">
        <f>Table1[[#This Row],[APU
(units)]]*(1+Table1[[#This Row],[APU Trend]])^7</f>
        <v>0.27993599999999996</v>
      </c>
      <c r="N115" s="55">
        <f>Table1[[#This Row],[APU
(units)]]*(1+Table1[[#This Row],[APU Trend]])^8</f>
        <v>0.16796159999999999</v>
      </c>
      <c r="O115" s="55">
        <f>Table1[[#This Row],[APU
(units)]]*(1+Table1[[#This Row],[APU Trend]])^9</f>
        <v>0.10077695999999998</v>
      </c>
      <c r="P115" s="55">
        <f>Table1[[#This Row],[APU
(units)]]*(1+Table1[[#This Row],[APU Trend]])^10</f>
        <v>6.046617599999999E-2</v>
      </c>
      <c r="Q115" s="55">
        <f>Table1[[#This Row],[APU
(units)]]*(1+Table1[[#This Row],[APU Trend]])^11</f>
        <v>3.6279705599999997E-2</v>
      </c>
      <c r="R115" s="55">
        <f>SUM(Table1[[#This Row],[Oct]:[September]])</f>
        <v>24.945580441600001</v>
      </c>
      <c r="S115" s="55">
        <f>Table1[[#This Row],[On-Hand Stock ($)]]*Table1[[#This Row],[APU Trend]]</f>
        <v>-596</v>
      </c>
      <c r="T115" s="87">
        <v>-0.4</v>
      </c>
      <c r="U115" s="87" t="b">
        <f>IF(AND(Table1[[#This Row],[INVENTROY SIZING]]&lt;0,Table1[[#This Row],[Lead Time (days)]]&lt;30),TRUE,FALSE)</f>
        <v>1</v>
      </c>
      <c r="V115" s="28">
        <v>1</v>
      </c>
      <c r="W115" s="28">
        <f>1.65+SQRT((30)*Table1[[#This Row],[Demand variability (COV)]])+(V115*Table1[[#This Row],[APU
(units)]])^2</f>
        <v>106.72937003968012</v>
      </c>
      <c r="X115" s="28">
        <f>(Table1[[#This Row],[INVENTORY IN UNITS ON HAND]]-W115)*Table1[[#This Row],[Std. Price ($)]]</f>
        <v>-695.84780955374026</v>
      </c>
      <c r="Y115" s="28">
        <v>0.86</v>
      </c>
      <c r="Z115" s="28">
        <v>16</v>
      </c>
    </row>
    <row r="116" spans="1:26" x14ac:dyDescent="0.15">
      <c r="A116" s="31">
        <v>79307.869424532139</v>
      </c>
      <c r="B116" s="32">
        <v>29.008980000000001</v>
      </c>
      <c r="C116" s="32">
        <v>24000</v>
      </c>
      <c r="D116" s="32">
        <f>C116/Table1[[#This Row],[Std. Price ($)]]</f>
        <v>827.33001987660373</v>
      </c>
      <c r="E116" s="28">
        <v>10</v>
      </c>
      <c r="F116" s="28">
        <f>Table1[[#This Row],[APU
(units)]]*(1+Table1[[#This Row],[APU Trend]])^0</f>
        <v>10</v>
      </c>
      <c r="G116" s="28">
        <f>Table1[[#This Row],[APU
(units)]]*(1+Table1[[#This Row],[APU Trend]])^1</f>
        <v>6</v>
      </c>
      <c r="H116" s="28">
        <f>Table1[[#This Row],[APU
(units)]]*(1+Table1[[#This Row],[APU Trend]])^2</f>
        <v>3.5999999999999996</v>
      </c>
      <c r="I116" s="55">
        <f>Table1[[#This Row],[APU
(units)]]*(1+Table1[[#This Row],[APU Trend]])^3</f>
        <v>2.16</v>
      </c>
      <c r="J116" s="55">
        <f>Table1[[#This Row],[APU
(units)]]*(1+Table1[[#This Row],[APU Trend]])^4</f>
        <v>1.2959999999999998</v>
      </c>
      <c r="K116" s="55">
        <f>Table1[[#This Row],[APU
(units)]]*(1+Table1[[#This Row],[APU Trend]])^5</f>
        <v>0.77759999999999996</v>
      </c>
      <c r="L116" s="55">
        <f>Table1[[#This Row],[APU
(units)]]*(1+Table1[[#This Row],[APU Trend]])^6</f>
        <v>0.46655999999999997</v>
      </c>
      <c r="M116" s="55">
        <f>Table1[[#This Row],[APU
(units)]]*(1+Table1[[#This Row],[APU Trend]])^7</f>
        <v>0.27993599999999996</v>
      </c>
      <c r="N116" s="55">
        <f>Table1[[#This Row],[APU
(units)]]*(1+Table1[[#This Row],[APU Trend]])^8</f>
        <v>0.16796159999999999</v>
      </c>
      <c r="O116" s="55">
        <f>Table1[[#This Row],[APU
(units)]]*(1+Table1[[#This Row],[APU Trend]])^9</f>
        <v>0.10077695999999998</v>
      </c>
      <c r="P116" s="55">
        <f>Table1[[#This Row],[APU
(units)]]*(1+Table1[[#This Row],[APU Trend]])^10</f>
        <v>6.046617599999999E-2</v>
      </c>
      <c r="Q116" s="55">
        <f>Table1[[#This Row],[APU
(units)]]*(1+Table1[[#This Row],[APU Trend]])^11</f>
        <v>3.6279705599999997E-2</v>
      </c>
      <c r="R116" s="55">
        <f>SUM(Table1[[#This Row],[Oct]:[September]])</f>
        <v>24.945580441600001</v>
      </c>
      <c r="S116" s="55">
        <f>Table1[[#This Row],[On-Hand Stock ($)]]*Table1[[#This Row],[APU Trend]]</f>
        <v>-9600</v>
      </c>
      <c r="T116" s="87">
        <v>-0.4</v>
      </c>
      <c r="U116" s="87" t="b">
        <f>IF(AND(Table1[[#This Row],[INVENTROY SIZING]]&lt;0,Table1[[#This Row],[Lead Time (days)]]&lt;30),TRUE,FALSE)</f>
        <v>1</v>
      </c>
      <c r="V116" s="28">
        <v>1</v>
      </c>
      <c r="W116" s="28">
        <f>1.65+SQRT((30)*Table1[[#This Row],[Demand variability (COV)]])+(V116*Table1[[#This Row],[APU
(units)]])^2</f>
        <v>107.91897120746299</v>
      </c>
      <c r="X116" s="28">
        <f>(Table1[[#This Row],[INVENTORY IN UNITS ON HAND]]-W116)*Table1[[#This Row],[Std. Price ($)]]</f>
        <v>20869.380722622132</v>
      </c>
      <c r="Y116" s="28">
        <v>1.31</v>
      </c>
      <c r="Z116" s="28">
        <v>16</v>
      </c>
    </row>
    <row r="117" spans="1:26" x14ac:dyDescent="0.15">
      <c r="A117" s="31">
        <v>71000.671989028197</v>
      </c>
      <c r="B117" s="32">
        <v>21.301280000000002</v>
      </c>
      <c r="C117" s="32">
        <v>846.45960519120001</v>
      </c>
      <c r="D117" s="32">
        <f>C117/Table1[[#This Row],[Std. Price ($)]]</f>
        <v>39.737499586466164</v>
      </c>
      <c r="E117" s="28">
        <v>42</v>
      </c>
      <c r="F117" s="28">
        <f>Table1[[#This Row],[APU
(units)]]*(1+Table1[[#This Row],[APU Trend]])^0</f>
        <v>42</v>
      </c>
      <c r="G117" s="28">
        <f>Table1[[#This Row],[APU
(units)]]*(1+Table1[[#This Row],[APU Trend]])^1</f>
        <v>50.4</v>
      </c>
      <c r="H117" s="28">
        <f>Table1[[#This Row],[APU
(units)]]*(1+Table1[[#This Row],[APU Trend]])^2</f>
        <v>60.48</v>
      </c>
      <c r="I117" s="55">
        <f>Table1[[#This Row],[APU
(units)]]*(1+Table1[[#This Row],[APU Trend]])^3</f>
        <v>72.575999999999993</v>
      </c>
      <c r="J117" s="55">
        <f>Table1[[#This Row],[APU
(units)]]*(1+Table1[[#This Row],[APU Trend]])^4</f>
        <v>87.091200000000001</v>
      </c>
      <c r="K117" s="55">
        <f>Table1[[#This Row],[APU
(units)]]*(1+Table1[[#This Row],[APU Trend]])^5</f>
        <v>104.50944</v>
      </c>
      <c r="L117" s="55">
        <f>Table1[[#This Row],[APU
(units)]]*(1+Table1[[#This Row],[APU Trend]])^6</f>
        <v>125.41132799999998</v>
      </c>
      <c r="M117" s="55">
        <f>Table1[[#This Row],[APU
(units)]]*(1+Table1[[#This Row],[APU Trend]])^7</f>
        <v>150.4935936</v>
      </c>
      <c r="N117" s="55">
        <f>Table1[[#This Row],[APU
(units)]]*(1+Table1[[#This Row],[APU Trend]])^8</f>
        <v>180.59231231999996</v>
      </c>
      <c r="O117" s="55">
        <f>Table1[[#This Row],[APU
(units)]]*(1+Table1[[#This Row],[APU Trend]])^9</f>
        <v>216.71077478399997</v>
      </c>
      <c r="P117" s="55">
        <f>Table1[[#This Row],[APU
(units)]]*(1+Table1[[#This Row],[APU Trend]])^10</f>
        <v>260.05292974079998</v>
      </c>
      <c r="Q117" s="55">
        <f>Table1[[#This Row],[APU
(units)]]*(1+Table1[[#This Row],[APU Trend]])^11</f>
        <v>312.06351568895997</v>
      </c>
      <c r="R117" s="55">
        <f>SUM(Table1[[#This Row],[Oct]:[September]])</f>
        <v>1662.3810941337599</v>
      </c>
      <c r="S117" s="55">
        <f>Table1[[#This Row],[On-Hand Stock ($)]]*Table1[[#This Row],[APU Trend]]</f>
        <v>169.29192103824002</v>
      </c>
      <c r="T117" s="87">
        <v>0.2</v>
      </c>
      <c r="U117" s="87" t="b">
        <f>IF(AND(Table1[[#This Row],[INVENTROY SIZING]]&lt;0,Table1[[#This Row],[Lead Time (days)]]&lt;30),TRUE,FALSE)</f>
        <v>0</v>
      </c>
      <c r="V117" s="28">
        <v>1</v>
      </c>
      <c r="W117" s="28">
        <f>1.65+SQRT((30)*Table1[[#This Row],[Demand variability (COV)]])+(V117*Table1[[#This Row],[APU
(units)]])^2</f>
        <v>1773.0998322128758</v>
      </c>
      <c r="X117" s="28">
        <f>(Table1[[#This Row],[INVENTORY IN UNITS ON HAND]]-W117)*Table1[[#This Row],[Std. Price ($)]]</f>
        <v>-36922.83638872829</v>
      </c>
      <c r="Y117" s="28">
        <v>1.85</v>
      </c>
      <c r="Z117" s="28">
        <v>11</v>
      </c>
    </row>
    <row r="118" spans="1:26" x14ac:dyDescent="0.15">
      <c r="A118" s="31">
        <v>89251.544521007207</v>
      </c>
      <c r="B118" s="32">
        <v>32.441200000000002</v>
      </c>
      <c r="C118" s="32">
        <v>968.31874968400007</v>
      </c>
      <c r="D118" s="32">
        <f>C118/Table1[[#This Row],[Std. Price ($)]]</f>
        <v>29.848425757493558</v>
      </c>
      <c r="E118" s="28">
        <v>10</v>
      </c>
      <c r="F118" s="28">
        <f>Table1[[#This Row],[APU
(units)]]*(1+Table1[[#This Row],[APU Trend]])^0</f>
        <v>10</v>
      </c>
      <c r="G118" s="28">
        <f>Table1[[#This Row],[APU
(units)]]*(1+Table1[[#This Row],[APU Trend]])^1</f>
        <v>12</v>
      </c>
      <c r="H118" s="28">
        <f>Table1[[#This Row],[APU
(units)]]*(1+Table1[[#This Row],[APU Trend]])^2</f>
        <v>14.399999999999999</v>
      </c>
      <c r="I118" s="55">
        <f>Table1[[#This Row],[APU
(units)]]*(1+Table1[[#This Row],[APU Trend]])^3</f>
        <v>17.28</v>
      </c>
      <c r="J118" s="55">
        <f>Table1[[#This Row],[APU
(units)]]*(1+Table1[[#This Row],[APU Trend]])^4</f>
        <v>20.735999999999997</v>
      </c>
      <c r="K118" s="55">
        <f>Table1[[#This Row],[APU
(units)]]*(1+Table1[[#This Row],[APU Trend]])^5</f>
        <v>24.883199999999999</v>
      </c>
      <c r="L118" s="55">
        <f>Table1[[#This Row],[APU
(units)]]*(1+Table1[[#This Row],[APU Trend]])^6</f>
        <v>29.859839999999998</v>
      </c>
      <c r="M118" s="55">
        <f>Table1[[#This Row],[APU
(units)]]*(1+Table1[[#This Row],[APU Trend]])^7</f>
        <v>35.831807999999995</v>
      </c>
      <c r="N118" s="55">
        <f>Table1[[#This Row],[APU
(units)]]*(1+Table1[[#This Row],[APU Trend]])^8</f>
        <v>42.998169599999997</v>
      </c>
      <c r="O118" s="55">
        <f>Table1[[#This Row],[APU
(units)]]*(1+Table1[[#This Row],[APU Trend]])^9</f>
        <v>51.597803519999992</v>
      </c>
      <c r="P118" s="55">
        <f>Table1[[#This Row],[APU
(units)]]*(1+Table1[[#This Row],[APU Trend]])^10</f>
        <v>61.917364223999989</v>
      </c>
      <c r="Q118" s="55">
        <f>Table1[[#This Row],[APU
(units)]]*(1+Table1[[#This Row],[APU Trend]])^11</f>
        <v>74.300837068799993</v>
      </c>
      <c r="R118" s="55">
        <f>SUM(Table1[[#This Row],[Oct]:[September]])</f>
        <v>395.80502241279999</v>
      </c>
      <c r="S118" s="55">
        <f>Table1[[#This Row],[On-Hand Stock ($)]]*Table1[[#This Row],[APU Trend]]</f>
        <v>193.66374993680003</v>
      </c>
      <c r="T118" s="87">
        <v>0.2</v>
      </c>
      <c r="U118" s="87" t="b">
        <f>IF(AND(Table1[[#This Row],[INVENTROY SIZING]]&lt;0,Table1[[#This Row],[Lead Time (days)]]&lt;30),TRUE,FALSE)</f>
        <v>0</v>
      </c>
      <c r="V118" s="28">
        <v>1</v>
      </c>
      <c r="W118" s="28">
        <f>1.65+SQRT((30)*Table1[[#This Row],[Demand variability (COV)]])+(V118*Table1[[#This Row],[APU
(units)]])^2</f>
        <v>107.79817045957576</v>
      </c>
      <c r="X118" s="28">
        <f>(Table1[[#This Row],[INVENTORY IN UNITS ON HAND]]-W118)*Table1[[#This Row],[Std. Price ($)]]</f>
        <v>-2528.7832578291891</v>
      </c>
      <c r="Y118" s="28">
        <v>1.26</v>
      </c>
      <c r="Z118" s="28">
        <v>51</v>
      </c>
    </row>
    <row r="119" spans="1:26" x14ac:dyDescent="0.15">
      <c r="A119" s="31">
        <v>93469.558508538292</v>
      </c>
      <c r="B119" s="32">
        <v>9.5496499999999997</v>
      </c>
      <c r="C119" s="32">
        <v>825.27237292500013</v>
      </c>
      <c r="D119" s="32">
        <f>C119/Table1[[#This Row],[Std. Price ($)]]</f>
        <v>86.41912247307495</v>
      </c>
      <c r="E119" s="28">
        <v>18</v>
      </c>
      <c r="F119" s="28">
        <f>Table1[[#This Row],[APU
(units)]]*(1+Table1[[#This Row],[APU Trend]])^0</f>
        <v>18</v>
      </c>
      <c r="G119" s="28">
        <f>Table1[[#This Row],[APU
(units)]]*(1+Table1[[#This Row],[APU Trend]])^1</f>
        <v>27</v>
      </c>
      <c r="H119" s="28">
        <f>Table1[[#This Row],[APU
(units)]]*(1+Table1[[#This Row],[APU Trend]])^2</f>
        <v>40.5</v>
      </c>
      <c r="I119" s="55">
        <f>Table1[[#This Row],[APU
(units)]]*(1+Table1[[#This Row],[APU Trend]])^3</f>
        <v>60.75</v>
      </c>
      <c r="J119" s="55">
        <f>Table1[[#This Row],[APU
(units)]]*(1+Table1[[#This Row],[APU Trend]])^4</f>
        <v>91.125</v>
      </c>
      <c r="K119" s="55">
        <f>Table1[[#This Row],[APU
(units)]]*(1+Table1[[#This Row],[APU Trend]])^5</f>
        <v>136.6875</v>
      </c>
      <c r="L119" s="55">
        <f>Table1[[#This Row],[APU
(units)]]*(1+Table1[[#This Row],[APU Trend]])^6</f>
        <v>205.03125</v>
      </c>
      <c r="M119" s="55">
        <f>Table1[[#This Row],[APU
(units)]]*(1+Table1[[#This Row],[APU Trend]])^7</f>
        <v>307.546875</v>
      </c>
      <c r="N119" s="55">
        <f>Table1[[#This Row],[APU
(units)]]*(1+Table1[[#This Row],[APU Trend]])^8</f>
        <v>461.3203125</v>
      </c>
      <c r="O119" s="55">
        <f>Table1[[#This Row],[APU
(units)]]*(1+Table1[[#This Row],[APU Trend]])^9</f>
        <v>691.98046875</v>
      </c>
      <c r="P119" s="55">
        <f>Table1[[#This Row],[APU
(units)]]*(1+Table1[[#This Row],[APU Trend]])^10</f>
        <v>1037.970703125</v>
      </c>
      <c r="Q119" s="55">
        <f>Table1[[#This Row],[APU
(units)]]*(1+Table1[[#This Row],[APU Trend]])^11</f>
        <v>1556.9560546875</v>
      </c>
      <c r="R119" s="55">
        <f>SUM(Table1[[#This Row],[Oct]:[September]])</f>
        <v>4634.8681640625</v>
      </c>
      <c r="S119" s="55">
        <f>Table1[[#This Row],[On-Hand Stock ($)]]*Table1[[#This Row],[APU Trend]]</f>
        <v>412.63618646250006</v>
      </c>
      <c r="T119" s="87">
        <v>0.5</v>
      </c>
      <c r="U119" s="87" t="b">
        <f>IF(AND(Table1[[#This Row],[INVENTROY SIZING]]&lt;0,Table1[[#This Row],[Lead Time (days)]]&lt;30),TRUE,FALSE)</f>
        <v>0</v>
      </c>
      <c r="V119" s="28">
        <v>1</v>
      </c>
      <c r="W119" s="28">
        <f>1.65+SQRT((30)*Table1[[#This Row],[Demand variability (COV)]])+(V119*Table1[[#This Row],[APU
(units)]])^2</f>
        <v>330.98853912601567</v>
      </c>
      <c r="X119" s="28">
        <f>(Table1[[#This Row],[INVENTORY IN UNITS ON HAND]]-W119)*Table1[[#This Row],[Std. Price ($)]]</f>
        <v>-2335.5523297397554</v>
      </c>
      <c r="Y119" s="28">
        <v>0.95</v>
      </c>
      <c r="Z119" s="28">
        <v>100</v>
      </c>
    </row>
    <row r="120" spans="1:26" x14ac:dyDescent="0.15">
      <c r="A120" s="31">
        <v>45870.41515204827</v>
      </c>
      <c r="B120" s="32">
        <v>9.5307300000000019</v>
      </c>
      <c r="C120" s="32">
        <v>465.56871568020023</v>
      </c>
      <c r="D120" s="32">
        <f>C120/Table1[[#This Row],[Std. Price ($)]]</f>
        <v>48.849218861535277</v>
      </c>
      <c r="E120" s="28">
        <v>18</v>
      </c>
      <c r="F120" s="28">
        <f>Table1[[#This Row],[APU
(units)]]*(1+Table1[[#This Row],[APU Trend]])^0</f>
        <v>18</v>
      </c>
      <c r="G120" s="28">
        <f>Table1[[#This Row],[APU
(units)]]*(1+Table1[[#This Row],[APU Trend]])^1</f>
        <v>21.599999999999998</v>
      </c>
      <c r="H120" s="28">
        <f>Table1[[#This Row],[APU
(units)]]*(1+Table1[[#This Row],[APU Trend]])^2</f>
        <v>25.919999999999998</v>
      </c>
      <c r="I120" s="55">
        <f>Table1[[#This Row],[APU
(units)]]*(1+Table1[[#This Row],[APU Trend]])^3</f>
        <v>31.103999999999999</v>
      </c>
      <c r="J120" s="55">
        <f>Table1[[#This Row],[APU
(units)]]*(1+Table1[[#This Row],[APU Trend]])^4</f>
        <v>37.324799999999996</v>
      </c>
      <c r="K120" s="55">
        <f>Table1[[#This Row],[APU
(units)]]*(1+Table1[[#This Row],[APU Trend]])^5</f>
        <v>44.789760000000001</v>
      </c>
      <c r="L120" s="55">
        <f>Table1[[#This Row],[APU
(units)]]*(1+Table1[[#This Row],[APU Trend]])^6</f>
        <v>53.747711999999993</v>
      </c>
      <c r="M120" s="55">
        <f>Table1[[#This Row],[APU
(units)]]*(1+Table1[[#This Row],[APU Trend]])^7</f>
        <v>64.497254399999989</v>
      </c>
      <c r="N120" s="55">
        <f>Table1[[#This Row],[APU
(units)]]*(1+Table1[[#This Row],[APU Trend]])^8</f>
        <v>77.396705279999992</v>
      </c>
      <c r="O120" s="55">
        <f>Table1[[#This Row],[APU
(units)]]*(1+Table1[[#This Row],[APU Trend]])^9</f>
        <v>92.876046335999987</v>
      </c>
      <c r="P120" s="55">
        <f>Table1[[#This Row],[APU
(units)]]*(1+Table1[[#This Row],[APU Trend]])^10</f>
        <v>111.45125560319998</v>
      </c>
      <c r="Q120" s="55">
        <f>Table1[[#This Row],[APU
(units)]]*(1+Table1[[#This Row],[APU Trend]])^11</f>
        <v>133.74150672383999</v>
      </c>
      <c r="R120" s="55">
        <f>SUM(Table1[[#This Row],[Oct]:[September]])</f>
        <v>712.44904034303988</v>
      </c>
      <c r="S120" s="55">
        <f>Table1[[#This Row],[On-Hand Stock ($)]]*Table1[[#This Row],[APU Trend]]</f>
        <v>93.113743136040057</v>
      </c>
      <c r="T120" s="87">
        <v>0.2</v>
      </c>
      <c r="U120" s="87" t="b">
        <f>IF(AND(Table1[[#This Row],[INVENTROY SIZING]]&lt;0,Table1[[#This Row],[Lead Time (days)]]&lt;30),TRUE,FALSE)</f>
        <v>0</v>
      </c>
      <c r="V120" s="28">
        <v>1</v>
      </c>
      <c r="W120" s="28">
        <f>1.65+SQRT((30)*Table1[[#This Row],[Demand variability (COV)]])+(V120*Table1[[#This Row],[APU
(units)]])^2</f>
        <v>331.31568618968612</v>
      </c>
      <c r="X120" s="28">
        <f>(Table1[[#This Row],[INVENTORY IN UNITS ON HAND]]-W120)*Table1[[#This Row],[Std. Price ($)]]</f>
        <v>-2692.1116341584275</v>
      </c>
      <c r="Y120" s="28">
        <v>1.07</v>
      </c>
      <c r="Z120" s="28">
        <v>60</v>
      </c>
    </row>
    <row r="121" spans="1:26" x14ac:dyDescent="0.15">
      <c r="A121" s="31">
        <v>37485.479824453614</v>
      </c>
      <c r="B121" s="32">
        <v>52.520160000000004</v>
      </c>
      <c r="C121" s="32">
        <v>22000</v>
      </c>
      <c r="D121" s="32">
        <f>C121/Table1[[#This Row],[Std. Price ($)]]</f>
        <v>418.88676652927177</v>
      </c>
      <c r="E121" s="28">
        <v>10</v>
      </c>
      <c r="F121" s="28">
        <f>Table1[[#This Row],[APU
(units)]]*(1+Table1[[#This Row],[APU Trend]])^0</f>
        <v>10</v>
      </c>
      <c r="G121" s="28">
        <f>Table1[[#This Row],[APU
(units)]]*(1+Table1[[#This Row],[APU Trend]])^1</f>
        <v>22</v>
      </c>
      <c r="H121" s="28">
        <f>Table1[[#This Row],[APU
(units)]]*(1+Table1[[#This Row],[APU Trend]])^2</f>
        <v>48.400000000000006</v>
      </c>
      <c r="I121" s="55">
        <f>Table1[[#This Row],[APU
(units)]]*(1+Table1[[#This Row],[APU Trend]])^3</f>
        <v>106.48000000000003</v>
      </c>
      <c r="J121" s="55">
        <f>Table1[[#This Row],[APU
(units)]]*(1+Table1[[#This Row],[APU Trend]])^4</f>
        <v>234.25600000000006</v>
      </c>
      <c r="K121" s="55">
        <f>Table1[[#This Row],[APU
(units)]]*(1+Table1[[#This Row],[APU Trend]])^5</f>
        <v>515.36320000000023</v>
      </c>
      <c r="L121" s="55">
        <f>Table1[[#This Row],[APU
(units)]]*(1+Table1[[#This Row],[APU Trend]])^6</f>
        <v>1133.7990400000006</v>
      </c>
      <c r="M121" s="55">
        <f>Table1[[#This Row],[APU
(units)]]*(1+Table1[[#This Row],[APU Trend]])^7</f>
        <v>2494.3578880000014</v>
      </c>
      <c r="N121" s="55">
        <f>Table1[[#This Row],[APU
(units)]]*(1+Table1[[#This Row],[APU Trend]])^8</f>
        <v>5487.5873536000026</v>
      </c>
      <c r="O121" s="55">
        <f>Table1[[#This Row],[APU
(units)]]*(1+Table1[[#This Row],[APU Trend]])^9</f>
        <v>12072.692177920007</v>
      </c>
      <c r="P121" s="55">
        <f>Table1[[#This Row],[APU
(units)]]*(1+Table1[[#This Row],[APU Trend]])^10</f>
        <v>26559.922791424018</v>
      </c>
      <c r="Q121" s="55">
        <f>Table1[[#This Row],[APU
(units)]]*(1+Table1[[#This Row],[APU Trend]])^11</f>
        <v>58431.83014113285</v>
      </c>
      <c r="R121" s="55">
        <f>SUM(Table1[[#This Row],[Oct]:[September]])</f>
        <v>107116.68859207688</v>
      </c>
      <c r="S121" s="55">
        <f>Table1[[#This Row],[On-Hand Stock ($)]]*Table1[[#This Row],[APU Trend]]</f>
        <v>26400</v>
      </c>
      <c r="T121" s="87">
        <v>1.2</v>
      </c>
      <c r="U121" s="87" t="b">
        <f>IF(AND(Table1[[#This Row],[INVENTROY SIZING]]&lt;0,Table1[[#This Row],[Lead Time (days)]]&lt;30),TRUE,FALSE)</f>
        <v>0</v>
      </c>
      <c r="V121" s="28">
        <v>0.8</v>
      </c>
      <c r="W121" s="28">
        <f>1.65+SQRT((30)*Table1[[#This Row],[Demand variability (COV)]])+(V121*Table1[[#This Row],[APU
(units)]])^2</f>
        <v>71.47237065120386</v>
      </c>
      <c r="X121" s="28">
        <f>(Table1[[#This Row],[INVENTORY IN UNITS ON HAND]]-W121)*Table1[[#This Row],[Std. Price ($)]]</f>
        <v>18246.259657819468</v>
      </c>
      <c r="Y121" s="28">
        <v>1.1299999999999999</v>
      </c>
      <c r="Z121" s="28">
        <v>258</v>
      </c>
    </row>
    <row r="122" spans="1:26" x14ac:dyDescent="0.15">
      <c r="A122" s="31">
        <v>84559.806059839437</v>
      </c>
      <c r="B122" s="32">
        <v>184.52016</v>
      </c>
      <c r="C122" s="32">
        <v>3408.6133704010676</v>
      </c>
      <c r="D122" s="32">
        <f>C122/Table1[[#This Row],[Std. Price ($)]]</f>
        <v>18.472850719406853</v>
      </c>
      <c r="E122" s="28">
        <v>10</v>
      </c>
      <c r="F122" s="28">
        <f>Table1[[#This Row],[APU
(units)]]*(1+Table1[[#This Row],[APU Trend]])^0</f>
        <v>10</v>
      </c>
      <c r="G122" s="28">
        <f>Table1[[#This Row],[APU
(units)]]*(1+Table1[[#This Row],[APU Trend]])^1</f>
        <v>6</v>
      </c>
      <c r="H122" s="28">
        <f>Table1[[#This Row],[APU
(units)]]*(1+Table1[[#This Row],[APU Trend]])^2</f>
        <v>3.5999999999999996</v>
      </c>
      <c r="I122" s="55">
        <f>Table1[[#This Row],[APU
(units)]]*(1+Table1[[#This Row],[APU Trend]])^3</f>
        <v>2.16</v>
      </c>
      <c r="J122" s="55">
        <f>Table1[[#This Row],[APU
(units)]]*(1+Table1[[#This Row],[APU Trend]])^4</f>
        <v>1.2959999999999998</v>
      </c>
      <c r="K122" s="55">
        <f>Table1[[#This Row],[APU
(units)]]*(1+Table1[[#This Row],[APU Trend]])^5</f>
        <v>0.77759999999999996</v>
      </c>
      <c r="L122" s="55">
        <f>Table1[[#This Row],[APU
(units)]]*(1+Table1[[#This Row],[APU Trend]])^6</f>
        <v>0.46655999999999997</v>
      </c>
      <c r="M122" s="55">
        <f>Table1[[#This Row],[APU
(units)]]*(1+Table1[[#This Row],[APU Trend]])^7</f>
        <v>0.27993599999999996</v>
      </c>
      <c r="N122" s="55">
        <f>Table1[[#This Row],[APU
(units)]]*(1+Table1[[#This Row],[APU Trend]])^8</f>
        <v>0.16796159999999999</v>
      </c>
      <c r="O122" s="55">
        <f>Table1[[#This Row],[APU
(units)]]*(1+Table1[[#This Row],[APU Trend]])^9</f>
        <v>0.10077695999999998</v>
      </c>
      <c r="P122" s="55">
        <f>Table1[[#This Row],[APU
(units)]]*(1+Table1[[#This Row],[APU Trend]])^10</f>
        <v>6.046617599999999E-2</v>
      </c>
      <c r="Q122" s="55">
        <f>Table1[[#This Row],[APU
(units)]]*(1+Table1[[#This Row],[APU Trend]])^11</f>
        <v>3.6279705599999997E-2</v>
      </c>
      <c r="R122" s="55">
        <f>SUM(Table1[[#This Row],[Oct]:[September]])</f>
        <v>24.945580441600001</v>
      </c>
      <c r="S122" s="55">
        <f>Table1[[#This Row],[On-Hand Stock ($)]]*Table1[[#This Row],[APU Trend]]</f>
        <v>-1363.4453481604271</v>
      </c>
      <c r="T122" s="87">
        <v>-0.4</v>
      </c>
      <c r="U122" s="87" t="b">
        <f>IF(AND(Table1[[#This Row],[INVENTROY SIZING]]&lt;0,Table1[[#This Row],[Lead Time (days)]]&lt;30),TRUE,FALSE)</f>
        <v>0</v>
      </c>
      <c r="V122" s="28">
        <v>1</v>
      </c>
      <c r="W122" s="28">
        <f>1.65+SQRT((30)*Table1[[#This Row],[Demand variability (COV)]])+(V122*Table1[[#This Row],[APU
(units)]])^2</f>
        <v>107.36839138219833</v>
      </c>
      <c r="X122" s="28">
        <f>(Table1[[#This Row],[INVENTORY IN UNITS ON HAND]]-W122)*Table1[[#This Row],[Std. Price ($)]]</f>
        <v>-16403.019386384789</v>
      </c>
      <c r="Y122" s="28">
        <v>1.0900000000000001</v>
      </c>
      <c r="Z122" s="28">
        <v>44</v>
      </c>
    </row>
    <row r="123" spans="1:26" x14ac:dyDescent="0.15">
      <c r="A123" s="31">
        <v>67889.905013382435</v>
      </c>
      <c r="B123" s="32">
        <v>6.1725510000000003</v>
      </c>
      <c r="C123" s="32">
        <v>371.4495441433333</v>
      </c>
      <c r="D123" s="32">
        <f>C123/Table1[[#This Row],[Std. Price ($)]]</f>
        <v>60.177638733699126</v>
      </c>
      <c r="E123" s="28">
        <v>10</v>
      </c>
      <c r="F123" s="28">
        <f>Table1[[#This Row],[APU
(units)]]*(1+Table1[[#This Row],[APU Trend]])^0</f>
        <v>10</v>
      </c>
      <c r="G123" s="28">
        <f>Table1[[#This Row],[APU
(units)]]*(1+Table1[[#This Row],[APU Trend]])^1</f>
        <v>25</v>
      </c>
      <c r="H123" s="28">
        <f>Table1[[#This Row],[APU
(units)]]*(1+Table1[[#This Row],[APU Trend]])^2</f>
        <v>62.5</v>
      </c>
      <c r="I123" s="55">
        <f>Table1[[#This Row],[APU
(units)]]*(1+Table1[[#This Row],[APU Trend]])^3</f>
        <v>156.25</v>
      </c>
      <c r="J123" s="55">
        <f>Table1[[#This Row],[APU
(units)]]*(1+Table1[[#This Row],[APU Trend]])^4</f>
        <v>390.625</v>
      </c>
      <c r="K123" s="55">
        <f>Table1[[#This Row],[APU
(units)]]*(1+Table1[[#This Row],[APU Trend]])^5</f>
        <v>976.5625</v>
      </c>
      <c r="L123" s="55">
        <f>Table1[[#This Row],[APU
(units)]]*(1+Table1[[#This Row],[APU Trend]])^6</f>
        <v>2441.40625</v>
      </c>
      <c r="M123" s="55">
        <f>Table1[[#This Row],[APU
(units)]]*(1+Table1[[#This Row],[APU Trend]])^7</f>
        <v>6103.515625</v>
      </c>
      <c r="N123" s="55">
        <f>Table1[[#This Row],[APU
(units)]]*(1+Table1[[#This Row],[APU Trend]])^8</f>
        <v>15258.7890625</v>
      </c>
      <c r="O123" s="55">
        <f>Table1[[#This Row],[APU
(units)]]*(1+Table1[[#This Row],[APU Trend]])^9</f>
        <v>38146.97265625</v>
      </c>
      <c r="P123" s="55">
        <f>Table1[[#This Row],[APU
(units)]]*(1+Table1[[#This Row],[APU Trend]])^10</f>
        <v>95367.431640625</v>
      </c>
      <c r="Q123" s="55">
        <f>Table1[[#This Row],[APU
(units)]]*(1+Table1[[#This Row],[APU Trend]])^11</f>
        <v>238418.5791015625</v>
      </c>
      <c r="R123" s="55">
        <f>SUM(Table1[[#This Row],[Oct]:[September]])</f>
        <v>397357.6318359375</v>
      </c>
      <c r="S123" s="55">
        <f>Table1[[#This Row],[On-Hand Stock ($)]]*Table1[[#This Row],[APU Trend]]</f>
        <v>557.17431621499998</v>
      </c>
      <c r="T123" s="87">
        <v>1.5</v>
      </c>
      <c r="U123" s="87" t="b">
        <f>IF(AND(Table1[[#This Row],[INVENTROY SIZING]]&lt;0,Table1[[#This Row],[Lead Time (days)]]&lt;30),TRUE,FALSE)</f>
        <v>0</v>
      </c>
      <c r="V123" s="28">
        <v>1</v>
      </c>
      <c r="W123" s="28">
        <f>1.65+SQRT((30)*Table1[[#This Row],[Demand variability (COV)]])+(V123*Table1[[#This Row],[APU
(units)]])^2</f>
        <v>108.13074069840786</v>
      </c>
      <c r="X123" s="28">
        <f>(Table1[[#This Row],[INVENTORY IN UNITS ON HAND]]-W123)*Table1[[#This Row],[Std. Price ($)]]</f>
        <v>-295.99296748536489</v>
      </c>
      <c r="Y123" s="28">
        <v>1.4</v>
      </c>
      <c r="Z123" s="28">
        <v>100</v>
      </c>
    </row>
    <row r="124" spans="1:26" x14ac:dyDescent="0.15">
      <c r="A124" s="31">
        <v>66981.8873090587</v>
      </c>
      <c r="B124" s="32">
        <v>9.7580010000000019</v>
      </c>
      <c r="C124" s="32">
        <v>4500</v>
      </c>
      <c r="D124" s="32">
        <f>C124/Table1[[#This Row],[Std. Price ($)]]</f>
        <v>461.16002652592465</v>
      </c>
      <c r="E124" s="28">
        <v>10</v>
      </c>
      <c r="F124" s="28">
        <f>Table1[[#This Row],[APU
(units)]]*(1+Table1[[#This Row],[APU Trend]])^0</f>
        <v>10</v>
      </c>
      <c r="G124" s="28">
        <f>Table1[[#This Row],[APU
(units)]]*(1+Table1[[#This Row],[APU Trend]])^1</f>
        <v>4</v>
      </c>
      <c r="H124" s="28">
        <f>Table1[[#This Row],[APU
(units)]]*(1+Table1[[#This Row],[APU Trend]])^2</f>
        <v>1.6000000000000003</v>
      </c>
      <c r="I124" s="55">
        <f>Table1[[#This Row],[APU
(units)]]*(1+Table1[[#This Row],[APU Trend]])^3</f>
        <v>0.64000000000000012</v>
      </c>
      <c r="J124" s="55">
        <f>Table1[[#This Row],[APU
(units)]]*(1+Table1[[#This Row],[APU Trend]])^4</f>
        <v>0.25600000000000012</v>
      </c>
      <c r="K124" s="55">
        <f>Table1[[#This Row],[APU
(units)]]*(1+Table1[[#This Row],[APU Trend]])^5</f>
        <v>0.10240000000000006</v>
      </c>
      <c r="L124" s="55">
        <f>Table1[[#This Row],[APU
(units)]]*(1+Table1[[#This Row],[APU Trend]])^6</f>
        <v>4.0960000000000024E-2</v>
      </c>
      <c r="M124" s="55">
        <f>Table1[[#This Row],[APU
(units)]]*(1+Table1[[#This Row],[APU Trend]])^7</f>
        <v>1.6384000000000013E-2</v>
      </c>
      <c r="N124" s="55">
        <f>Table1[[#This Row],[APU
(units)]]*(1+Table1[[#This Row],[APU Trend]])^8</f>
        <v>6.5536000000000058E-3</v>
      </c>
      <c r="O124" s="55">
        <f>Table1[[#This Row],[APU
(units)]]*(1+Table1[[#This Row],[APU Trend]])^9</f>
        <v>2.6214400000000022E-3</v>
      </c>
      <c r="P124" s="55">
        <f>Table1[[#This Row],[APU
(units)]]*(1+Table1[[#This Row],[APU Trend]])^10</f>
        <v>1.0485760000000011E-3</v>
      </c>
      <c r="Q124" s="55">
        <f>Table1[[#This Row],[APU
(units)]]*(1+Table1[[#This Row],[APU Trend]])^11</f>
        <v>4.1943040000000045E-4</v>
      </c>
      <c r="R124" s="55">
        <f>SUM(Table1[[#This Row],[Oct]:[September]])</f>
        <v>16.666387046399993</v>
      </c>
      <c r="S124" s="55">
        <f>Table1[[#This Row],[On-Hand Stock ($)]]*Table1[[#This Row],[APU Trend]]</f>
        <v>-2700</v>
      </c>
      <c r="T124" s="87">
        <v>-0.6</v>
      </c>
      <c r="U124" s="87" t="b">
        <f>IF(AND(Table1[[#This Row],[INVENTROY SIZING]]&lt;0,Table1[[#This Row],[Lead Time (days)]]&lt;30),TRUE,FALSE)</f>
        <v>0</v>
      </c>
      <c r="V124" s="28">
        <v>1</v>
      </c>
      <c r="W124" s="28">
        <f>1.65+SQRT((30)*Table1[[#This Row],[Demand variability (COV)]])+(V124*Table1[[#This Row],[APU
(units)]])^2</f>
        <v>107.20877684387492</v>
      </c>
      <c r="X124" s="28">
        <f>(Table1[[#This Row],[INVENTORY IN UNITS ON HAND]]-W124)*Table1[[#This Row],[Std. Price ($)]]</f>
        <v>3453.8566483486916</v>
      </c>
      <c r="Y124" s="28">
        <v>1.03</v>
      </c>
      <c r="Z124" s="28">
        <v>95</v>
      </c>
    </row>
    <row r="125" spans="1:26" x14ac:dyDescent="0.15">
      <c r="A125" s="31">
        <v>92110.945615474862</v>
      </c>
      <c r="B125" s="32">
        <v>5.6944250000000007</v>
      </c>
      <c r="C125" s="32">
        <v>154.46519047884269</v>
      </c>
      <c r="D125" s="32">
        <f>C125/Table1[[#This Row],[Std. Price ($)]]</f>
        <v>27.1256870498501</v>
      </c>
      <c r="E125" s="28">
        <v>10</v>
      </c>
      <c r="F125" s="28">
        <f>Table1[[#This Row],[APU
(units)]]*(1+Table1[[#This Row],[APU Trend]])^0</f>
        <v>10</v>
      </c>
      <c r="G125" s="28">
        <f>Table1[[#This Row],[APU
(units)]]*(1+Table1[[#This Row],[APU Trend]])^1</f>
        <v>11</v>
      </c>
      <c r="H125" s="28">
        <f>Table1[[#This Row],[APU
(units)]]*(1+Table1[[#This Row],[APU Trend]])^2</f>
        <v>12.100000000000001</v>
      </c>
      <c r="I125" s="55">
        <f>Table1[[#This Row],[APU
(units)]]*(1+Table1[[#This Row],[APU Trend]])^3</f>
        <v>13.310000000000004</v>
      </c>
      <c r="J125" s="55">
        <f>Table1[[#This Row],[APU
(units)]]*(1+Table1[[#This Row],[APU Trend]])^4</f>
        <v>14.641000000000004</v>
      </c>
      <c r="K125" s="55">
        <f>Table1[[#This Row],[APU
(units)]]*(1+Table1[[#This Row],[APU Trend]])^5</f>
        <v>16.105100000000007</v>
      </c>
      <c r="L125" s="55">
        <f>Table1[[#This Row],[APU
(units)]]*(1+Table1[[#This Row],[APU Trend]])^6</f>
        <v>17.715610000000009</v>
      </c>
      <c r="M125" s="55">
        <f>Table1[[#This Row],[APU
(units)]]*(1+Table1[[#This Row],[APU Trend]])^7</f>
        <v>19.487171000000011</v>
      </c>
      <c r="N125" s="55">
        <f>Table1[[#This Row],[APU
(units)]]*(1+Table1[[#This Row],[APU Trend]])^8</f>
        <v>21.43588810000001</v>
      </c>
      <c r="O125" s="55">
        <f>Table1[[#This Row],[APU
(units)]]*(1+Table1[[#This Row],[APU Trend]])^9</f>
        <v>23.579476910000015</v>
      </c>
      <c r="P125" s="55">
        <f>Table1[[#This Row],[APU
(units)]]*(1+Table1[[#This Row],[APU Trend]])^10</f>
        <v>25.937424601000018</v>
      </c>
      <c r="Q125" s="55">
        <f>Table1[[#This Row],[APU
(units)]]*(1+Table1[[#This Row],[APU Trend]])^11</f>
        <v>28.531167061100025</v>
      </c>
      <c r="R125" s="55">
        <f>SUM(Table1[[#This Row],[Oct]:[September]])</f>
        <v>213.8428376721001</v>
      </c>
      <c r="S125" s="55">
        <f>Table1[[#This Row],[On-Hand Stock ($)]]*Table1[[#This Row],[APU Trend]]</f>
        <v>15.446519047884269</v>
      </c>
      <c r="T125" s="88">
        <v>0.1</v>
      </c>
      <c r="U125" s="88" t="b">
        <f>IF(AND(Table1[[#This Row],[INVENTROY SIZING]]&lt;0,Table1[[#This Row],[Lead Time (days)]]&lt;30),TRUE,FALSE)</f>
        <v>0</v>
      </c>
      <c r="V125" s="28">
        <v>0.9</v>
      </c>
      <c r="W125" s="28">
        <f>1.65+SQRT((30)*Table1[[#This Row],[Demand variability (COV)]])+(V125*Table1[[#This Row],[APU
(units)]])^2</f>
        <v>88.099770637375485</v>
      </c>
      <c r="X125" s="28">
        <f>(Table1[[#This Row],[INVENTORY IN UNITS ON HAND]]-W125)*Table1[[#This Row],[Std. Price ($)]]</f>
        <v>-347.21234593289427</v>
      </c>
      <c r="Y125" s="28">
        <v>0.99</v>
      </c>
      <c r="Z125" s="28">
        <v>60</v>
      </c>
    </row>
    <row r="126" spans="1:26" x14ac:dyDescent="0.15">
      <c r="A126" s="31">
        <v>13890.497114604428</v>
      </c>
      <c r="B126" s="32">
        <v>12.84305</v>
      </c>
      <c r="C126" s="32">
        <v>183.94257441008381</v>
      </c>
      <c r="D126" s="32">
        <f>C126/Table1[[#This Row],[Std. Price ($)]]</f>
        <v>14.322343556249008</v>
      </c>
      <c r="E126" s="28">
        <v>10</v>
      </c>
      <c r="F126" s="28">
        <f>Table1[[#This Row],[APU
(units)]]*(1+Table1[[#This Row],[APU Trend]])^0</f>
        <v>10</v>
      </c>
      <c r="G126" s="28">
        <f>Table1[[#This Row],[APU
(units)]]*(1+Table1[[#This Row],[APU Trend]])^1</f>
        <v>3.0000000000000004</v>
      </c>
      <c r="H126" s="28">
        <f>Table1[[#This Row],[APU
(units)]]*(1+Table1[[#This Row],[APU Trend]])^2</f>
        <v>0.90000000000000024</v>
      </c>
      <c r="I126" s="55">
        <f>Table1[[#This Row],[APU
(units)]]*(1+Table1[[#This Row],[APU Trend]])^3</f>
        <v>0.27000000000000013</v>
      </c>
      <c r="J126" s="55">
        <f>Table1[[#This Row],[APU
(units)]]*(1+Table1[[#This Row],[APU Trend]])^4</f>
        <v>8.1000000000000044E-2</v>
      </c>
      <c r="K126" s="55">
        <f>Table1[[#This Row],[APU
(units)]]*(1+Table1[[#This Row],[APU Trend]])^5</f>
        <v>2.4300000000000016E-2</v>
      </c>
      <c r="L126" s="55">
        <f>Table1[[#This Row],[APU
(units)]]*(1+Table1[[#This Row],[APU Trend]])^6</f>
        <v>7.2900000000000057E-3</v>
      </c>
      <c r="M126" s="55">
        <f>Table1[[#This Row],[APU
(units)]]*(1+Table1[[#This Row],[APU Trend]])^7</f>
        <v>2.1870000000000023E-3</v>
      </c>
      <c r="N126" s="55">
        <f>Table1[[#This Row],[APU
(units)]]*(1+Table1[[#This Row],[APU Trend]])^8</f>
        <v>6.5610000000000071E-4</v>
      </c>
      <c r="O126" s="55">
        <f>Table1[[#This Row],[APU
(units)]]*(1+Table1[[#This Row],[APU Trend]])^9</f>
        <v>1.9683000000000024E-4</v>
      </c>
      <c r="P126" s="55">
        <f>Table1[[#This Row],[APU
(units)]]*(1+Table1[[#This Row],[APU Trend]])^10</f>
        <v>5.9049000000000078E-5</v>
      </c>
      <c r="Q126" s="55">
        <f>Table1[[#This Row],[APU
(units)]]*(1+Table1[[#This Row],[APU Trend]])^11</f>
        <v>1.7714700000000025E-5</v>
      </c>
      <c r="R126" s="55">
        <f>SUM(Table1[[#This Row],[Oct]:[September]])</f>
        <v>14.2857066937</v>
      </c>
      <c r="S126" s="55">
        <f>Table1[[#This Row],[On-Hand Stock ($)]]*Table1[[#This Row],[APU Trend]]</f>
        <v>-128.75980208705866</v>
      </c>
      <c r="T126" s="87">
        <v>-0.7</v>
      </c>
      <c r="U126" s="87" t="b">
        <f>IF(AND(Table1[[#This Row],[INVENTROY SIZING]]&lt;0,Table1[[#This Row],[Lead Time (days)]]&lt;30),TRUE,FALSE)</f>
        <v>0</v>
      </c>
      <c r="V126" s="28">
        <v>0.82</v>
      </c>
      <c r="W126" s="28">
        <f>1.65+SQRT((30)*Table1[[#This Row],[Demand variability (COV)]])+(V126*Table1[[#This Row],[APU
(units)]])^2</f>
        <v>74.763670062235363</v>
      </c>
      <c r="X126" s="28">
        <f>(Table1[[#This Row],[INVENTORY IN UNITS ON HAND]]-W126)*Table1[[#This Row],[Std. Price ($)]]</f>
        <v>-776.25097838270801</v>
      </c>
      <c r="Y126" s="28">
        <v>1.1499999999999999</v>
      </c>
      <c r="Z126" s="28">
        <v>30</v>
      </c>
    </row>
    <row r="127" spans="1:26" x14ac:dyDescent="0.15">
      <c r="A127" s="31">
        <v>45576.330154727439</v>
      </c>
      <c r="B127" s="32">
        <v>16.22907</v>
      </c>
      <c r="C127" s="32">
        <v>3870</v>
      </c>
      <c r="D127" s="32">
        <f>C127/Table1[[#This Row],[Std. Price ($)]]</f>
        <v>238.46098390111078</v>
      </c>
      <c r="E127" s="28">
        <v>10</v>
      </c>
      <c r="F127" s="28">
        <f>Table1[[#This Row],[APU
(units)]]*(1+Table1[[#This Row],[APU Trend]])^0</f>
        <v>10</v>
      </c>
      <c r="G127" s="28">
        <f>Table1[[#This Row],[APU
(units)]]*(1+Table1[[#This Row],[APU Trend]])^1</f>
        <v>6</v>
      </c>
      <c r="H127" s="28">
        <f>Table1[[#This Row],[APU
(units)]]*(1+Table1[[#This Row],[APU Trend]])^2</f>
        <v>3.5999999999999996</v>
      </c>
      <c r="I127" s="55">
        <f>Table1[[#This Row],[APU
(units)]]*(1+Table1[[#This Row],[APU Trend]])^3</f>
        <v>2.16</v>
      </c>
      <c r="J127" s="55">
        <f>Table1[[#This Row],[APU
(units)]]*(1+Table1[[#This Row],[APU Trend]])^4</f>
        <v>1.2959999999999998</v>
      </c>
      <c r="K127" s="55">
        <f>Table1[[#This Row],[APU
(units)]]*(1+Table1[[#This Row],[APU Trend]])^5</f>
        <v>0.77759999999999996</v>
      </c>
      <c r="L127" s="55">
        <f>Table1[[#This Row],[APU
(units)]]*(1+Table1[[#This Row],[APU Trend]])^6</f>
        <v>0.46655999999999997</v>
      </c>
      <c r="M127" s="55">
        <f>Table1[[#This Row],[APU
(units)]]*(1+Table1[[#This Row],[APU Trend]])^7</f>
        <v>0.27993599999999996</v>
      </c>
      <c r="N127" s="55">
        <f>Table1[[#This Row],[APU
(units)]]*(1+Table1[[#This Row],[APU Trend]])^8</f>
        <v>0.16796159999999999</v>
      </c>
      <c r="O127" s="55">
        <f>Table1[[#This Row],[APU
(units)]]*(1+Table1[[#This Row],[APU Trend]])^9</f>
        <v>0.10077695999999998</v>
      </c>
      <c r="P127" s="55">
        <f>Table1[[#This Row],[APU
(units)]]*(1+Table1[[#This Row],[APU Trend]])^10</f>
        <v>6.046617599999999E-2</v>
      </c>
      <c r="Q127" s="55">
        <f>Table1[[#This Row],[APU
(units)]]*(1+Table1[[#This Row],[APU Trend]])^11</f>
        <v>3.6279705599999997E-2</v>
      </c>
      <c r="R127" s="55">
        <f>SUM(Table1[[#This Row],[Oct]:[September]])</f>
        <v>24.945580441600001</v>
      </c>
      <c r="S127" s="55">
        <f>Table1[[#This Row],[On-Hand Stock ($)]]*Table1[[#This Row],[APU Trend]]</f>
        <v>-1548</v>
      </c>
      <c r="T127" s="87">
        <v>-0.4</v>
      </c>
      <c r="U127" s="87" t="b">
        <f>IF(AND(Table1[[#This Row],[INVENTROY SIZING]]&lt;0,Table1[[#This Row],[Lead Time (days)]]&lt;30),TRUE,FALSE)</f>
        <v>0</v>
      </c>
      <c r="V127" s="28">
        <v>0.82</v>
      </c>
      <c r="W127" s="28">
        <f>1.65+SQRT((30)*Table1[[#This Row],[Demand variability (COV)]])+(V127*Table1[[#This Row],[APU
(units)]])^2</f>
        <v>74.312176684690371</v>
      </c>
      <c r="X127" s="28">
        <f>(Table1[[#This Row],[INVENTORY IN UNITS ON HAND]]-W127)*Table1[[#This Row],[Std. Price ($)]]</f>
        <v>2663.9824827317921</v>
      </c>
      <c r="Y127" s="28">
        <v>0.98</v>
      </c>
      <c r="Z127" s="28">
        <v>60</v>
      </c>
    </row>
    <row r="128" spans="1:26" x14ac:dyDescent="0.15">
      <c r="A128" s="31">
        <v>56656.194873139997</v>
      </c>
      <c r="B128" s="32">
        <v>92.43432</v>
      </c>
      <c r="C128" s="32">
        <v>2744.2832215040007</v>
      </c>
      <c r="D128" s="32">
        <f>C128/Table1[[#This Row],[Std. Price ($)]]</f>
        <v>29.689007519111957</v>
      </c>
      <c r="E128" s="28">
        <v>10</v>
      </c>
      <c r="F128" s="28">
        <f>Table1[[#This Row],[APU
(units)]]*(1+Table1[[#This Row],[APU Trend]])^0</f>
        <v>10</v>
      </c>
      <c r="G128" s="28">
        <f>Table1[[#This Row],[APU
(units)]]*(1+Table1[[#This Row],[APU Trend]])^1</f>
        <v>14</v>
      </c>
      <c r="H128" s="28">
        <f>Table1[[#This Row],[APU
(units)]]*(1+Table1[[#This Row],[APU Trend]])^2</f>
        <v>19.599999999999998</v>
      </c>
      <c r="I128" s="55">
        <f>Table1[[#This Row],[APU
(units)]]*(1+Table1[[#This Row],[APU Trend]])^3</f>
        <v>27.439999999999994</v>
      </c>
      <c r="J128" s="55">
        <f>Table1[[#This Row],[APU
(units)]]*(1+Table1[[#This Row],[APU Trend]])^4</f>
        <v>38.41599999999999</v>
      </c>
      <c r="K128" s="55">
        <f>Table1[[#This Row],[APU
(units)]]*(1+Table1[[#This Row],[APU Trend]])^5</f>
        <v>53.782399999999981</v>
      </c>
      <c r="L128" s="55">
        <f>Table1[[#This Row],[APU
(units)]]*(1+Table1[[#This Row],[APU Trend]])^6</f>
        <v>75.29535999999996</v>
      </c>
      <c r="M128" s="55">
        <f>Table1[[#This Row],[APU
(units)]]*(1+Table1[[#This Row],[APU Trend]])^7</f>
        <v>105.41350399999993</v>
      </c>
      <c r="N128" s="55">
        <f>Table1[[#This Row],[APU
(units)]]*(1+Table1[[#This Row],[APU Trend]])^8</f>
        <v>147.5789055999999</v>
      </c>
      <c r="O128" s="55">
        <f>Table1[[#This Row],[APU
(units)]]*(1+Table1[[#This Row],[APU Trend]])^9</f>
        <v>206.61046783999984</v>
      </c>
      <c r="P128" s="55">
        <f>Table1[[#This Row],[APU
(units)]]*(1+Table1[[#This Row],[APU Trend]])^10</f>
        <v>289.25465497599981</v>
      </c>
      <c r="Q128" s="55">
        <f>Table1[[#This Row],[APU
(units)]]*(1+Table1[[#This Row],[APU Trend]])^11</f>
        <v>404.9565169663997</v>
      </c>
      <c r="R128" s="55">
        <f>SUM(Table1[[#This Row],[Oct]:[September]])</f>
        <v>1392.3478093823992</v>
      </c>
      <c r="S128" s="55">
        <f>Table1[[#This Row],[On-Hand Stock ($)]]*Table1[[#This Row],[APU Trend]]</f>
        <v>1097.7132886016004</v>
      </c>
      <c r="T128" s="87">
        <v>0.4</v>
      </c>
      <c r="U128" s="87" t="b">
        <f>IF(AND(Table1[[#This Row],[INVENTROY SIZING]]&lt;0,Table1[[#This Row],[Lead Time (days)]]&lt;30),TRUE,FALSE)</f>
        <v>0</v>
      </c>
      <c r="V128" s="28">
        <v>1</v>
      </c>
      <c r="W128" s="28">
        <f>1.65+SQRT((30)*Table1[[#This Row],[Demand variability (COV)]])+(V128*Table1[[#This Row],[APU
(units)]])^2</f>
        <v>107.84677335393187</v>
      </c>
      <c r="X128" s="28">
        <f>(Table1[[#This Row],[INVENTORY IN UNITS ON HAND]]-W128)*Table1[[#This Row],[Std. Price ($)]]</f>
        <v>-7224.4599376608112</v>
      </c>
      <c r="Y128" s="28">
        <v>1.28</v>
      </c>
      <c r="Z128" s="28">
        <v>60</v>
      </c>
    </row>
    <row r="129" spans="1:26" x14ac:dyDescent="0.15">
      <c r="A129" s="31">
        <v>41680.07185165734</v>
      </c>
      <c r="B129" s="32">
        <v>13.561240000000002</v>
      </c>
      <c r="C129" s="32">
        <v>460.68112308507102</v>
      </c>
      <c r="D129" s="32">
        <f>C129/Table1[[#This Row],[Std. Price ($)]]</f>
        <v>33.970427710524334</v>
      </c>
      <c r="E129" s="28">
        <v>10</v>
      </c>
      <c r="F129" s="28">
        <f>Table1[[#This Row],[APU
(units)]]*(1+Table1[[#This Row],[APU Trend]])^0</f>
        <v>10</v>
      </c>
      <c r="G129" s="28">
        <f>Table1[[#This Row],[APU
(units)]]*(1+Table1[[#This Row],[APU Trend]])^1</f>
        <v>14</v>
      </c>
      <c r="H129" s="28">
        <f>Table1[[#This Row],[APU
(units)]]*(1+Table1[[#This Row],[APU Trend]])^2</f>
        <v>19.599999999999998</v>
      </c>
      <c r="I129" s="55">
        <f>Table1[[#This Row],[APU
(units)]]*(1+Table1[[#This Row],[APU Trend]])^3</f>
        <v>27.439999999999994</v>
      </c>
      <c r="J129" s="55">
        <f>Table1[[#This Row],[APU
(units)]]*(1+Table1[[#This Row],[APU Trend]])^4</f>
        <v>38.41599999999999</v>
      </c>
      <c r="K129" s="55">
        <f>Table1[[#This Row],[APU
(units)]]*(1+Table1[[#This Row],[APU Trend]])^5</f>
        <v>53.782399999999981</v>
      </c>
      <c r="L129" s="55">
        <f>Table1[[#This Row],[APU
(units)]]*(1+Table1[[#This Row],[APU Trend]])^6</f>
        <v>75.29535999999996</v>
      </c>
      <c r="M129" s="55">
        <f>Table1[[#This Row],[APU
(units)]]*(1+Table1[[#This Row],[APU Trend]])^7</f>
        <v>105.41350399999993</v>
      </c>
      <c r="N129" s="55">
        <f>Table1[[#This Row],[APU
(units)]]*(1+Table1[[#This Row],[APU Trend]])^8</f>
        <v>147.5789055999999</v>
      </c>
      <c r="O129" s="55">
        <f>Table1[[#This Row],[APU
(units)]]*(1+Table1[[#This Row],[APU Trend]])^9</f>
        <v>206.61046783999984</v>
      </c>
      <c r="P129" s="55">
        <f>Table1[[#This Row],[APU
(units)]]*(1+Table1[[#This Row],[APU Trend]])^10</f>
        <v>289.25465497599981</v>
      </c>
      <c r="Q129" s="55">
        <f>Table1[[#This Row],[APU
(units)]]*(1+Table1[[#This Row],[APU Trend]])^11</f>
        <v>404.9565169663997</v>
      </c>
      <c r="R129" s="55">
        <f>SUM(Table1[[#This Row],[Oct]:[September]])</f>
        <v>1392.3478093823992</v>
      </c>
      <c r="S129" s="55">
        <f>Table1[[#This Row],[On-Hand Stock ($)]]*Table1[[#This Row],[APU Trend]]</f>
        <v>184.27244923402841</v>
      </c>
      <c r="T129" s="87">
        <v>0.4</v>
      </c>
      <c r="U129" s="87" t="b">
        <f>IF(AND(Table1[[#This Row],[INVENTROY SIZING]]&lt;0,Table1[[#This Row],[Lead Time (days)]]&lt;30),TRUE,FALSE)</f>
        <v>0</v>
      </c>
      <c r="V129" s="28">
        <v>0.88</v>
      </c>
      <c r="W129" s="28">
        <f>1.65+SQRT((30)*Table1[[#This Row],[Demand variability (COV)]])+(V129*Table1[[#This Row],[APU
(units)]])^2</f>
        <v>83.988979485566375</v>
      </c>
      <c r="X129" s="28">
        <f>(Table1[[#This Row],[INVENTORY IN UNITS ON HAND]]-W129)*Table1[[#This Row],[Std. Price ($)]]</f>
        <v>-678.31358507377126</v>
      </c>
      <c r="Y129" s="28">
        <v>0.8</v>
      </c>
      <c r="Z129" s="28">
        <v>100</v>
      </c>
    </row>
    <row r="130" spans="1:26" x14ac:dyDescent="0.15">
      <c r="A130" s="31">
        <v>89811.807174589325</v>
      </c>
      <c r="B130" s="32">
        <v>58.927000000000007</v>
      </c>
      <c r="C130" s="32">
        <v>3557.8114403333334</v>
      </c>
      <c r="D130" s="32">
        <f>C130/Table1[[#This Row],[Std. Price ($)]]</f>
        <v>60.37659206023271</v>
      </c>
      <c r="E130" s="28">
        <v>10</v>
      </c>
      <c r="F130" s="28">
        <f>Table1[[#This Row],[APU
(units)]]*(1+Table1[[#This Row],[APU Trend]])^0</f>
        <v>10</v>
      </c>
      <c r="G130" s="28">
        <f>Table1[[#This Row],[APU
(units)]]*(1+Table1[[#This Row],[APU Trend]])^1</f>
        <v>22</v>
      </c>
      <c r="H130" s="28">
        <f>Table1[[#This Row],[APU
(units)]]*(1+Table1[[#This Row],[APU Trend]])^2</f>
        <v>48.400000000000006</v>
      </c>
      <c r="I130" s="55">
        <f>Table1[[#This Row],[APU
(units)]]*(1+Table1[[#This Row],[APU Trend]])^3</f>
        <v>106.48000000000003</v>
      </c>
      <c r="J130" s="55">
        <f>Table1[[#This Row],[APU
(units)]]*(1+Table1[[#This Row],[APU Trend]])^4</f>
        <v>234.25600000000006</v>
      </c>
      <c r="K130" s="55">
        <f>Table1[[#This Row],[APU
(units)]]*(1+Table1[[#This Row],[APU Trend]])^5</f>
        <v>515.36320000000023</v>
      </c>
      <c r="L130" s="55">
        <f>Table1[[#This Row],[APU
(units)]]*(1+Table1[[#This Row],[APU Trend]])^6</f>
        <v>1133.7990400000006</v>
      </c>
      <c r="M130" s="55">
        <f>Table1[[#This Row],[APU
(units)]]*(1+Table1[[#This Row],[APU Trend]])^7</f>
        <v>2494.3578880000014</v>
      </c>
      <c r="N130" s="55">
        <f>Table1[[#This Row],[APU
(units)]]*(1+Table1[[#This Row],[APU Trend]])^8</f>
        <v>5487.5873536000026</v>
      </c>
      <c r="O130" s="55">
        <f>Table1[[#This Row],[APU
(units)]]*(1+Table1[[#This Row],[APU Trend]])^9</f>
        <v>12072.692177920007</v>
      </c>
      <c r="P130" s="55">
        <f>Table1[[#This Row],[APU
(units)]]*(1+Table1[[#This Row],[APU Trend]])^10</f>
        <v>26559.922791424018</v>
      </c>
      <c r="Q130" s="55">
        <f>Table1[[#This Row],[APU
(units)]]*(1+Table1[[#This Row],[APU Trend]])^11</f>
        <v>58431.83014113285</v>
      </c>
      <c r="R130" s="55">
        <f>SUM(Table1[[#This Row],[Oct]:[September]])</f>
        <v>107116.68859207688</v>
      </c>
      <c r="S130" s="55">
        <f>Table1[[#This Row],[On-Hand Stock ($)]]*Table1[[#This Row],[APU Trend]]</f>
        <v>4269.3737283999999</v>
      </c>
      <c r="T130" s="87">
        <v>1.2</v>
      </c>
      <c r="U130" s="87" t="b">
        <f>IF(AND(Table1[[#This Row],[INVENTROY SIZING]]&lt;0,Table1[[#This Row],[Lead Time (days)]]&lt;30),TRUE,FALSE)</f>
        <v>0</v>
      </c>
      <c r="V130" s="28">
        <v>1</v>
      </c>
      <c r="W130" s="28">
        <f>1.65+SQRT((30)*Table1[[#This Row],[Demand variability (COV)]])+(V130*Table1[[#This Row],[APU
(units)]])^2</f>
        <v>106.45624593627917</v>
      </c>
      <c r="X130" s="28">
        <f>(Table1[[#This Row],[INVENTORY IN UNITS ON HAND]]-W130)*Table1[[#This Row],[Std. Price ($)]]</f>
        <v>-2715.3357639537903</v>
      </c>
      <c r="Y130" s="28">
        <v>0.77</v>
      </c>
      <c r="Z130" s="28">
        <v>200</v>
      </c>
    </row>
    <row r="131" spans="1:26" x14ac:dyDescent="0.15">
      <c r="A131" s="31">
        <v>36174.298070542354</v>
      </c>
      <c r="B131" s="32">
        <v>57.64</v>
      </c>
      <c r="C131" s="32">
        <v>823.74708606666661</v>
      </c>
      <c r="D131" s="32">
        <f>C131/Table1[[#This Row],[Std. Price ($)]]</f>
        <v>14.291240216284987</v>
      </c>
      <c r="E131" s="28">
        <v>10</v>
      </c>
      <c r="F131" s="28">
        <f>Table1[[#This Row],[APU
(units)]]*(1+Table1[[#This Row],[APU Trend]])^0</f>
        <v>10</v>
      </c>
      <c r="G131" s="28">
        <f>Table1[[#This Row],[APU
(units)]]*(1+Table1[[#This Row],[APU Trend]])^1</f>
        <v>8</v>
      </c>
      <c r="H131" s="28">
        <f>Table1[[#This Row],[APU
(units)]]*(1+Table1[[#This Row],[APU Trend]])^2</f>
        <v>6.4000000000000012</v>
      </c>
      <c r="I131" s="55">
        <f>Table1[[#This Row],[APU
(units)]]*(1+Table1[[#This Row],[APU Trend]])^3</f>
        <v>5.120000000000001</v>
      </c>
      <c r="J131" s="55">
        <f>Table1[[#This Row],[APU
(units)]]*(1+Table1[[#This Row],[APU Trend]])^4</f>
        <v>4.0960000000000019</v>
      </c>
      <c r="K131" s="55">
        <f>Table1[[#This Row],[APU
(units)]]*(1+Table1[[#This Row],[APU Trend]])^5</f>
        <v>3.2768000000000019</v>
      </c>
      <c r="L131" s="55">
        <f>Table1[[#This Row],[APU
(units)]]*(1+Table1[[#This Row],[APU Trend]])^6</f>
        <v>2.6214400000000015</v>
      </c>
      <c r="M131" s="55">
        <f>Table1[[#This Row],[APU
(units)]]*(1+Table1[[#This Row],[APU Trend]])^7</f>
        <v>2.0971520000000017</v>
      </c>
      <c r="N131" s="55">
        <f>Table1[[#This Row],[APU
(units)]]*(1+Table1[[#This Row],[APU Trend]])^8</f>
        <v>1.6777216000000015</v>
      </c>
      <c r="O131" s="55">
        <f>Table1[[#This Row],[APU
(units)]]*(1+Table1[[#This Row],[APU Trend]])^9</f>
        <v>1.3421772800000011</v>
      </c>
      <c r="P131" s="55">
        <f>Table1[[#This Row],[APU
(units)]]*(1+Table1[[#This Row],[APU Trend]])^10</f>
        <v>1.0737418240000012</v>
      </c>
      <c r="Q131" s="55">
        <f>Table1[[#This Row],[APU
(units)]]*(1+Table1[[#This Row],[APU Trend]])^11</f>
        <v>0.85899345920000092</v>
      </c>
      <c r="R131" s="55">
        <f>SUM(Table1[[#This Row],[Oct]:[September]])</f>
        <v>46.564026163200012</v>
      </c>
      <c r="S131" s="55">
        <f>Table1[[#This Row],[On-Hand Stock ($)]]*Table1[[#This Row],[APU Trend]]</f>
        <v>-164.74941721333334</v>
      </c>
      <c r="T131" s="87">
        <v>-0.2</v>
      </c>
      <c r="U131" s="87" t="b">
        <f>IF(AND(Table1[[#This Row],[INVENTROY SIZING]]&lt;0,Table1[[#This Row],[Lead Time (days)]]&lt;30),TRUE,FALSE)</f>
        <v>1</v>
      </c>
      <c r="V131" s="28">
        <v>1</v>
      </c>
      <c r="W131" s="28">
        <f>1.65+SQRT((30)*Table1[[#This Row],[Demand variability (COV)]])+(V131*Table1[[#This Row],[APU
(units)]])^2</f>
        <v>107.31568618968612</v>
      </c>
      <c r="X131" s="28">
        <f>(Table1[[#This Row],[INVENTORY IN UNITS ON HAND]]-W131)*Table1[[#This Row],[Std. Price ($)]]</f>
        <v>-5361.9290659068411</v>
      </c>
      <c r="Y131" s="28">
        <v>1.07</v>
      </c>
      <c r="Z131" s="28">
        <v>29</v>
      </c>
    </row>
    <row r="132" spans="1:26" x14ac:dyDescent="0.15">
      <c r="A132" s="31">
        <v>39363.461746891895</v>
      </c>
      <c r="B132" s="32">
        <v>29.821000000000002</v>
      </c>
      <c r="C132" s="32">
        <v>1531.6818066000005</v>
      </c>
      <c r="D132" s="32">
        <f>C132/Table1[[#This Row],[Std. Price ($)]]</f>
        <v>51.362523275544092</v>
      </c>
      <c r="E132" s="28">
        <v>10</v>
      </c>
      <c r="F132" s="28">
        <f>Table1[[#This Row],[APU
(units)]]*(1+Table1[[#This Row],[APU Trend]])^0</f>
        <v>10</v>
      </c>
      <c r="G132" s="28">
        <f>Table1[[#This Row],[APU
(units)]]*(1+Table1[[#This Row],[APU Trend]])^1</f>
        <v>18</v>
      </c>
      <c r="H132" s="28">
        <f>Table1[[#This Row],[APU
(units)]]*(1+Table1[[#This Row],[APU Trend]])^2</f>
        <v>32.400000000000006</v>
      </c>
      <c r="I132" s="55">
        <f>Table1[[#This Row],[APU
(units)]]*(1+Table1[[#This Row],[APU Trend]])^3</f>
        <v>58.320000000000007</v>
      </c>
      <c r="J132" s="55">
        <f>Table1[[#This Row],[APU
(units)]]*(1+Table1[[#This Row],[APU Trend]])^4</f>
        <v>104.97600000000003</v>
      </c>
      <c r="K132" s="55">
        <f>Table1[[#This Row],[APU
(units)]]*(1+Table1[[#This Row],[APU Trend]])^5</f>
        <v>188.95680000000004</v>
      </c>
      <c r="L132" s="55">
        <f>Table1[[#This Row],[APU
(units)]]*(1+Table1[[#This Row],[APU Trend]])^6</f>
        <v>340.12224000000009</v>
      </c>
      <c r="M132" s="55">
        <f>Table1[[#This Row],[APU
(units)]]*(1+Table1[[#This Row],[APU Trend]])^7</f>
        <v>612.22003200000017</v>
      </c>
      <c r="N132" s="55">
        <f>Table1[[#This Row],[APU
(units)]]*(1+Table1[[#This Row],[APU Trend]])^8</f>
        <v>1101.9960576000003</v>
      </c>
      <c r="O132" s="55">
        <f>Table1[[#This Row],[APU
(units)]]*(1+Table1[[#This Row],[APU Trend]])^9</f>
        <v>1983.5929036800007</v>
      </c>
      <c r="P132" s="55">
        <f>Table1[[#This Row],[APU
(units)]]*(1+Table1[[#This Row],[APU Trend]])^10</f>
        <v>3570.4672266240013</v>
      </c>
      <c r="Q132" s="55">
        <f>Table1[[#This Row],[APU
(units)]]*(1+Table1[[#This Row],[APU Trend]])^11</f>
        <v>6426.8410079232035</v>
      </c>
      <c r="R132" s="55">
        <f>SUM(Table1[[#This Row],[Oct]:[September]])</f>
        <v>14447.892267827207</v>
      </c>
      <c r="S132" s="55">
        <f>Table1[[#This Row],[On-Hand Stock ($)]]*Table1[[#This Row],[APU Trend]]</f>
        <v>1225.3454452800004</v>
      </c>
      <c r="T132" s="87">
        <v>0.8</v>
      </c>
      <c r="U132" s="87" t="b">
        <f>IF(AND(Table1[[#This Row],[INVENTROY SIZING]]&lt;0,Table1[[#This Row],[Lead Time (days)]]&lt;30),TRUE,FALSE)</f>
        <v>0</v>
      </c>
      <c r="V132" s="28">
        <v>1</v>
      </c>
      <c r="W132" s="28">
        <f>1.65+SQRT((30)*Table1[[#This Row],[Demand variability (COV)]])+(V132*Table1[[#This Row],[APU
(units)]])^2</f>
        <v>107.96664467894151</v>
      </c>
      <c r="X132" s="28">
        <f>(Table1[[#This Row],[INVENTORY IN UNITS ON HAND]]-W132)*Table1[[#This Row],[Std. Price ($)]]</f>
        <v>-1687.9915043707144</v>
      </c>
      <c r="Y132" s="28">
        <v>1.33</v>
      </c>
      <c r="Z132" s="28">
        <v>120</v>
      </c>
    </row>
    <row r="133" spans="1:26" x14ac:dyDescent="0.15">
      <c r="A133" s="31">
        <v>3404.0178425709942</v>
      </c>
      <c r="B133" s="32">
        <v>189.83580000000001</v>
      </c>
      <c r="C133" s="32">
        <v>6596.5425215433343</v>
      </c>
      <c r="D133" s="32">
        <f>C133/Table1[[#This Row],[Std. Price ($)]]</f>
        <v>34.748675020956711</v>
      </c>
      <c r="E133" s="28">
        <v>10</v>
      </c>
      <c r="F133" s="28">
        <f>Table1[[#This Row],[APU
(units)]]*(1+Table1[[#This Row],[APU Trend]])^0</f>
        <v>10</v>
      </c>
      <c r="G133" s="28">
        <f>Table1[[#This Row],[APU
(units)]]*(1+Table1[[#This Row],[APU Trend]])^1</f>
        <v>6</v>
      </c>
      <c r="H133" s="28">
        <f>Table1[[#This Row],[APU
(units)]]*(1+Table1[[#This Row],[APU Trend]])^2</f>
        <v>3.5999999999999996</v>
      </c>
      <c r="I133" s="55">
        <f>Table1[[#This Row],[APU
(units)]]*(1+Table1[[#This Row],[APU Trend]])^3</f>
        <v>2.16</v>
      </c>
      <c r="J133" s="55">
        <f>Table1[[#This Row],[APU
(units)]]*(1+Table1[[#This Row],[APU Trend]])^4</f>
        <v>1.2959999999999998</v>
      </c>
      <c r="K133" s="55">
        <f>Table1[[#This Row],[APU
(units)]]*(1+Table1[[#This Row],[APU Trend]])^5</f>
        <v>0.77759999999999996</v>
      </c>
      <c r="L133" s="55">
        <f>Table1[[#This Row],[APU
(units)]]*(1+Table1[[#This Row],[APU Trend]])^6</f>
        <v>0.46655999999999997</v>
      </c>
      <c r="M133" s="55">
        <f>Table1[[#This Row],[APU
(units)]]*(1+Table1[[#This Row],[APU Trend]])^7</f>
        <v>0.27993599999999996</v>
      </c>
      <c r="N133" s="55">
        <f>Table1[[#This Row],[APU
(units)]]*(1+Table1[[#This Row],[APU Trend]])^8</f>
        <v>0.16796159999999999</v>
      </c>
      <c r="O133" s="55">
        <f>Table1[[#This Row],[APU
(units)]]*(1+Table1[[#This Row],[APU Trend]])^9</f>
        <v>0.10077695999999998</v>
      </c>
      <c r="P133" s="55">
        <f>Table1[[#This Row],[APU
(units)]]*(1+Table1[[#This Row],[APU Trend]])^10</f>
        <v>6.046617599999999E-2</v>
      </c>
      <c r="Q133" s="55">
        <f>Table1[[#This Row],[APU
(units)]]*(1+Table1[[#This Row],[APU Trend]])^11</f>
        <v>3.6279705599999997E-2</v>
      </c>
      <c r="R133" s="55">
        <f>SUM(Table1[[#This Row],[Oct]:[September]])</f>
        <v>24.945580441600001</v>
      </c>
      <c r="S133" s="55">
        <f>Table1[[#This Row],[On-Hand Stock ($)]]*Table1[[#This Row],[APU Trend]]</f>
        <v>-2638.6170086173338</v>
      </c>
      <c r="T133" s="87">
        <v>-0.4</v>
      </c>
      <c r="U133" s="87" t="b">
        <f>IF(AND(Table1[[#This Row],[INVENTROY SIZING]]&lt;0,Table1[[#This Row],[Lead Time (days)]]&lt;30),TRUE,FALSE)</f>
        <v>0</v>
      </c>
      <c r="V133" s="28">
        <v>1</v>
      </c>
      <c r="W133" s="28">
        <f>1.65+SQRT((30)*Table1[[#This Row],[Demand variability (COV)]])+(V133*Table1[[#This Row],[APU
(units)]])^2</f>
        <v>107.87093240599832</v>
      </c>
      <c r="X133" s="28">
        <f>(Table1[[#This Row],[INVENTORY IN UNITS ON HAND]]-W133)*Table1[[#This Row],[Std. Price ($)]]</f>
        <v>-13881.222228495282</v>
      </c>
      <c r="Y133" s="28">
        <v>1.29</v>
      </c>
      <c r="Z133" s="28">
        <v>70</v>
      </c>
    </row>
    <row r="134" spans="1:26" x14ac:dyDescent="0.15">
      <c r="A134" s="31">
        <v>73860.714712187721</v>
      </c>
      <c r="B134" s="32">
        <v>11.487300000000001</v>
      </c>
      <c r="C134" s="32">
        <v>159.48000214666672</v>
      </c>
      <c r="D134" s="32">
        <f>C134/Table1[[#This Row],[Std. Price ($)]]</f>
        <v>13.883158109100197</v>
      </c>
      <c r="E134" s="28">
        <v>10</v>
      </c>
      <c r="F134" s="28">
        <f>Table1[[#This Row],[APU
(units)]]*(1+Table1[[#This Row],[APU Trend]])^0</f>
        <v>10</v>
      </c>
      <c r="G134" s="28">
        <f>Table1[[#This Row],[APU
(units)]]*(1+Table1[[#This Row],[APU Trend]])^1</f>
        <v>12</v>
      </c>
      <c r="H134" s="28">
        <f>Table1[[#This Row],[APU
(units)]]*(1+Table1[[#This Row],[APU Trend]])^2</f>
        <v>14.399999999999999</v>
      </c>
      <c r="I134" s="55">
        <f>Table1[[#This Row],[APU
(units)]]*(1+Table1[[#This Row],[APU Trend]])^3</f>
        <v>17.28</v>
      </c>
      <c r="J134" s="55">
        <f>Table1[[#This Row],[APU
(units)]]*(1+Table1[[#This Row],[APU Trend]])^4</f>
        <v>20.735999999999997</v>
      </c>
      <c r="K134" s="55">
        <f>Table1[[#This Row],[APU
(units)]]*(1+Table1[[#This Row],[APU Trend]])^5</f>
        <v>24.883199999999999</v>
      </c>
      <c r="L134" s="55">
        <f>Table1[[#This Row],[APU
(units)]]*(1+Table1[[#This Row],[APU Trend]])^6</f>
        <v>29.859839999999998</v>
      </c>
      <c r="M134" s="55">
        <f>Table1[[#This Row],[APU
(units)]]*(1+Table1[[#This Row],[APU Trend]])^7</f>
        <v>35.831807999999995</v>
      </c>
      <c r="N134" s="55">
        <f>Table1[[#This Row],[APU
(units)]]*(1+Table1[[#This Row],[APU Trend]])^8</f>
        <v>42.998169599999997</v>
      </c>
      <c r="O134" s="55">
        <f>Table1[[#This Row],[APU
(units)]]*(1+Table1[[#This Row],[APU Trend]])^9</f>
        <v>51.597803519999992</v>
      </c>
      <c r="P134" s="55">
        <f>Table1[[#This Row],[APU
(units)]]*(1+Table1[[#This Row],[APU Trend]])^10</f>
        <v>61.917364223999989</v>
      </c>
      <c r="Q134" s="55">
        <f>Table1[[#This Row],[APU
(units)]]*(1+Table1[[#This Row],[APU Trend]])^11</f>
        <v>74.300837068799993</v>
      </c>
      <c r="R134" s="55">
        <f>SUM(Table1[[#This Row],[Oct]:[September]])</f>
        <v>395.80502241279999</v>
      </c>
      <c r="S134" s="55">
        <f>Table1[[#This Row],[On-Hand Stock ($)]]*Table1[[#This Row],[APU Trend]]</f>
        <v>31.896000429333345</v>
      </c>
      <c r="T134" s="87">
        <v>0.2</v>
      </c>
      <c r="U134" s="87" t="b">
        <f>IF(AND(Table1[[#This Row],[INVENTROY SIZING]]&lt;0,Table1[[#This Row],[Lead Time (days)]]&lt;30),TRUE,FALSE)</f>
        <v>0</v>
      </c>
      <c r="V134" s="28">
        <v>1</v>
      </c>
      <c r="W134" s="28">
        <f>1.65+SQRT((30)*Table1[[#This Row],[Demand variability (COV)]])+(V134*Table1[[#This Row],[APU
(units)]])^2</f>
        <v>108.83331399842719</v>
      </c>
      <c r="X134" s="28">
        <f>(Table1[[#This Row],[INVENTORY IN UNITS ON HAND]]-W134)*Table1[[#This Row],[Std. Price ($)]]</f>
        <v>-1090.720925747466</v>
      </c>
      <c r="Y134" s="28">
        <v>1.72</v>
      </c>
      <c r="Z134" s="28">
        <v>20</v>
      </c>
    </row>
    <row r="135" spans="1:26" x14ac:dyDescent="0.15">
      <c r="A135" s="31">
        <v>87767.507157647822</v>
      </c>
      <c r="B135" s="32">
        <v>5.6760109999999999</v>
      </c>
      <c r="C135" s="32">
        <v>132.57717088077135</v>
      </c>
      <c r="D135" s="32">
        <f>C135/Table1[[#This Row],[Std. Price ($)]]</f>
        <v>23.357454888789213</v>
      </c>
      <c r="E135" s="28">
        <v>18</v>
      </c>
      <c r="F135" s="28">
        <f>Table1[[#This Row],[APU
(units)]]*(1+Table1[[#This Row],[APU Trend]])^0</f>
        <v>18</v>
      </c>
      <c r="G135" s="28">
        <f>Table1[[#This Row],[APU
(units)]]*(1+Table1[[#This Row],[APU Trend]])^1</f>
        <v>27</v>
      </c>
      <c r="H135" s="28">
        <f>Table1[[#This Row],[APU
(units)]]*(1+Table1[[#This Row],[APU Trend]])^2</f>
        <v>40.5</v>
      </c>
      <c r="I135" s="55">
        <f>Table1[[#This Row],[APU
(units)]]*(1+Table1[[#This Row],[APU Trend]])^3</f>
        <v>60.75</v>
      </c>
      <c r="J135" s="55">
        <f>Table1[[#This Row],[APU
(units)]]*(1+Table1[[#This Row],[APU Trend]])^4</f>
        <v>91.125</v>
      </c>
      <c r="K135" s="55">
        <f>Table1[[#This Row],[APU
(units)]]*(1+Table1[[#This Row],[APU Trend]])^5</f>
        <v>136.6875</v>
      </c>
      <c r="L135" s="55">
        <f>Table1[[#This Row],[APU
(units)]]*(1+Table1[[#This Row],[APU Trend]])^6</f>
        <v>205.03125</v>
      </c>
      <c r="M135" s="55">
        <f>Table1[[#This Row],[APU
(units)]]*(1+Table1[[#This Row],[APU Trend]])^7</f>
        <v>307.546875</v>
      </c>
      <c r="N135" s="55">
        <f>Table1[[#This Row],[APU
(units)]]*(1+Table1[[#This Row],[APU Trend]])^8</f>
        <v>461.3203125</v>
      </c>
      <c r="O135" s="55">
        <f>Table1[[#This Row],[APU
(units)]]*(1+Table1[[#This Row],[APU Trend]])^9</f>
        <v>691.98046875</v>
      </c>
      <c r="P135" s="55">
        <f>Table1[[#This Row],[APU
(units)]]*(1+Table1[[#This Row],[APU Trend]])^10</f>
        <v>1037.970703125</v>
      </c>
      <c r="Q135" s="55">
        <f>Table1[[#This Row],[APU
(units)]]*(1+Table1[[#This Row],[APU Trend]])^11</f>
        <v>1556.9560546875</v>
      </c>
      <c r="R135" s="55">
        <f>SUM(Table1[[#This Row],[Oct]:[September]])</f>
        <v>4634.8681640625</v>
      </c>
      <c r="S135" s="55">
        <f>Table1[[#This Row],[On-Hand Stock ($)]]*Table1[[#This Row],[APU Trend]]</f>
        <v>66.288585440385674</v>
      </c>
      <c r="T135" s="87">
        <v>0.5</v>
      </c>
      <c r="U135" s="87" t="b">
        <f>IF(AND(Table1[[#This Row],[INVENTROY SIZING]]&lt;0,Table1[[#This Row],[Lead Time (days)]]&lt;30),TRUE,FALSE)</f>
        <v>0</v>
      </c>
      <c r="V135" s="28">
        <v>0.75</v>
      </c>
      <c r="W135" s="28">
        <f>1.65+SQRT((30)*Table1[[#This Row],[Demand variability (COV)]])+(V135*Table1[[#This Row],[APU
(units)]])^2</f>
        <v>189.23853912601567</v>
      </c>
      <c r="X135" s="28">
        <f>(Table1[[#This Row],[INVENTORY IN UNITS ON HAND]]-W135)*Table1[[#This Row],[Std. Price ($)]]</f>
        <v>-941.54285882242391</v>
      </c>
      <c r="Y135" s="28">
        <v>0.95</v>
      </c>
      <c r="Z135" s="28">
        <v>29</v>
      </c>
    </row>
    <row r="136" spans="1:26" x14ac:dyDescent="0.15">
      <c r="A136" s="31">
        <v>29259.210072514208</v>
      </c>
      <c r="B136" s="32">
        <v>176.60500000000002</v>
      </c>
      <c r="C136" s="32">
        <v>22174.061032750004</v>
      </c>
      <c r="D136" s="32">
        <f>C136/Table1[[#This Row],[Std. Price ($)]]</f>
        <v>125.55737964808472</v>
      </c>
      <c r="E136" s="28">
        <v>10</v>
      </c>
      <c r="F136" s="28">
        <f>Table1[[#This Row],[APU
(units)]]*(1+Table1[[#This Row],[APU Trend]])^0</f>
        <v>10</v>
      </c>
      <c r="G136" s="28">
        <f>Table1[[#This Row],[APU
(units)]]*(1+Table1[[#This Row],[APU Trend]])^1</f>
        <v>12</v>
      </c>
      <c r="H136" s="28">
        <f>Table1[[#This Row],[APU
(units)]]*(1+Table1[[#This Row],[APU Trend]])^2</f>
        <v>14.399999999999999</v>
      </c>
      <c r="I136" s="55">
        <f>Table1[[#This Row],[APU
(units)]]*(1+Table1[[#This Row],[APU Trend]])^3</f>
        <v>17.28</v>
      </c>
      <c r="J136" s="55">
        <f>Table1[[#This Row],[APU
(units)]]*(1+Table1[[#This Row],[APU Trend]])^4</f>
        <v>20.735999999999997</v>
      </c>
      <c r="K136" s="55">
        <f>Table1[[#This Row],[APU
(units)]]*(1+Table1[[#This Row],[APU Trend]])^5</f>
        <v>24.883199999999999</v>
      </c>
      <c r="L136" s="55">
        <f>Table1[[#This Row],[APU
(units)]]*(1+Table1[[#This Row],[APU Trend]])^6</f>
        <v>29.859839999999998</v>
      </c>
      <c r="M136" s="55">
        <f>Table1[[#This Row],[APU
(units)]]*(1+Table1[[#This Row],[APU Trend]])^7</f>
        <v>35.831807999999995</v>
      </c>
      <c r="N136" s="55">
        <f>Table1[[#This Row],[APU
(units)]]*(1+Table1[[#This Row],[APU Trend]])^8</f>
        <v>42.998169599999997</v>
      </c>
      <c r="O136" s="55">
        <f>Table1[[#This Row],[APU
(units)]]*(1+Table1[[#This Row],[APU Trend]])^9</f>
        <v>51.597803519999992</v>
      </c>
      <c r="P136" s="55">
        <f>Table1[[#This Row],[APU
(units)]]*(1+Table1[[#This Row],[APU Trend]])^10</f>
        <v>61.917364223999989</v>
      </c>
      <c r="Q136" s="55">
        <f>Table1[[#This Row],[APU
(units)]]*(1+Table1[[#This Row],[APU Trend]])^11</f>
        <v>74.300837068799993</v>
      </c>
      <c r="R136" s="55">
        <f>SUM(Table1[[#This Row],[Oct]:[September]])</f>
        <v>395.80502241279999</v>
      </c>
      <c r="S136" s="55">
        <f>Table1[[#This Row],[On-Hand Stock ($)]]*Table1[[#This Row],[APU Trend]]</f>
        <v>4434.8122065500011</v>
      </c>
      <c r="T136" s="87">
        <v>0.2</v>
      </c>
      <c r="U136" s="87" t="b">
        <f>IF(AND(Table1[[#This Row],[INVENTROY SIZING]]&lt;0,Table1[[#This Row],[Lead Time (days)]]&lt;30),TRUE,FALSE)</f>
        <v>0</v>
      </c>
      <c r="V136" s="28">
        <v>1</v>
      </c>
      <c r="W136" s="28">
        <f>1.65+SQRT((30)*Table1[[#This Row],[Demand variability (COV)]])+(V136*Table1[[#This Row],[APU
(units)]])^2</f>
        <v>109.35713954719908</v>
      </c>
      <c r="X136" s="28">
        <f>(Table1[[#This Row],[INVENTORY IN UNITS ON HAND]]-W136)*Table1[[#This Row],[Std. Price ($)]]</f>
        <v>2861.0434030169081</v>
      </c>
      <c r="Y136" s="28">
        <v>1.98</v>
      </c>
      <c r="Z136" s="28">
        <v>165</v>
      </c>
    </row>
    <row r="137" spans="1:26" x14ac:dyDescent="0.15">
      <c r="A137" s="31">
        <v>56062.733830642108</v>
      </c>
      <c r="B137" s="32">
        <v>6600.0000000000009</v>
      </c>
      <c r="C137" s="32">
        <v>62939.763536779828</v>
      </c>
      <c r="D137" s="32">
        <f>C137/Table1[[#This Row],[Std. Price ($)]]</f>
        <v>9.5363278086030032</v>
      </c>
      <c r="E137" s="28">
        <v>10</v>
      </c>
      <c r="F137" s="28">
        <f>Table1[[#This Row],[APU
(units)]]*(1+Table1[[#This Row],[APU Trend]])^0</f>
        <v>10</v>
      </c>
      <c r="G137" s="28">
        <f>Table1[[#This Row],[APU
(units)]]*(1+Table1[[#This Row],[APU Trend]])^1</f>
        <v>15</v>
      </c>
      <c r="H137" s="28">
        <f>Table1[[#This Row],[APU
(units)]]*(1+Table1[[#This Row],[APU Trend]])^2</f>
        <v>22.5</v>
      </c>
      <c r="I137" s="55">
        <f>Table1[[#This Row],[APU
(units)]]*(1+Table1[[#This Row],[APU Trend]])^3</f>
        <v>33.75</v>
      </c>
      <c r="J137" s="55">
        <f>Table1[[#This Row],[APU
(units)]]*(1+Table1[[#This Row],[APU Trend]])^4</f>
        <v>50.625</v>
      </c>
      <c r="K137" s="55">
        <f>Table1[[#This Row],[APU
(units)]]*(1+Table1[[#This Row],[APU Trend]])^5</f>
        <v>75.9375</v>
      </c>
      <c r="L137" s="55">
        <f>Table1[[#This Row],[APU
(units)]]*(1+Table1[[#This Row],[APU Trend]])^6</f>
        <v>113.90625</v>
      </c>
      <c r="M137" s="55">
        <f>Table1[[#This Row],[APU
(units)]]*(1+Table1[[#This Row],[APU Trend]])^7</f>
        <v>170.859375</v>
      </c>
      <c r="N137" s="55">
        <f>Table1[[#This Row],[APU
(units)]]*(1+Table1[[#This Row],[APU Trend]])^8</f>
        <v>256.2890625</v>
      </c>
      <c r="O137" s="55">
        <f>Table1[[#This Row],[APU
(units)]]*(1+Table1[[#This Row],[APU Trend]])^9</f>
        <v>384.43359375</v>
      </c>
      <c r="P137" s="55">
        <f>Table1[[#This Row],[APU
(units)]]*(1+Table1[[#This Row],[APU Trend]])^10</f>
        <v>576.650390625</v>
      </c>
      <c r="Q137" s="55">
        <f>Table1[[#This Row],[APU
(units)]]*(1+Table1[[#This Row],[APU Trend]])^11</f>
        <v>864.9755859375</v>
      </c>
      <c r="R137" s="55">
        <f>SUM(Table1[[#This Row],[Oct]:[September]])</f>
        <v>2574.9267578125</v>
      </c>
      <c r="S137" s="55">
        <f>Table1[[#This Row],[On-Hand Stock ($)]]*Table1[[#This Row],[APU Trend]]</f>
        <v>31469.881768389914</v>
      </c>
      <c r="T137" s="87">
        <v>0.5</v>
      </c>
      <c r="U137" s="87" t="b">
        <f>IF(AND(Table1[[#This Row],[INVENTROY SIZING]]&lt;0,Table1[[#This Row],[Lead Time (days)]]&lt;30),TRUE,FALSE)</f>
        <v>0</v>
      </c>
      <c r="V137" s="28">
        <v>0.82</v>
      </c>
      <c r="W137" s="28">
        <f>1.65+SQRT((30)*Table1[[#This Row],[Demand variability (COV)]])+(V137*Table1[[#This Row],[APU
(units)]])^2</f>
        <v>74.200367218940698</v>
      </c>
      <c r="X137" s="28">
        <f>(Table1[[#This Row],[INVENTORY IN UNITS ON HAND]]-W137)*Table1[[#This Row],[Std. Price ($)]]</f>
        <v>-426782.66010822885</v>
      </c>
      <c r="Y137" s="28">
        <v>0.94</v>
      </c>
      <c r="Z137" s="28">
        <v>26</v>
      </c>
    </row>
    <row r="138" spans="1:26" x14ac:dyDescent="0.15">
      <c r="A138" s="31">
        <v>5507.8848258686812</v>
      </c>
      <c r="B138" s="32">
        <v>25.234000000000002</v>
      </c>
      <c r="C138" s="32">
        <v>321.5326989445897</v>
      </c>
      <c r="D138" s="32">
        <f>C138/Table1[[#This Row],[Std. Price ($)]]</f>
        <v>12.742042440540132</v>
      </c>
      <c r="E138" s="28">
        <v>10</v>
      </c>
      <c r="F138" s="28">
        <f>Table1[[#This Row],[APU
(units)]]*(1+Table1[[#This Row],[APU Trend]])^0</f>
        <v>10</v>
      </c>
      <c r="G138" s="28">
        <f>Table1[[#This Row],[APU
(units)]]*(1+Table1[[#This Row],[APU Trend]])^1</f>
        <v>3.0000000000000004</v>
      </c>
      <c r="H138" s="28">
        <f>Table1[[#This Row],[APU
(units)]]*(1+Table1[[#This Row],[APU Trend]])^2</f>
        <v>0.90000000000000024</v>
      </c>
      <c r="I138" s="55">
        <f>Table1[[#This Row],[APU
(units)]]*(1+Table1[[#This Row],[APU Trend]])^3</f>
        <v>0.27000000000000013</v>
      </c>
      <c r="J138" s="55">
        <f>Table1[[#This Row],[APU
(units)]]*(1+Table1[[#This Row],[APU Trend]])^4</f>
        <v>8.1000000000000044E-2</v>
      </c>
      <c r="K138" s="55">
        <f>Table1[[#This Row],[APU
(units)]]*(1+Table1[[#This Row],[APU Trend]])^5</f>
        <v>2.4300000000000016E-2</v>
      </c>
      <c r="L138" s="55">
        <f>Table1[[#This Row],[APU
(units)]]*(1+Table1[[#This Row],[APU Trend]])^6</f>
        <v>7.2900000000000057E-3</v>
      </c>
      <c r="M138" s="55">
        <f>Table1[[#This Row],[APU
(units)]]*(1+Table1[[#This Row],[APU Trend]])^7</f>
        <v>2.1870000000000023E-3</v>
      </c>
      <c r="N138" s="55">
        <f>Table1[[#This Row],[APU
(units)]]*(1+Table1[[#This Row],[APU Trend]])^8</f>
        <v>6.5610000000000071E-4</v>
      </c>
      <c r="O138" s="55">
        <f>Table1[[#This Row],[APU
(units)]]*(1+Table1[[#This Row],[APU Trend]])^9</f>
        <v>1.9683000000000024E-4</v>
      </c>
      <c r="P138" s="55">
        <f>Table1[[#This Row],[APU
(units)]]*(1+Table1[[#This Row],[APU Trend]])^10</f>
        <v>5.9049000000000078E-5</v>
      </c>
      <c r="Q138" s="55">
        <f>Table1[[#This Row],[APU
(units)]]*(1+Table1[[#This Row],[APU Trend]])^11</f>
        <v>1.7714700000000025E-5</v>
      </c>
      <c r="R138" s="55">
        <f>SUM(Table1[[#This Row],[Oct]:[September]])</f>
        <v>14.2857066937</v>
      </c>
      <c r="S138" s="55">
        <f>Table1[[#This Row],[On-Hand Stock ($)]]*Table1[[#This Row],[APU Trend]]</f>
        <v>-225.07288926121277</v>
      </c>
      <c r="T138" s="87">
        <v>-0.7</v>
      </c>
      <c r="U138" s="87" t="b">
        <f>IF(AND(Table1[[#This Row],[INVENTROY SIZING]]&lt;0,Table1[[#This Row],[Lead Time (days)]]&lt;30),TRUE,FALSE)</f>
        <v>0</v>
      </c>
      <c r="V138" s="28">
        <v>0.88</v>
      </c>
      <c r="W138" s="28">
        <f>1.65+SQRT((30)*Table1[[#This Row],[Demand variability (COV)]])+(V138*Table1[[#This Row],[APU
(units)]])^2</f>
        <v>84.729148871948681</v>
      </c>
      <c r="X138" s="28">
        <f>(Table1[[#This Row],[INVENTORY IN UNITS ON HAND]]-W138)*Table1[[#This Row],[Std. Price ($)]]</f>
        <v>-1816.5226436901635</v>
      </c>
      <c r="Y138" s="28">
        <v>1.06</v>
      </c>
      <c r="Z138" s="28">
        <v>30</v>
      </c>
    </row>
    <row r="139" spans="1:26" x14ac:dyDescent="0.15">
      <c r="A139" s="31">
        <v>51646.571451285847</v>
      </c>
      <c r="B139" s="32">
        <v>20.591999999999999</v>
      </c>
      <c r="C139" s="32">
        <v>888.54998613333339</v>
      </c>
      <c r="D139" s="32">
        <f>C139/Table1[[#This Row],[Std. Price ($)]]</f>
        <v>43.150251851851856</v>
      </c>
      <c r="E139" s="28">
        <v>10</v>
      </c>
      <c r="F139" s="28">
        <f>Table1[[#This Row],[APU
(units)]]*(1+Table1[[#This Row],[APU Trend]])^0</f>
        <v>10</v>
      </c>
      <c r="G139" s="28">
        <f>Table1[[#This Row],[APU
(units)]]*(1+Table1[[#This Row],[APU Trend]])^1</f>
        <v>4</v>
      </c>
      <c r="H139" s="28">
        <f>Table1[[#This Row],[APU
(units)]]*(1+Table1[[#This Row],[APU Trend]])^2</f>
        <v>1.6000000000000003</v>
      </c>
      <c r="I139" s="55">
        <f>Table1[[#This Row],[APU
(units)]]*(1+Table1[[#This Row],[APU Trend]])^3</f>
        <v>0.64000000000000012</v>
      </c>
      <c r="J139" s="55">
        <f>Table1[[#This Row],[APU
(units)]]*(1+Table1[[#This Row],[APU Trend]])^4</f>
        <v>0.25600000000000012</v>
      </c>
      <c r="K139" s="55">
        <f>Table1[[#This Row],[APU
(units)]]*(1+Table1[[#This Row],[APU Trend]])^5</f>
        <v>0.10240000000000006</v>
      </c>
      <c r="L139" s="55">
        <f>Table1[[#This Row],[APU
(units)]]*(1+Table1[[#This Row],[APU Trend]])^6</f>
        <v>4.0960000000000024E-2</v>
      </c>
      <c r="M139" s="55">
        <f>Table1[[#This Row],[APU
(units)]]*(1+Table1[[#This Row],[APU Trend]])^7</f>
        <v>1.6384000000000013E-2</v>
      </c>
      <c r="N139" s="55">
        <f>Table1[[#This Row],[APU
(units)]]*(1+Table1[[#This Row],[APU Trend]])^8</f>
        <v>6.5536000000000058E-3</v>
      </c>
      <c r="O139" s="55">
        <f>Table1[[#This Row],[APU
(units)]]*(1+Table1[[#This Row],[APU Trend]])^9</f>
        <v>2.6214400000000022E-3</v>
      </c>
      <c r="P139" s="55">
        <f>Table1[[#This Row],[APU
(units)]]*(1+Table1[[#This Row],[APU Trend]])^10</f>
        <v>1.0485760000000011E-3</v>
      </c>
      <c r="Q139" s="55">
        <f>Table1[[#This Row],[APU
(units)]]*(1+Table1[[#This Row],[APU Trend]])^11</f>
        <v>4.1943040000000045E-4</v>
      </c>
      <c r="R139" s="55">
        <f>SUM(Table1[[#This Row],[Oct]:[September]])</f>
        <v>16.666387046399993</v>
      </c>
      <c r="S139" s="55">
        <f>Table1[[#This Row],[On-Hand Stock ($)]]*Table1[[#This Row],[APU Trend]]</f>
        <v>-533.12999167999999</v>
      </c>
      <c r="T139" s="87">
        <v>-0.6</v>
      </c>
      <c r="U139" s="87" t="b">
        <f>IF(AND(Table1[[#This Row],[INVENTROY SIZING]]&lt;0,Table1[[#This Row],[Lead Time (days)]]&lt;30),TRUE,FALSE)</f>
        <v>0</v>
      </c>
      <c r="V139" s="28">
        <v>1</v>
      </c>
      <c r="W139" s="28">
        <f>1.65+SQRT((30)*Table1[[#This Row],[Demand variability (COV)]])+(V139*Table1[[#This Row],[APU
(units)]])^2</f>
        <v>107.49807660688538</v>
      </c>
      <c r="X139" s="28">
        <f>(Table1[[#This Row],[INVENTORY IN UNITS ON HAND]]-W139)*Table1[[#This Row],[Std. Price ($)]]</f>
        <v>-1325.0504073556501</v>
      </c>
      <c r="Y139" s="28">
        <v>1.1399999999999999</v>
      </c>
      <c r="Z139" s="28">
        <v>80</v>
      </c>
    </row>
    <row r="140" spans="1:26" x14ac:dyDescent="0.15">
      <c r="A140" s="31">
        <v>56852.691987129379</v>
      </c>
      <c r="B140" s="32">
        <v>6.3486500000000001</v>
      </c>
      <c r="C140" s="32">
        <v>207.39591148983766</v>
      </c>
      <c r="D140" s="32">
        <f>C140/Table1[[#This Row],[Std. Price ($)]]</f>
        <v>32.667718568488993</v>
      </c>
      <c r="E140" s="28">
        <v>10</v>
      </c>
      <c r="F140" s="28">
        <f>Table1[[#This Row],[APU
(units)]]*(1+Table1[[#This Row],[APU Trend]])^0</f>
        <v>10</v>
      </c>
      <c r="G140" s="28">
        <f>Table1[[#This Row],[APU
(units)]]*(1+Table1[[#This Row],[APU Trend]])^1</f>
        <v>6</v>
      </c>
      <c r="H140" s="28">
        <f>Table1[[#This Row],[APU
(units)]]*(1+Table1[[#This Row],[APU Trend]])^2</f>
        <v>3.5999999999999996</v>
      </c>
      <c r="I140" s="55">
        <f>Table1[[#This Row],[APU
(units)]]*(1+Table1[[#This Row],[APU Trend]])^3</f>
        <v>2.16</v>
      </c>
      <c r="J140" s="55">
        <f>Table1[[#This Row],[APU
(units)]]*(1+Table1[[#This Row],[APU Trend]])^4</f>
        <v>1.2959999999999998</v>
      </c>
      <c r="K140" s="55">
        <f>Table1[[#This Row],[APU
(units)]]*(1+Table1[[#This Row],[APU Trend]])^5</f>
        <v>0.77759999999999996</v>
      </c>
      <c r="L140" s="55">
        <f>Table1[[#This Row],[APU
(units)]]*(1+Table1[[#This Row],[APU Trend]])^6</f>
        <v>0.46655999999999997</v>
      </c>
      <c r="M140" s="55">
        <f>Table1[[#This Row],[APU
(units)]]*(1+Table1[[#This Row],[APU Trend]])^7</f>
        <v>0.27993599999999996</v>
      </c>
      <c r="N140" s="55">
        <f>Table1[[#This Row],[APU
(units)]]*(1+Table1[[#This Row],[APU Trend]])^8</f>
        <v>0.16796159999999999</v>
      </c>
      <c r="O140" s="55">
        <f>Table1[[#This Row],[APU
(units)]]*(1+Table1[[#This Row],[APU Trend]])^9</f>
        <v>0.10077695999999998</v>
      </c>
      <c r="P140" s="55">
        <f>Table1[[#This Row],[APU
(units)]]*(1+Table1[[#This Row],[APU Trend]])^10</f>
        <v>6.046617599999999E-2</v>
      </c>
      <c r="Q140" s="55">
        <f>Table1[[#This Row],[APU
(units)]]*(1+Table1[[#This Row],[APU Trend]])^11</f>
        <v>3.6279705599999997E-2</v>
      </c>
      <c r="R140" s="55">
        <f>SUM(Table1[[#This Row],[Oct]:[September]])</f>
        <v>24.945580441600001</v>
      </c>
      <c r="S140" s="55">
        <f>Table1[[#This Row],[On-Hand Stock ($)]]*Table1[[#This Row],[APU Trend]]</f>
        <v>-82.958364595935066</v>
      </c>
      <c r="T140" s="87">
        <v>-0.4</v>
      </c>
      <c r="U140" s="87" t="b">
        <f>IF(AND(Table1[[#This Row],[INVENTROY SIZING]]&lt;0,Table1[[#This Row],[Lead Time (days)]]&lt;30),TRUE,FALSE)</f>
        <v>0</v>
      </c>
      <c r="V140" s="28">
        <v>0.75</v>
      </c>
      <c r="W140" s="28">
        <f>1.65+SQRT((30)*Table1[[#This Row],[Demand variability (COV)]])+(V140*Table1[[#This Row],[APU
(units)]])^2</f>
        <v>63.974537019394973</v>
      </c>
      <c r="X140" s="28">
        <f>(Table1[[#This Row],[INVENTORY IN UNITS ON HAND]]-W140)*Table1[[#This Row],[Std. Price ($)]]</f>
        <v>-198.75603295834424</v>
      </c>
      <c r="Y140" s="28">
        <v>1.23</v>
      </c>
      <c r="Z140" s="28">
        <v>60</v>
      </c>
    </row>
    <row r="141" spans="1:26" x14ac:dyDescent="0.15">
      <c r="A141" s="31">
        <v>43587.359788874339</v>
      </c>
      <c r="B141" s="32">
        <v>16.016000000000002</v>
      </c>
      <c r="C141" s="32">
        <v>11700</v>
      </c>
      <c r="D141" s="32">
        <f>C141/Table1[[#This Row],[Std. Price ($)]]</f>
        <v>730.51948051948045</v>
      </c>
      <c r="E141" s="28">
        <v>18</v>
      </c>
      <c r="F141" s="28">
        <f>Table1[[#This Row],[APU
(units)]]*(1+Table1[[#This Row],[APU Trend]])^0</f>
        <v>18</v>
      </c>
      <c r="G141" s="28">
        <f>Table1[[#This Row],[APU
(units)]]*(1+Table1[[#This Row],[APU Trend]])^1</f>
        <v>10.799999999999999</v>
      </c>
      <c r="H141" s="28">
        <f>Table1[[#This Row],[APU
(units)]]*(1+Table1[[#This Row],[APU Trend]])^2</f>
        <v>6.4799999999999995</v>
      </c>
      <c r="I141" s="55">
        <f>Table1[[#This Row],[APU
(units)]]*(1+Table1[[#This Row],[APU Trend]])^3</f>
        <v>3.8879999999999999</v>
      </c>
      <c r="J141" s="55">
        <f>Table1[[#This Row],[APU
(units)]]*(1+Table1[[#This Row],[APU Trend]])^4</f>
        <v>2.3327999999999998</v>
      </c>
      <c r="K141" s="55">
        <f>Table1[[#This Row],[APU
(units)]]*(1+Table1[[#This Row],[APU Trend]])^5</f>
        <v>1.39968</v>
      </c>
      <c r="L141" s="55">
        <f>Table1[[#This Row],[APU
(units)]]*(1+Table1[[#This Row],[APU Trend]])^6</f>
        <v>0.83980799999999989</v>
      </c>
      <c r="M141" s="55">
        <f>Table1[[#This Row],[APU
(units)]]*(1+Table1[[#This Row],[APU Trend]])^7</f>
        <v>0.50388479999999991</v>
      </c>
      <c r="N141" s="55">
        <f>Table1[[#This Row],[APU
(units)]]*(1+Table1[[#This Row],[APU Trend]])^8</f>
        <v>0.30233087999999997</v>
      </c>
      <c r="O141" s="55">
        <f>Table1[[#This Row],[APU
(units)]]*(1+Table1[[#This Row],[APU Trend]])^9</f>
        <v>0.18139852799999998</v>
      </c>
      <c r="P141" s="55">
        <f>Table1[[#This Row],[APU
(units)]]*(1+Table1[[#This Row],[APU Trend]])^10</f>
        <v>0.10883911679999998</v>
      </c>
      <c r="Q141" s="55">
        <f>Table1[[#This Row],[APU
(units)]]*(1+Table1[[#This Row],[APU Trend]])^11</f>
        <v>6.5303470079999995E-2</v>
      </c>
      <c r="R141" s="55">
        <f>SUM(Table1[[#This Row],[Oct]:[September]])</f>
        <v>44.902044794879991</v>
      </c>
      <c r="S141" s="55">
        <f>Table1[[#This Row],[On-Hand Stock ($)]]*Table1[[#This Row],[APU Trend]]</f>
        <v>-4680</v>
      </c>
      <c r="T141" s="87">
        <v>-0.4</v>
      </c>
      <c r="U141" s="87" t="b">
        <f>IF(AND(Table1[[#This Row],[INVENTROY SIZING]]&lt;0,Table1[[#This Row],[Lead Time (days)]]&lt;30),TRUE,FALSE)</f>
        <v>1</v>
      </c>
      <c r="V141" s="28">
        <v>1</v>
      </c>
      <c r="W141" s="28">
        <f>1.65+SQRT((30)*Table1[[#This Row],[Demand variability (COV)]])+(V141*Table1[[#This Row],[APU
(units)]])^2</f>
        <v>330.60983870705491</v>
      </c>
      <c r="X141" s="28">
        <f>(Table1[[#This Row],[INVENTORY IN UNITS ON HAND]]-W141)*Table1[[#This Row],[Std. Price ($)]]</f>
        <v>6404.9528232678085</v>
      </c>
      <c r="Y141" s="28">
        <v>0.82</v>
      </c>
      <c r="Z141" s="28">
        <v>12</v>
      </c>
    </row>
    <row r="142" spans="1:26" x14ac:dyDescent="0.15">
      <c r="A142" s="31">
        <v>18388.134886172345</v>
      </c>
      <c r="B142" s="32">
        <v>12.045</v>
      </c>
      <c r="C142" s="32">
        <v>906.99872882069747</v>
      </c>
      <c r="D142" s="32">
        <f>C142/Table1[[#This Row],[Std. Price ($)]]</f>
        <v>75.300849217160433</v>
      </c>
      <c r="E142" s="28">
        <v>18</v>
      </c>
      <c r="F142" s="28">
        <f>Table1[[#This Row],[APU
(units)]]*(1+Table1[[#This Row],[APU Trend]])^0</f>
        <v>18</v>
      </c>
      <c r="G142" s="28">
        <f>Table1[[#This Row],[APU
(units)]]*(1+Table1[[#This Row],[APU Trend]])^1</f>
        <v>27</v>
      </c>
      <c r="H142" s="28">
        <f>Table1[[#This Row],[APU
(units)]]*(1+Table1[[#This Row],[APU Trend]])^2</f>
        <v>40.5</v>
      </c>
      <c r="I142" s="55">
        <f>Table1[[#This Row],[APU
(units)]]*(1+Table1[[#This Row],[APU Trend]])^3</f>
        <v>60.75</v>
      </c>
      <c r="J142" s="55">
        <f>Table1[[#This Row],[APU
(units)]]*(1+Table1[[#This Row],[APU Trend]])^4</f>
        <v>91.125</v>
      </c>
      <c r="K142" s="55">
        <f>Table1[[#This Row],[APU
(units)]]*(1+Table1[[#This Row],[APU Trend]])^5</f>
        <v>136.6875</v>
      </c>
      <c r="L142" s="55">
        <f>Table1[[#This Row],[APU
(units)]]*(1+Table1[[#This Row],[APU Trend]])^6</f>
        <v>205.03125</v>
      </c>
      <c r="M142" s="55">
        <f>Table1[[#This Row],[APU
(units)]]*(1+Table1[[#This Row],[APU Trend]])^7</f>
        <v>307.546875</v>
      </c>
      <c r="N142" s="55">
        <f>Table1[[#This Row],[APU
(units)]]*(1+Table1[[#This Row],[APU Trend]])^8</f>
        <v>461.3203125</v>
      </c>
      <c r="O142" s="55">
        <f>Table1[[#This Row],[APU
(units)]]*(1+Table1[[#This Row],[APU Trend]])^9</f>
        <v>691.98046875</v>
      </c>
      <c r="P142" s="55">
        <f>Table1[[#This Row],[APU
(units)]]*(1+Table1[[#This Row],[APU Trend]])^10</f>
        <v>1037.970703125</v>
      </c>
      <c r="Q142" s="55">
        <f>Table1[[#This Row],[APU
(units)]]*(1+Table1[[#This Row],[APU Trend]])^11</f>
        <v>1556.9560546875</v>
      </c>
      <c r="R142" s="55">
        <f>SUM(Table1[[#This Row],[Oct]:[September]])</f>
        <v>4634.8681640625</v>
      </c>
      <c r="S142" s="55">
        <f>Table1[[#This Row],[On-Hand Stock ($)]]*Table1[[#This Row],[APU Trend]]</f>
        <v>453.49936441034873</v>
      </c>
      <c r="T142" s="87">
        <v>0.5</v>
      </c>
      <c r="U142" s="87" t="b">
        <f>IF(AND(Table1[[#This Row],[INVENTROY SIZING]]&lt;0,Table1[[#This Row],[Lead Time (days)]]&lt;30),TRUE,FALSE)</f>
        <v>0</v>
      </c>
      <c r="V142" s="28">
        <v>0.8</v>
      </c>
      <c r="W142" s="28">
        <f>1.65+SQRT((30)*Table1[[#This Row],[Demand variability (COV)]])+(V142*Table1[[#This Row],[APU
(units)]])^2</f>
        <v>219.19822850156004</v>
      </c>
      <c r="X142" s="28">
        <f>(Table1[[#This Row],[INVENTORY IN UNITS ON HAND]]-W142)*Table1[[#This Row],[Std. Price ($)]]</f>
        <v>-1733.2439334805933</v>
      </c>
      <c r="Y142" s="28">
        <v>3.46</v>
      </c>
      <c r="Z142" s="28">
        <v>26</v>
      </c>
    </row>
    <row r="143" spans="1:26" x14ac:dyDescent="0.15">
      <c r="A143" s="31">
        <v>69917.701233447937</v>
      </c>
      <c r="B143" s="32">
        <v>71.762460000000019</v>
      </c>
      <c r="C143" s="32">
        <v>555.13203802848022</v>
      </c>
      <c r="D143" s="32">
        <f>C143/Table1[[#This Row],[Std. Price ($)]]</f>
        <v>7.7356885205507178</v>
      </c>
      <c r="E143" s="28">
        <v>18</v>
      </c>
      <c r="F143" s="28">
        <f>Table1[[#This Row],[APU
(units)]]*(1+Table1[[#This Row],[APU Trend]])^0</f>
        <v>18</v>
      </c>
      <c r="G143" s="28">
        <f>Table1[[#This Row],[APU
(units)]]*(1+Table1[[#This Row],[APU Trend]])^1</f>
        <v>25.2</v>
      </c>
      <c r="H143" s="28">
        <f>Table1[[#This Row],[APU
(units)]]*(1+Table1[[#This Row],[APU Trend]])^2</f>
        <v>35.279999999999994</v>
      </c>
      <c r="I143" s="55">
        <f>Table1[[#This Row],[APU
(units)]]*(1+Table1[[#This Row],[APU Trend]])^3</f>
        <v>49.391999999999989</v>
      </c>
      <c r="J143" s="55">
        <f>Table1[[#This Row],[APU
(units)]]*(1+Table1[[#This Row],[APU Trend]])^4</f>
        <v>69.14879999999998</v>
      </c>
      <c r="K143" s="55">
        <f>Table1[[#This Row],[APU
(units)]]*(1+Table1[[#This Row],[APU Trend]])^5</f>
        <v>96.808319999999966</v>
      </c>
      <c r="L143" s="55">
        <f>Table1[[#This Row],[APU
(units)]]*(1+Table1[[#This Row],[APU Trend]])^6</f>
        <v>135.53164799999993</v>
      </c>
      <c r="M143" s="55">
        <f>Table1[[#This Row],[APU
(units)]]*(1+Table1[[#This Row],[APU Trend]])^7</f>
        <v>189.74430719999989</v>
      </c>
      <c r="N143" s="55">
        <f>Table1[[#This Row],[APU
(units)]]*(1+Table1[[#This Row],[APU Trend]])^8</f>
        <v>265.64203007999981</v>
      </c>
      <c r="O143" s="55">
        <f>Table1[[#This Row],[APU
(units)]]*(1+Table1[[#This Row],[APU Trend]])^9</f>
        <v>371.89884211199973</v>
      </c>
      <c r="P143" s="55">
        <f>Table1[[#This Row],[APU
(units)]]*(1+Table1[[#This Row],[APU Trend]])^10</f>
        <v>520.65837895679965</v>
      </c>
      <c r="Q143" s="55">
        <f>Table1[[#This Row],[APU
(units)]]*(1+Table1[[#This Row],[APU Trend]])^11</f>
        <v>728.92173053951944</v>
      </c>
      <c r="R143" s="55">
        <f>SUM(Table1[[#This Row],[Oct]:[September]])</f>
        <v>2506.2260568883185</v>
      </c>
      <c r="S143" s="55">
        <f>Table1[[#This Row],[On-Hand Stock ($)]]*Table1[[#This Row],[APU Trend]]</f>
        <v>222.0528152113921</v>
      </c>
      <c r="T143" s="87">
        <v>0.4</v>
      </c>
      <c r="U143" s="87" t="b">
        <f>IF(AND(Table1[[#This Row],[INVENTROY SIZING]]&lt;0,Table1[[#This Row],[Lead Time (days)]]&lt;30),TRUE,FALSE)</f>
        <v>0</v>
      </c>
      <c r="V143" s="28">
        <v>1</v>
      </c>
      <c r="W143" s="28">
        <f>1.65+SQRT((30)*Table1[[#This Row],[Demand variability (COV)]])+(V143*Table1[[#This Row],[APU
(units)]])^2</f>
        <v>330.90357021462546</v>
      </c>
      <c r="X143" s="28">
        <f>(Table1[[#This Row],[INVENTORY IN UNITS ON HAND]]-W143)*Table1[[#This Row],[Std. Price ($)]]</f>
        <v>-23191.32218335578</v>
      </c>
      <c r="Y143" s="28">
        <v>0.92</v>
      </c>
      <c r="Z143" s="28">
        <v>12</v>
      </c>
    </row>
    <row r="144" spans="1:26" x14ac:dyDescent="0.15">
      <c r="A144" s="31">
        <v>84010.942639246568</v>
      </c>
      <c r="B144" s="32">
        <v>70.784999999999997</v>
      </c>
      <c r="C144" s="32">
        <v>1138.5665958333332</v>
      </c>
      <c r="D144" s="32">
        <f>C144/Table1[[#This Row],[Std. Price ($)]]</f>
        <v>16.084856902356901</v>
      </c>
      <c r="E144" s="28">
        <v>10</v>
      </c>
      <c r="F144" s="28">
        <f>Table1[[#This Row],[APU
(units)]]*(1+Table1[[#This Row],[APU Trend]])^0</f>
        <v>10</v>
      </c>
      <c r="G144" s="28">
        <f>Table1[[#This Row],[APU
(units)]]*(1+Table1[[#This Row],[APU Trend]])^1</f>
        <v>22</v>
      </c>
      <c r="H144" s="28">
        <f>Table1[[#This Row],[APU
(units)]]*(1+Table1[[#This Row],[APU Trend]])^2</f>
        <v>48.400000000000006</v>
      </c>
      <c r="I144" s="55">
        <f>Table1[[#This Row],[APU
(units)]]*(1+Table1[[#This Row],[APU Trend]])^3</f>
        <v>106.48000000000003</v>
      </c>
      <c r="J144" s="55">
        <f>Table1[[#This Row],[APU
(units)]]*(1+Table1[[#This Row],[APU Trend]])^4</f>
        <v>234.25600000000006</v>
      </c>
      <c r="K144" s="55">
        <f>Table1[[#This Row],[APU
(units)]]*(1+Table1[[#This Row],[APU Trend]])^5</f>
        <v>515.36320000000023</v>
      </c>
      <c r="L144" s="55">
        <f>Table1[[#This Row],[APU
(units)]]*(1+Table1[[#This Row],[APU Trend]])^6</f>
        <v>1133.7990400000006</v>
      </c>
      <c r="M144" s="55">
        <f>Table1[[#This Row],[APU
(units)]]*(1+Table1[[#This Row],[APU Trend]])^7</f>
        <v>2494.3578880000014</v>
      </c>
      <c r="N144" s="55">
        <f>Table1[[#This Row],[APU
(units)]]*(1+Table1[[#This Row],[APU Trend]])^8</f>
        <v>5487.5873536000026</v>
      </c>
      <c r="O144" s="55">
        <f>Table1[[#This Row],[APU
(units)]]*(1+Table1[[#This Row],[APU Trend]])^9</f>
        <v>12072.692177920007</v>
      </c>
      <c r="P144" s="55">
        <f>Table1[[#This Row],[APU
(units)]]*(1+Table1[[#This Row],[APU Trend]])^10</f>
        <v>26559.922791424018</v>
      </c>
      <c r="Q144" s="55">
        <f>Table1[[#This Row],[APU
(units)]]*(1+Table1[[#This Row],[APU Trend]])^11</f>
        <v>58431.83014113285</v>
      </c>
      <c r="R144" s="55">
        <f>SUM(Table1[[#This Row],[Oct]:[September]])</f>
        <v>107116.68859207688</v>
      </c>
      <c r="S144" s="55">
        <f>Table1[[#This Row],[On-Hand Stock ($)]]*Table1[[#This Row],[APU Trend]]</f>
        <v>1366.2799149999998</v>
      </c>
      <c r="T144" s="87">
        <v>1.2</v>
      </c>
      <c r="U144" s="87" t="b">
        <f>IF(AND(Table1[[#This Row],[INVENTROY SIZING]]&lt;0,Table1[[#This Row],[Lead Time (days)]]&lt;30),TRUE,FALSE)</f>
        <v>0</v>
      </c>
      <c r="V144" s="28">
        <v>1</v>
      </c>
      <c r="W144" s="28">
        <f>1.65+SQRT((30)*Table1[[#This Row],[Demand variability (COV)]])+(V144*Table1[[#This Row],[APU
(units)]])^2</f>
        <v>107.12722557505165</v>
      </c>
      <c r="X144" s="28">
        <f>(Table1[[#This Row],[INVENTORY IN UNITS ON HAND]]-W144)*Table1[[#This Row],[Std. Price ($)]]</f>
        <v>-6444.4340664966976</v>
      </c>
      <c r="Y144" s="28">
        <v>1</v>
      </c>
      <c r="Z144" s="28">
        <v>35</v>
      </c>
    </row>
    <row r="145" spans="1:26" x14ac:dyDescent="0.15">
      <c r="A145" s="31">
        <v>58028.024171880854</v>
      </c>
      <c r="B145" s="32">
        <v>78.727000000000004</v>
      </c>
      <c r="C145" s="32">
        <v>3817.0954917333333</v>
      </c>
      <c r="D145" s="32">
        <f>C145/Table1[[#This Row],[Std. Price ($)]]</f>
        <v>48.485214624377065</v>
      </c>
      <c r="E145" s="28">
        <v>10</v>
      </c>
      <c r="F145" s="28">
        <f>Table1[[#This Row],[APU
(units)]]*(1+Table1[[#This Row],[APU Trend]])^0</f>
        <v>10</v>
      </c>
      <c r="G145" s="28">
        <f>Table1[[#This Row],[APU
(units)]]*(1+Table1[[#This Row],[APU Trend]])^1</f>
        <v>18</v>
      </c>
      <c r="H145" s="28">
        <f>Table1[[#This Row],[APU
(units)]]*(1+Table1[[#This Row],[APU Trend]])^2</f>
        <v>32.400000000000006</v>
      </c>
      <c r="I145" s="55">
        <f>Table1[[#This Row],[APU
(units)]]*(1+Table1[[#This Row],[APU Trend]])^3</f>
        <v>58.320000000000007</v>
      </c>
      <c r="J145" s="55">
        <f>Table1[[#This Row],[APU
(units)]]*(1+Table1[[#This Row],[APU Trend]])^4</f>
        <v>104.97600000000003</v>
      </c>
      <c r="K145" s="55">
        <f>Table1[[#This Row],[APU
(units)]]*(1+Table1[[#This Row],[APU Trend]])^5</f>
        <v>188.95680000000004</v>
      </c>
      <c r="L145" s="55">
        <f>Table1[[#This Row],[APU
(units)]]*(1+Table1[[#This Row],[APU Trend]])^6</f>
        <v>340.12224000000009</v>
      </c>
      <c r="M145" s="55">
        <f>Table1[[#This Row],[APU
(units)]]*(1+Table1[[#This Row],[APU Trend]])^7</f>
        <v>612.22003200000017</v>
      </c>
      <c r="N145" s="55">
        <f>Table1[[#This Row],[APU
(units)]]*(1+Table1[[#This Row],[APU Trend]])^8</f>
        <v>1101.9960576000003</v>
      </c>
      <c r="O145" s="55">
        <f>Table1[[#This Row],[APU
(units)]]*(1+Table1[[#This Row],[APU Trend]])^9</f>
        <v>1983.5929036800007</v>
      </c>
      <c r="P145" s="55">
        <f>Table1[[#This Row],[APU
(units)]]*(1+Table1[[#This Row],[APU Trend]])^10</f>
        <v>3570.4672266240013</v>
      </c>
      <c r="Q145" s="55">
        <f>Table1[[#This Row],[APU
(units)]]*(1+Table1[[#This Row],[APU Trend]])^11</f>
        <v>6426.8410079232035</v>
      </c>
      <c r="R145" s="55">
        <f>SUM(Table1[[#This Row],[Oct]:[September]])</f>
        <v>14447.892267827207</v>
      </c>
      <c r="S145" s="55">
        <f>Table1[[#This Row],[On-Hand Stock ($)]]*Table1[[#This Row],[APU Trend]]</f>
        <v>3053.6763933866669</v>
      </c>
      <c r="T145" s="87">
        <v>0.8</v>
      </c>
      <c r="U145" s="87" t="b">
        <f>IF(AND(Table1[[#This Row],[INVENTROY SIZING]]&lt;0,Table1[[#This Row],[Lead Time (days)]]&lt;30),TRUE,FALSE)</f>
        <v>0</v>
      </c>
      <c r="V145" s="28">
        <v>1</v>
      </c>
      <c r="W145" s="28">
        <f>1.65+SQRT((30)*Table1[[#This Row],[Demand variability (COV)]])+(V145*Table1[[#This Row],[APU
(units)]])^2</f>
        <v>107.0165631459995</v>
      </c>
      <c r="X145" s="28">
        <f>(Table1[[#This Row],[INVENTORY IN UNITS ON HAND]]-W145)*Table1[[#This Row],[Std. Price ($)]]</f>
        <v>-4607.9974750617694</v>
      </c>
      <c r="Y145" s="28">
        <v>0.96</v>
      </c>
      <c r="Z145" s="28">
        <v>130</v>
      </c>
    </row>
    <row r="146" spans="1:26" x14ac:dyDescent="0.15">
      <c r="A146" s="31">
        <v>76279.329562714775</v>
      </c>
      <c r="B146" s="32">
        <v>7.7154770000000008</v>
      </c>
      <c r="C146" s="32">
        <v>279.82858321836</v>
      </c>
      <c r="D146" s="32">
        <f>C146/Table1[[#This Row],[Std. Price ($)]]</f>
        <v>36.268474809575608</v>
      </c>
      <c r="E146" s="28">
        <v>18</v>
      </c>
      <c r="F146" s="28">
        <f>Table1[[#This Row],[APU
(units)]]*(1+Table1[[#This Row],[APU Trend]])^0</f>
        <v>18</v>
      </c>
      <c r="G146" s="28">
        <f>Table1[[#This Row],[APU
(units)]]*(1+Table1[[#This Row],[APU Trend]])^1</f>
        <v>32.4</v>
      </c>
      <c r="H146" s="28">
        <f>Table1[[#This Row],[APU
(units)]]*(1+Table1[[#This Row],[APU Trend]])^2</f>
        <v>58.320000000000007</v>
      </c>
      <c r="I146" s="55">
        <f>Table1[[#This Row],[APU
(units)]]*(1+Table1[[#This Row],[APU Trend]])^3</f>
        <v>104.97600000000001</v>
      </c>
      <c r="J146" s="55">
        <f>Table1[[#This Row],[APU
(units)]]*(1+Table1[[#This Row],[APU Trend]])^4</f>
        <v>188.95680000000004</v>
      </c>
      <c r="K146" s="55">
        <f>Table1[[#This Row],[APU
(units)]]*(1+Table1[[#This Row],[APU Trend]])^5</f>
        <v>340.12224000000009</v>
      </c>
      <c r="L146" s="55">
        <f>Table1[[#This Row],[APU
(units)]]*(1+Table1[[#This Row],[APU Trend]])^6</f>
        <v>612.22003200000017</v>
      </c>
      <c r="M146" s="55">
        <f>Table1[[#This Row],[APU
(units)]]*(1+Table1[[#This Row],[APU Trend]])^7</f>
        <v>1101.9960576000003</v>
      </c>
      <c r="N146" s="55">
        <f>Table1[[#This Row],[APU
(units)]]*(1+Table1[[#This Row],[APU Trend]])^8</f>
        <v>1983.5929036800007</v>
      </c>
      <c r="O146" s="55">
        <f>Table1[[#This Row],[APU
(units)]]*(1+Table1[[#This Row],[APU Trend]])^9</f>
        <v>3570.4672266240013</v>
      </c>
      <c r="P146" s="55">
        <f>Table1[[#This Row],[APU
(units)]]*(1+Table1[[#This Row],[APU Trend]])^10</f>
        <v>6426.8410079232026</v>
      </c>
      <c r="Q146" s="55">
        <f>Table1[[#This Row],[APU
(units)]]*(1+Table1[[#This Row],[APU Trend]])^11</f>
        <v>11568.313814261766</v>
      </c>
      <c r="R146" s="55">
        <f>SUM(Table1[[#This Row],[Oct]:[September]])</f>
        <v>26006.206082088975</v>
      </c>
      <c r="S146" s="55">
        <f>Table1[[#This Row],[On-Hand Stock ($)]]*Table1[[#This Row],[APU Trend]]</f>
        <v>223.86286657468801</v>
      </c>
      <c r="T146" s="87">
        <v>0.8</v>
      </c>
      <c r="U146" s="87" t="b">
        <f>IF(AND(Table1[[#This Row],[INVENTROY SIZING]]&lt;0,Table1[[#This Row],[Lead Time (days)]]&lt;30),TRUE,FALSE)</f>
        <v>0</v>
      </c>
      <c r="V146" s="28">
        <v>1</v>
      </c>
      <c r="W146" s="28">
        <f>1.65+SQRT((30)*Table1[[#This Row],[Demand variability (COV)]])+(V146*Table1[[#This Row],[APU
(units)]])^2</f>
        <v>330.36168759575588</v>
      </c>
      <c r="X146" s="28">
        <f>(Table1[[#This Row],[INVENTORY IN UNITS ON HAND]]-W146)*Table1[[#This Row],[Std. Price ($)]]</f>
        <v>-2269.0694191078801</v>
      </c>
      <c r="Y146" s="28">
        <v>0.74</v>
      </c>
      <c r="Z146" s="28">
        <v>60</v>
      </c>
    </row>
    <row r="147" spans="1:26" x14ac:dyDescent="0.15">
      <c r="A147" s="31">
        <v>839.71895752732451</v>
      </c>
      <c r="B147" s="32">
        <v>5.4050919999999998</v>
      </c>
      <c r="C147" s="32">
        <v>32500</v>
      </c>
      <c r="D147" s="32">
        <f>C147/Table1[[#This Row],[Std. Price ($)]]</f>
        <v>6012.8486249632761</v>
      </c>
      <c r="E147" s="28">
        <v>26</v>
      </c>
      <c r="F147" s="28">
        <f>Table1[[#This Row],[APU
(units)]]*(1+Table1[[#This Row],[APU Trend]])^0</f>
        <v>26</v>
      </c>
      <c r="G147" s="28">
        <f>Table1[[#This Row],[APU
(units)]]*(1+Table1[[#This Row],[APU Trend]])^1</f>
        <v>15.6</v>
      </c>
      <c r="H147" s="28">
        <f>Table1[[#This Row],[APU
(units)]]*(1+Table1[[#This Row],[APU Trend]])^2</f>
        <v>9.36</v>
      </c>
      <c r="I147" s="55">
        <f>Table1[[#This Row],[APU
(units)]]*(1+Table1[[#This Row],[APU Trend]])^3</f>
        <v>5.6159999999999997</v>
      </c>
      <c r="J147" s="55">
        <f>Table1[[#This Row],[APU
(units)]]*(1+Table1[[#This Row],[APU Trend]])^4</f>
        <v>3.3695999999999997</v>
      </c>
      <c r="K147" s="55">
        <f>Table1[[#This Row],[APU
(units)]]*(1+Table1[[#This Row],[APU Trend]])^5</f>
        <v>2.02176</v>
      </c>
      <c r="L147" s="55">
        <f>Table1[[#This Row],[APU
(units)]]*(1+Table1[[#This Row],[APU Trend]])^6</f>
        <v>1.2130559999999999</v>
      </c>
      <c r="M147" s="55">
        <f>Table1[[#This Row],[APU
(units)]]*(1+Table1[[#This Row],[APU Trend]])^7</f>
        <v>0.72783359999999997</v>
      </c>
      <c r="N147" s="55">
        <f>Table1[[#This Row],[APU
(units)]]*(1+Table1[[#This Row],[APU Trend]])^8</f>
        <v>0.43670015999999995</v>
      </c>
      <c r="O147" s="55">
        <f>Table1[[#This Row],[APU
(units)]]*(1+Table1[[#This Row],[APU Trend]])^9</f>
        <v>0.26202009599999998</v>
      </c>
      <c r="P147" s="55">
        <f>Table1[[#This Row],[APU
(units)]]*(1+Table1[[#This Row],[APU Trend]])^10</f>
        <v>0.15721205759999998</v>
      </c>
      <c r="Q147" s="55">
        <f>Table1[[#This Row],[APU
(units)]]*(1+Table1[[#This Row],[APU Trend]])^11</f>
        <v>9.4327234559999987E-2</v>
      </c>
      <c r="R147" s="55">
        <f>SUM(Table1[[#This Row],[Oct]:[September]])</f>
        <v>64.858509148159996</v>
      </c>
      <c r="S147" s="55">
        <f>Table1[[#This Row],[On-Hand Stock ($)]]*Table1[[#This Row],[APU Trend]]</f>
        <v>-13000</v>
      </c>
      <c r="T147" s="87">
        <v>-0.4</v>
      </c>
      <c r="U147" s="87" t="b">
        <f>IF(AND(Table1[[#This Row],[INVENTROY SIZING]]&lt;0,Table1[[#This Row],[Lead Time (days)]]&lt;30),TRUE,FALSE)</f>
        <v>0</v>
      </c>
      <c r="V147" s="28">
        <v>1</v>
      </c>
      <c r="W147" s="28">
        <f>1.65+SQRT((30)*Table1[[#This Row],[Demand variability (COV)]])+(V147*Table1[[#This Row],[APU
(units)]])^2</f>
        <v>682.57950301754647</v>
      </c>
      <c r="X147" s="28">
        <f>(Table1[[#This Row],[INVENTORY IN UNITS ON HAND]]-W147)*Table1[[#This Row],[Std. Price ($)]]</f>
        <v>28810.594988875884</v>
      </c>
      <c r="Y147" s="28">
        <v>0.81</v>
      </c>
      <c r="Z147" s="28">
        <v>60</v>
      </c>
    </row>
    <row r="148" spans="1:26" x14ac:dyDescent="0.15">
      <c r="A148" s="31">
        <v>43344.108312439843</v>
      </c>
      <c r="B148" s="32">
        <v>232.28700000000001</v>
      </c>
      <c r="C148" s="32">
        <v>3394.1753649621623</v>
      </c>
      <c r="D148" s="32">
        <f>C148/Table1[[#This Row],[Std. Price ($)]]</f>
        <v>14.611990188698302</v>
      </c>
      <c r="E148" s="28">
        <v>10</v>
      </c>
      <c r="F148" s="28">
        <f>Table1[[#This Row],[APU
(units)]]*(1+Table1[[#This Row],[APU Trend]])^0</f>
        <v>10</v>
      </c>
      <c r="G148" s="28">
        <f>Table1[[#This Row],[APU
(units)]]*(1+Table1[[#This Row],[APU Trend]])^1</f>
        <v>8</v>
      </c>
      <c r="H148" s="28">
        <f>Table1[[#This Row],[APU
(units)]]*(1+Table1[[#This Row],[APU Trend]])^2</f>
        <v>6.4000000000000012</v>
      </c>
      <c r="I148" s="55">
        <f>Table1[[#This Row],[APU
(units)]]*(1+Table1[[#This Row],[APU Trend]])^3</f>
        <v>5.120000000000001</v>
      </c>
      <c r="J148" s="55">
        <f>Table1[[#This Row],[APU
(units)]]*(1+Table1[[#This Row],[APU Trend]])^4</f>
        <v>4.0960000000000019</v>
      </c>
      <c r="K148" s="55">
        <f>Table1[[#This Row],[APU
(units)]]*(1+Table1[[#This Row],[APU Trend]])^5</f>
        <v>3.2768000000000019</v>
      </c>
      <c r="L148" s="55">
        <f>Table1[[#This Row],[APU
(units)]]*(1+Table1[[#This Row],[APU Trend]])^6</f>
        <v>2.6214400000000015</v>
      </c>
      <c r="M148" s="55">
        <f>Table1[[#This Row],[APU
(units)]]*(1+Table1[[#This Row],[APU Trend]])^7</f>
        <v>2.0971520000000017</v>
      </c>
      <c r="N148" s="55">
        <f>Table1[[#This Row],[APU
(units)]]*(1+Table1[[#This Row],[APU Trend]])^8</f>
        <v>1.6777216000000015</v>
      </c>
      <c r="O148" s="55">
        <f>Table1[[#This Row],[APU
(units)]]*(1+Table1[[#This Row],[APU Trend]])^9</f>
        <v>1.3421772800000011</v>
      </c>
      <c r="P148" s="55">
        <f>Table1[[#This Row],[APU
(units)]]*(1+Table1[[#This Row],[APU Trend]])^10</f>
        <v>1.0737418240000012</v>
      </c>
      <c r="Q148" s="55">
        <f>Table1[[#This Row],[APU
(units)]]*(1+Table1[[#This Row],[APU Trend]])^11</f>
        <v>0.85899345920000092</v>
      </c>
      <c r="R148" s="55">
        <f>SUM(Table1[[#This Row],[Oct]:[September]])</f>
        <v>46.564026163200012</v>
      </c>
      <c r="S148" s="55">
        <f>Table1[[#This Row],[On-Hand Stock ($)]]*Table1[[#This Row],[APU Trend]]</f>
        <v>-678.83507299243252</v>
      </c>
      <c r="T148" s="87">
        <v>-0.2</v>
      </c>
      <c r="U148" s="87" t="b">
        <f>IF(AND(Table1[[#This Row],[INVENTROY SIZING]]&lt;0,Table1[[#This Row],[Lead Time (days)]]&lt;30),TRUE,FALSE)</f>
        <v>0</v>
      </c>
      <c r="V148" s="28">
        <v>0.82</v>
      </c>
      <c r="W148" s="28">
        <f>1.65+SQRT((30)*Table1[[#This Row],[Demand variability (COV)]])+(V148*Table1[[#This Row],[APU
(units)]])^2</f>
        <v>74.555686189686114</v>
      </c>
      <c r="X148" s="28">
        <f>(Table1[[#This Row],[INVENTORY IN UNITS ON HAND]]-W148)*Table1[[#This Row],[Std. Price ($)]]</f>
        <v>-13924.141312981457</v>
      </c>
      <c r="Y148" s="28">
        <v>1.07</v>
      </c>
      <c r="Z148" s="28">
        <v>35</v>
      </c>
    </row>
    <row r="149" spans="1:26" x14ac:dyDescent="0.15">
      <c r="A149" s="31">
        <v>19942.008643697583</v>
      </c>
      <c r="B149" s="32">
        <v>145.16370000000003</v>
      </c>
      <c r="C149" s="32">
        <v>3152.7654013680012</v>
      </c>
      <c r="D149" s="32">
        <f>C149/Table1[[#This Row],[Std. Price ($)]]</f>
        <v>21.718690012503128</v>
      </c>
      <c r="E149" s="28">
        <v>18</v>
      </c>
      <c r="F149" s="28">
        <f>Table1[[#This Row],[APU
(units)]]*(1+Table1[[#This Row],[APU Trend]])^0</f>
        <v>18</v>
      </c>
      <c r="G149" s="28">
        <f>Table1[[#This Row],[APU
(units)]]*(1+Table1[[#This Row],[APU Trend]])^1</f>
        <v>10.799999999999999</v>
      </c>
      <c r="H149" s="28">
        <f>Table1[[#This Row],[APU
(units)]]*(1+Table1[[#This Row],[APU Trend]])^2</f>
        <v>6.4799999999999995</v>
      </c>
      <c r="I149" s="55">
        <f>Table1[[#This Row],[APU
(units)]]*(1+Table1[[#This Row],[APU Trend]])^3</f>
        <v>3.8879999999999999</v>
      </c>
      <c r="J149" s="55">
        <f>Table1[[#This Row],[APU
(units)]]*(1+Table1[[#This Row],[APU Trend]])^4</f>
        <v>2.3327999999999998</v>
      </c>
      <c r="K149" s="55">
        <f>Table1[[#This Row],[APU
(units)]]*(1+Table1[[#This Row],[APU Trend]])^5</f>
        <v>1.39968</v>
      </c>
      <c r="L149" s="55">
        <f>Table1[[#This Row],[APU
(units)]]*(1+Table1[[#This Row],[APU Trend]])^6</f>
        <v>0.83980799999999989</v>
      </c>
      <c r="M149" s="55">
        <f>Table1[[#This Row],[APU
(units)]]*(1+Table1[[#This Row],[APU Trend]])^7</f>
        <v>0.50388479999999991</v>
      </c>
      <c r="N149" s="55">
        <f>Table1[[#This Row],[APU
(units)]]*(1+Table1[[#This Row],[APU Trend]])^8</f>
        <v>0.30233087999999997</v>
      </c>
      <c r="O149" s="55">
        <f>Table1[[#This Row],[APU
(units)]]*(1+Table1[[#This Row],[APU Trend]])^9</f>
        <v>0.18139852799999998</v>
      </c>
      <c r="P149" s="55">
        <f>Table1[[#This Row],[APU
(units)]]*(1+Table1[[#This Row],[APU Trend]])^10</f>
        <v>0.10883911679999998</v>
      </c>
      <c r="Q149" s="55">
        <f>Table1[[#This Row],[APU
(units)]]*(1+Table1[[#This Row],[APU Trend]])^11</f>
        <v>6.5303470079999995E-2</v>
      </c>
      <c r="R149" s="55">
        <f>SUM(Table1[[#This Row],[Oct]:[September]])</f>
        <v>44.902044794879991</v>
      </c>
      <c r="S149" s="55">
        <f>Table1[[#This Row],[On-Hand Stock ($)]]*Table1[[#This Row],[APU Trend]]</f>
        <v>-1261.1061605472005</v>
      </c>
      <c r="T149" s="87">
        <v>-0.4</v>
      </c>
      <c r="U149" s="87" t="b">
        <f>IF(AND(Table1[[#This Row],[INVENTROY SIZING]]&lt;0,Table1[[#This Row],[Lead Time (days)]]&lt;30),TRUE,FALSE)</f>
        <v>0</v>
      </c>
      <c r="V149" s="28">
        <v>1</v>
      </c>
      <c r="W149" s="28">
        <f>1.65+SQRT((30)*Table1[[#This Row],[Demand variability (COV)]])+(V149*Table1[[#This Row],[APU
(units)]])^2</f>
        <v>330.48735464897914</v>
      </c>
      <c r="X149" s="28">
        <f>(Table1[[#This Row],[INVENTORY IN UNITS ON HAND]]-W149)*Table1[[#This Row],[Std. Price ($)]]</f>
        <v>-44822.001802690022</v>
      </c>
      <c r="Y149" s="28">
        <v>0.78</v>
      </c>
      <c r="Z149" s="28">
        <v>40</v>
      </c>
    </row>
    <row r="150" spans="1:26" x14ac:dyDescent="0.15">
      <c r="A150" s="31">
        <v>12128.432731620642</v>
      </c>
      <c r="B150" s="32">
        <v>26.346320000000002</v>
      </c>
      <c r="C150" s="32">
        <v>1040.6416670496001</v>
      </c>
      <c r="D150" s="32">
        <f>C150/Table1[[#This Row],[Std. Price ($)]]</f>
        <v>39.498558700023381</v>
      </c>
      <c r="E150" s="28">
        <v>42</v>
      </c>
      <c r="F150" s="28">
        <f>Table1[[#This Row],[APU
(units)]]*(1+Table1[[#This Row],[APU Trend]])^0</f>
        <v>42</v>
      </c>
      <c r="G150" s="28">
        <f>Table1[[#This Row],[APU
(units)]]*(1+Table1[[#This Row],[APU Trend]])^1</f>
        <v>63</v>
      </c>
      <c r="H150" s="28">
        <f>Table1[[#This Row],[APU
(units)]]*(1+Table1[[#This Row],[APU Trend]])^2</f>
        <v>94.5</v>
      </c>
      <c r="I150" s="55">
        <f>Table1[[#This Row],[APU
(units)]]*(1+Table1[[#This Row],[APU Trend]])^3</f>
        <v>141.75</v>
      </c>
      <c r="J150" s="55">
        <f>Table1[[#This Row],[APU
(units)]]*(1+Table1[[#This Row],[APU Trend]])^4</f>
        <v>212.625</v>
      </c>
      <c r="K150" s="55">
        <f>Table1[[#This Row],[APU
(units)]]*(1+Table1[[#This Row],[APU Trend]])^5</f>
        <v>318.9375</v>
      </c>
      <c r="L150" s="55">
        <f>Table1[[#This Row],[APU
(units)]]*(1+Table1[[#This Row],[APU Trend]])^6</f>
        <v>478.40625</v>
      </c>
      <c r="M150" s="55">
        <f>Table1[[#This Row],[APU
(units)]]*(1+Table1[[#This Row],[APU Trend]])^7</f>
        <v>717.609375</v>
      </c>
      <c r="N150" s="55">
        <f>Table1[[#This Row],[APU
(units)]]*(1+Table1[[#This Row],[APU Trend]])^8</f>
        <v>1076.4140625</v>
      </c>
      <c r="O150" s="55">
        <f>Table1[[#This Row],[APU
(units)]]*(1+Table1[[#This Row],[APU Trend]])^9</f>
        <v>1614.62109375</v>
      </c>
      <c r="P150" s="55">
        <f>Table1[[#This Row],[APU
(units)]]*(1+Table1[[#This Row],[APU Trend]])^10</f>
        <v>2421.931640625</v>
      </c>
      <c r="Q150" s="55">
        <f>Table1[[#This Row],[APU
(units)]]*(1+Table1[[#This Row],[APU Trend]])^11</f>
        <v>3632.8974609375</v>
      </c>
      <c r="R150" s="55">
        <f>SUM(Table1[[#This Row],[Oct]:[September]])</f>
        <v>10814.6923828125</v>
      </c>
      <c r="S150" s="55">
        <f>Table1[[#This Row],[On-Hand Stock ($)]]*Table1[[#This Row],[APU Trend]]</f>
        <v>520.32083352480004</v>
      </c>
      <c r="T150" s="87">
        <v>0.5</v>
      </c>
      <c r="U150" s="87" t="b">
        <f>IF(AND(Table1[[#This Row],[INVENTROY SIZING]]&lt;0,Table1[[#This Row],[Lead Time (days)]]&lt;30),TRUE,FALSE)</f>
        <v>0</v>
      </c>
      <c r="V150" s="28">
        <v>1</v>
      </c>
      <c r="W150" s="28">
        <f>1.65+SQRT((30)*Table1[[#This Row],[Demand variability (COV)]])+(V150*Table1[[#This Row],[APU
(units)]])^2</f>
        <v>1770.2651923036858</v>
      </c>
      <c r="X150" s="28">
        <f>(Table1[[#This Row],[INVENTORY IN UNITS ON HAND]]-W150)*Table1[[#This Row],[Std. Price ($)]]</f>
        <v>-45599.331574244847</v>
      </c>
      <c r="Y150" s="28">
        <v>0.71</v>
      </c>
      <c r="Z150" s="28">
        <v>40</v>
      </c>
    </row>
    <row r="151" spans="1:26" x14ac:dyDescent="0.15">
      <c r="A151" s="31">
        <v>83981.038481096854</v>
      </c>
      <c r="B151" s="32">
        <v>56.44100000000001</v>
      </c>
      <c r="C151" s="32">
        <v>1042.6495262040003</v>
      </c>
      <c r="D151" s="32">
        <f>C151/Table1[[#This Row],[Std. Price ($)]]</f>
        <v>18.473264580783475</v>
      </c>
      <c r="E151" s="28">
        <v>18</v>
      </c>
      <c r="F151" s="28">
        <f>Table1[[#This Row],[APU
(units)]]*(1+Table1[[#This Row],[APU Trend]])^0</f>
        <v>18</v>
      </c>
      <c r="G151" s="28">
        <f>Table1[[#This Row],[APU
(units)]]*(1+Table1[[#This Row],[APU Trend]])^1</f>
        <v>10.799999999999999</v>
      </c>
      <c r="H151" s="28">
        <f>Table1[[#This Row],[APU
(units)]]*(1+Table1[[#This Row],[APU Trend]])^2</f>
        <v>6.4799999999999995</v>
      </c>
      <c r="I151" s="55">
        <f>Table1[[#This Row],[APU
(units)]]*(1+Table1[[#This Row],[APU Trend]])^3</f>
        <v>3.8879999999999999</v>
      </c>
      <c r="J151" s="55">
        <f>Table1[[#This Row],[APU
(units)]]*(1+Table1[[#This Row],[APU Trend]])^4</f>
        <v>2.3327999999999998</v>
      </c>
      <c r="K151" s="55">
        <f>Table1[[#This Row],[APU
(units)]]*(1+Table1[[#This Row],[APU Trend]])^5</f>
        <v>1.39968</v>
      </c>
      <c r="L151" s="55">
        <f>Table1[[#This Row],[APU
(units)]]*(1+Table1[[#This Row],[APU Trend]])^6</f>
        <v>0.83980799999999989</v>
      </c>
      <c r="M151" s="55">
        <f>Table1[[#This Row],[APU
(units)]]*(1+Table1[[#This Row],[APU Trend]])^7</f>
        <v>0.50388479999999991</v>
      </c>
      <c r="N151" s="55">
        <f>Table1[[#This Row],[APU
(units)]]*(1+Table1[[#This Row],[APU Trend]])^8</f>
        <v>0.30233087999999997</v>
      </c>
      <c r="O151" s="55">
        <f>Table1[[#This Row],[APU
(units)]]*(1+Table1[[#This Row],[APU Trend]])^9</f>
        <v>0.18139852799999998</v>
      </c>
      <c r="P151" s="55">
        <f>Table1[[#This Row],[APU
(units)]]*(1+Table1[[#This Row],[APU Trend]])^10</f>
        <v>0.10883911679999998</v>
      </c>
      <c r="Q151" s="55">
        <f>Table1[[#This Row],[APU
(units)]]*(1+Table1[[#This Row],[APU Trend]])^11</f>
        <v>6.5303470079999995E-2</v>
      </c>
      <c r="R151" s="55">
        <f>SUM(Table1[[#This Row],[Oct]:[September]])</f>
        <v>44.902044794879991</v>
      </c>
      <c r="S151" s="55">
        <f>Table1[[#This Row],[On-Hand Stock ($)]]*Table1[[#This Row],[APU Trend]]</f>
        <v>-417.05981048160015</v>
      </c>
      <c r="T151" s="87">
        <v>-0.4</v>
      </c>
      <c r="U151" s="87" t="b">
        <f>IF(AND(Table1[[#This Row],[INVENTROY SIZING]]&lt;0,Table1[[#This Row],[Lead Time (days)]]&lt;30),TRUE,FALSE)</f>
        <v>1</v>
      </c>
      <c r="V151" s="28">
        <v>1</v>
      </c>
      <c r="W151" s="28">
        <f>1.65+SQRT((30)*Table1[[#This Row],[Demand variability (COV)]])+(V151*Table1[[#This Row],[APU
(units)]])^2</f>
        <v>333.13999332442961</v>
      </c>
      <c r="X151" s="28">
        <f>(Table1[[#This Row],[INVENTORY IN UNITS ON HAND]]-W151)*Table1[[#This Row],[Std. Price ($)]]</f>
        <v>-17760.104837020135</v>
      </c>
      <c r="Y151" s="28">
        <v>1.87</v>
      </c>
      <c r="Z151" s="28">
        <v>12</v>
      </c>
    </row>
    <row r="152" spans="1:26" x14ac:dyDescent="0.15">
      <c r="A152" s="31">
        <v>6239.5863376052184</v>
      </c>
      <c r="B152" s="32">
        <v>136.9863</v>
      </c>
      <c r="C152" s="32">
        <v>24054.258300262674</v>
      </c>
      <c r="D152" s="32">
        <f>C152/Table1[[#This Row],[Std. Price ($)]]</f>
        <v>175.59608734787841</v>
      </c>
      <c r="E152" s="28">
        <v>26</v>
      </c>
      <c r="F152" s="28">
        <f>Table1[[#This Row],[APU
(units)]]*(1+Table1[[#This Row],[APU Trend]])^0</f>
        <v>26</v>
      </c>
      <c r="G152" s="28">
        <f>Table1[[#This Row],[APU
(units)]]*(1+Table1[[#This Row],[APU Trend]])^1</f>
        <v>65</v>
      </c>
      <c r="H152" s="28">
        <f>Table1[[#This Row],[APU
(units)]]*(1+Table1[[#This Row],[APU Trend]])^2</f>
        <v>162.5</v>
      </c>
      <c r="I152" s="55">
        <f>Table1[[#This Row],[APU
(units)]]*(1+Table1[[#This Row],[APU Trend]])^3</f>
        <v>406.25</v>
      </c>
      <c r="J152" s="55">
        <f>Table1[[#This Row],[APU
(units)]]*(1+Table1[[#This Row],[APU Trend]])^4</f>
        <v>1015.625</v>
      </c>
      <c r="K152" s="55">
        <f>Table1[[#This Row],[APU
(units)]]*(1+Table1[[#This Row],[APU Trend]])^5</f>
        <v>2539.0625</v>
      </c>
      <c r="L152" s="55">
        <f>Table1[[#This Row],[APU
(units)]]*(1+Table1[[#This Row],[APU Trend]])^6</f>
        <v>6347.65625</v>
      </c>
      <c r="M152" s="55">
        <f>Table1[[#This Row],[APU
(units)]]*(1+Table1[[#This Row],[APU Trend]])^7</f>
        <v>15869.140625</v>
      </c>
      <c r="N152" s="55">
        <f>Table1[[#This Row],[APU
(units)]]*(1+Table1[[#This Row],[APU Trend]])^8</f>
        <v>39672.8515625</v>
      </c>
      <c r="O152" s="55">
        <f>Table1[[#This Row],[APU
(units)]]*(1+Table1[[#This Row],[APU Trend]])^9</f>
        <v>99182.12890625</v>
      </c>
      <c r="P152" s="55">
        <f>Table1[[#This Row],[APU
(units)]]*(1+Table1[[#This Row],[APU Trend]])^10</f>
        <v>247955.322265625</v>
      </c>
      <c r="Q152" s="55">
        <f>Table1[[#This Row],[APU
(units)]]*(1+Table1[[#This Row],[APU Trend]])^11</f>
        <v>619888.3056640625</v>
      </c>
      <c r="R152" s="55">
        <f>SUM(Table1[[#This Row],[Oct]:[September]])</f>
        <v>1033129.8427734375</v>
      </c>
      <c r="S152" s="55">
        <f>Table1[[#This Row],[On-Hand Stock ($)]]*Table1[[#This Row],[APU Trend]]</f>
        <v>36081.38745039401</v>
      </c>
      <c r="T152" s="87">
        <v>1.5</v>
      </c>
      <c r="U152" s="87" t="b">
        <f>IF(AND(Table1[[#This Row],[INVENTROY SIZING]]&lt;0,Table1[[#This Row],[Lead Time (days)]]&lt;30),TRUE,FALSE)</f>
        <v>0</v>
      </c>
      <c r="V152" s="28">
        <v>1</v>
      </c>
      <c r="W152" s="28">
        <f>1.65+SQRT((30)*Table1[[#This Row],[Demand variability (COV)]])+(V152*Table1[[#This Row],[APU
(units)]])^2</f>
        <v>682.90357021462546</v>
      </c>
      <c r="X152" s="28">
        <f>(Table1[[#This Row],[INVENTORY IN UNITS ON HAND]]-W152)*Table1[[#This Row],[Std. Price ($)]]</f>
        <v>-69494.175040229064</v>
      </c>
      <c r="Y152" s="28">
        <v>0.92</v>
      </c>
      <c r="Z152" s="28">
        <v>190</v>
      </c>
    </row>
    <row r="153" spans="1:26" x14ac:dyDescent="0.15">
      <c r="A153" s="31">
        <v>50164.972653521996</v>
      </c>
      <c r="B153" s="32">
        <v>268.41759999999999</v>
      </c>
      <c r="C153" s="32">
        <v>6979.8359030400015</v>
      </c>
      <c r="D153" s="32">
        <f>C153/Table1[[#This Row],[Std. Price ($)]]</f>
        <v>26.003644705265234</v>
      </c>
      <c r="E153" s="28">
        <v>26</v>
      </c>
      <c r="F153" s="28">
        <f>Table1[[#This Row],[APU
(units)]]*(1+Table1[[#This Row],[APU Trend]])^0</f>
        <v>26</v>
      </c>
      <c r="G153" s="28">
        <f>Table1[[#This Row],[APU
(units)]]*(1+Table1[[#This Row],[APU Trend]])^1</f>
        <v>57.2</v>
      </c>
      <c r="H153" s="28">
        <f>Table1[[#This Row],[APU
(units)]]*(1+Table1[[#This Row],[APU Trend]])^2</f>
        <v>125.84000000000002</v>
      </c>
      <c r="I153" s="55">
        <f>Table1[[#This Row],[APU
(units)]]*(1+Table1[[#This Row],[APU Trend]])^3</f>
        <v>276.84800000000007</v>
      </c>
      <c r="J153" s="55">
        <f>Table1[[#This Row],[APU
(units)]]*(1+Table1[[#This Row],[APU Trend]])^4</f>
        <v>609.06560000000013</v>
      </c>
      <c r="K153" s="55">
        <f>Table1[[#This Row],[APU
(units)]]*(1+Table1[[#This Row],[APU Trend]])^5</f>
        <v>1339.9443200000005</v>
      </c>
      <c r="L153" s="55">
        <f>Table1[[#This Row],[APU
(units)]]*(1+Table1[[#This Row],[APU Trend]])^6</f>
        <v>2947.8775040000014</v>
      </c>
      <c r="M153" s="55">
        <f>Table1[[#This Row],[APU
(units)]]*(1+Table1[[#This Row],[APU Trend]])^7</f>
        <v>6485.3305088000043</v>
      </c>
      <c r="N153" s="55">
        <f>Table1[[#This Row],[APU
(units)]]*(1+Table1[[#This Row],[APU Trend]])^8</f>
        <v>14267.727119360008</v>
      </c>
      <c r="O153" s="55">
        <f>Table1[[#This Row],[APU
(units)]]*(1+Table1[[#This Row],[APU Trend]])^9</f>
        <v>31388.999662592018</v>
      </c>
      <c r="P153" s="55">
        <f>Table1[[#This Row],[APU
(units)]]*(1+Table1[[#This Row],[APU Trend]])^10</f>
        <v>69055.799257702456</v>
      </c>
      <c r="Q153" s="55">
        <f>Table1[[#This Row],[APU
(units)]]*(1+Table1[[#This Row],[APU Trend]])^11</f>
        <v>151922.7583669454</v>
      </c>
      <c r="R153" s="55">
        <f>SUM(Table1[[#This Row],[Oct]:[September]])</f>
        <v>278503.39033939992</v>
      </c>
      <c r="S153" s="55">
        <f>Table1[[#This Row],[On-Hand Stock ($)]]*Table1[[#This Row],[APU Trend]]</f>
        <v>8375.8030836480011</v>
      </c>
      <c r="T153" s="87">
        <v>1.2</v>
      </c>
      <c r="U153" s="87" t="b">
        <f>IF(AND(Table1[[#This Row],[INVENTROY SIZING]]&lt;0,Table1[[#This Row],[Lead Time (days)]]&lt;30),TRUE,FALSE)</f>
        <v>0</v>
      </c>
      <c r="V153" s="28">
        <v>1</v>
      </c>
      <c r="W153" s="28">
        <f>1.65+SQRT((30)*Table1[[#This Row],[Demand variability (COV)]])+(V153*Table1[[#This Row],[APU
(units)]])^2</f>
        <v>683.12722557505163</v>
      </c>
      <c r="X153" s="28">
        <f>(Table1[[#This Row],[INVENTORY IN UNITS ON HAND]]-W153)*Table1[[#This Row],[Std. Price ($)]]</f>
        <v>-176383.53448047396</v>
      </c>
      <c r="Y153" s="28">
        <v>1</v>
      </c>
      <c r="Z153" s="28">
        <v>26</v>
      </c>
    </row>
    <row r="154" spans="1:26" x14ac:dyDescent="0.15">
      <c r="A154" s="31">
        <v>98053.034278448817</v>
      </c>
      <c r="B154" s="32">
        <v>139.3854</v>
      </c>
      <c r="C154" s="32">
        <v>2812.0892010200005</v>
      </c>
      <c r="D154" s="32">
        <f>C154/Table1[[#This Row],[Std. Price ($)]]</f>
        <v>20.174919331723412</v>
      </c>
      <c r="E154" s="28">
        <v>10</v>
      </c>
      <c r="F154" s="28">
        <f>Table1[[#This Row],[APU
(units)]]*(1+Table1[[#This Row],[APU Trend]])^0</f>
        <v>10</v>
      </c>
      <c r="G154" s="28">
        <f>Table1[[#This Row],[APU
(units)]]*(1+Table1[[#This Row],[APU Trend]])^1</f>
        <v>22</v>
      </c>
      <c r="H154" s="28">
        <f>Table1[[#This Row],[APU
(units)]]*(1+Table1[[#This Row],[APU Trend]])^2</f>
        <v>48.400000000000006</v>
      </c>
      <c r="I154" s="55">
        <f>Table1[[#This Row],[APU
(units)]]*(1+Table1[[#This Row],[APU Trend]])^3</f>
        <v>106.48000000000003</v>
      </c>
      <c r="J154" s="55">
        <f>Table1[[#This Row],[APU
(units)]]*(1+Table1[[#This Row],[APU Trend]])^4</f>
        <v>234.25600000000006</v>
      </c>
      <c r="K154" s="55">
        <f>Table1[[#This Row],[APU
(units)]]*(1+Table1[[#This Row],[APU Trend]])^5</f>
        <v>515.36320000000023</v>
      </c>
      <c r="L154" s="55">
        <f>Table1[[#This Row],[APU
(units)]]*(1+Table1[[#This Row],[APU Trend]])^6</f>
        <v>1133.7990400000006</v>
      </c>
      <c r="M154" s="55">
        <f>Table1[[#This Row],[APU
(units)]]*(1+Table1[[#This Row],[APU Trend]])^7</f>
        <v>2494.3578880000014</v>
      </c>
      <c r="N154" s="55">
        <f>Table1[[#This Row],[APU
(units)]]*(1+Table1[[#This Row],[APU Trend]])^8</f>
        <v>5487.5873536000026</v>
      </c>
      <c r="O154" s="55">
        <f>Table1[[#This Row],[APU
(units)]]*(1+Table1[[#This Row],[APU Trend]])^9</f>
        <v>12072.692177920007</v>
      </c>
      <c r="P154" s="55">
        <f>Table1[[#This Row],[APU
(units)]]*(1+Table1[[#This Row],[APU Trend]])^10</f>
        <v>26559.922791424018</v>
      </c>
      <c r="Q154" s="55">
        <f>Table1[[#This Row],[APU
(units)]]*(1+Table1[[#This Row],[APU Trend]])^11</f>
        <v>58431.83014113285</v>
      </c>
      <c r="R154" s="55">
        <f>SUM(Table1[[#This Row],[Oct]:[September]])</f>
        <v>107116.68859207688</v>
      </c>
      <c r="S154" s="55">
        <f>Table1[[#This Row],[On-Hand Stock ($)]]*Table1[[#This Row],[APU Trend]]</f>
        <v>3374.5070412240007</v>
      </c>
      <c r="T154" s="87">
        <v>1.2</v>
      </c>
      <c r="U154" s="87" t="b">
        <f>IF(AND(Table1[[#This Row],[INVENTROY SIZING]]&lt;0,Table1[[#This Row],[Lead Time (days)]]&lt;30),TRUE,FALSE)</f>
        <v>0</v>
      </c>
      <c r="V154" s="28">
        <v>1</v>
      </c>
      <c r="W154" s="28">
        <f>1.65+SQRT((30)*Table1[[#This Row],[Demand variability (COV)]])+(V154*Table1[[#This Row],[APU
(units)]])^2</f>
        <v>106.75881590977792</v>
      </c>
      <c r="X154" s="28">
        <f>(Table1[[#This Row],[INVENTORY IN UNITS ON HAND]]-W154)*Table1[[#This Row],[Std. Price ($)]]</f>
        <v>-12068.531058090759</v>
      </c>
      <c r="Y154" s="28">
        <v>0.87</v>
      </c>
      <c r="Z154" s="28">
        <v>60</v>
      </c>
    </row>
    <row r="155" spans="1:26" x14ac:dyDescent="0.15">
      <c r="A155" s="31">
        <v>15456.075624763176</v>
      </c>
      <c r="B155" s="32">
        <v>513.07300000000009</v>
      </c>
      <c r="C155" s="32">
        <v>15429.490492350005</v>
      </c>
      <c r="D155" s="32">
        <f>C155/Table1[[#This Row],[Std. Price ($)]]</f>
        <v>30.072700166155698</v>
      </c>
      <c r="E155" s="28">
        <v>10</v>
      </c>
      <c r="F155" s="28">
        <f>Table1[[#This Row],[APU
(units)]]*(1+Table1[[#This Row],[APU Trend]])^0</f>
        <v>10</v>
      </c>
      <c r="G155" s="28">
        <f>Table1[[#This Row],[APU
(units)]]*(1+Table1[[#This Row],[APU Trend]])^1</f>
        <v>9</v>
      </c>
      <c r="H155" s="28">
        <f>Table1[[#This Row],[APU
(units)]]*(1+Table1[[#This Row],[APU Trend]])^2</f>
        <v>8.1000000000000014</v>
      </c>
      <c r="I155" s="55">
        <f>Table1[[#This Row],[APU
(units)]]*(1+Table1[[#This Row],[APU Trend]])^3</f>
        <v>7.2900000000000009</v>
      </c>
      <c r="J155" s="55">
        <f>Table1[[#This Row],[APU
(units)]]*(1+Table1[[#This Row],[APU Trend]])^4</f>
        <v>6.5610000000000017</v>
      </c>
      <c r="K155" s="55">
        <f>Table1[[#This Row],[APU
(units)]]*(1+Table1[[#This Row],[APU Trend]])^5</f>
        <v>5.9049000000000014</v>
      </c>
      <c r="L155" s="55">
        <f>Table1[[#This Row],[APU
(units)]]*(1+Table1[[#This Row],[APU Trend]])^6</f>
        <v>5.3144100000000014</v>
      </c>
      <c r="M155" s="55">
        <f>Table1[[#This Row],[APU
(units)]]*(1+Table1[[#This Row],[APU Trend]])^7</f>
        <v>4.7829690000000014</v>
      </c>
      <c r="N155" s="55">
        <f>Table1[[#This Row],[APU
(units)]]*(1+Table1[[#This Row],[APU Trend]])^8</f>
        <v>4.3046721000000012</v>
      </c>
      <c r="O155" s="55">
        <f>Table1[[#This Row],[APU
(units)]]*(1+Table1[[#This Row],[APU Trend]])^9</f>
        <v>3.8742048900000015</v>
      </c>
      <c r="P155" s="55">
        <f>Table1[[#This Row],[APU
(units)]]*(1+Table1[[#This Row],[APU Trend]])^10</f>
        <v>3.4867844010000013</v>
      </c>
      <c r="Q155" s="55">
        <f>Table1[[#This Row],[APU
(units)]]*(1+Table1[[#This Row],[APU Trend]])^11</f>
        <v>3.1381059609000017</v>
      </c>
      <c r="R155" s="55">
        <f>SUM(Table1[[#This Row],[Oct]:[September]])</f>
        <v>71.75704635190003</v>
      </c>
      <c r="S155" s="55">
        <f>Table1[[#This Row],[On-Hand Stock ($)]]*Table1[[#This Row],[APU Trend]]</f>
        <v>-1542.9490492350005</v>
      </c>
      <c r="T155" s="87">
        <v>-0.1</v>
      </c>
      <c r="U155" s="87" t="b">
        <f>IF(AND(Table1[[#This Row],[INVENTROY SIZING]]&lt;0,Table1[[#This Row],[Lead Time (days)]]&lt;30),TRUE,FALSE)</f>
        <v>0</v>
      </c>
      <c r="V155" s="28">
        <v>1</v>
      </c>
      <c r="W155" s="28">
        <f>1.65+SQRT((30)*Table1[[#This Row],[Demand variability (COV)]])+(V155*Table1[[#This Row],[APU
(units)]])^2</f>
        <v>106.75881590977792</v>
      </c>
      <c r="X155" s="28">
        <f>(Table1[[#This Row],[INVENTORY IN UNITS ON HAND]]-W155)*Table1[[#This Row],[Std. Price ($)]]</f>
        <v>-39345.575462927496</v>
      </c>
      <c r="Y155" s="28">
        <v>0.87</v>
      </c>
      <c r="Z155" s="28">
        <v>90</v>
      </c>
    </row>
    <row r="156" spans="1:26" x14ac:dyDescent="0.15">
      <c r="A156" s="31">
        <v>23247.416916055918</v>
      </c>
      <c r="B156" s="32">
        <v>12.567126</v>
      </c>
      <c r="C156" s="32">
        <v>90.93442289705402</v>
      </c>
      <c r="D156" s="32">
        <f>C156/Table1[[#This Row],[Std. Price ($)]]</f>
        <v>7.2358964887480255</v>
      </c>
      <c r="E156" s="28">
        <v>18</v>
      </c>
      <c r="F156" s="28">
        <f>Table1[[#This Row],[APU
(units)]]*(1+Table1[[#This Row],[APU Trend]])^0</f>
        <v>18</v>
      </c>
      <c r="G156" s="28">
        <f>Table1[[#This Row],[APU
(units)]]*(1+Table1[[#This Row],[APU Trend]])^1</f>
        <v>10.799999999999999</v>
      </c>
      <c r="H156" s="28">
        <f>Table1[[#This Row],[APU
(units)]]*(1+Table1[[#This Row],[APU Trend]])^2</f>
        <v>6.4799999999999995</v>
      </c>
      <c r="I156" s="55">
        <f>Table1[[#This Row],[APU
(units)]]*(1+Table1[[#This Row],[APU Trend]])^3</f>
        <v>3.8879999999999999</v>
      </c>
      <c r="J156" s="55">
        <f>Table1[[#This Row],[APU
(units)]]*(1+Table1[[#This Row],[APU Trend]])^4</f>
        <v>2.3327999999999998</v>
      </c>
      <c r="K156" s="55">
        <f>Table1[[#This Row],[APU
(units)]]*(1+Table1[[#This Row],[APU Trend]])^5</f>
        <v>1.39968</v>
      </c>
      <c r="L156" s="55">
        <f>Table1[[#This Row],[APU
(units)]]*(1+Table1[[#This Row],[APU Trend]])^6</f>
        <v>0.83980799999999989</v>
      </c>
      <c r="M156" s="55">
        <f>Table1[[#This Row],[APU
(units)]]*(1+Table1[[#This Row],[APU Trend]])^7</f>
        <v>0.50388479999999991</v>
      </c>
      <c r="N156" s="55">
        <f>Table1[[#This Row],[APU
(units)]]*(1+Table1[[#This Row],[APU Trend]])^8</f>
        <v>0.30233087999999997</v>
      </c>
      <c r="O156" s="55">
        <f>Table1[[#This Row],[APU
(units)]]*(1+Table1[[#This Row],[APU Trend]])^9</f>
        <v>0.18139852799999998</v>
      </c>
      <c r="P156" s="55">
        <f>Table1[[#This Row],[APU
(units)]]*(1+Table1[[#This Row],[APU Trend]])^10</f>
        <v>0.10883911679999998</v>
      </c>
      <c r="Q156" s="55">
        <f>Table1[[#This Row],[APU
(units)]]*(1+Table1[[#This Row],[APU Trend]])^11</f>
        <v>6.5303470079999995E-2</v>
      </c>
      <c r="R156" s="55">
        <f>SUM(Table1[[#This Row],[Oct]:[September]])</f>
        <v>44.902044794879991</v>
      </c>
      <c r="S156" s="55">
        <f>Table1[[#This Row],[On-Hand Stock ($)]]*Table1[[#This Row],[APU Trend]]</f>
        <v>-36.373769158821609</v>
      </c>
      <c r="T156" s="87">
        <v>-0.4</v>
      </c>
      <c r="U156" s="87" t="b">
        <f>IF(AND(Table1[[#This Row],[INVENTROY SIZING]]&lt;0,Table1[[#This Row],[Lead Time (days)]]&lt;30),TRUE,FALSE)</f>
        <v>1</v>
      </c>
      <c r="V156" s="28">
        <v>1</v>
      </c>
      <c r="W156" s="28">
        <f>1.65+SQRT((30)*Table1[[#This Row],[Demand variability (COV)]])+(V156*Table1[[#This Row],[APU
(units)]])^2</f>
        <v>330.75881590977792</v>
      </c>
      <c r="X156" s="28">
        <f>(Table1[[#This Row],[INVENTORY IN UNITS ON HAND]]-W156)*Table1[[#This Row],[Std. Price ($)]]</f>
        <v>-4065.7532922519295</v>
      </c>
      <c r="Y156" s="28">
        <v>0.87</v>
      </c>
      <c r="Z156" s="28">
        <v>11</v>
      </c>
    </row>
    <row r="157" spans="1:26" x14ac:dyDescent="0.15">
      <c r="A157" s="31">
        <v>36801.088519365701</v>
      </c>
      <c r="B157" s="32">
        <v>10.766030000000001</v>
      </c>
      <c r="C157" s="32">
        <v>290.41164736320002</v>
      </c>
      <c r="D157" s="32">
        <f>C157/Table1[[#This Row],[Std. Price ($)]]</f>
        <v>26.974813126398494</v>
      </c>
      <c r="E157" s="28">
        <v>18</v>
      </c>
      <c r="F157" s="28">
        <f>Table1[[#This Row],[APU
(units)]]*(1+Table1[[#This Row],[APU Trend]])^0</f>
        <v>18</v>
      </c>
      <c r="G157" s="28">
        <f>Table1[[#This Row],[APU
(units)]]*(1+Table1[[#This Row],[APU Trend]])^1</f>
        <v>21.599999999999998</v>
      </c>
      <c r="H157" s="28">
        <f>Table1[[#This Row],[APU
(units)]]*(1+Table1[[#This Row],[APU Trend]])^2</f>
        <v>25.919999999999998</v>
      </c>
      <c r="I157" s="55">
        <f>Table1[[#This Row],[APU
(units)]]*(1+Table1[[#This Row],[APU Trend]])^3</f>
        <v>31.103999999999999</v>
      </c>
      <c r="J157" s="55">
        <f>Table1[[#This Row],[APU
(units)]]*(1+Table1[[#This Row],[APU Trend]])^4</f>
        <v>37.324799999999996</v>
      </c>
      <c r="K157" s="55">
        <f>Table1[[#This Row],[APU
(units)]]*(1+Table1[[#This Row],[APU Trend]])^5</f>
        <v>44.789760000000001</v>
      </c>
      <c r="L157" s="55">
        <f>Table1[[#This Row],[APU
(units)]]*(1+Table1[[#This Row],[APU Trend]])^6</f>
        <v>53.747711999999993</v>
      </c>
      <c r="M157" s="55">
        <f>Table1[[#This Row],[APU
(units)]]*(1+Table1[[#This Row],[APU Trend]])^7</f>
        <v>64.497254399999989</v>
      </c>
      <c r="N157" s="55">
        <f>Table1[[#This Row],[APU
(units)]]*(1+Table1[[#This Row],[APU Trend]])^8</f>
        <v>77.396705279999992</v>
      </c>
      <c r="O157" s="55">
        <f>Table1[[#This Row],[APU
(units)]]*(1+Table1[[#This Row],[APU Trend]])^9</f>
        <v>92.876046335999987</v>
      </c>
      <c r="P157" s="55">
        <f>Table1[[#This Row],[APU
(units)]]*(1+Table1[[#This Row],[APU Trend]])^10</f>
        <v>111.45125560319998</v>
      </c>
      <c r="Q157" s="55">
        <f>Table1[[#This Row],[APU
(units)]]*(1+Table1[[#This Row],[APU Trend]])^11</f>
        <v>133.74150672383999</v>
      </c>
      <c r="R157" s="55">
        <f>SUM(Table1[[#This Row],[Oct]:[September]])</f>
        <v>712.44904034303988</v>
      </c>
      <c r="S157" s="55">
        <f>Table1[[#This Row],[On-Hand Stock ($)]]*Table1[[#This Row],[APU Trend]]</f>
        <v>58.082329472640005</v>
      </c>
      <c r="T157" s="87">
        <v>0.2</v>
      </c>
      <c r="U157" s="87" t="b">
        <f>IF(AND(Table1[[#This Row],[INVENTROY SIZING]]&lt;0,Table1[[#This Row],[Lead Time (days)]]&lt;30),TRUE,FALSE)</f>
        <v>0</v>
      </c>
      <c r="V157" s="28">
        <v>1</v>
      </c>
      <c r="W157" s="28">
        <f>1.65+SQRT((30)*Table1[[#This Row],[Demand variability (COV)]])+(V157*Table1[[#This Row],[APU
(units)]])^2</f>
        <v>330.78809303146608</v>
      </c>
      <c r="X157" s="28">
        <f>(Table1[[#This Row],[INVENTORY IN UNITS ON HAND]]-W157)*Table1[[#This Row],[Std. Price ($)]]</f>
        <v>-3270.8628858563552</v>
      </c>
      <c r="Y157" s="28">
        <v>0.88</v>
      </c>
      <c r="Z157" s="28">
        <v>40</v>
      </c>
    </row>
    <row r="158" spans="1:26" x14ac:dyDescent="0.15">
      <c r="A158" s="31">
        <v>32628.019778403574</v>
      </c>
      <c r="B158" s="32">
        <v>19.619599999999998</v>
      </c>
      <c r="C158" s="32">
        <v>1177.5707345643084</v>
      </c>
      <c r="D158" s="32">
        <f>C158/Table1[[#This Row],[Std. Price ($)]]</f>
        <v>60.020119399187983</v>
      </c>
      <c r="E158" s="28">
        <v>26</v>
      </c>
      <c r="F158" s="28">
        <f>Table1[[#This Row],[APU
(units)]]*(1+Table1[[#This Row],[APU Trend]])^0</f>
        <v>26</v>
      </c>
      <c r="G158" s="28">
        <f>Table1[[#This Row],[APU
(units)]]*(1+Table1[[#This Row],[APU Trend]])^1</f>
        <v>57.2</v>
      </c>
      <c r="H158" s="28">
        <f>Table1[[#This Row],[APU
(units)]]*(1+Table1[[#This Row],[APU Trend]])^2</f>
        <v>125.84000000000002</v>
      </c>
      <c r="I158" s="55">
        <f>Table1[[#This Row],[APU
(units)]]*(1+Table1[[#This Row],[APU Trend]])^3</f>
        <v>276.84800000000007</v>
      </c>
      <c r="J158" s="55">
        <f>Table1[[#This Row],[APU
(units)]]*(1+Table1[[#This Row],[APU Trend]])^4</f>
        <v>609.06560000000013</v>
      </c>
      <c r="K158" s="55">
        <f>Table1[[#This Row],[APU
(units)]]*(1+Table1[[#This Row],[APU Trend]])^5</f>
        <v>1339.9443200000005</v>
      </c>
      <c r="L158" s="55">
        <f>Table1[[#This Row],[APU
(units)]]*(1+Table1[[#This Row],[APU Trend]])^6</f>
        <v>2947.8775040000014</v>
      </c>
      <c r="M158" s="55">
        <f>Table1[[#This Row],[APU
(units)]]*(1+Table1[[#This Row],[APU Trend]])^7</f>
        <v>6485.3305088000043</v>
      </c>
      <c r="N158" s="55">
        <f>Table1[[#This Row],[APU
(units)]]*(1+Table1[[#This Row],[APU Trend]])^8</f>
        <v>14267.727119360008</v>
      </c>
      <c r="O158" s="55">
        <f>Table1[[#This Row],[APU
(units)]]*(1+Table1[[#This Row],[APU Trend]])^9</f>
        <v>31388.999662592018</v>
      </c>
      <c r="P158" s="55">
        <f>Table1[[#This Row],[APU
(units)]]*(1+Table1[[#This Row],[APU Trend]])^10</f>
        <v>69055.799257702456</v>
      </c>
      <c r="Q158" s="55">
        <f>Table1[[#This Row],[APU
(units)]]*(1+Table1[[#This Row],[APU Trend]])^11</f>
        <v>151922.7583669454</v>
      </c>
      <c r="R158" s="55">
        <f>SUM(Table1[[#This Row],[Oct]:[September]])</f>
        <v>278503.39033939992</v>
      </c>
      <c r="S158" s="55">
        <f>Table1[[#This Row],[On-Hand Stock ($)]]*Table1[[#This Row],[APU Trend]]</f>
        <v>1413.08488147717</v>
      </c>
      <c r="T158" s="87">
        <v>1.2</v>
      </c>
      <c r="U158" s="87" t="b">
        <f>IF(AND(Table1[[#This Row],[INVENTROY SIZING]]&lt;0,Table1[[#This Row],[Lead Time (days)]]&lt;30),TRUE,FALSE)</f>
        <v>0</v>
      </c>
      <c r="V158" s="28">
        <v>0.8</v>
      </c>
      <c r="W158" s="28">
        <f>1.65+SQRT((30)*Table1[[#This Row],[Demand variability (COV)]])+(V158*Table1[[#This Row],[APU
(units)]])^2</f>
        <v>441.15294397470944</v>
      </c>
      <c r="X158" s="28">
        <f>(Table1[[#This Row],[INVENTORY IN UNITS ON HAND]]-W158)*Table1[[#This Row],[Std. Price ($)]]</f>
        <v>-7477.6735650419005</v>
      </c>
      <c r="Y158" s="28">
        <v>1.57</v>
      </c>
      <c r="Z158" s="28">
        <v>45</v>
      </c>
    </row>
    <row r="159" spans="1:26" x14ac:dyDescent="0.15">
      <c r="A159" s="31">
        <v>18511.05158420614</v>
      </c>
      <c r="B159" s="32">
        <v>7.2039000000000009</v>
      </c>
      <c r="C159" s="32">
        <v>259.76762090319164</v>
      </c>
      <c r="D159" s="32">
        <f>C159/Table1[[#This Row],[Std. Price ($)]]</f>
        <v>36.059304113492914</v>
      </c>
      <c r="E159" s="28">
        <v>34</v>
      </c>
      <c r="F159" s="28">
        <f>Table1[[#This Row],[APU
(units)]]*(1+Table1[[#This Row],[APU Trend]])^0</f>
        <v>34</v>
      </c>
      <c r="G159" s="28">
        <f>Table1[[#This Row],[APU
(units)]]*(1+Table1[[#This Row],[APU Trend]])^1</f>
        <v>40.799999999999997</v>
      </c>
      <c r="H159" s="28">
        <f>Table1[[#This Row],[APU
(units)]]*(1+Table1[[#This Row],[APU Trend]])^2</f>
        <v>48.96</v>
      </c>
      <c r="I159" s="55">
        <f>Table1[[#This Row],[APU
(units)]]*(1+Table1[[#This Row],[APU Trend]])^3</f>
        <v>58.752000000000002</v>
      </c>
      <c r="J159" s="55">
        <f>Table1[[#This Row],[APU
(units)]]*(1+Table1[[#This Row],[APU Trend]])^4</f>
        <v>70.502399999999994</v>
      </c>
      <c r="K159" s="55">
        <f>Table1[[#This Row],[APU
(units)]]*(1+Table1[[#This Row],[APU Trend]])^5</f>
        <v>84.602879999999999</v>
      </c>
      <c r="L159" s="55">
        <f>Table1[[#This Row],[APU
(units)]]*(1+Table1[[#This Row],[APU Trend]])^6</f>
        <v>101.523456</v>
      </c>
      <c r="M159" s="55">
        <f>Table1[[#This Row],[APU
(units)]]*(1+Table1[[#This Row],[APU Trend]])^7</f>
        <v>121.82814719999999</v>
      </c>
      <c r="N159" s="55">
        <f>Table1[[#This Row],[APU
(units)]]*(1+Table1[[#This Row],[APU Trend]])^8</f>
        <v>146.19377663999998</v>
      </c>
      <c r="O159" s="55">
        <f>Table1[[#This Row],[APU
(units)]]*(1+Table1[[#This Row],[APU Trend]])^9</f>
        <v>175.43253196799998</v>
      </c>
      <c r="P159" s="55">
        <f>Table1[[#This Row],[APU
(units)]]*(1+Table1[[#This Row],[APU Trend]])^10</f>
        <v>210.51903836159997</v>
      </c>
      <c r="Q159" s="55">
        <f>Table1[[#This Row],[APU
(units)]]*(1+Table1[[#This Row],[APU Trend]])^11</f>
        <v>252.62284603391996</v>
      </c>
      <c r="R159" s="55">
        <f>SUM(Table1[[#This Row],[Oct]:[September]])</f>
        <v>1345.73707620352</v>
      </c>
      <c r="S159" s="55">
        <f>Table1[[#This Row],[On-Hand Stock ($)]]*Table1[[#This Row],[APU Trend]]</f>
        <v>51.953524180638333</v>
      </c>
      <c r="T159" s="87">
        <v>0.2</v>
      </c>
      <c r="U159" s="87" t="b">
        <f>IF(AND(Table1[[#This Row],[INVENTROY SIZING]]&lt;0,Table1[[#This Row],[Lead Time (days)]]&lt;30),TRUE,FALSE)</f>
        <v>0</v>
      </c>
      <c r="V159" s="28">
        <v>0.8</v>
      </c>
      <c r="W159" s="28">
        <f>1.65+SQRT((30)*Table1[[#This Row],[Demand variability (COV)]])+(V159*Table1[[#This Row],[APU
(units)]])^2</f>
        <v>746.80036721894089</v>
      </c>
      <c r="X159" s="28">
        <f>(Table1[[#This Row],[INVENTORY IN UNITS ON HAND]]-W159)*Table1[[#This Row],[Std. Price ($)]]</f>
        <v>-5120.1075445053375</v>
      </c>
      <c r="Y159" s="28">
        <v>0.94</v>
      </c>
      <c r="Z159" s="28">
        <v>25</v>
      </c>
    </row>
    <row r="160" spans="1:26" x14ac:dyDescent="0.15">
      <c r="A160" s="31">
        <v>1465.2877727727164</v>
      </c>
      <c r="B160" s="32">
        <v>9.2180000000000017</v>
      </c>
      <c r="C160" s="32">
        <v>275.47545666666673</v>
      </c>
      <c r="D160" s="32">
        <f>C160/Table1[[#This Row],[Std. Price ($)]]</f>
        <v>29.884514717581546</v>
      </c>
      <c r="E160" s="28">
        <v>10</v>
      </c>
      <c r="F160" s="28">
        <f>Table1[[#This Row],[APU
(units)]]*(1+Table1[[#This Row],[APU Trend]])^0</f>
        <v>10</v>
      </c>
      <c r="G160" s="28">
        <f>Table1[[#This Row],[APU
(units)]]*(1+Table1[[#This Row],[APU Trend]])^1</f>
        <v>12</v>
      </c>
      <c r="H160" s="28">
        <f>Table1[[#This Row],[APU
(units)]]*(1+Table1[[#This Row],[APU Trend]])^2</f>
        <v>14.399999999999999</v>
      </c>
      <c r="I160" s="55">
        <f>Table1[[#This Row],[APU
(units)]]*(1+Table1[[#This Row],[APU Trend]])^3</f>
        <v>17.28</v>
      </c>
      <c r="J160" s="55">
        <f>Table1[[#This Row],[APU
(units)]]*(1+Table1[[#This Row],[APU Trend]])^4</f>
        <v>20.735999999999997</v>
      </c>
      <c r="K160" s="55">
        <f>Table1[[#This Row],[APU
(units)]]*(1+Table1[[#This Row],[APU Trend]])^5</f>
        <v>24.883199999999999</v>
      </c>
      <c r="L160" s="55">
        <f>Table1[[#This Row],[APU
(units)]]*(1+Table1[[#This Row],[APU Trend]])^6</f>
        <v>29.859839999999998</v>
      </c>
      <c r="M160" s="55">
        <f>Table1[[#This Row],[APU
(units)]]*(1+Table1[[#This Row],[APU Trend]])^7</f>
        <v>35.831807999999995</v>
      </c>
      <c r="N160" s="55">
        <f>Table1[[#This Row],[APU
(units)]]*(1+Table1[[#This Row],[APU Trend]])^8</f>
        <v>42.998169599999997</v>
      </c>
      <c r="O160" s="55">
        <f>Table1[[#This Row],[APU
(units)]]*(1+Table1[[#This Row],[APU Trend]])^9</f>
        <v>51.597803519999992</v>
      </c>
      <c r="P160" s="55">
        <f>Table1[[#This Row],[APU
(units)]]*(1+Table1[[#This Row],[APU Trend]])^10</f>
        <v>61.917364223999989</v>
      </c>
      <c r="Q160" s="55">
        <f>Table1[[#This Row],[APU
(units)]]*(1+Table1[[#This Row],[APU Trend]])^11</f>
        <v>74.300837068799993</v>
      </c>
      <c r="R160" s="55">
        <f>SUM(Table1[[#This Row],[Oct]:[September]])</f>
        <v>395.80502241279999</v>
      </c>
      <c r="S160" s="55">
        <f>Table1[[#This Row],[On-Hand Stock ($)]]*Table1[[#This Row],[APU Trend]]</f>
        <v>55.09509133333335</v>
      </c>
      <c r="T160" s="87">
        <v>0.2</v>
      </c>
      <c r="U160" s="87" t="b">
        <f>IF(AND(Table1[[#This Row],[INVENTROY SIZING]]&lt;0,Table1[[#This Row],[Lead Time (days)]]&lt;30),TRUE,FALSE)</f>
        <v>0</v>
      </c>
      <c r="V160" s="28">
        <v>1</v>
      </c>
      <c r="W160" s="28">
        <f>1.65+SQRT((30)*Table1[[#This Row],[Demand variability (COV)]])+(V160*Table1[[#This Row],[APU
(units)]])^2</f>
        <v>107.12722557505165</v>
      </c>
      <c r="X160" s="28">
        <f>(Table1[[#This Row],[INVENTORY IN UNITS ON HAND]]-W160)*Table1[[#This Row],[Std. Price ($)]]</f>
        <v>-712.0233086841597</v>
      </c>
      <c r="Y160" s="28">
        <v>1</v>
      </c>
      <c r="Z160" s="28">
        <v>70</v>
      </c>
    </row>
    <row r="161" spans="1:26" x14ac:dyDescent="0.15">
      <c r="A161" s="31">
        <v>64333.349076423088</v>
      </c>
      <c r="B161" s="32">
        <v>27.442800000000002</v>
      </c>
      <c r="C161" s="32">
        <v>789.99925392960017</v>
      </c>
      <c r="D161" s="32">
        <f>C161/Table1[[#This Row],[Std. Price ($)]]</f>
        <v>28.787122812890818</v>
      </c>
      <c r="E161" s="28">
        <v>18</v>
      </c>
      <c r="F161" s="28">
        <f>Table1[[#This Row],[APU
(units)]]*(1+Table1[[#This Row],[APU Trend]])^0</f>
        <v>18</v>
      </c>
      <c r="G161" s="28">
        <f>Table1[[#This Row],[APU
(units)]]*(1+Table1[[#This Row],[APU Trend]])^1</f>
        <v>10.799999999999999</v>
      </c>
      <c r="H161" s="28">
        <f>Table1[[#This Row],[APU
(units)]]*(1+Table1[[#This Row],[APU Trend]])^2</f>
        <v>6.4799999999999995</v>
      </c>
      <c r="I161" s="55">
        <f>Table1[[#This Row],[APU
(units)]]*(1+Table1[[#This Row],[APU Trend]])^3</f>
        <v>3.8879999999999999</v>
      </c>
      <c r="J161" s="55">
        <f>Table1[[#This Row],[APU
(units)]]*(1+Table1[[#This Row],[APU Trend]])^4</f>
        <v>2.3327999999999998</v>
      </c>
      <c r="K161" s="55">
        <f>Table1[[#This Row],[APU
(units)]]*(1+Table1[[#This Row],[APU Trend]])^5</f>
        <v>1.39968</v>
      </c>
      <c r="L161" s="55">
        <f>Table1[[#This Row],[APU
(units)]]*(1+Table1[[#This Row],[APU Trend]])^6</f>
        <v>0.83980799999999989</v>
      </c>
      <c r="M161" s="55">
        <f>Table1[[#This Row],[APU
(units)]]*(1+Table1[[#This Row],[APU Trend]])^7</f>
        <v>0.50388479999999991</v>
      </c>
      <c r="N161" s="55">
        <f>Table1[[#This Row],[APU
(units)]]*(1+Table1[[#This Row],[APU Trend]])^8</f>
        <v>0.30233087999999997</v>
      </c>
      <c r="O161" s="55">
        <f>Table1[[#This Row],[APU
(units)]]*(1+Table1[[#This Row],[APU Trend]])^9</f>
        <v>0.18139852799999998</v>
      </c>
      <c r="P161" s="55">
        <f>Table1[[#This Row],[APU
(units)]]*(1+Table1[[#This Row],[APU Trend]])^10</f>
        <v>0.10883911679999998</v>
      </c>
      <c r="Q161" s="55">
        <f>Table1[[#This Row],[APU
(units)]]*(1+Table1[[#This Row],[APU Trend]])^11</f>
        <v>6.5303470079999995E-2</v>
      </c>
      <c r="R161" s="55">
        <f>SUM(Table1[[#This Row],[Oct]:[September]])</f>
        <v>44.902044794879991</v>
      </c>
      <c r="S161" s="55">
        <f>Table1[[#This Row],[On-Hand Stock ($)]]*Table1[[#This Row],[APU Trend]]</f>
        <v>-315.99970157184009</v>
      </c>
      <c r="T161" s="87">
        <v>-0.4</v>
      </c>
      <c r="U161" s="87" t="b">
        <f>IF(AND(Table1[[#This Row],[INVENTROY SIZING]]&lt;0,Table1[[#This Row],[Lead Time (days)]]&lt;30),TRUE,FALSE)</f>
        <v>1</v>
      </c>
      <c r="V161" s="28">
        <v>1</v>
      </c>
      <c r="W161" s="28">
        <f>1.65+SQRT((30)*Table1[[#This Row],[Demand variability (COV)]])+(V161*Table1[[#This Row],[APU
(units)]])^2</f>
        <v>331.9428530890209</v>
      </c>
      <c r="X161" s="28">
        <f>(Table1[[#This Row],[INVENTORY IN UNITS ON HAND]]-W161)*Table1[[#This Row],[Std. Price ($)]]</f>
        <v>-8319.4420748217835</v>
      </c>
      <c r="Y161" s="28">
        <v>1.32</v>
      </c>
      <c r="Z161" s="28">
        <v>26</v>
      </c>
    </row>
    <row r="162" spans="1:26" x14ac:dyDescent="0.15">
      <c r="A162" s="31">
        <v>43950.981351040122</v>
      </c>
      <c r="B162" s="32">
        <v>77.453530000000015</v>
      </c>
      <c r="C162" s="32">
        <v>1049.7683159849603</v>
      </c>
      <c r="D162" s="32">
        <f>C162/Table1[[#This Row],[Std. Price ($)]]</f>
        <v>13.553524493783048</v>
      </c>
      <c r="E162" s="28">
        <v>34</v>
      </c>
      <c r="F162" s="28">
        <f>Table1[[#This Row],[APU
(units)]]*(1+Table1[[#This Row],[APU Trend]])^0</f>
        <v>34</v>
      </c>
      <c r="G162" s="28">
        <f>Table1[[#This Row],[APU
(units)]]*(1+Table1[[#This Row],[APU Trend]])^1</f>
        <v>20.399999999999999</v>
      </c>
      <c r="H162" s="28">
        <f>Table1[[#This Row],[APU
(units)]]*(1+Table1[[#This Row],[APU Trend]])^2</f>
        <v>12.24</v>
      </c>
      <c r="I162" s="55">
        <f>Table1[[#This Row],[APU
(units)]]*(1+Table1[[#This Row],[APU Trend]])^3</f>
        <v>7.3440000000000003</v>
      </c>
      <c r="J162" s="55">
        <f>Table1[[#This Row],[APU
(units)]]*(1+Table1[[#This Row],[APU Trend]])^4</f>
        <v>4.4063999999999997</v>
      </c>
      <c r="K162" s="55">
        <f>Table1[[#This Row],[APU
(units)]]*(1+Table1[[#This Row],[APU Trend]])^5</f>
        <v>2.64384</v>
      </c>
      <c r="L162" s="55">
        <f>Table1[[#This Row],[APU
(units)]]*(1+Table1[[#This Row],[APU Trend]])^6</f>
        <v>1.5863039999999999</v>
      </c>
      <c r="M162" s="55">
        <f>Table1[[#This Row],[APU
(units)]]*(1+Table1[[#This Row],[APU Trend]])^7</f>
        <v>0.95178239999999992</v>
      </c>
      <c r="N162" s="55">
        <f>Table1[[#This Row],[APU
(units)]]*(1+Table1[[#This Row],[APU Trend]])^8</f>
        <v>0.57106943999999993</v>
      </c>
      <c r="O162" s="55">
        <f>Table1[[#This Row],[APU
(units)]]*(1+Table1[[#This Row],[APU Trend]])^9</f>
        <v>0.34264166399999996</v>
      </c>
      <c r="P162" s="55">
        <f>Table1[[#This Row],[APU
(units)]]*(1+Table1[[#This Row],[APU Trend]])^10</f>
        <v>0.20558499839999997</v>
      </c>
      <c r="Q162" s="55">
        <f>Table1[[#This Row],[APU
(units)]]*(1+Table1[[#This Row],[APU Trend]])^11</f>
        <v>0.12335099903999998</v>
      </c>
      <c r="R162" s="55">
        <f>SUM(Table1[[#This Row],[Oct]:[September]])</f>
        <v>84.814973501439994</v>
      </c>
      <c r="S162" s="55">
        <f>Table1[[#This Row],[On-Hand Stock ($)]]*Table1[[#This Row],[APU Trend]]</f>
        <v>-419.90732639398414</v>
      </c>
      <c r="T162" s="87">
        <v>-0.4</v>
      </c>
      <c r="U162" s="87" t="b">
        <f>IF(AND(Table1[[#This Row],[INVENTROY SIZING]]&lt;0,Table1[[#This Row],[Lead Time (days)]]&lt;30),TRUE,FALSE)</f>
        <v>1</v>
      </c>
      <c r="V162" s="28">
        <v>1</v>
      </c>
      <c r="W162" s="28">
        <f>1.65+SQRT((30)*Table1[[#This Row],[Demand variability (COV)]])+(V162*Table1[[#This Row],[APU
(units)]])^2</f>
        <v>1162.2975800154488</v>
      </c>
      <c r="X162" s="28">
        <f>(Table1[[#This Row],[INVENTORY IN UNITS ON HAND]]-W162)*Table1[[#This Row],[Std. Price ($)]]</f>
        <v>-88974.282166669029</v>
      </c>
      <c r="Y162" s="28">
        <v>0.72</v>
      </c>
      <c r="Z162" s="28">
        <v>12</v>
      </c>
    </row>
    <row r="163" spans="1:26" x14ac:dyDescent="0.15">
      <c r="A163" s="31">
        <v>82840.001770630566</v>
      </c>
      <c r="B163" s="32">
        <v>7.2039000000000009</v>
      </c>
      <c r="C163" s="32">
        <v>1480.0728362805</v>
      </c>
      <c r="D163" s="32">
        <f>C163/Table1[[#This Row],[Std. Price ($)]]</f>
        <v>205.45438391433805</v>
      </c>
      <c r="E163" s="28">
        <v>42</v>
      </c>
      <c r="F163" s="28">
        <f>Table1[[#This Row],[APU
(units)]]*(1+Table1[[#This Row],[APU Trend]])^0</f>
        <v>42</v>
      </c>
      <c r="G163" s="28">
        <f>Table1[[#This Row],[APU
(units)]]*(1+Table1[[#This Row],[APU Trend]])^1</f>
        <v>67.2</v>
      </c>
      <c r="H163" s="28">
        <f>Table1[[#This Row],[APU
(units)]]*(1+Table1[[#This Row],[APU Trend]])^2</f>
        <v>107.52000000000002</v>
      </c>
      <c r="I163" s="55">
        <f>Table1[[#This Row],[APU
(units)]]*(1+Table1[[#This Row],[APU Trend]])^3</f>
        <v>172.03200000000004</v>
      </c>
      <c r="J163" s="55">
        <f>Table1[[#This Row],[APU
(units)]]*(1+Table1[[#This Row],[APU Trend]])^4</f>
        <v>275.25120000000015</v>
      </c>
      <c r="K163" s="55">
        <f>Table1[[#This Row],[APU
(units)]]*(1+Table1[[#This Row],[APU Trend]])^5</f>
        <v>440.40192000000025</v>
      </c>
      <c r="L163" s="55">
        <f>Table1[[#This Row],[APU
(units)]]*(1+Table1[[#This Row],[APU Trend]])^6</f>
        <v>704.64307200000042</v>
      </c>
      <c r="M163" s="55">
        <f>Table1[[#This Row],[APU
(units)]]*(1+Table1[[#This Row],[APU Trend]])^7</f>
        <v>1127.4289152000008</v>
      </c>
      <c r="N163" s="55">
        <f>Table1[[#This Row],[APU
(units)]]*(1+Table1[[#This Row],[APU Trend]])^8</f>
        <v>1803.8862643200016</v>
      </c>
      <c r="O163" s="55">
        <f>Table1[[#This Row],[APU
(units)]]*(1+Table1[[#This Row],[APU Trend]])^9</f>
        <v>2886.2180229120027</v>
      </c>
      <c r="P163" s="55">
        <f>Table1[[#This Row],[APU
(units)]]*(1+Table1[[#This Row],[APU Trend]])^10</f>
        <v>4617.948836659205</v>
      </c>
      <c r="Q163" s="55">
        <f>Table1[[#This Row],[APU
(units)]]*(1+Table1[[#This Row],[APU Trend]])^11</f>
        <v>7388.7181386547281</v>
      </c>
      <c r="R163" s="55">
        <f>SUM(Table1[[#This Row],[Oct]:[September]])</f>
        <v>19633.248369745939</v>
      </c>
      <c r="S163" s="55">
        <f>Table1[[#This Row],[On-Hand Stock ($)]]*Table1[[#This Row],[APU Trend]]</f>
        <v>888.04370176830002</v>
      </c>
      <c r="T163" s="87">
        <v>0.6</v>
      </c>
      <c r="U163" s="87" t="b">
        <f>IF(AND(Table1[[#This Row],[INVENTROY SIZING]]&lt;0,Table1[[#This Row],[Lead Time (days)]]&lt;30),TRUE,FALSE)</f>
        <v>0</v>
      </c>
      <c r="V163" s="28">
        <v>1</v>
      </c>
      <c r="W163" s="28">
        <f>1.65+SQRT((30)*Table1[[#This Row],[Demand variability (COV)]])+(V163*Table1[[#This Row],[APU
(units)]])^2</f>
        <v>1770.9320450584978</v>
      </c>
      <c r="X163" s="28">
        <f>(Table1[[#This Row],[INVENTORY IN UNITS ON HAND]]-W163)*Table1[[#This Row],[Std. Price ($)]]</f>
        <v>-11277.544523116414</v>
      </c>
      <c r="Y163" s="28">
        <v>0.93</v>
      </c>
      <c r="Z163" s="28">
        <v>145</v>
      </c>
    </row>
    <row r="164" spans="1:26" x14ac:dyDescent="0.15">
      <c r="A164" s="31">
        <v>16258.208294273569</v>
      </c>
      <c r="B164" s="32">
        <v>61.855200000000004</v>
      </c>
      <c r="C164" s="32">
        <v>3465.6509746320003</v>
      </c>
      <c r="D164" s="32">
        <f>C164/Table1[[#This Row],[Std. Price ($)]]</f>
        <v>56.02844990610329</v>
      </c>
      <c r="E164" s="28">
        <v>18</v>
      </c>
      <c r="F164" s="28">
        <f>Table1[[#This Row],[APU
(units)]]*(1+Table1[[#This Row],[APU Trend]])^0</f>
        <v>18</v>
      </c>
      <c r="G164" s="28">
        <f>Table1[[#This Row],[APU
(units)]]*(1+Table1[[#This Row],[APU Trend]])^1</f>
        <v>7.2</v>
      </c>
      <c r="H164" s="28">
        <f>Table1[[#This Row],[APU
(units)]]*(1+Table1[[#This Row],[APU Trend]])^2</f>
        <v>2.8800000000000008</v>
      </c>
      <c r="I164" s="55">
        <f>Table1[[#This Row],[APU
(units)]]*(1+Table1[[#This Row],[APU Trend]])^3</f>
        <v>1.1520000000000004</v>
      </c>
      <c r="J164" s="55">
        <f>Table1[[#This Row],[APU
(units)]]*(1+Table1[[#This Row],[APU Trend]])^4</f>
        <v>0.46080000000000021</v>
      </c>
      <c r="K164" s="55">
        <f>Table1[[#This Row],[APU
(units)]]*(1+Table1[[#This Row],[APU Trend]])^5</f>
        <v>0.18432000000000009</v>
      </c>
      <c r="L164" s="55">
        <f>Table1[[#This Row],[APU
(units)]]*(1+Table1[[#This Row],[APU Trend]])^6</f>
        <v>7.3728000000000044E-2</v>
      </c>
      <c r="M164" s="55">
        <f>Table1[[#This Row],[APU
(units)]]*(1+Table1[[#This Row],[APU Trend]])^7</f>
        <v>2.9491200000000023E-2</v>
      </c>
      <c r="N164" s="55">
        <f>Table1[[#This Row],[APU
(units)]]*(1+Table1[[#This Row],[APU Trend]])^8</f>
        <v>1.179648000000001E-2</v>
      </c>
      <c r="O164" s="55">
        <f>Table1[[#This Row],[APU
(units)]]*(1+Table1[[#This Row],[APU Trend]])^9</f>
        <v>4.7185920000000041E-3</v>
      </c>
      <c r="P164" s="55">
        <f>Table1[[#This Row],[APU
(units)]]*(1+Table1[[#This Row],[APU Trend]])^10</f>
        <v>1.8874368000000019E-3</v>
      </c>
      <c r="Q164" s="55">
        <f>Table1[[#This Row],[APU
(units)]]*(1+Table1[[#This Row],[APU Trend]])^11</f>
        <v>7.5497472000000086E-4</v>
      </c>
      <c r="R164" s="55">
        <f>SUM(Table1[[#This Row],[Oct]:[September]])</f>
        <v>29.999496683519997</v>
      </c>
      <c r="S164" s="55">
        <f>Table1[[#This Row],[On-Hand Stock ($)]]*Table1[[#This Row],[APU Trend]]</f>
        <v>-2079.3905847792003</v>
      </c>
      <c r="T164" s="87">
        <v>-0.6</v>
      </c>
      <c r="U164" s="87" t="b">
        <f>IF(AND(Table1[[#This Row],[INVENTROY SIZING]]&lt;0,Table1[[#This Row],[Lead Time (days)]]&lt;30),TRUE,FALSE)</f>
        <v>0</v>
      </c>
      <c r="V164" s="28">
        <v>1</v>
      </c>
      <c r="W164" s="28">
        <f>1.65+SQRT((30)*Table1[[#This Row],[Demand variability (COV)]])+(V164*Table1[[#This Row],[APU
(units)]])^2</f>
        <v>332.26815684310969</v>
      </c>
      <c r="X164" s="28">
        <f>(Table1[[#This Row],[INVENTORY IN UNITS ON HAND]]-W164)*Table1[[#This Row],[Std. Price ($)]]</f>
        <v>-17086.862320529919</v>
      </c>
      <c r="Y164" s="28">
        <v>1.46</v>
      </c>
      <c r="Z164" s="28">
        <v>55</v>
      </c>
    </row>
    <row r="165" spans="1:26" x14ac:dyDescent="0.15">
      <c r="A165" s="31">
        <v>68000.852508607408</v>
      </c>
      <c r="B165" s="32">
        <v>23.683660000000003</v>
      </c>
      <c r="C165" s="32">
        <v>12428.600516701603</v>
      </c>
      <c r="D165" s="32">
        <f>C165/Table1[[#This Row],[Std. Price ($)]]</f>
        <v>524.77533103842904</v>
      </c>
      <c r="E165" s="28">
        <v>42</v>
      </c>
      <c r="F165" s="28">
        <f>Table1[[#This Row],[APU
(units)]]*(1+Table1[[#This Row],[APU Trend]])^0</f>
        <v>42</v>
      </c>
      <c r="G165" s="28">
        <f>Table1[[#This Row],[APU
(units)]]*(1+Table1[[#This Row],[APU Trend]])^1</f>
        <v>58.8</v>
      </c>
      <c r="H165" s="28">
        <f>Table1[[#This Row],[APU
(units)]]*(1+Table1[[#This Row],[APU Trend]])^2</f>
        <v>82.32</v>
      </c>
      <c r="I165" s="55">
        <f>Table1[[#This Row],[APU
(units)]]*(1+Table1[[#This Row],[APU Trend]])^3</f>
        <v>115.24799999999998</v>
      </c>
      <c r="J165" s="55">
        <f>Table1[[#This Row],[APU
(units)]]*(1+Table1[[#This Row],[APU Trend]])^4</f>
        <v>161.34719999999996</v>
      </c>
      <c r="K165" s="55">
        <f>Table1[[#This Row],[APU
(units)]]*(1+Table1[[#This Row],[APU Trend]])^5</f>
        <v>225.88607999999994</v>
      </c>
      <c r="L165" s="55">
        <f>Table1[[#This Row],[APU
(units)]]*(1+Table1[[#This Row],[APU Trend]])^6</f>
        <v>316.24051199999985</v>
      </c>
      <c r="M165" s="55">
        <f>Table1[[#This Row],[APU
(units)]]*(1+Table1[[#This Row],[APU Trend]])^7</f>
        <v>442.73671679999973</v>
      </c>
      <c r="N165" s="55">
        <f>Table1[[#This Row],[APU
(units)]]*(1+Table1[[#This Row],[APU Trend]])^8</f>
        <v>619.83140351999964</v>
      </c>
      <c r="O165" s="55">
        <f>Table1[[#This Row],[APU
(units)]]*(1+Table1[[#This Row],[APU Trend]])^9</f>
        <v>867.76396492799938</v>
      </c>
      <c r="P165" s="55">
        <f>Table1[[#This Row],[APU
(units)]]*(1+Table1[[#This Row],[APU Trend]])^10</f>
        <v>1214.8695508991991</v>
      </c>
      <c r="Q165" s="55">
        <f>Table1[[#This Row],[APU
(units)]]*(1+Table1[[#This Row],[APU Trend]])^11</f>
        <v>1700.8173712588787</v>
      </c>
      <c r="R165" s="55">
        <f>SUM(Table1[[#This Row],[Oct]:[September]])</f>
        <v>5847.8607994060758</v>
      </c>
      <c r="S165" s="55">
        <f>Table1[[#This Row],[On-Hand Stock ($)]]*Table1[[#This Row],[APU Trend]]</f>
        <v>4971.4402066806415</v>
      </c>
      <c r="T165" s="87">
        <v>0.4</v>
      </c>
      <c r="U165" s="87" t="b">
        <f>IF(AND(Table1[[#This Row],[INVENTROY SIZING]]&lt;0,Table1[[#This Row],[Lead Time (days)]]&lt;30),TRUE,FALSE)</f>
        <v>0</v>
      </c>
      <c r="V165" s="28">
        <v>1</v>
      </c>
      <c r="W165" s="28">
        <f>1.65+SQRT((30)*Table1[[#This Row],[Demand variability (COV)]])+(V165*Table1[[#This Row],[APU
(units)]])^2</f>
        <v>1771.3420997883031</v>
      </c>
      <c r="X165" s="28">
        <f>(Table1[[#This Row],[INVENTORY IN UNITS ON HAND]]-W165)*Table1[[#This Row],[Std. Price ($)]]</f>
        <v>-29523.263518370644</v>
      </c>
      <c r="Y165" s="28">
        <v>1.08</v>
      </c>
      <c r="Z165" s="28">
        <v>290</v>
      </c>
    </row>
    <row r="166" spans="1:26" x14ac:dyDescent="0.15">
      <c r="A166" s="31">
        <v>92564.37328006071</v>
      </c>
      <c r="B166" s="32">
        <v>139.3854</v>
      </c>
      <c r="C166" s="32">
        <v>2428.3494388808913</v>
      </c>
      <c r="D166" s="32">
        <f>C166/Table1[[#This Row],[Std. Price ($)]]</f>
        <v>17.42183499047168</v>
      </c>
      <c r="E166" s="28">
        <v>26</v>
      </c>
      <c r="F166" s="28">
        <f>Table1[[#This Row],[APU
(units)]]*(1+Table1[[#This Row],[APU Trend]])^0</f>
        <v>26</v>
      </c>
      <c r="G166" s="28">
        <f>Table1[[#This Row],[APU
(units)]]*(1+Table1[[#This Row],[APU Trend]])^1</f>
        <v>57.2</v>
      </c>
      <c r="H166" s="28">
        <f>Table1[[#This Row],[APU
(units)]]*(1+Table1[[#This Row],[APU Trend]])^2</f>
        <v>125.84000000000002</v>
      </c>
      <c r="I166" s="55">
        <f>Table1[[#This Row],[APU
(units)]]*(1+Table1[[#This Row],[APU Trend]])^3</f>
        <v>276.84800000000007</v>
      </c>
      <c r="J166" s="55">
        <f>Table1[[#This Row],[APU
(units)]]*(1+Table1[[#This Row],[APU Trend]])^4</f>
        <v>609.06560000000013</v>
      </c>
      <c r="K166" s="55">
        <f>Table1[[#This Row],[APU
(units)]]*(1+Table1[[#This Row],[APU Trend]])^5</f>
        <v>1339.9443200000005</v>
      </c>
      <c r="L166" s="55">
        <f>Table1[[#This Row],[APU
(units)]]*(1+Table1[[#This Row],[APU Trend]])^6</f>
        <v>2947.8775040000014</v>
      </c>
      <c r="M166" s="55">
        <f>Table1[[#This Row],[APU
(units)]]*(1+Table1[[#This Row],[APU Trend]])^7</f>
        <v>6485.3305088000043</v>
      </c>
      <c r="N166" s="55">
        <f>Table1[[#This Row],[APU
(units)]]*(1+Table1[[#This Row],[APU Trend]])^8</f>
        <v>14267.727119360008</v>
      </c>
      <c r="O166" s="55">
        <f>Table1[[#This Row],[APU
(units)]]*(1+Table1[[#This Row],[APU Trend]])^9</f>
        <v>31388.999662592018</v>
      </c>
      <c r="P166" s="55">
        <f>Table1[[#This Row],[APU
(units)]]*(1+Table1[[#This Row],[APU Trend]])^10</f>
        <v>69055.799257702456</v>
      </c>
      <c r="Q166" s="55">
        <f>Table1[[#This Row],[APU
(units)]]*(1+Table1[[#This Row],[APU Trend]])^11</f>
        <v>151922.7583669454</v>
      </c>
      <c r="R166" s="55">
        <f>SUM(Table1[[#This Row],[Oct]:[September]])</f>
        <v>278503.39033939992</v>
      </c>
      <c r="S166" s="55">
        <f>Table1[[#This Row],[On-Hand Stock ($)]]*Table1[[#This Row],[APU Trend]]</f>
        <v>2914.0193266570695</v>
      </c>
      <c r="T166" s="87">
        <v>1.2</v>
      </c>
      <c r="U166" s="87" t="b">
        <f>IF(AND(Table1[[#This Row],[INVENTROY SIZING]]&lt;0,Table1[[#This Row],[Lead Time (days)]]&lt;30),TRUE,FALSE)</f>
        <v>0</v>
      </c>
      <c r="V166" s="28">
        <v>0.83</v>
      </c>
      <c r="W166" s="28">
        <f>1.65+SQRT((30)*Table1[[#This Row],[Demand variability (COV)]])+(V166*Table1[[#This Row],[APU
(units)]])^2</f>
        <v>472.39615246918095</v>
      </c>
      <c r="X166" s="28">
        <f>(Table1[[#This Row],[INVENTORY IN UNITS ON HAND]]-W166)*Table1[[#This Row],[Std. Price ($)]]</f>
        <v>-63416.77723149689</v>
      </c>
      <c r="Y166" s="28">
        <v>0.85</v>
      </c>
      <c r="Z166" s="28">
        <v>20</v>
      </c>
    </row>
    <row r="167" spans="1:26" x14ac:dyDescent="0.15">
      <c r="A167" s="31">
        <v>5080.4701788899065</v>
      </c>
      <c r="B167" s="32">
        <v>143.69739999999999</v>
      </c>
      <c r="C167" s="32">
        <v>12318.499952329999</v>
      </c>
      <c r="D167" s="32">
        <f>C167/Table1[[#This Row],[Std. Price ($)]]</f>
        <v>85.725280710228574</v>
      </c>
      <c r="E167" s="28">
        <v>26</v>
      </c>
      <c r="F167" s="28">
        <f>Table1[[#This Row],[APU
(units)]]*(1+Table1[[#This Row],[APU Trend]])^0</f>
        <v>26</v>
      </c>
      <c r="G167" s="28">
        <f>Table1[[#This Row],[APU
(units)]]*(1+Table1[[#This Row],[APU Trend]])^1</f>
        <v>41.6</v>
      </c>
      <c r="H167" s="28">
        <f>Table1[[#This Row],[APU
(units)]]*(1+Table1[[#This Row],[APU Trend]])^2</f>
        <v>66.560000000000016</v>
      </c>
      <c r="I167" s="55">
        <f>Table1[[#This Row],[APU
(units)]]*(1+Table1[[#This Row],[APU Trend]])^3</f>
        <v>106.49600000000002</v>
      </c>
      <c r="J167" s="55">
        <f>Table1[[#This Row],[APU
(units)]]*(1+Table1[[#This Row],[APU Trend]])^4</f>
        <v>170.39360000000008</v>
      </c>
      <c r="K167" s="55">
        <f>Table1[[#This Row],[APU
(units)]]*(1+Table1[[#This Row],[APU Trend]])^5</f>
        <v>272.62976000000015</v>
      </c>
      <c r="L167" s="55">
        <f>Table1[[#This Row],[APU
(units)]]*(1+Table1[[#This Row],[APU Trend]])^6</f>
        <v>436.20761600000026</v>
      </c>
      <c r="M167" s="55">
        <f>Table1[[#This Row],[APU
(units)]]*(1+Table1[[#This Row],[APU Trend]])^7</f>
        <v>697.93218560000048</v>
      </c>
      <c r="N167" s="55">
        <f>Table1[[#This Row],[APU
(units)]]*(1+Table1[[#This Row],[APU Trend]])^8</f>
        <v>1116.6914969600009</v>
      </c>
      <c r="O167" s="55">
        <f>Table1[[#This Row],[APU
(units)]]*(1+Table1[[#This Row],[APU Trend]])^9</f>
        <v>1786.7063951360017</v>
      </c>
      <c r="P167" s="55">
        <f>Table1[[#This Row],[APU
(units)]]*(1+Table1[[#This Row],[APU Trend]])^10</f>
        <v>2858.7302322176029</v>
      </c>
      <c r="Q167" s="55">
        <f>Table1[[#This Row],[APU
(units)]]*(1+Table1[[#This Row],[APU Trend]])^11</f>
        <v>4573.9683715481651</v>
      </c>
      <c r="R167" s="55">
        <f>SUM(Table1[[#This Row],[Oct]:[September]])</f>
        <v>12153.915657461772</v>
      </c>
      <c r="S167" s="55">
        <f>Table1[[#This Row],[On-Hand Stock ($)]]*Table1[[#This Row],[APU Trend]]</f>
        <v>7391.0999713979991</v>
      </c>
      <c r="T167" s="87">
        <v>0.6</v>
      </c>
      <c r="U167" s="87" t="b">
        <f>IF(AND(Table1[[#This Row],[INVENTROY SIZING]]&lt;0,Table1[[#This Row],[Lead Time (days)]]&lt;30),TRUE,FALSE)</f>
        <v>0</v>
      </c>
      <c r="V167" s="28">
        <v>1</v>
      </c>
      <c r="W167" s="28">
        <f>1.65+SQRT((30)*Table1[[#This Row],[Demand variability (COV)]])+(V167*Table1[[#This Row],[APU
(units)]])^2</f>
        <v>683.49807660688543</v>
      </c>
      <c r="X167" s="28">
        <f>(Table1[[#This Row],[INVENTORY IN UNITS ON HAND]]-W167)*Table1[[#This Row],[Std. Price ($)]]</f>
        <v>-85898.396561080241</v>
      </c>
      <c r="Y167" s="28">
        <v>1.1399999999999999</v>
      </c>
      <c r="Z167" s="28">
        <v>75</v>
      </c>
    </row>
    <row r="168" spans="1:26" x14ac:dyDescent="0.15">
      <c r="A168" s="31">
        <v>34964.02796007647</v>
      </c>
      <c r="B168" s="32">
        <v>57.241140000000001</v>
      </c>
      <c r="C168" s="32">
        <v>4326.7941873677664</v>
      </c>
      <c r="D168" s="32">
        <f>C168/Table1[[#This Row],[Std. Price ($)]]</f>
        <v>75.588889169009676</v>
      </c>
      <c r="E168" s="28">
        <v>34</v>
      </c>
      <c r="F168" s="28">
        <f>Table1[[#This Row],[APU
(units)]]*(1+Table1[[#This Row],[APU Trend]])^0</f>
        <v>34</v>
      </c>
      <c r="G168" s="28">
        <f>Table1[[#This Row],[APU
(units)]]*(1+Table1[[#This Row],[APU Trend]])^1</f>
        <v>51</v>
      </c>
      <c r="H168" s="28">
        <f>Table1[[#This Row],[APU
(units)]]*(1+Table1[[#This Row],[APU Trend]])^2</f>
        <v>76.5</v>
      </c>
      <c r="I168" s="55">
        <f>Table1[[#This Row],[APU
(units)]]*(1+Table1[[#This Row],[APU Trend]])^3</f>
        <v>114.75</v>
      </c>
      <c r="J168" s="55">
        <f>Table1[[#This Row],[APU
(units)]]*(1+Table1[[#This Row],[APU Trend]])^4</f>
        <v>172.125</v>
      </c>
      <c r="K168" s="55">
        <f>Table1[[#This Row],[APU
(units)]]*(1+Table1[[#This Row],[APU Trend]])^5</f>
        <v>258.1875</v>
      </c>
      <c r="L168" s="55">
        <f>Table1[[#This Row],[APU
(units)]]*(1+Table1[[#This Row],[APU Trend]])^6</f>
        <v>387.28125</v>
      </c>
      <c r="M168" s="55">
        <f>Table1[[#This Row],[APU
(units)]]*(1+Table1[[#This Row],[APU Trend]])^7</f>
        <v>580.921875</v>
      </c>
      <c r="N168" s="55">
        <f>Table1[[#This Row],[APU
(units)]]*(1+Table1[[#This Row],[APU Trend]])^8</f>
        <v>871.3828125</v>
      </c>
      <c r="O168" s="55">
        <f>Table1[[#This Row],[APU
(units)]]*(1+Table1[[#This Row],[APU Trend]])^9</f>
        <v>1307.07421875</v>
      </c>
      <c r="P168" s="55">
        <f>Table1[[#This Row],[APU
(units)]]*(1+Table1[[#This Row],[APU Trend]])^10</f>
        <v>1960.611328125</v>
      </c>
      <c r="Q168" s="55">
        <f>Table1[[#This Row],[APU
(units)]]*(1+Table1[[#This Row],[APU Trend]])^11</f>
        <v>2940.9169921875</v>
      </c>
      <c r="R168" s="55">
        <f>SUM(Table1[[#This Row],[Oct]:[September]])</f>
        <v>8754.7509765625</v>
      </c>
      <c r="S168" s="55">
        <f>Table1[[#This Row],[On-Hand Stock ($)]]*Table1[[#This Row],[APU Trend]]</f>
        <v>2163.3970936838832</v>
      </c>
      <c r="T168" s="87">
        <v>0.5</v>
      </c>
      <c r="U168" s="87" t="b">
        <f>IF(AND(Table1[[#This Row],[INVENTROY SIZING]]&lt;0,Table1[[#This Row],[Lead Time (days)]]&lt;30),TRUE,FALSE)</f>
        <v>0</v>
      </c>
      <c r="V168" s="28">
        <v>0.87</v>
      </c>
      <c r="W168" s="28">
        <f>1.65+SQRT((30)*Table1[[#This Row],[Demand variability (COV)]])+(V168*Table1[[#This Row],[APU
(units)]])^2</f>
        <v>881.5253794855663</v>
      </c>
      <c r="X168" s="28">
        <f>(Table1[[#This Row],[INVENTORY IN UNITS ON HAND]]-W168)*Table1[[#This Row],[Std. Price ($)]]</f>
        <v>-46132.723473318663</v>
      </c>
      <c r="Y168" s="28">
        <v>0.8</v>
      </c>
      <c r="Z168" s="28">
        <v>70</v>
      </c>
    </row>
    <row r="169" spans="1:26" x14ac:dyDescent="0.15">
      <c r="A169" s="31">
        <v>56870.09973336471</v>
      </c>
      <c r="B169" s="32">
        <v>22.977900000000002</v>
      </c>
      <c r="C169" s="32">
        <v>1741.5978224853804</v>
      </c>
      <c r="D169" s="32">
        <f>C169/Table1[[#This Row],[Std. Price ($)]]</f>
        <v>75.79447305825947</v>
      </c>
      <c r="E169" s="28">
        <v>34</v>
      </c>
      <c r="F169" s="28">
        <f>Table1[[#This Row],[APU
(units)]]*(1+Table1[[#This Row],[APU Trend]])^0</f>
        <v>34</v>
      </c>
      <c r="G169" s="28">
        <f>Table1[[#This Row],[APU
(units)]]*(1+Table1[[#This Row],[APU Trend]])^1</f>
        <v>74.800000000000011</v>
      </c>
      <c r="H169" s="28">
        <f>Table1[[#This Row],[APU
(units)]]*(1+Table1[[#This Row],[APU Trend]])^2</f>
        <v>164.56000000000003</v>
      </c>
      <c r="I169" s="55">
        <f>Table1[[#This Row],[APU
(units)]]*(1+Table1[[#This Row],[APU Trend]])^3</f>
        <v>362.0320000000001</v>
      </c>
      <c r="J169" s="55">
        <f>Table1[[#This Row],[APU
(units)]]*(1+Table1[[#This Row],[APU Trend]])^4</f>
        <v>796.47040000000027</v>
      </c>
      <c r="K169" s="55">
        <f>Table1[[#This Row],[APU
(units)]]*(1+Table1[[#This Row],[APU Trend]])^5</f>
        <v>1752.2348800000007</v>
      </c>
      <c r="L169" s="55">
        <f>Table1[[#This Row],[APU
(units)]]*(1+Table1[[#This Row],[APU Trend]])^6</f>
        <v>3854.9167360000019</v>
      </c>
      <c r="M169" s="55">
        <f>Table1[[#This Row],[APU
(units)]]*(1+Table1[[#This Row],[APU Trend]])^7</f>
        <v>8480.8168192000048</v>
      </c>
      <c r="N169" s="55">
        <f>Table1[[#This Row],[APU
(units)]]*(1+Table1[[#This Row],[APU Trend]])^8</f>
        <v>18657.797002240011</v>
      </c>
      <c r="O169" s="55">
        <f>Table1[[#This Row],[APU
(units)]]*(1+Table1[[#This Row],[APU Trend]])^9</f>
        <v>41047.153404928024</v>
      </c>
      <c r="P169" s="55">
        <f>Table1[[#This Row],[APU
(units)]]*(1+Table1[[#This Row],[APU Trend]])^10</f>
        <v>90303.737490841668</v>
      </c>
      <c r="Q169" s="55">
        <f>Table1[[#This Row],[APU
(units)]]*(1+Table1[[#This Row],[APU Trend]])^11</f>
        <v>198668.22247985168</v>
      </c>
      <c r="R169" s="55">
        <f>SUM(Table1[[#This Row],[Oct]:[September]])</f>
        <v>364196.74121306138</v>
      </c>
      <c r="S169" s="55">
        <f>Table1[[#This Row],[On-Hand Stock ($)]]*Table1[[#This Row],[APU Trend]]</f>
        <v>2089.9173869824563</v>
      </c>
      <c r="T169" s="87">
        <v>1.2</v>
      </c>
      <c r="U169" s="87" t="b">
        <f>IF(AND(Table1[[#This Row],[INVENTROY SIZING]]&lt;0,Table1[[#This Row],[Lead Time (days)]]&lt;30),TRUE,FALSE)</f>
        <v>0</v>
      </c>
      <c r="V169" s="28">
        <v>0.82</v>
      </c>
      <c r="W169" s="28">
        <f>1.65+SQRT((30)*Table1[[#This Row],[Demand variability (COV)]])+(V169*Table1[[#This Row],[APU
(units)]])^2</f>
        <v>783.75064593627917</v>
      </c>
      <c r="X169" s="28">
        <f>(Table1[[#This Row],[INVENTORY IN UNITS ON HAND]]-W169)*Table1[[#This Row],[Std. Price ($)]]</f>
        <v>-16267.346144773852</v>
      </c>
      <c r="Y169" s="28">
        <v>0.77</v>
      </c>
      <c r="Z169" s="28">
        <v>85</v>
      </c>
    </row>
    <row r="170" spans="1:26" x14ac:dyDescent="0.15">
      <c r="A170" s="31">
        <v>91426.671591242644</v>
      </c>
      <c r="B170" s="32">
        <v>6.402000000000001</v>
      </c>
      <c r="C170" s="32">
        <v>1353.3687457775804</v>
      </c>
      <c r="D170" s="32">
        <f>C170/Table1[[#This Row],[Std. Price ($)]]</f>
        <v>211.39780471377387</v>
      </c>
      <c r="E170" s="28">
        <v>50</v>
      </c>
      <c r="F170" s="28">
        <f>Table1[[#This Row],[APU
(units)]]*(1+Table1[[#This Row],[APU Trend]])^0</f>
        <v>50</v>
      </c>
      <c r="G170" s="28">
        <f>Table1[[#This Row],[APU
(units)]]*(1+Table1[[#This Row],[APU Trend]])^1</f>
        <v>90</v>
      </c>
      <c r="H170" s="28">
        <f>Table1[[#This Row],[APU
(units)]]*(1+Table1[[#This Row],[APU Trend]])^2</f>
        <v>162</v>
      </c>
      <c r="I170" s="55">
        <f>Table1[[#This Row],[APU
(units)]]*(1+Table1[[#This Row],[APU Trend]])^3</f>
        <v>291.60000000000002</v>
      </c>
      <c r="J170" s="55">
        <f>Table1[[#This Row],[APU
(units)]]*(1+Table1[[#This Row],[APU Trend]])^4</f>
        <v>524.88000000000011</v>
      </c>
      <c r="K170" s="55">
        <f>Table1[[#This Row],[APU
(units)]]*(1+Table1[[#This Row],[APU Trend]])^5</f>
        <v>944.78400000000033</v>
      </c>
      <c r="L170" s="55">
        <f>Table1[[#This Row],[APU
(units)]]*(1+Table1[[#This Row],[APU Trend]])^6</f>
        <v>1700.6112000000005</v>
      </c>
      <c r="M170" s="55">
        <f>Table1[[#This Row],[APU
(units)]]*(1+Table1[[#This Row],[APU Trend]])^7</f>
        <v>3061.1001600000009</v>
      </c>
      <c r="N170" s="55">
        <f>Table1[[#This Row],[APU
(units)]]*(1+Table1[[#This Row],[APU Trend]])^8</f>
        <v>5509.9802880000016</v>
      </c>
      <c r="O170" s="55">
        <f>Table1[[#This Row],[APU
(units)]]*(1+Table1[[#This Row],[APU Trend]])^9</f>
        <v>9917.9645184000037</v>
      </c>
      <c r="P170" s="55">
        <f>Table1[[#This Row],[APU
(units)]]*(1+Table1[[#This Row],[APU Trend]])^10</f>
        <v>17852.336133120007</v>
      </c>
      <c r="Q170" s="55">
        <f>Table1[[#This Row],[APU
(units)]]*(1+Table1[[#This Row],[APU Trend]])^11</f>
        <v>32134.205039616019</v>
      </c>
      <c r="R170" s="55">
        <f>SUM(Table1[[#This Row],[Oct]:[September]])</f>
        <v>72239.461339136033</v>
      </c>
      <c r="S170" s="55">
        <f>Table1[[#This Row],[On-Hand Stock ($)]]*Table1[[#This Row],[APU Trend]]</f>
        <v>1082.6949966220643</v>
      </c>
      <c r="T170" s="87">
        <v>0.8</v>
      </c>
      <c r="U170" s="87" t="b">
        <f>IF(AND(Table1[[#This Row],[INVENTROY SIZING]]&lt;0,Table1[[#This Row],[Lead Time (days)]]&lt;30),TRUE,FALSE)</f>
        <v>0</v>
      </c>
      <c r="V170" s="28">
        <v>0.82</v>
      </c>
      <c r="W170" s="28">
        <f>1.65+SQRT((30)*Table1[[#This Row],[Demand variability (COV)]])+(V170*Table1[[#This Row],[APU
(units)]])^2</f>
        <v>1689.0842831768582</v>
      </c>
      <c r="X170" s="28">
        <f>(Table1[[#This Row],[INVENTORY IN UNITS ON HAND]]-W170)*Table1[[#This Row],[Std. Price ($)]]</f>
        <v>-9460.1488351206681</v>
      </c>
      <c r="Y170" s="28">
        <v>1.38</v>
      </c>
      <c r="Z170" s="28">
        <v>60</v>
      </c>
    </row>
    <row r="171" spans="1:26" x14ac:dyDescent="0.15">
      <c r="A171" s="31">
        <v>77806.090059937909</v>
      </c>
      <c r="B171" s="32">
        <v>6.7518000000000002</v>
      </c>
      <c r="C171" s="32">
        <v>1372.0487674284236</v>
      </c>
      <c r="D171" s="32">
        <f>C171/Table1[[#This Row],[Std. Price ($)]]</f>
        <v>203.21229411837191</v>
      </c>
      <c r="E171" s="28">
        <v>50</v>
      </c>
      <c r="F171" s="28">
        <f>Table1[[#This Row],[APU
(units)]]*(1+Table1[[#This Row],[APU Trend]])^0</f>
        <v>50</v>
      </c>
      <c r="G171" s="28">
        <f>Table1[[#This Row],[APU
(units)]]*(1+Table1[[#This Row],[APU Trend]])^1</f>
        <v>40</v>
      </c>
      <c r="H171" s="28">
        <f>Table1[[#This Row],[APU
(units)]]*(1+Table1[[#This Row],[APU Trend]])^2</f>
        <v>32.000000000000007</v>
      </c>
      <c r="I171" s="55">
        <f>Table1[[#This Row],[APU
(units)]]*(1+Table1[[#This Row],[APU Trend]])^3</f>
        <v>25.600000000000005</v>
      </c>
      <c r="J171" s="55">
        <f>Table1[[#This Row],[APU
(units)]]*(1+Table1[[#This Row],[APU Trend]])^4</f>
        <v>20.480000000000011</v>
      </c>
      <c r="K171" s="55">
        <f>Table1[[#This Row],[APU
(units)]]*(1+Table1[[#This Row],[APU Trend]])^5</f>
        <v>16.384000000000011</v>
      </c>
      <c r="L171" s="55">
        <f>Table1[[#This Row],[APU
(units)]]*(1+Table1[[#This Row],[APU Trend]])^6</f>
        <v>13.107200000000008</v>
      </c>
      <c r="M171" s="55">
        <f>Table1[[#This Row],[APU
(units)]]*(1+Table1[[#This Row],[APU Trend]])^7</f>
        <v>10.485760000000008</v>
      </c>
      <c r="N171" s="55">
        <f>Table1[[#This Row],[APU
(units)]]*(1+Table1[[#This Row],[APU Trend]])^8</f>
        <v>8.3886080000000067</v>
      </c>
      <c r="O171" s="55">
        <f>Table1[[#This Row],[APU
(units)]]*(1+Table1[[#This Row],[APU Trend]])^9</f>
        <v>6.7108864000000059</v>
      </c>
      <c r="P171" s="55">
        <f>Table1[[#This Row],[APU
(units)]]*(1+Table1[[#This Row],[APU Trend]])^10</f>
        <v>5.3687091200000054</v>
      </c>
      <c r="Q171" s="55">
        <f>Table1[[#This Row],[APU
(units)]]*(1+Table1[[#This Row],[APU Trend]])^11</f>
        <v>4.2949672960000047</v>
      </c>
      <c r="R171" s="55">
        <f>SUM(Table1[[#This Row],[Oct]:[September]])</f>
        <v>232.82013081600005</v>
      </c>
      <c r="S171" s="55">
        <f>Table1[[#This Row],[On-Hand Stock ($)]]*Table1[[#This Row],[APU Trend]]</f>
        <v>-274.40975348568475</v>
      </c>
      <c r="T171" s="87">
        <v>-0.2</v>
      </c>
      <c r="U171" s="87" t="b">
        <f>IF(AND(Table1[[#This Row],[INVENTROY SIZING]]&lt;0,Table1[[#This Row],[Lead Time (days)]]&lt;30),TRUE,FALSE)</f>
        <v>0</v>
      </c>
      <c r="V171" s="28">
        <v>0.88</v>
      </c>
      <c r="W171" s="28">
        <f>1.65+SQRT((30)*Table1[[#This Row],[Demand variability (COV)]])+(V171*Table1[[#This Row],[APU
(units)]])^2</f>
        <v>1942.5795030175466</v>
      </c>
      <c r="X171" s="28">
        <f>(Table1[[#This Row],[INVENTORY IN UNITS ON HAND]]-W171)*Table1[[#This Row],[Std. Price ($)]]</f>
        <v>-11743.85952104545</v>
      </c>
      <c r="Y171" s="28">
        <v>0.81</v>
      </c>
      <c r="Z171" s="28">
        <v>133</v>
      </c>
    </row>
    <row r="172" spans="1:26" x14ac:dyDescent="0.15">
      <c r="A172" s="31">
        <v>68677.355080625595</v>
      </c>
      <c r="B172" s="32">
        <v>72.745200000000011</v>
      </c>
      <c r="C172" s="32">
        <v>1596.8969507700003</v>
      </c>
      <c r="D172" s="32">
        <f>C172/Table1[[#This Row],[Std. Price ($)]]</f>
        <v>21.951921924333153</v>
      </c>
      <c r="E172" s="28">
        <v>18</v>
      </c>
      <c r="F172" s="28">
        <f>Table1[[#This Row],[APU
(units)]]*(1+Table1[[#This Row],[APU Trend]])^0</f>
        <v>18</v>
      </c>
      <c r="G172" s="28">
        <f>Table1[[#This Row],[APU
(units)]]*(1+Table1[[#This Row],[APU Trend]])^1</f>
        <v>39.6</v>
      </c>
      <c r="H172" s="28">
        <f>Table1[[#This Row],[APU
(units)]]*(1+Table1[[#This Row],[APU Trend]])^2</f>
        <v>87.120000000000019</v>
      </c>
      <c r="I172" s="55">
        <f>Table1[[#This Row],[APU
(units)]]*(1+Table1[[#This Row],[APU Trend]])^3</f>
        <v>191.66400000000004</v>
      </c>
      <c r="J172" s="55">
        <f>Table1[[#This Row],[APU
(units)]]*(1+Table1[[#This Row],[APU Trend]])^4</f>
        <v>421.66080000000011</v>
      </c>
      <c r="K172" s="55">
        <f>Table1[[#This Row],[APU
(units)]]*(1+Table1[[#This Row],[APU Trend]])^5</f>
        <v>927.65376000000037</v>
      </c>
      <c r="L172" s="55">
        <f>Table1[[#This Row],[APU
(units)]]*(1+Table1[[#This Row],[APU Trend]])^6</f>
        <v>2040.8382720000009</v>
      </c>
      <c r="M172" s="55">
        <f>Table1[[#This Row],[APU
(units)]]*(1+Table1[[#This Row],[APU Trend]])^7</f>
        <v>4489.8441984000028</v>
      </c>
      <c r="N172" s="55">
        <f>Table1[[#This Row],[APU
(units)]]*(1+Table1[[#This Row],[APU Trend]])^8</f>
        <v>9877.6572364800049</v>
      </c>
      <c r="O172" s="55">
        <f>Table1[[#This Row],[APU
(units)]]*(1+Table1[[#This Row],[APU Trend]])^9</f>
        <v>21730.845920256012</v>
      </c>
      <c r="P172" s="55">
        <f>Table1[[#This Row],[APU
(units)]]*(1+Table1[[#This Row],[APU Trend]])^10</f>
        <v>47807.861024563237</v>
      </c>
      <c r="Q172" s="55">
        <f>Table1[[#This Row],[APU
(units)]]*(1+Table1[[#This Row],[APU Trend]])^11</f>
        <v>105177.29425403912</v>
      </c>
      <c r="R172" s="55">
        <f>SUM(Table1[[#This Row],[Oct]:[September]])</f>
        <v>192810.03946573837</v>
      </c>
      <c r="S172" s="55">
        <f>Table1[[#This Row],[On-Hand Stock ($)]]*Table1[[#This Row],[APU Trend]]</f>
        <v>1916.2763409240004</v>
      </c>
      <c r="T172" s="87">
        <v>1.2</v>
      </c>
      <c r="U172" s="87" t="b">
        <f>IF(AND(Table1[[#This Row],[INVENTROY SIZING]]&lt;0,Table1[[#This Row],[Lead Time (days)]]&lt;30),TRUE,FALSE)</f>
        <v>0</v>
      </c>
      <c r="V172" s="28">
        <v>1</v>
      </c>
      <c r="W172" s="28">
        <f>1.65+SQRT((30)*Table1[[#This Row],[Demand variability (COV)]])+(V172*Table1[[#This Row],[APU
(units)]])^2</f>
        <v>330.69975246918102</v>
      </c>
      <c r="X172" s="28">
        <f>(Table1[[#This Row],[INVENTORY IN UNITS ON HAND]]-W172)*Table1[[#This Row],[Std. Price ($)]]</f>
        <v>-22459.92268255107</v>
      </c>
      <c r="Y172" s="28">
        <v>0.85</v>
      </c>
      <c r="Z172" s="28">
        <v>45</v>
      </c>
    </row>
    <row r="173" spans="1:26" x14ac:dyDescent="0.15">
      <c r="A173" s="31">
        <v>24821.801580365256</v>
      </c>
      <c r="B173" s="32">
        <v>27.920200000000005</v>
      </c>
      <c r="C173" s="32">
        <v>1424.3824378080001</v>
      </c>
      <c r="D173" s="32">
        <f>C173/Table1[[#This Row],[Std. Price ($)]]</f>
        <v>51.016197513198321</v>
      </c>
      <c r="E173" s="28">
        <v>34</v>
      </c>
      <c r="F173" s="28">
        <f>Table1[[#This Row],[APU
(units)]]*(1+Table1[[#This Row],[APU Trend]])^0</f>
        <v>34</v>
      </c>
      <c r="G173" s="28">
        <f>Table1[[#This Row],[APU
(units)]]*(1+Table1[[#This Row],[APU Trend]])^1</f>
        <v>74.800000000000011</v>
      </c>
      <c r="H173" s="28">
        <f>Table1[[#This Row],[APU
(units)]]*(1+Table1[[#This Row],[APU Trend]])^2</f>
        <v>164.56000000000003</v>
      </c>
      <c r="I173" s="55">
        <f>Table1[[#This Row],[APU
(units)]]*(1+Table1[[#This Row],[APU Trend]])^3</f>
        <v>362.0320000000001</v>
      </c>
      <c r="J173" s="55">
        <f>Table1[[#This Row],[APU
(units)]]*(1+Table1[[#This Row],[APU Trend]])^4</f>
        <v>796.47040000000027</v>
      </c>
      <c r="K173" s="55">
        <f>Table1[[#This Row],[APU
(units)]]*(1+Table1[[#This Row],[APU Trend]])^5</f>
        <v>1752.2348800000007</v>
      </c>
      <c r="L173" s="55">
        <f>Table1[[#This Row],[APU
(units)]]*(1+Table1[[#This Row],[APU Trend]])^6</f>
        <v>3854.9167360000019</v>
      </c>
      <c r="M173" s="55">
        <f>Table1[[#This Row],[APU
(units)]]*(1+Table1[[#This Row],[APU Trend]])^7</f>
        <v>8480.8168192000048</v>
      </c>
      <c r="N173" s="55">
        <f>Table1[[#This Row],[APU
(units)]]*(1+Table1[[#This Row],[APU Trend]])^8</f>
        <v>18657.797002240011</v>
      </c>
      <c r="O173" s="55">
        <f>Table1[[#This Row],[APU
(units)]]*(1+Table1[[#This Row],[APU Trend]])^9</f>
        <v>41047.153404928024</v>
      </c>
      <c r="P173" s="55">
        <f>Table1[[#This Row],[APU
(units)]]*(1+Table1[[#This Row],[APU Trend]])^10</f>
        <v>90303.737490841668</v>
      </c>
      <c r="Q173" s="55">
        <f>Table1[[#This Row],[APU
(units)]]*(1+Table1[[#This Row],[APU Trend]])^11</f>
        <v>198668.22247985168</v>
      </c>
      <c r="R173" s="55">
        <f>SUM(Table1[[#This Row],[Oct]:[September]])</f>
        <v>364196.74121306138</v>
      </c>
      <c r="S173" s="55">
        <f>Table1[[#This Row],[On-Hand Stock ($)]]*Table1[[#This Row],[APU Trend]]</f>
        <v>1709.2589253696001</v>
      </c>
      <c r="T173" s="87">
        <v>1.2</v>
      </c>
      <c r="U173" s="87" t="b">
        <f>IF(AND(Table1[[#This Row],[INVENTROY SIZING]]&lt;0,Table1[[#This Row],[Lead Time (days)]]&lt;30),TRUE,FALSE)</f>
        <v>0</v>
      </c>
      <c r="V173" s="28">
        <v>1</v>
      </c>
      <c r="W173" s="28">
        <f>1.65+SQRT((30)*Table1[[#This Row],[Demand variability (COV)]])+(V173*Table1[[#This Row],[APU
(units)]])^2</f>
        <v>1162.4249345545254</v>
      </c>
      <c r="X173" s="28">
        <f>(Table1[[#This Row],[INVENTORY IN UNITS ON HAND]]-W173)*Table1[[#This Row],[Std. Price ($)]]</f>
        <v>-31030.754219941267</v>
      </c>
      <c r="Y173" s="28">
        <v>0.76</v>
      </c>
      <c r="Z173" s="28">
        <v>60</v>
      </c>
    </row>
    <row r="174" spans="1:26" x14ac:dyDescent="0.15">
      <c r="A174" s="31">
        <v>77724.024424300311</v>
      </c>
      <c r="B174" s="32">
        <v>35.828099999999999</v>
      </c>
      <c r="C174" s="32">
        <v>1109.0082226080001</v>
      </c>
      <c r="D174" s="32">
        <f>C174/Table1[[#This Row],[Std. Price ($)]]</f>
        <v>30.953587340886067</v>
      </c>
      <c r="E174" s="28">
        <v>18</v>
      </c>
      <c r="F174" s="28">
        <f>Table1[[#This Row],[APU
(units)]]*(1+Table1[[#This Row],[APU Trend]])^0</f>
        <v>18</v>
      </c>
      <c r="G174" s="28">
        <f>Table1[[#This Row],[APU
(units)]]*(1+Table1[[#This Row],[APU Trend]])^1</f>
        <v>21.599999999999998</v>
      </c>
      <c r="H174" s="28">
        <f>Table1[[#This Row],[APU
(units)]]*(1+Table1[[#This Row],[APU Trend]])^2</f>
        <v>25.919999999999998</v>
      </c>
      <c r="I174" s="55">
        <f>Table1[[#This Row],[APU
(units)]]*(1+Table1[[#This Row],[APU Trend]])^3</f>
        <v>31.103999999999999</v>
      </c>
      <c r="J174" s="55">
        <f>Table1[[#This Row],[APU
(units)]]*(1+Table1[[#This Row],[APU Trend]])^4</f>
        <v>37.324799999999996</v>
      </c>
      <c r="K174" s="55">
        <f>Table1[[#This Row],[APU
(units)]]*(1+Table1[[#This Row],[APU Trend]])^5</f>
        <v>44.789760000000001</v>
      </c>
      <c r="L174" s="55">
        <f>Table1[[#This Row],[APU
(units)]]*(1+Table1[[#This Row],[APU Trend]])^6</f>
        <v>53.747711999999993</v>
      </c>
      <c r="M174" s="55">
        <f>Table1[[#This Row],[APU
(units)]]*(1+Table1[[#This Row],[APU Trend]])^7</f>
        <v>64.497254399999989</v>
      </c>
      <c r="N174" s="55">
        <f>Table1[[#This Row],[APU
(units)]]*(1+Table1[[#This Row],[APU Trend]])^8</f>
        <v>77.396705279999992</v>
      </c>
      <c r="O174" s="55">
        <f>Table1[[#This Row],[APU
(units)]]*(1+Table1[[#This Row],[APU Trend]])^9</f>
        <v>92.876046335999987</v>
      </c>
      <c r="P174" s="55">
        <f>Table1[[#This Row],[APU
(units)]]*(1+Table1[[#This Row],[APU Trend]])^10</f>
        <v>111.45125560319998</v>
      </c>
      <c r="Q174" s="55">
        <f>Table1[[#This Row],[APU
(units)]]*(1+Table1[[#This Row],[APU Trend]])^11</f>
        <v>133.74150672383999</v>
      </c>
      <c r="R174" s="55">
        <f>SUM(Table1[[#This Row],[Oct]:[September]])</f>
        <v>712.44904034303988</v>
      </c>
      <c r="S174" s="55">
        <f>Table1[[#This Row],[On-Hand Stock ($)]]*Table1[[#This Row],[APU Trend]]</f>
        <v>221.80164452160002</v>
      </c>
      <c r="T174" s="87">
        <v>0.2</v>
      </c>
      <c r="U174" s="87" t="b">
        <f>IF(AND(Table1[[#This Row],[INVENTROY SIZING]]&lt;0,Table1[[#This Row],[Lead Time (days)]]&lt;30),TRUE,FALSE)</f>
        <v>0</v>
      </c>
      <c r="V174" s="28">
        <v>1</v>
      </c>
      <c r="W174" s="28">
        <f>1.65+SQRT((30)*Table1[[#This Row],[Demand variability (COV)]])+(V174*Table1[[#This Row],[APU
(units)]])^2</f>
        <v>330.90357021462546</v>
      </c>
      <c r="X174" s="28">
        <f>(Table1[[#This Row],[INVENTORY IN UNITS ON HAND]]-W174)*Table1[[#This Row],[Std. Price ($)]]</f>
        <v>-10746.63798139862</v>
      </c>
      <c r="Y174" s="28">
        <v>0.92</v>
      </c>
      <c r="Z174" s="28">
        <v>40</v>
      </c>
    </row>
    <row r="175" spans="1:26" x14ac:dyDescent="0.15">
      <c r="A175" s="31">
        <v>17675.740240842362</v>
      </c>
      <c r="B175" s="32">
        <v>6.4685500000000005</v>
      </c>
      <c r="C175" s="32">
        <v>267.34498815771235</v>
      </c>
      <c r="D175" s="32">
        <f>C175/Table1[[#This Row],[Std. Price ($)]]</f>
        <v>41.329971656354566</v>
      </c>
      <c r="E175" s="28">
        <v>18</v>
      </c>
      <c r="F175" s="28">
        <f>Table1[[#This Row],[APU
(units)]]*(1+Table1[[#This Row],[APU Trend]])^0</f>
        <v>18</v>
      </c>
      <c r="G175" s="28">
        <f>Table1[[#This Row],[APU
(units)]]*(1+Table1[[#This Row],[APU Trend]])^1</f>
        <v>45</v>
      </c>
      <c r="H175" s="28">
        <f>Table1[[#This Row],[APU
(units)]]*(1+Table1[[#This Row],[APU Trend]])^2</f>
        <v>112.5</v>
      </c>
      <c r="I175" s="55">
        <f>Table1[[#This Row],[APU
(units)]]*(1+Table1[[#This Row],[APU Trend]])^3</f>
        <v>281.25</v>
      </c>
      <c r="J175" s="55">
        <f>Table1[[#This Row],[APU
(units)]]*(1+Table1[[#This Row],[APU Trend]])^4</f>
        <v>703.125</v>
      </c>
      <c r="K175" s="55">
        <f>Table1[[#This Row],[APU
(units)]]*(1+Table1[[#This Row],[APU Trend]])^5</f>
        <v>1757.8125</v>
      </c>
      <c r="L175" s="55">
        <f>Table1[[#This Row],[APU
(units)]]*(1+Table1[[#This Row],[APU Trend]])^6</f>
        <v>4394.53125</v>
      </c>
      <c r="M175" s="55">
        <f>Table1[[#This Row],[APU
(units)]]*(1+Table1[[#This Row],[APU Trend]])^7</f>
        <v>10986.328125</v>
      </c>
      <c r="N175" s="55">
        <f>Table1[[#This Row],[APU
(units)]]*(1+Table1[[#This Row],[APU Trend]])^8</f>
        <v>27465.8203125</v>
      </c>
      <c r="O175" s="55">
        <f>Table1[[#This Row],[APU
(units)]]*(1+Table1[[#This Row],[APU Trend]])^9</f>
        <v>68664.55078125</v>
      </c>
      <c r="P175" s="55">
        <f>Table1[[#This Row],[APU
(units)]]*(1+Table1[[#This Row],[APU Trend]])^10</f>
        <v>171661.376953125</v>
      </c>
      <c r="Q175" s="55">
        <f>Table1[[#This Row],[APU
(units)]]*(1+Table1[[#This Row],[APU Trend]])^11</f>
        <v>429153.4423828125</v>
      </c>
      <c r="R175" s="55">
        <f>SUM(Table1[[#This Row],[Oct]:[September]])</f>
        <v>715243.7373046875</v>
      </c>
      <c r="S175" s="55">
        <f>Table1[[#This Row],[On-Hand Stock ($)]]*Table1[[#This Row],[APU Trend]]</f>
        <v>401.01748223656853</v>
      </c>
      <c r="T175" s="87">
        <v>1.5</v>
      </c>
      <c r="U175" s="87" t="b">
        <f>IF(AND(Table1[[#This Row],[INVENTROY SIZING]]&lt;0,Table1[[#This Row],[Lead Time (days)]]&lt;30),TRUE,FALSE)</f>
        <v>0</v>
      </c>
      <c r="V175" s="28">
        <v>0.82</v>
      </c>
      <c r="W175" s="28">
        <f>1.65+SQRT((30)*Table1[[#This Row],[Demand variability (COV)]])+(V175*Table1[[#This Row],[APU
(units)]])^2</f>
        <v>225.03932667437573</v>
      </c>
      <c r="X175" s="28">
        <f>(Table1[[#This Row],[INVENTORY IN UNITS ON HAND]]-W175)*Table1[[#This Row],[Std. Price ($)]]</f>
        <v>-1188.3331484018208</v>
      </c>
      <c r="Y175" s="28">
        <v>1.02</v>
      </c>
      <c r="Z175" s="28">
        <v>50</v>
      </c>
    </row>
    <row r="176" spans="1:26" x14ac:dyDescent="0.15">
      <c r="A176" s="31">
        <v>9037.7323035078844</v>
      </c>
      <c r="B176" s="32">
        <v>5.2580000000000009</v>
      </c>
      <c r="C176" s="32">
        <v>1042.3043649158415</v>
      </c>
      <c r="D176" s="32">
        <f>C176/Table1[[#This Row],[Std. Price ($)]]</f>
        <v>198.23209678886292</v>
      </c>
      <c r="E176" s="28">
        <v>58</v>
      </c>
      <c r="F176" s="28">
        <f>Table1[[#This Row],[APU
(units)]]*(1+Table1[[#This Row],[APU Trend]])^0</f>
        <v>58</v>
      </c>
      <c r="G176" s="28">
        <f>Table1[[#This Row],[APU
(units)]]*(1+Table1[[#This Row],[APU Trend]])^1</f>
        <v>17.400000000000002</v>
      </c>
      <c r="H176" s="28">
        <f>Table1[[#This Row],[APU
(units)]]*(1+Table1[[#This Row],[APU Trend]])^2</f>
        <v>5.2200000000000015</v>
      </c>
      <c r="I176" s="55">
        <f>Table1[[#This Row],[APU
(units)]]*(1+Table1[[#This Row],[APU Trend]])^3</f>
        <v>1.5660000000000005</v>
      </c>
      <c r="J176" s="55">
        <f>Table1[[#This Row],[APU
(units)]]*(1+Table1[[#This Row],[APU Trend]])^4</f>
        <v>0.46980000000000027</v>
      </c>
      <c r="K176" s="55">
        <f>Table1[[#This Row],[APU
(units)]]*(1+Table1[[#This Row],[APU Trend]])^5</f>
        <v>0.14094000000000009</v>
      </c>
      <c r="L176" s="55">
        <f>Table1[[#This Row],[APU
(units)]]*(1+Table1[[#This Row],[APU Trend]])^6</f>
        <v>4.2282000000000035E-2</v>
      </c>
      <c r="M176" s="55">
        <f>Table1[[#This Row],[APU
(units)]]*(1+Table1[[#This Row],[APU Trend]])^7</f>
        <v>1.2684600000000013E-2</v>
      </c>
      <c r="N176" s="55">
        <f>Table1[[#This Row],[APU
(units)]]*(1+Table1[[#This Row],[APU Trend]])^8</f>
        <v>3.805380000000004E-3</v>
      </c>
      <c r="O176" s="55">
        <f>Table1[[#This Row],[APU
(units)]]*(1+Table1[[#This Row],[APU Trend]])^9</f>
        <v>1.1416140000000015E-3</v>
      </c>
      <c r="P176" s="55">
        <f>Table1[[#This Row],[APU
(units)]]*(1+Table1[[#This Row],[APU Trend]])^10</f>
        <v>3.4248420000000044E-4</v>
      </c>
      <c r="Q176" s="55">
        <f>Table1[[#This Row],[APU
(units)]]*(1+Table1[[#This Row],[APU Trend]])^11</f>
        <v>1.0274526000000016E-4</v>
      </c>
      <c r="R176" s="55">
        <f>SUM(Table1[[#This Row],[Oct]:[September]])</f>
        <v>82.857098823460021</v>
      </c>
      <c r="S176" s="55">
        <f>Table1[[#This Row],[On-Hand Stock ($)]]*Table1[[#This Row],[APU Trend]]</f>
        <v>-729.61305544108893</v>
      </c>
      <c r="T176" s="87">
        <v>-0.7</v>
      </c>
      <c r="U176" s="87" t="b">
        <f>IF(AND(Table1[[#This Row],[INVENTROY SIZING]]&lt;0,Table1[[#This Row],[Lead Time (days)]]&lt;30),TRUE,FALSE)</f>
        <v>0</v>
      </c>
      <c r="V176" s="28">
        <v>0.72</v>
      </c>
      <c r="W176" s="28">
        <f>1.65+SQRT((30)*Table1[[#This Row],[Demand variability (COV)]])+(V176*Table1[[#This Row],[APU
(units)]])^2</f>
        <v>1751.0793266743756</v>
      </c>
      <c r="X176" s="28">
        <f>(Table1[[#This Row],[INVENTORY IN UNITS ON HAND]]-W176)*Table1[[#This Row],[Std. Price ($)]]</f>
        <v>-8164.8707347380268</v>
      </c>
      <c r="Y176" s="28">
        <v>1.02</v>
      </c>
      <c r="Z176" s="28">
        <v>60</v>
      </c>
    </row>
    <row r="177" spans="1:26" x14ac:dyDescent="0.15">
      <c r="A177" s="31">
        <v>28488.386109303265</v>
      </c>
      <c r="B177" s="32">
        <v>12.793000000000001</v>
      </c>
      <c r="C177" s="32">
        <v>1104.6043408400001</v>
      </c>
      <c r="D177" s="32">
        <f>C177/Table1[[#This Row],[Std. Price ($)]]</f>
        <v>86.344433740326735</v>
      </c>
      <c r="E177" s="28">
        <v>26</v>
      </c>
      <c r="F177" s="28">
        <f>Table1[[#This Row],[APU
(units)]]*(1+Table1[[#This Row],[APU Trend]])^0</f>
        <v>26</v>
      </c>
      <c r="G177" s="28">
        <f>Table1[[#This Row],[APU
(units)]]*(1+Table1[[#This Row],[APU Trend]])^1</f>
        <v>20.8</v>
      </c>
      <c r="H177" s="28">
        <f>Table1[[#This Row],[APU
(units)]]*(1+Table1[[#This Row],[APU Trend]])^2</f>
        <v>16.640000000000004</v>
      </c>
      <c r="I177" s="55">
        <f>Table1[[#This Row],[APU
(units)]]*(1+Table1[[#This Row],[APU Trend]])^3</f>
        <v>13.312000000000003</v>
      </c>
      <c r="J177" s="55">
        <f>Table1[[#This Row],[APU
(units)]]*(1+Table1[[#This Row],[APU Trend]])^4</f>
        <v>10.649600000000005</v>
      </c>
      <c r="K177" s="55">
        <f>Table1[[#This Row],[APU
(units)]]*(1+Table1[[#This Row],[APU Trend]])^5</f>
        <v>8.5196800000000046</v>
      </c>
      <c r="L177" s="55">
        <f>Table1[[#This Row],[APU
(units)]]*(1+Table1[[#This Row],[APU Trend]])^6</f>
        <v>6.815744000000004</v>
      </c>
      <c r="M177" s="55">
        <f>Table1[[#This Row],[APU
(units)]]*(1+Table1[[#This Row],[APU Trend]])^7</f>
        <v>5.4525952000000038</v>
      </c>
      <c r="N177" s="55">
        <f>Table1[[#This Row],[APU
(units)]]*(1+Table1[[#This Row],[APU Trend]])^8</f>
        <v>4.3620761600000035</v>
      </c>
      <c r="O177" s="55">
        <f>Table1[[#This Row],[APU
(units)]]*(1+Table1[[#This Row],[APU Trend]])^9</f>
        <v>3.4896609280000033</v>
      </c>
      <c r="P177" s="55">
        <f>Table1[[#This Row],[APU
(units)]]*(1+Table1[[#This Row],[APU Trend]])^10</f>
        <v>2.7917287424000028</v>
      </c>
      <c r="Q177" s="55">
        <f>Table1[[#This Row],[APU
(units)]]*(1+Table1[[#This Row],[APU Trend]])^11</f>
        <v>2.2333829939200025</v>
      </c>
      <c r="R177" s="55">
        <f>SUM(Table1[[#This Row],[Oct]:[September]])</f>
        <v>121.06646802432003</v>
      </c>
      <c r="S177" s="55">
        <f>Table1[[#This Row],[On-Hand Stock ($)]]*Table1[[#This Row],[APU Trend]]</f>
        <v>-220.92086816800003</v>
      </c>
      <c r="T177" s="87">
        <v>-0.2</v>
      </c>
      <c r="U177" s="87" t="b">
        <f>IF(AND(Table1[[#This Row],[INVENTROY SIZING]]&lt;0,Table1[[#This Row],[Lead Time (days)]]&lt;30),TRUE,FALSE)</f>
        <v>0</v>
      </c>
      <c r="V177" s="28">
        <v>1</v>
      </c>
      <c r="W177" s="28">
        <f>1.65+SQRT((30)*Table1[[#This Row],[Demand variability (COV)]])+(V177*Table1[[#This Row],[APU
(units)]])^2</f>
        <v>683.49807660688543</v>
      </c>
      <c r="X177" s="28">
        <f>(Table1[[#This Row],[INVENTORY IN UNITS ON HAND]]-W177)*Table1[[#This Row],[Std. Price ($)]]</f>
        <v>-7639.3865531918864</v>
      </c>
      <c r="Y177" s="28">
        <v>1.1399999999999999</v>
      </c>
      <c r="Z177" s="28">
        <v>60</v>
      </c>
    </row>
    <row r="178" spans="1:26" x14ac:dyDescent="0.15">
      <c r="A178" s="31">
        <v>89665.206766228046</v>
      </c>
      <c r="B178" s="32">
        <v>40.986000000000004</v>
      </c>
      <c r="C178" s="32">
        <v>1379.7413882999999</v>
      </c>
      <c r="D178" s="32">
        <f>C178/Table1[[#This Row],[Std. Price ($)]]</f>
        <v>33.663723913043476</v>
      </c>
      <c r="E178" s="28">
        <v>18</v>
      </c>
      <c r="F178" s="28">
        <f>Table1[[#This Row],[APU
(units)]]*(1+Table1[[#This Row],[APU Trend]])^0</f>
        <v>18</v>
      </c>
      <c r="G178" s="28">
        <f>Table1[[#This Row],[APU
(units)]]*(1+Table1[[#This Row],[APU Trend]])^1</f>
        <v>27</v>
      </c>
      <c r="H178" s="28">
        <f>Table1[[#This Row],[APU
(units)]]*(1+Table1[[#This Row],[APU Trend]])^2</f>
        <v>40.5</v>
      </c>
      <c r="I178" s="55">
        <f>Table1[[#This Row],[APU
(units)]]*(1+Table1[[#This Row],[APU Trend]])^3</f>
        <v>60.75</v>
      </c>
      <c r="J178" s="55">
        <f>Table1[[#This Row],[APU
(units)]]*(1+Table1[[#This Row],[APU Trend]])^4</f>
        <v>91.125</v>
      </c>
      <c r="K178" s="55">
        <f>Table1[[#This Row],[APU
(units)]]*(1+Table1[[#This Row],[APU Trend]])^5</f>
        <v>136.6875</v>
      </c>
      <c r="L178" s="55">
        <f>Table1[[#This Row],[APU
(units)]]*(1+Table1[[#This Row],[APU Trend]])^6</f>
        <v>205.03125</v>
      </c>
      <c r="M178" s="55">
        <f>Table1[[#This Row],[APU
(units)]]*(1+Table1[[#This Row],[APU Trend]])^7</f>
        <v>307.546875</v>
      </c>
      <c r="N178" s="55">
        <f>Table1[[#This Row],[APU
(units)]]*(1+Table1[[#This Row],[APU Trend]])^8</f>
        <v>461.3203125</v>
      </c>
      <c r="O178" s="55">
        <f>Table1[[#This Row],[APU
(units)]]*(1+Table1[[#This Row],[APU Trend]])^9</f>
        <v>691.98046875</v>
      </c>
      <c r="P178" s="55">
        <f>Table1[[#This Row],[APU
(units)]]*(1+Table1[[#This Row],[APU Trend]])^10</f>
        <v>1037.970703125</v>
      </c>
      <c r="Q178" s="55">
        <f>Table1[[#This Row],[APU
(units)]]*(1+Table1[[#This Row],[APU Trend]])^11</f>
        <v>1556.9560546875</v>
      </c>
      <c r="R178" s="55">
        <f>SUM(Table1[[#This Row],[Oct]:[September]])</f>
        <v>4634.8681640625</v>
      </c>
      <c r="S178" s="55">
        <f>Table1[[#This Row],[On-Hand Stock ($)]]*Table1[[#This Row],[APU Trend]]</f>
        <v>689.87069414999996</v>
      </c>
      <c r="T178" s="87">
        <v>0.5</v>
      </c>
      <c r="U178" s="87" t="b">
        <f>IF(AND(Table1[[#This Row],[INVENTROY SIZING]]&lt;0,Table1[[#This Row],[Lead Time (days)]]&lt;30),TRUE,FALSE)</f>
        <v>0</v>
      </c>
      <c r="V178" s="28">
        <v>1</v>
      </c>
      <c r="W178" s="28">
        <f>1.65+SQRT((30)*Table1[[#This Row],[Demand variability (COV)]])+(V178*Table1[[#This Row],[APU
(units)]])^2</f>
        <v>331.89499799839842</v>
      </c>
      <c r="X178" s="28">
        <f>(Table1[[#This Row],[INVENTORY IN UNITS ON HAND]]-W178)*Table1[[#This Row],[Std. Price ($)]]</f>
        <v>-12223.306999662358</v>
      </c>
      <c r="Y178" s="28">
        <v>1.3</v>
      </c>
      <c r="Z178" s="28">
        <v>45</v>
      </c>
    </row>
    <row r="179" spans="1:26" x14ac:dyDescent="0.15">
      <c r="A179" s="31">
        <v>83959.2123849575</v>
      </c>
      <c r="B179" s="32">
        <v>29.459155000000003</v>
      </c>
      <c r="C179" s="32">
        <v>1181.523193358508</v>
      </c>
      <c r="D179" s="32">
        <f>C179/Table1[[#This Row],[Std. Price ($)]]</f>
        <v>40.107165102274926</v>
      </c>
      <c r="E179" s="28">
        <v>26</v>
      </c>
      <c r="F179" s="28">
        <f>Table1[[#This Row],[APU
(units)]]*(1+Table1[[#This Row],[APU Trend]])^0</f>
        <v>26</v>
      </c>
      <c r="G179" s="28">
        <f>Table1[[#This Row],[APU
(units)]]*(1+Table1[[#This Row],[APU Trend]])^1</f>
        <v>39</v>
      </c>
      <c r="H179" s="28">
        <f>Table1[[#This Row],[APU
(units)]]*(1+Table1[[#This Row],[APU Trend]])^2</f>
        <v>58.5</v>
      </c>
      <c r="I179" s="55">
        <f>Table1[[#This Row],[APU
(units)]]*(1+Table1[[#This Row],[APU Trend]])^3</f>
        <v>87.75</v>
      </c>
      <c r="J179" s="55">
        <f>Table1[[#This Row],[APU
(units)]]*(1+Table1[[#This Row],[APU Trend]])^4</f>
        <v>131.625</v>
      </c>
      <c r="K179" s="55">
        <f>Table1[[#This Row],[APU
(units)]]*(1+Table1[[#This Row],[APU Trend]])^5</f>
        <v>197.4375</v>
      </c>
      <c r="L179" s="55">
        <f>Table1[[#This Row],[APU
(units)]]*(1+Table1[[#This Row],[APU Trend]])^6</f>
        <v>296.15625</v>
      </c>
      <c r="M179" s="55">
        <f>Table1[[#This Row],[APU
(units)]]*(1+Table1[[#This Row],[APU Trend]])^7</f>
        <v>444.234375</v>
      </c>
      <c r="N179" s="55">
        <f>Table1[[#This Row],[APU
(units)]]*(1+Table1[[#This Row],[APU Trend]])^8</f>
        <v>666.3515625</v>
      </c>
      <c r="O179" s="55">
        <f>Table1[[#This Row],[APU
(units)]]*(1+Table1[[#This Row],[APU Trend]])^9</f>
        <v>999.52734375</v>
      </c>
      <c r="P179" s="55">
        <f>Table1[[#This Row],[APU
(units)]]*(1+Table1[[#This Row],[APU Trend]])^10</f>
        <v>1499.291015625</v>
      </c>
      <c r="Q179" s="55">
        <f>Table1[[#This Row],[APU
(units)]]*(1+Table1[[#This Row],[APU Trend]])^11</f>
        <v>2248.9365234375</v>
      </c>
      <c r="R179" s="55">
        <f>SUM(Table1[[#This Row],[Oct]:[September]])</f>
        <v>6694.8095703125</v>
      </c>
      <c r="S179" s="55">
        <f>Table1[[#This Row],[On-Hand Stock ($)]]*Table1[[#This Row],[APU Trend]]</f>
        <v>590.76159667925401</v>
      </c>
      <c r="T179" s="87">
        <v>0.5</v>
      </c>
      <c r="U179" s="87" t="b">
        <f>IF(AND(Table1[[#This Row],[INVENTROY SIZING]]&lt;0,Table1[[#This Row],[Lead Time (days)]]&lt;30),TRUE,FALSE)</f>
        <v>0</v>
      </c>
      <c r="V179" s="28">
        <v>0.85</v>
      </c>
      <c r="W179" s="28">
        <f>1.65+SQRT((30)*Table1[[#This Row],[Demand variability (COV)]])+(V179*Table1[[#This Row],[APU
(units)]])^2</f>
        <v>495.53722557505159</v>
      </c>
      <c r="X179" s="28">
        <f>(Table1[[#This Row],[INVENTORY IN UNITS ON HAND]]-W179)*Table1[[#This Row],[Std. Price ($)]]</f>
        <v>-13416.584743126903</v>
      </c>
      <c r="Y179" s="28">
        <v>1</v>
      </c>
      <c r="Z179" s="28">
        <v>47</v>
      </c>
    </row>
    <row r="180" spans="1:26" x14ac:dyDescent="0.15">
      <c r="A180" s="31">
        <v>3987.356486633309</v>
      </c>
      <c r="B180" s="32">
        <v>81.13600000000001</v>
      </c>
      <c r="C180" s="32">
        <v>4063.7482712475467</v>
      </c>
      <c r="D180" s="32">
        <f>C180/Table1[[#This Row],[Std. Price ($)]]</f>
        <v>50.085637340361195</v>
      </c>
      <c r="E180" s="28">
        <v>34</v>
      </c>
      <c r="F180" s="28">
        <f>Table1[[#This Row],[APU
(units)]]*(1+Table1[[#This Row],[APU Trend]])^0</f>
        <v>34</v>
      </c>
      <c r="G180" s="28">
        <f>Table1[[#This Row],[APU
(units)]]*(1+Table1[[#This Row],[APU Trend]])^1</f>
        <v>13.600000000000001</v>
      </c>
      <c r="H180" s="28">
        <f>Table1[[#This Row],[APU
(units)]]*(1+Table1[[#This Row],[APU Trend]])^2</f>
        <v>5.4400000000000013</v>
      </c>
      <c r="I180" s="55">
        <f>Table1[[#This Row],[APU
(units)]]*(1+Table1[[#This Row],[APU Trend]])^3</f>
        <v>2.1760000000000006</v>
      </c>
      <c r="J180" s="55">
        <f>Table1[[#This Row],[APU
(units)]]*(1+Table1[[#This Row],[APU Trend]])^4</f>
        <v>0.8704000000000004</v>
      </c>
      <c r="K180" s="55">
        <f>Table1[[#This Row],[APU
(units)]]*(1+Table1[[#This Row],[APU Trend]])^5</f>
        <v>0.34816000000000019</v>
      </c>
      <c r="L180" s="55">
        <f>Table1[[#This Row],[APU
(units)]]*(1+Table1[[#This Row],[APU Trend]])^6</f>
        <v>0.13926400000000008</v>
      </c>
      <c r="M180" s="55">
        <f>Table1[[#This Row],[APU
(units)]]*(1+Table1[[#This Row],[APU Trend]])^7</f>
        <v>5.5705600000000043E-2</v>
      </c>
      <c r="N180" s="55">
        <f>Table1[[#This Row],[APU
(units)]]*(1+Table1[[#This Row],[APU Trend]])^8</f>
        <v>2.2282240000000019E-2</v>
      </c>
      <c r="O180" s="55">
        <f>Table1[[#This Row],[APU
(units)]]*(1+Table1[[#This Row],[APU Trend]])^9</f>
        <v>8.9128960000000087E-3</v>
      </c>
      <c r="P180" s="55">
        <f>Table1[[#This Row],[APU
(units)]]*(1+Table1[[#This Row],[APU Trend]])^10</f>
        <v>3.5651584000000037E-3</v>
      </c>
      <c r="Q180" s="55">
        <f>Table1[[#This Row],[APU
(units)]]*(1+Table1[[#This Row],[APU Trend]])^11</f>
        <v>1.4260633600000016E-3</v>
      </c>
      <c r="R180" s="55">
        <f>SUM(Table1[[#This Row],[Oct]:[September]])</f>
        <v>56.665715957760014</v>
      </c>
      <c r="S180" s="55">
        <f>Table1[[#This Row],[On-Hand Stock ($)]]*Table1[[#This Row],[APU Trend]]</f>
        <v>-2438.2489627485279</v>
      </c>
      <c r="T180" s="87">
        <v>-0.6</v>
      </c>
      <c r="U180" s="87" t="b">
        <f>IF(AND(Table1[[#This Row],[INVENTROY SIZING]]&lt;0,Table1[[#This Row],[Lead Time (days)]]&lt;30),TRUE,FALSE)</f>
        <v>0</v>
      </c>
      <c r="V180" s="28">
        <v>0.71</v>
      </c>
      <c r="W180" s="28">
        <f>1.65+SQRT((30)*Table1[[#This Row],[Demand variability (COV)]])+(V180*Table1[[#This Row],[APU
(units)]])^2</f>
        <v>589.19584593627917</v>
      </c>
      <c r="X180" s="28">
        <f>(Table1[[#This Row],[INVENTORY IN UNITS ON HAND]]-W180)*Table1[[#This Row],[Std. Price ($)]]</f>
        <v>-43741.245884638403</v>
      </c>
      <c r="Y180" s="28">
        <v>0.77</v>
      </c>
      <c r="Z180" s="28">
        <v>46</v>
      </c>
    </row>
    <row r="181" spans="1:26" x14ac:dyDescent="0.15">
      <c r="A181" s="31">
        <v>10364.086442067477</v>
      </c>
      <c r="B181" s="32">
        <v>22.407000000000004</v>
      </c>
      <c r="C181" s="32">
        <v>1117.3748869458748</v>
      </c>
      <c r="D181" s="32">
        <f>C181/Table1[[#This Row],[Std. Price ($)]]</f>
        <v>49.867223945457873</v>
      </c>
      <c r="E181" s="28">
        <v>26</v>
      </c>
      <c r="F181" s="28">
        <f>Table1[[#This Row],[APU
(units)]]*(1+Table1[[#This Row],[APU Trend]])^0</f>
        <v>26</v>
      </c>
      <c r="G181" s="28">
        <f>Table1[[#This Row],[APU
(units)]]*(1+Table1[[#This Row],[APU Trend]])^1</f>
        <v>65</v>
      </c>
      <c r="H181" s="28">
        <f>Table1[[#This Row],[APU
(units)]]*(1+Table1[[#This Row],[APU Trend]])^2</f>
        <v>162.5</v>
      </c>
      <c r="I181" s="55">
        <f>Table1[[#This Row],[APU
(units)]]*(1+Table1[[#This Row],[APU Trend]])^3</f>
        <v>406.25</v>
      </c>
      <c r="J181" s="55">
        <f>Table1[[#This Row],[APU
(units)]]*(1+Table1[[#This Row],[APU Trend]])^4</f>
        <v>1015.625</v>
      </c>
      <c r="K181" s="55">
        <f>Table1[[#This Row],[APU
(units)]]*(1+Table1[[#This Row],[APU Trend]])^5</f>
        <v>2539.0625</v>
      </c>
      <c r="L181" s="55">
        <f>Table1[[#This Row],[APU
(units)]]*(1+Table1[[#This Row],[APU Trend]])^6</f>
        <v>6347.65625</v>
      </c>
      <c r="M181" s="55">
        <f>Table1[[#This Row],[APU
(units)]]*(1+Table1[[#This Row],[APU Trend]])^7</f>
        <v>15869.140625</v>
      </c>
      <c r="N181" s="55">
        <f>Table1[[#This Row],[APU
(units)]]*(1+Table1[[#This Row],[APU Trend]])^8</f>
        <v>39672.8515625</v>
      </c>
      <c r="O181" s="55">
        <f>Table1[[#This Row],[APU
(units)]]*(1+Table1[[#This Row],[APU Trend]])^9</f>
        <v>99182.12890625</v>
      </c>
      <c r="P181" s="55">
        <f>Table1[[#This Row],[APU
(units)]]*(1+Table1[[#This Row],[APU Trend]])^10</f>
        <v>247955.322265625</v>
      </c>
      <c r="Q181" s="55">
        <f>Table1[[#This Row],[APU
(units)]]*(1+Table1[[#This Row],[APU Trend]])^11</f>
        <v>619888.3056640625</v>
      </c>
      <c r="R181" s="55">
        <f>SUM(Table1[[#This Row],[Oct]:[September]])</f>
        <v>1033129.8427734375</v>
      </c>
      <c r="S181" s="55">
        <f>Table1[[#This Row],[On-Hand Stock ($)]]*Table1[[#This Row],[APU Trend]]</f>
        <v>1676.0623304188121</v>
      </c>
      <c r="T181" s="87">
        <v>1.5</v>
      </c>
      <c r="U181" s="87" t="b">
        <f>IF(AND(Table1[[#This Row],[INVENTROY SIZING]]&lt;0,Table1[[#This Row],[Lead Time (days)]]&lt;30),TRUE,FALSE)</f>
        <v>0</v>
      </c>
      <c r="V181" s="28">
        <v>0.75</v>
      </c>
      <c r="W181" s="28">
        <f>1.65+SQRT((30)*Table1[[#This Row],[Demand variability (COV)]])+(V181*Table1[[#This Row],[APU
(units)]])^2</f>
        <v>387.21036721894069</v>
      </c>
      <c r="X181" s="28">
        <f>(Table1[[#This Row],[INVENTORY IN UNITS ON HAND]]-W181)*Table1[[#This Row],[Std. Price ($)]]</f>
        <v>-7558.8478113289311</v>
      </c>
      <c r="Y181" s="28">
        <v>0.94</v>
      </c>
      <c r="Z181" s="28">
        <v>60</v>
      </c>
    </row>
    <row r="182" spans="1:26" x14ac:dyDescent="0.15">
      <c r="A182" s="31">
        <v>35265.162221034952</v>
      </c>
      <c r="B182" s="32">
        <v>362.01000000000005</v>
      </c>
      <c r="C182" s="32">
        <v>79471.229581333348</v>
      </c>
      <c r="D182" s="32">
        <f>C182/Table1[[#This Row],[Std. Price ($)]]</f>
        <v>219.52771907221717</v>
      </c>
      <c r="E182" s="28">
        <v>34</v>
      </c>
      <c r="F182" s="28">
        <f>Table1[[#This Row],[APU
(units)]]*(1+Table1[[#This Row],[APU Trend]])^0</f>
        <v>34</v>
      </c>
      <c r="G182" s="28">
        <f>Table1[[#This Row],[APU
(units)]]*(1+Table1[[#This Row],[APU Trend]])^1</f>
        <v>13.600000000000001</v>
      </c>
      <c r="H182" s="28">
        <f>Table1[[#This Row],[APU
(units)]]*(1+Table1[[#This Row],[APU Trend]])^2</f>
        <v>5.4400000000000013</v>
      </c>
      <c r="I182" s="55">
        <f>Table1[[#This Row],[APU
(units)]]*(1+Table1[[#This Row],[APU Trend]])^3</f>
        <v>2.1760000000000006</v>
      </c>
      <c r="J182" s="55">
        <f>Table1[[#This Row],[APU
(units)]]*(1+Table1[[#This Row],[APU Trend]])^4</f>
        <v>0.8704000000000004</v>
      </c>
      <c r="K182" s="55">
        <f>Table1[[#This Row],[APU
(units)]]*(1+Table1[[#This Row],[APU Trend]])^5</f>
        <v>0.34816000000000019</v>
      </c>
      <c r="L182" s="55">
        <f>Table1[[#This Row],[APU
(units)]]*(1+Table1[[#This Row],[APU Trend]])^6</f>
        <v>0.13926400000000008</v>
      </c>
      <c r="M182" s="55">
        <f>Table1[[#This Row],[APU
(units)]]*(1+Table1[[#This Row],[APU Trend]])^7</f>
        <v>5.5705600000000043E-2</v>
      </c>
      <c r="N182" s="55">
        <f>Table1[[#This Row],[APU
(units)]]*(1+Table1[[#This Row],[APU Trend]])^8</f>
        <v>2.2282240000000019E-2</v>
      </c>
      <c r="O182" s="55">
        <f>Table1[[#This Row],[APU
(units)]]*(1+Table1[[#This Row],[APU Trend]])^9</f>
        <v>8.9128960000000087E-3</v>
      </c>
      <c r="P182" s="55">
        <f>Table1[[#This Row],[APU
(units)]]*(1+Table1[[#This Row],[APU Trend]])^10</f>
        <v>3.5651584000000037E-3</v>
      </c>
      <c r="Q182" s="55">
        <f>Table1[[#This Row],[APU
(units)]]*(1+Table1[[#This Row],[APU Trend]])^11</f>
        <v>1.4260633600000016E-3</v>
      </c>
      <c r="R182" s="55">
        <f>SUM(Table1[[#This Row],[Oct]:[September]])</f>
        <v>56.665715957760014</v>
      </c>
      <c r="S182" s="55">
        <f>Table1[[#This Row],[On-Hand Stock ($)]]*Table1[[#This Row],[APU Trend]]</f>
        <v>-47682.737748800006</v>
      </c>
      <c r="T182" s="87">
        <v>-0.6</v>
      </c>
      <c r="U182" s="87" t="b">
        <f>IF(AND(Table1[[#This Row],[INVENTROY SIZING]]&lt;0,Table1[[#This Row],[Lead Time (days)]]&lt;30),TRUE,FALSE)</f>
        <v>0</v>
      </c>
      <c r="V182" s="28">
        <v>1</v>
      </c>
      <c r="W182" s="28">
        <f>1.65+SQRT((30)*Table1[[#This Row],[Demand variability (COV)]])+(V182*Table1[[#This Row],[APU
(units)]])^2</f>
        <v>1163.0165631459995</v>
      </c>
      <c r="X182" s="28">
        <f>(Table1[[#This Row],[INVENTORY IN UNITS ON HAND]]-W182)*Table1[[#This Row],[Std. Price ($)]]</f>
        <v>-341552.39644314995</v>
      </c>
      <c r="Y182" s="28">
        <v>0.96</v>
      </c>
      <c r="Z182" s="28">
        <v>175</v>
      </c>
    </row>
    <row r="183" spans="1:26" x14ac:dyDescent="0.15">
      <c r="A183" s="31">
        <v>38589.667801151205</v>
      </c>
      <c r="B183" s="32">
        <v>130.35000000000002</v>
      </c>
      <c r="C183" s="32">
        <v>16916.848344000005</v>
      </c>
      <c r="D183" s="32">
        <f>C183/Table1[[#This Row],[Std. Price ($)]]</f>
        <v>129.78019443037977</v>
      </c>
      <c r="E183" s="28">
        <v>18</v>
      </c>
      <c r="F183" s="28">
        <f>Table1[[#This Row],[APU
(units)]]*(1+Table1[[#This Row],[APU Trend]])^0</f>
        <v>18</v>
      </c>
      <c r="G183" s="28">
        <f>Table1[[#This Row],[APU
(units)]]*(1+Table1[[#This Row],[APU Trend]])^1</f>
        <v>27</v>
      </c>
      <c r="H183" s="28">
        <f>Table1[[#This Row],[APU
(units)]]*(1+Table1[[#This Row],[APU Trend]])^2</f>
        <v>40.5</v>
      </c>
      <c r="I183" s="55">
        <f>Table1[[#This Row],[APU
(units)]]*(1+Table1[[#This Row],[APU Trend]])^3</f>
        <v>60.75</v>
      </c>
      <c r="J183" s="55">
        <f>Table1[[#This Row],[APU
(units)]]*(1+Table1[[#This Row],[APU Trend]])^4</f>
        <v>91.125</v>
      </c>
      <c r="K183" s="55">
        <f>Table1[[#This Row],[APU
(units)]]*(1+Table1[[#This Row],[APU Trend]])^5</f>
        <v>136.6875</v>
      </c>
      <c r="L183" s="55">
        <f>Table1[[#This Row],[APU
(units)]]*(1+Table1[[#This Row],[APU Trend]])^6</f>
        <v>205.03125</v>
      </c>
      <c r="M183" s="55">
        <f>Table1[[#This Row],[APU
(units)]]*(1+Table1[[#This Row],[APU Trend]])^7</f>
        <v>307.546875</v>
      </c>
      <c r="N183" s="55">
        <f>Table1[[#This Row],[APU
(units)]]*(1+Table1[[#This Row],[APU Trend]])^8</f>
        <v>461.3203125</v>
      </c>
      <c r="O183" s="55">
        <f>Table1[[#This Row],[APU
(units)]]*(1+Table1[[#This Row],[APU Trend]])^9</f>
        <v>691.98046875</v>
      </c>
      <c r="P183" s="55">
        <f>Table1[[#This Row],[APU
(units)]]*(1+Table1[[#This Row],[APU Trend]])^10</f>
        <v>1037.970703125</v>
      </c>
      <c r="Q183" s="55">
        <f>Table1[[#This Row],[APU
(units)]]*(1+Table1[[#This Row],[APU Trend]])^11</f>
        <v>1556.9560546875</v>
      </c>
      <c r="R183" s="55">
        <f>SUM(Table1[[#This Row],[Oct]:[September]])</f>
        <v>4634.8681640625</v>
      </c>
      <c r="S183" s="55">
        <f>Table1[[#This Row],[On-Hand Stock ($)]]*Table1[[#This Row],[APU Trend]]</f>
        <v>8458.4241720000027</v>
      </c>
      <c r="T183" s="87">
        <v>0.5</v>
      </c>
      <c r="U183" s="87" t="b">
        <f>IF(AND(Table1[[#This Row],[INVENTROY SIZING]]&lt;0,Table1[[#This Row],[Lead Time (days)]]&lt;30),TRUE,FALSE)</f>
        <v>0</v>
      </c>
      <c r="V183" s="28">
        <v>1</v>
      </c>
      <c r="W183" s="28">
        <f>1.65+SQRT((30)*Table1[[#This Row],[Demand variability (COV)]])+(V183*Table1[[#This Row],[APU
(units)]])^2</f>
        <v>332.49105255059482</v>
      </c>
      <c r="X183" s="28">
        <f>(Table1[[#This Row],[INVENTORY IN UNITS ON HAND]]-W183)*Table1[[#This Row],[Std. Price ($)]]</f>
        <v>-26423.360355970035</v>
      </c>
      <c r="Y183" s="28">
        <v>1.56</v>
      </c>
      <c r="Z183" s="28">
        <v>120</v>
      </c>
    </row>
    <row r="184" spans="1:26" x14ac:dyDescent="0.15">
      <c r="A184" s="31">
        <v>49890.046758825054</v>
      </c>
      <c r="B184" s="32">
        <v>26.3032</v>
      </c>
      <c r="C184" s="32">
        <v>6045.6293125631073</v>
      </c>
      <c r="D184" s="32">
        <f>C184/Table1[[#This Row],[Std. Price ($)]]</f>
        <v>229.84387118537316</v>
      </c>
      <c r="E184" s="28">
        <v>66</v>
      </c>
      <c r="F184" s="28">
        <f>Table1[[#This Row],[APU
(units)]]*(1+Table1[[#This Row],[APU Trend]])^0</f>
        <v>66</v>
      </c>
      <c r="G184" s="28">
        <f>Table1[[#This Row],[APU
(units)]]*(1+Table1[[#This Row],[APU Trend]])^1</f>
        <v>52.800000000000004</v>
      </c>
      <c r="H184" s="28">
        <f>Table1[[#This Row],[APU
(units)]]*(1+Table1[[#This Row],[APU Trend]])^2</f>
        <v>42.240000000000009</v>
      </c>
      <c r="I184" s="55">
        <f>Table1[[#This Row],[APU
(units)]]*(1+Table1[[#This Row],[APU Trend]])^3</f>
        <v>33.792000000000009</v>
      </c>
      <c r="J184" s="55">
        <f>Table1[[#This Row],[APU
(units)]]*(1+Table1[[#This Row],[APU Trend]])^4</f>
        <v>27.033600000000014</v>
      </c>
      <c r="K184" s="55">
        <f>Table1[[#This Row],[APU
(units)]]*(1+Table1[[#This Row],[APU Trend]])^5</f>
        <v>21.626880000000014</v>
      </c>
      <c r="L184" s="55">
        <f>Table1[[#This Row],[APU
(units)]]*(1+Table1[[#This Row],[APU Trend]])^6</f>
        <v>17.301504000000008</v>
      </c>
      <c r="M184" s="55">
        <f>Table1[[#This Row],[APU
(units)]]*(1+Table1[[#This Row],[APU Trend]])^7</f>
        <v>13.84120320000001</v>
      </c>
      <c r="N184" s="55">
        <f>Table1[[#This Row],[APU
(units)]]*(1+Table1[[#This Row],[APU Trend]])^8</f>
        <v>11.072962560000009</v>
      </c>
      <c r="O184" s="55">
        <f>Table1[[#This Row],[APU
(units)]]*(1+Table1[[#This Row],[APU Trend]])^9</f>
        <v>8.8583700480000083</v>
      </c>
      <c r="P184" s="55">
        <f>Table1[[#This Row],[APU
(units)]]*(1+Table1[[#This Row],[APU Trend]])^10</f>
        <v>7.0866960384000075</v>
      </c>
      <c r="Q184" s="55">
        <f>Table1[[#This Row],[APU
(units)]]*(1+Table1[[#This Row],[APU Trend]])^11</f>
        <v>5.6693568307200062</v>
      </c>
      <c r="R184" s="55">
        <f>SUM(Table1[[#This Row],[Oct]:[September]])</f>
        <v>307.32257267712009</v>
      </c>
      <c r="S184" s="55">
        <f>Table1[[#This Row],[On-Hand Stock ($)]]*Table1[[#This Row],[APU Trend]]</f>
        <v>-1209.1258625126216</v>
      </c>
      <c r="T184" s="87">
        <v>-0.2</v>
      </c>
      <c r="U184" s="87" t="b">
        <f>IF(AND(Table1[[#This Row],[INVENTROY SIZING]]&lt;0,Table1[[#This Row],[Lead Time (days)]]&lt;30),TRUE,FALSE)</f>
        <v>0</v>
      </c>
      <c r="V184" s="28">
        <v>0.82</v>
      </c>
      <c r="W184" s="28">
        <f>1.65+SQRT((30)*Table1[[#This Row],[Demand variability (COV)]])+(V184*Table1[[#This Row],[APU
(units)]])^2</f>
        <v>2935.6741524691806</v>
      </c>
      <c r="X184" s="28">
        <f>(Table1[[#This Row],[INVENTORY IN UNITS ON HAND]]-W184)*Table1[[#This Row],[Std. Price ($)]]</f>
        <v>-71171.99505466425</v>
      </c>
      <c r="Y184" s="28">
        <v>0.85</v>
      </c>
      <c r="Z184" s="28">
        <v>100</v>
      </c>
    </row>
    <row r="185" spans="1:26" x14ac:dyDescent="0.15">
      <c r="A185" s="31">
        <v>49717.446591752116</v>
      </c>
      <c r="B185" s="32">
        <v>21.766800000000003</v>
      </c>
      <c r="C185" s="32">
        <v>4519.3679931840015</v>
      </c>
      <c r="D185" s="32">
        <f>C185/Table1[[#This Row],[Std. Price ($)]]</f>
        <v>207.626660473014</v>
      </c>
      <c r="E185" s="28">
        <v>66</v>
      </c>
      <c r="F185" s="28">
        <f>Table1[[#This Row],[APU
(units)]]*(1+Table1[[#This Row],[APU Trend]])^0</f>
        <v>66</v>
      </c>
      <c r="G185" s="28">
        <f>Table1[[#This Row],[APU
(units)]]*(1+Table1[[#This Row],[APU Trend]])^1</f>
        <v>99</v>
      </c>
      <c r="H185" s="28">
        <f>Table1[[#This Row],[APU
(units)]]*(1+Table1[[#This Row],[APU Trend]])^2</f>
        <v>148.5</v>
      </c>
      <c r="I185" s="55">
        <f>Table1[[#This Row],[APU
(units)]]*(1+Table1[[#This Row],[APU Trend]])^3</f>
        <v>222.75</v>
      </c>
      <c r="J185" s="55">
        <f>Table1[[#This Row],[APU
(units)]]*(1+Table1[[#This Row],[APU Trend]])^4</f>
        <v>334.125</v>
      </c>
      <c r="K185" s="55">
        <f>Table1[[#This Row],[APU
(units)]]*(1+Table1[[#This Row],[APU Trend]])^5</f>
        <v>501.1875</v>
      </c>
      <c r="L185" s="55">
        <f>Table1[[#This Row],[APU
(units)]]*(1+Table1[[#This Row],[APU Trend]])^6</f>
        <v>751.78125</v>
      </c>
      <c r="M185" s="55">
        <f>Table1[[#This Row],[APU
(units)]]*(1+Table1[[#This Row],[APU Trend]])^7</f>
        <v>1127.671875</v>
      </c>
      <c r="N185" s="55">
        <f>Table1[[#This Row],[APU
(units)]]*(1+Table1[[#This Row],[APU Trend]])^8</f>
        <v>1691.5078125</v>
      </c>
      <c r="O185" s="55">
        <f>Table1[[#This Row],[APU
(units)]]*(1+Table1[[#This Row],[APU Trend]])^9</f>
        <v>2537.26171875</v>
      </c>
      <c r="P185" s="55">
        <f>Table1[[#This Row],[APU
(units)]]*(1+Table1[[#This Row],[APU Trend]])^10</f>
        <v>3805.892578125</v>
      </c>
      <c r="Q185" s="55">
        <f>Table1[[#This Row],[APU
(units)]]*(1+Table1[[#This Row],[APU Trend]])^11</f>
        <v>5708.8388671875</v>
      </c>
      <c r="R185" s="55">
        <f>SUM(Table1[[#This Row],[Oct]:[September]])</f>
        <v>16994.5166015625</v>
      </c>
      <c r="S185" s="55">
        <f>Table1[[#This Row],[On-Hand Stock ($)]]*Table1[[#This Row],[APU Trend]]</f>
        <v>2259.6839965920008</v>
      </c>
      <c r="T185" s="87">
        <v>0.5</v>
      </c>
      <c r="U185" s="87" t="b">
        <f>IF(AND(Table1[[#This Row],[INVENTROY SIZING]]&lt;0,Table1[[#This Row],[Lead Time (days)]]&lt;30),TRUE,FALSE)</f>
        <v>0</v>
      </c>
      <c r="V185" s="28">
        <v>1</v>
      </c>
      <c r="W185" s="28">
        <f>1.65+SQRT((30)*Table1[[#This Row],[Demand variability (COV)]])+(V185*Table1[[#This Row],[APU
(units)]])^2</f>
        <v>4363.9428530890209</v>
      </c>
      <c r="X185" s="28">
        <f>(Table1[[#This Row],[INVENTORY IN UNITS ON HAND]]-W185)*Table1[[#This Row],[Std. Price ($)]]</f>
        <v>-90469.7033014341</v>
      </c>
      <c r="Y185" s="28">
        <v>1.32</v>
      </c>
      <c r="Z185" s="28">
        <v>60</v>
      </c>
    </row>
    <row r="186" spans="1:26" x14ac:dyDescent="0.15">
      <c r="A186" s="31">
        <v>91537.483386581618</v>
      </c>
      <c r="B186" s="32">
        <v>5.7976710000000002</v>
      </c>
      <c r="C186" s="32">
        <v>1186.6426199289569</v>
      </c>
      <c r="D186" s="32">
        <f>C186/Table1[[#This Row],[Std. Price ($)]]</f>
        <v>204.675743057679</v>
      </c>
      <c r="E186" s="28">
        <v>26</v>
      </c>
      <c r="F186" s="28">
        <f>Table1[[#This Row],[APU
(units)]]*(1+Table1[[#This Row],[APU Trend]])^0</f>
        <v>26</v>
      </c>
      <c r="G186" s="28">
        <f>Table1[[#This Row],[APU
(units)]]*(1+Table1[[#This Row],[APU Trend]])^1</f>
        <v>39</v>
      </c>
      <c r="H186" s="28">
        <f>Table1[[#This Row],[APU
(units)]]*(1+Table1[[#This Row],[APU Trend]])^2</f>
        <v>58.5</v>
      </c>
      <c r="I186" s="55">
        <f>Table1[[#This Row],[APU
(units)]]*(1+Table1[[#This Row],[APU Trend]])^3</f>
        <v>87.75</v>
      </c>
      <c r="J186" s="55">
        <f>Table1[[#This Row],[APU
(units)]]*(1+Table1[[#This Row],[APU Trend]])^4</f>
        <v>131.625</v>
      </c>
      <c r="K186" s="55">
        <f>Table1[[#This Row],[APU
(units)]]*(1+Table1[[#This Row],[APU Trend]])^5</f>
        <v>197.4375</v>
      </c>
      <c r="L186" s="55">
        <f>Table1[[#This Row],[APU
(units)]]*(1+Table1[[#This Row],[APU Trend]])^6</f>
        <v>296.15625</v>
      </c>
      <c r="M186" s="55">
        <f>Table1[[#This Row],[APU
(units)]]*(1+Table1[[#This Row],[APU Trend]])^7</f>
        <v>444.234375</v>
      </c>
      <c r="N186" s="55">
        <f>Table1[[#This Row],[APU
(units)]]*(1+Table1[[#This Row],[APU Trend]])^8</f>
        <v>666.3515625</v>
      </c>
      <c r="O186" s="55">
        <f>Table1[[#This Row],[APU
(units)]]*(1+Table1[[#This Row],[APU Trend]])^9</f>
        <v>999.52734375</v>
      </c>
      <c r="P186" s="55">
        <f>Table1[[#This Row],[APU
(units)]]*(1+Table1[[#This Row],[APU Trend]])^10</f>
        <v>1499.291015625</v>
      </c>
      <c r="Q186" s="55">
        <f>Table1[[#This Row],[APU
(units)]]*(1+Table1[[#This Row],[APU Trend]])^11</f>
        <v>2248.9365234375</v>
      </c>
      <c r="R186" s="55">
        <f>SUM(Table1[[#This Row],[Oct]:[September]])</f>
        <v>6694.8095703125</v>
      </c>
      <c r="S186" s="55">
        <f>Table1[[#This Row],[On-Hand Stock ($)]]*Table1[[#This Row],[APU Trend]]</f>
        <v>593.32130996447847</v>
      </c>
      <c r="T186" s="87">
        <v>0.5</v>
      </c>
      <c r="U186" s="87" t="b">
        <f>IF(AND(Table1[[#This Row],[INVENTROY SIZING]]&lt;0,Table1[[#This Row],[Lead Time (days)]]&lt;30),TRUE,FALSE)</f>
        <v>0</v>
      </c>
      <c r="V186" s="28">
        <v>1</v>
      </c>
      <c r="W186" s="28">
        <f>1.65+SQRT((30)*Table1[[#This Row],[Demand variability (COV)]])+(V186*Table1[[#This Row],[APU
(units)]])^2</f>
        <v>682.96036721894075</v>
      </c>
      <c r="X186" s="28">
        <f>(Table1[[#This Row],[INVENTORY IN UNITS ON HAND]]-W186)*Table1[[#This Row],[Std. Price ($)]]</f>
        <v>-2772.9368952456466</v>
      </c>
      <c r="Y186" s="28">
        <v>0.94</v>
      </c>
      <c r="Z186" s="28">
        <v>155</v>
      </c>
    </row>
    <row r="187" spans="1:26" x14ac:dyDescent="0.15">
      <c r="A187" s="31">
        <v>66633.489376215337</v>
      </c>
      <c r="B187" s="32">
        <v>139.3854</v>
      </c>
      <c r="C187" s="32">
        <v>2288.6134142036844</v>
      </c>
      <c r="D187" s="32">
        <f>C187/Table1[[#This Row],[Std. Price ($)]]</f>
        <v>16.419319485424474</v>
      </c>
      <c r="E187" s="28">
        <v>34</v>
      </c>
      <c r="F187" s="28">
        <f>Table1[[#This Row],[APU
(units)]]*(1+Table1[[#This Row],[APU Trend]])^0</f>
        <v>34</v>
      </c>
      <c r="G187" s="28">
        <f>Table1[[#This Row],[APU
(units)]]*(1+Table1[[#This Row],[APU Trend]])^1</f>
        <v>61.2</v>
      </c>
      <c r="H187" s="28">
        <f>Table1[[#This Row],[APU
(units)]]*(1+Table1[[#This Row],[APU Trend]])^2</f>
        <v>110.16000000000001</v>
      </c>
      <c r="I187" s="55">
        <f>Table1[[#This Row],[APU
(units)]]*(1+Table1[[#This Row],[APU Trend]])^3</f>
        <v>198.28800000000001</v>
      </c>
      <c r="J187" s="55">
        <f>Table1[[#This Row],[APU
(units)]]*(1+Table1[[#This Row],[APU Trend]])^4</f>
        <v>356.91840000000008</v>
      </c>
      <c r="K187" s="55">
        <f>Table1[[#This Row],[APU
(units)]]*(1+Table1[[#This Row],[APU Trend]])^5</f>
        <v>642.45312000000024</v>
      </c>
      <c r="L187" s="55">
        <f>Table1[[#This Row],[APU
(units)]]*(1+Table1[[#This Row],[APU Trend]])^6</f>
        <v>1156.4156160000005</v>
      </c>
      <c r="M187" s="55">
        <f>Table1[[#This Row],[APU
(units)]]*(1+Table1[[#This Row],[APU Trend]])^7</f>
        <v>2081.5481088000006</v>
      </c>
      <c r="N187" s="55">
        <f>Table1[[#This Row],[APU
(units)]]*(1+Table1[[#This Row],[APU Trend]])^8</f>
        <v>3746.7865958400012</v>
      </c>
      <c r="O187" s="55">
        <f>Table1[[#This Row],[APU
(units)]]*(1+Table1[[#This Row],[APU Trend]])^9</f>
        <v>6744.2158725120025</v>
      </c>
      <c r="P187" s="55">
        <f>Table1[[#This Row],[APU
(units)]]*(1+Table1[[#This Row],[APU Trend]])^10</f>
        <v>12139.588570521606</v>
      </c>
      <c r="Q187" s="55">
        <f>Table1[[#This Row],[APU
(units)]]*(1+Table1[[#This Row],[APU Trend]])^11</f>
        <v>21851.259426938894</v>
      </c>
      <c r="R187" s="55">
        <f>SUM(Table1[[#This Row],[Oct]:[September]])</f>
        <v>49122.833710612504</v>
      </c>
      <c r="S187" s="55">
        <f>Table1[[#This Row],[On-Hand Stock ($)]]*Table1[[#This Row],[APU Trend]]</f>
        <v>1830.8907313629477</v>
      </c>
      <c r="T187" s="87">
        <v>0.8</v>
      </c>
      <c r="U187" s="87" t="b">
        <f>IF(AND(Table1[[#This Row],[INVENTROY SIZING]]&lt;0,Table1[[#This Row],[Lead Time (days)]]&lt;30),TRUE,FALSE)</f>
        <v>0</v>
      </c>
      <c r="V187" s="28">
        <v>0.8</v>
      </c>
      <c r="W187" s="28">
        <f>1.65+SQRT((30)*Table1[[#This Row],[Demand variability (COV)]])+(V187*Table1[[#This Row],[APU
(units)]])^2</f>
        <v>746.59881590977807</v>
      </c>
      <c r="X187" s="28">
        <f>(Table1[[#This Row],[INVENTORY IN UNITS ON HAND]]-W187)*Table1[[#This Row],[Std. Price ($)]]</f>
        <v>-101776.3611809071</v>
      </c>
      <c r="Y187" s="28">
        <v>0.87</v>
      </c>
      <c r="Z187" s="28">
        <v>14</v>
      </c>
    </row>
    <row r="188" spans="1:26" x14ac:dyDescent="0.15">
      <c r="A188" s="31">
        <v>80260.115753944425</v>
      </c>
      <c r="B188" s="32">
        <v>16.613223000000001</v>
      </c>
      <c r="C188" s="32">
        <v>3900</v>
      </c>
      <c r="D188" s="32">
        <f>C188/Table1[[#This Row],[Std. Price ($)]]</f>
        <v>234.75276290458507</v>
      </c>
      <c r="E188" s="28">
        <v>26</v>
      </c>
      <c r="F188" s="28">
        <f>Table1[[#This Row],[APU
(units)]]*(1+Table1[[#This Row],[APU Trend]])^0</f>
        <v>26</v>
      </c>
      <c r="G188" s="28">
        <f>Table1[[#This Row],[APU
(units)]]*(1+Table1[[#This Row],[APU Trend]])^1</f>
        <v>7.8000000000000007</v>
      </c>
      <c r="H188" s="28">
        <f>Table1[[#This Row],[APU
(units)]]*(1+Table1[[#This Row],[APU Trend]])^2</f>
        <v>2.3400000000000007</v>
      </c>
      <c r="I188" s="55">
        <f>Table1[[#This Row],[APU
(units)]]*(1+Table1[[#This Row],[APU Trend]])^3</f>
        <v>0.70200000000000029</v>
      </c>
      <c r="J188" s="55">
        <f>Table1[[#This Row],[APU
(units)]]*(1+Table1[[#This Row],[APU Trend]])^4</f>
        <v>0.21060000000000012</v>
      </c>
      <c r="K188" s="55">
        <f>Table1[[#This Row],[APU
(units)]]*(1+Table1[[#This Row],[APU Trend]])^5</f>
        <v>6.3180000000000042E-2</v>
      </c>
      <c r="L188" s="55">
        <f>Table1[[#This Row],[APU
(units)]]*(1+Table1[[#This Row],[APU Trend]])^6</f>
        <v>1.8954000000000016E-2</v>
      </c>
      <c r="M188" s="55">
        <f>Table1[[#This Row],[APU
(units)]]*(1+Table1[[#This Row],[APU Trend]])^7</f>
        <v>5.6862000000000058E-3</v>
      </c>
      <c r="N188" s="55">
        <f>Table1[[#This Row],[APU
(units)]]*(1+Table1[[#This Row],[APU Trend]])^8</f>
        <v>1.7058600000000017E-3</v>
      </c>
      <c r="O188" s="55">
        <f>Table1[[#This Row],[APU
(units)]]*(1+Table1[[#This Row],[APU Trend]])^9</f>
        <v>5.1175800000000061E-4</v>
      </c>
      <c r="P188" s="55">
        <f>Table1[[#This Row],[APU
(units)]]*(1+Table1[[#This Row],[APU Trend]])^10</f>
        <v>1.535274000000002E-4</v>
      </c>
      <c r="Q188" s="55">
        <f>Table1[[#This Row],[APU
(units)]]*(1+Table1[[#This Row],[APU Trend]])^11</f>
        <v>4.6058220000000068E-5</v>
      </c>
      <c r="R188" s="55">
        <f>SUM(Table1[[#This Row],[Oct]:[September]])</f>
        <v>37.142837403620007</v>
      </c>
      <c r="S188" s="55">
        <f>Table1[[#This Row],[On-Hand Stock ($)]]*Table1[[#This Row],[APU Trend]]</f>
        <v>-2730</v>
      </c>
      <c r="T188" s="87">
        <v>-0.7</v>
      </c>
      <c r="U188" s="87" t="b">
        <f>IF(AND(Table1[[#This Row],[INVENTROY SIZING]]&lt;0,Table1[[#This Row],[Lead Time (days)]]&lt;30),TRUE,FALSE)</f>
        <v>1</v>
      </c>
      <c r="V188" s="28">
        <v>0.8</v>
      </c>
      <c r="W188" s="28">
        <f>1.65+SQRT((30)*Table1[[#This Row],[Demand variability (COV)]])+(V188*Table1[[#This Row],[APU
(units)]])^2</f>
        <v>438.9697435827191</v>
      </c>
      <c r="X188" s="28">
        <f>(Table1[[#This Row],[INVENTORY IN UNITS ON HAND]]-W188)*Table1[[#This Row],[Std. Price ($)]]</f>
        <v>-3392.7022403925321</v>
      </c>
      <c r="Y188" s="28">
        <v>0.73</v>
      </c>
      <c r="Z188" s="28">
        <v>28</v>
      </c>
    </row>
    <row r="189" spans="1:26" x14ac:dyDescent="0.15">
      <c r="A189" s="31">
        <v>58470.647159984379</v>
      </c>
      <c r="B189" s="32">
        <v>52.520160000000004</v>
      </c>
      <c r="C189" s="32">
        <v>1195.0158776371202</v>
      </c>
      <c r="D189" s="32">
        <f>C189/Table1[[#This Row],[Std. Price ($)]]</f>
        <v>22.753469860661507</v>
      </c>
      <c r="E189" s="28">
        <v>42</v>
      </c>
      <c r="F189" s="28">
        <f>Table1[[#This Row],[APU
(units)]]*(1+Table1[[#This Row],[APU Trend]])^0</f>
        <v>42</v>
      </c>
      <c r="G189" s="28">
        <f>Table1[[#This Row],[APU
(units)]]*(1+Table1[[#This Row],[APU Trend]])^1</f>
        <v>37.800000000000004</v>
      </c>
      <c r="H189" s="28">
        <f>Table1[[#This Row],[APU
(units)]]*(1+Table1[[#This Row],[APU Trend]])^2</f>
        <v>34.020000000000003</v>
      </c>
      <c r="I189" s="55">
        <f>Table1[[#This Row],[APU
(units)]]*(1+Table1[[#This Row],[APU Trend]])^3</f>
        <v>30.618000000000002</v>
      </c>
      <c r="J189" s="55">
        <f>Table1[[#This Row],[APU
(units)]]*(1+Table1[[#This Row],[APU Trend]])^4</f>
        <v>27.556200000000004</v>
      </c>
      <c r="K189" s="55">
        <f>Table1[[#This Row],[APU
(units)]]*(1+Table1[[#This Row],[APU Trend]])^5</f>
        <v>24.800580000000007</v>
      </c>
      <c r="L189" s="55">
        <f>Table1[[#This Row],[APU
(units)]]*(1+Table1[[#This Row],[APU Trend]])^6</f>
        <v>22.320522000000008</v>
      </c>
      <c r="M189" s="55">
        <f>Table1[[#This Row],[APU
(units)]]*(1+Table1[[#This Row],[APU Trend]])^7</f>
        <v>20.088469800000006</v>
      </c>
      <c r="N189" s="55">
        <f>Table1[[#This Row],[APU
(units)]]*(1+Table1[[#This Row],[APU Trend]])^8</f>
        <v>18.079622820000008</v>
      </c>
      <c r="O189" s="55">
        <f>Table1[[#This Row],[APU
(units)]]*(1+Table1[[#This Row],[APU Trend]])^9</f>
        <v>16.271660538000006</v>
      </c>
      <c r="P189" s="55">
        <f>Table1[[#This Row],[APU
(units)]]*(1+Table1[[#This Row],[APU Trend]])^10</f>
        <v>14.644494484200006</v>
      </c>
      <c r="Q189" s="55">
        <f>Table1[[#This Row],[APU
(units)]]*(1+Table1[[#This Row],[APU Trend]])^11</f>
        <v>13.180045035780008</v>
      </c>
      <c r="R189" s="55">
        <f>SUM(Table1[[#This Row],[Oct]:[September]])</f>
        <v>301.37959467798004</v>
      </c>
      <c r="S189" s="55">
        <f>Table1[[#This Row],[On-Hand Stock ($)]]*Table1[[#This Row],[APU Trend]]</f>
        <v>-119.50158776371202</v>
      </c>
      <c r="T189" s="87">
        <v>-0.1</v>
      </c>
      <c r="U189" s="87" t="b">
        <f>IF(AND(Table1[[#This Row],[INVENTROY SIZING]]&lt;0,Table1[[#This Row],[Lead Time (days)]]&lt;30),TRUE,FALSE)</f>
        <v>1</v>
      </c>
      <c r="V189" s="28">
        <v>1</v>
      </c>
      <c r="W189" s="28">
        <f>1.65+SQRT((30)*Table1[[#This Row],[Demand variability (COV)]])+(V189*Table1[[#This Row],[APU
(units)]])^2</f>
        <v>1771.2891488719488</v>
      </c>
      <c r="X189" s="28">
        <f>(Table1[[#This Row],[INVENTORY IN UNITS ON HAND]]-W189)*Table1[[#This Row],[Std. Price ($)]]</f>
        <v>-91833.373627381457</v>
      </c>
      <c r="Y189" s="28">
        <v>1.06</v>
      </c>
      <c r="Z189" s="28">
        <v>16</v>
      </c>
    </row>
    <row r="190" spans="1:26" x14ac:dyDescent="0.15">
      <c r="A190" s="31">
        <v>89321.960506784846</v>
      </c>
      <c r="B190" s="32">
        <v>201.19000000000003</v>
      </c>
      <c r="C190" s="32">
        <v>8404.7450646133348</v>
      </c>
      <c r="D190" s="32">
        <f>C190/Table1[[#This Row],[Std. Price ($)]]</f>
        <v>41.775163102606165</v>
      </c>
      <c r="E190" s="28">
        <v>34</v>
      </c>
      <c r="F190" s="28">
        <f>Table1[[#This Row],[APU
(units)]]*(1+Table1[[#This Row],[APU Trend]])^0</f>
        <v>34</v>
      </c>
      <c r="G190" s="28">
        <f>Table1[[#This Row],[APU
(units)]]*(1+Table1[[#This Row],[APU Trend]])^1</f>
        <v>74.800000000000011</v>
      </c>
      <c r="H190" s="28">
        <f>Table1[[#This Row],[APU
(units)]]*(1+Table1[[#This Row],[APU Trend]])^2</f>
        <v>164.56000000000003</v>
      </c>
      <c r="I190" s="55">
        <f>Table1[[#This Row],[APU
(units)]]*(1+Table1[[#This Row],[APU Trend]])^3</f>
        <v>362.0320000000001</v>
      </c>
      <c r="J190" s="55">
        <f>Table1[[#This Row],[APU
(units)]]*(1+Table1[[#This Row],[APU Trend]])^4</f>
        <v>796.47040000000027</v>
      </c>
      <c r="K190" s="55">
        <f>Table1[[#This Row],[APU
(units)]]*(1+Table1[[#This Row],[APU Trend]])^5</f>
        <v>1752.2348800000007</v>
      </c>
      <c r="L190" s="55">
        <f>Table1[[#This Row],[APU
(units)]]*(1+Table1[[#This Row],[APU Trend]])^6</f>
        <v>3854.9167360000019</v>
      </c>
      <c r="M190" s="55">
        <f>Table1[[#This Row],[APU
(units)]]*(1+Table1[[#This Row],[APU Trend]])^7</f>
        <v>8480.8168192000048</v>
      </c>
      <c r="N190" s="55">
        <f>Table1[[#This Row],[APU
(units)]]*(1+Table1[[#This Row],[APU Trend]])^8</f>
        <v>18657.797002240011</v>
      </c>
      <c r="O190" s="55">
        <f>Table1[[#This Row],[APU
(units)]]*(1+Table1[[#This Row],[APU Trend]])^9</f>
        <v>41047.153404928024</v>
      </c>
      <c r="P190" s="55">
        <f>Table1[[#This Row],[APU
(units)]]*(1+Table1[[#This Row],[APU Trend]])^10</f>
        <v>90303.737490841668</v>
      </c>
      <c r="Q190" s="55">
        <f>Table1[[#This Row],[APU
(units)]]*(1+Table1[[#This Row],[APU Trend]])^11</f>
        <v>198668.22247985168</v>
      </c>
      <c r="R190" s="55">
        <f>SUM(Table1[[#This Row],[Oct]:[September]])</f>
        <v>364196.74121306138</v>
      </c>
      <c r="S190" s="55">
        <f>Table1[[#This Row],[On-Hand Stock ($)]]*Table1[[#This Row],[APU Trend]]</f>
        <v>10085.694077536002</v>
      </c>
      <c r="T190" s="87">
        <v>1.2</v>
      </c>
      <c r="U190" s="87" t="b">
        <f>IF(AND(Table1[[#This Row],[INVENTROY SIZING]]&lt;0,Table1[[#This Row],[Lead Time (days)]]&lt;30),TRUE,FALSE)</f>
        <v>0</v>
      </c>
      <c r="V190" s="28">
        <v>1</v>
      </c>
      <c r="W190" s="28">
        <f>1.65+SQRT((30)*Table1[[#This Row],[Demand variability (COV)]])+(V190*Table1[[#This Row],[APU
(units)]])^2</f>
        <v>1163.4980766068854</v>
      </c>
      <c r="X190" s="28">
        <f>(Table1[[#This Row],[INVENTORY IN UNITS ON HAND]]-W190)*Table1[[#This Row],[Std. Price ($)]]</f>
        <v>-225679.43296792597</v>
      </c>
      <c r="Y190" s="28">
        <v>1.1399999999999999</v>
      </c>
      <c r="Z190" s="28">
        <v>28</v>
      </c>
    </row>
    <row r="191" spans="1:26" x14ac:dyDescent="0.15">
      <c r="A191" s="31">
        <v>36242.589209589147</v>
      </c>
      <c r="B191" s="32">
        <v>8.3544999999999998</v>
      </c>
      <c r="C191" s="32">
        <v>1031.9201734380001</v>
      </c>
      <c r="D191" s="32">
        <f>C191/Table1[[#This Row],[Std. Price ($)]]</f>
        <v>123.51668842396315</v>
      </c>
      <c r="E191" s="28">
        <v>82</v>
      </c>
      <c r="F191" s="28">
        <f>Table1[[#This Row],[APU
(units)]]*(1+Table1[[#This Row],[APU Trend]])^0</f>
        <v>82</v>
      </c>
      <c r="G191" s="28">
        <f>Table1[[#This Row],[APU
(units)]]*(1+Table1[[#This Row],[APU Trend]])^1</f>
        <v>24.600000000000005</v>
      </c>
      <c r="H191" s="28">
        <f>Table1[[#This Row],[APU
(units)]]*(1+Table1[[#This Row],[APU Trend]])^2</f>
        <v>7.3800000000000017</v>
      </c>
      <c r="I191" s="55">
        <f>Table1[[#This Row],[APU
(units)]]*(1+Table1[[#This Row],[APU Trend]])^3</f>
        <v>2.2140000000000009</v>
      </c>
      <c r="J191" s="55">
        <f>Table1[[#This Row],[APU
(units)]]*(1+Table1[[#This Row],[APU Trend]])^4</f>
        <v>0.66420000000000035</v>
      </c>
      <c r="K191" s="55">
        <f>Table1[[#This Row],[APU
(units)]]*(1+Table1[[#This Row],[APU Trend]])^5</f>
        <v>0.19926000000000013</v>
      </c>
      <c r="L191" s="55">
        <f>Table1[[#This Row],[APU
(units)]]*(1+Table1[[#This Row],[APU Trend]])^6</f>
        <v>5.9778000000000046E-2</v>
      </c>
      <c r="M191" s="55">
        <f>Table1[[#This Row],[APU
(units)]]*(1+Table1[[#This Row],[APU Trend]])^7</f>
        <v>1.7933400000000019E-2</v>
      </c>
      <c r="N191" s="55">
        <f>Table1[[#This Row],[APU
(units)]]*(1+Table1[[#This Row],[APU Trend]])^8</f>
        <v>5.3800200000000062E-3</v>
      </c>
      <c r="O191" s="55">
        <f>Table1[[#This Row],[APU
(units)]]*(1+Table1[[#This Row],[APU Trend]])^9</f>
        <v>1.614006000000002E-3</v>
      </c>
      <c r="P191" s="55">
        <f>Table1[[#This Row],[APU
(units)]]*(1+Table1[[#This Row],[APU Trend]])^10</f>
        <v>4.8420180000000062E-4</v>
      </c>
      <c r="Q191" s="55">
        <f>Table1[[#This Row],[APU
(units)]]*(1+Table1[[#This Row],[APU Trend]])^11</f>
        <v>1.4526054000000023E-4</v>
      </c>
      <c r="R191" s="55">
        <f>SUM(Table1[[#This Row],[Oct]:[September]])</f>
        <v>117.14279488833999</v>
      </c>
      <c r="S191" s="55">
        <f>Table1[[#This Row],[On-Hand Stock ($)]]*Table1[[#This Row],[APU Trend]]</f>
        <v>-722.34412140660004</v>
      </c>
      <c r="T191" s="87">
        <v>-0.7</v>
      </c>
      <c r="U191" s="87" t="b">
        <f>IF(AND(Table1[[#This Row],[INVENTROY SIZING]]&lt;0,Table1[[#This Row],[Lead Time (days)]]&lt;30),TRUE,FALSE)</f>
        <v>1</v>
      </c>
      <c r="V191" s="28">
        <v>1</v>
      </c>
      <c r="W191" s="28">
        <f>1.65+SQRT((30)*Table1[[#This Row],[Demand variability (COV)]])+(V191*Table1[[#This Row],[APU
(units)]])^2</f>
        <v>6732.5565186599324</v>
      </c>
      <c r="X191" s="28">
        <f>(Table1[[#This Row],[INVENTORY IN UNITS ON HAND]]-W191)*Table1[[#This Row],[Std. Price ($)]]</f>
        <v>-55215.2232617064</v>
      </c>
      <c r="Y191" s="28">
        <v>1.59</v>
      </c>
      <c r="Z191" s="28">
        <v>28</v>
      </c>
    </row>
    <row r="192" spans="1:26" x14ac:dyDescent="0.15">
      <c r="A192" s="31">
        <v>72292.610006018076</v>
      </c>
      <c r="B192" s="32">
        <v>112.05810000000001</v>
      </c>
      <c r="C192" s="32">
        <v>7988.9280416110014</v>
      </c>
      <c r="D192" s="32">
        <f>C192/Table1[[#This Row],[Std. Price ($)]]</f>
        <v>71.292731552748094</v>
      </c>
      <c r="E192" s="28">
        <v>66</v>
      </c>
      <c r="F192" s="28">
        <f>Table1[[#This Row],[APU
(units)]]*(1+Table1[[#This Row],[APU Trend]])^0</f>
        <v>66</v>
      </c>
      <c r="G192" s="28">
        <f>Table1[[#This Row],[APU
(units)]]*(1+Table1[[#This Row],[APU Trend]])^1</f>
        <v>118.8</v>
      </c>
      <c r="H192" s="28">
        <f>Table1[[#This Row],[APU
(units)]]*(1+Table1[[#This Row],[APU Trend]])^2</f>
        <v>213.84</v>
      </c>
      <c r="I192" s="55">
        <f>Table1[[#This Row],[APU
(units)]]*(1+Table1[[#This Row],[APU Trend]])^3</f>
        <v>384.91200000000003</v>
      </c>
      <c r="J192" s="55">
        <f>Table1[[#This Row],[APU
(units)]]*(1+Table1[[#This Row],[APU Trend]])^4</f>
        <v>692.84160000000008</v>
      </c>
      <c r="K192" s="55">
        <f>Table1[[#This Row],[APU
(units)]]*(1+Table1[[#This Row],[APU Trend]])^5</f>
        <v>1247.1148800000003</v>
      </c>
      <c r="L192" s="55">
        <f>Table1[[#This Row],[APU
(units)]]*(1+Table1[[#This Row],[APU Trend]])^6</f>
        <v>2244.8067840000008</v>
      </c>
      <c r="M192" s="55">
        <f>Table1[[#This Row],[APU
(units)]]*(1+Table1[[#This Row],[APU Trend]])^7</f>
        <v>4040.6522112000011</v>
      </c>
      <c r="N192" s="55">
        <f>Table1[[#This Row],[APU
(units)]]*(1+Table1[[#This Row],[APU Trend]])^8</f>
        <v>7273.1739801600024</v>
      </c>
      <c r="O192" s="55">
        <f>Table1[[#This Row],[APU
(units)]]*(1+Table1[[#This Row],[APU Trend]])^9</f>
        <v>13091.713164288005</v>
      </c>
      <c r="P192" s="55">
        <f>Table1[[#This Row],[APU
(units)]]*(1+Table1[[#This Row],[APU Trend]])^10</f>
        <v>23565.083695718411</v>
      </c>
      <c r="Q192" s="55">
        <f>Table1[[#This Row],[APU
(units)]]*(1+Table1[[#This Row],[APU Trend]])^11</f>
        <v>42417.150652293145</v>
      </c>
      <c r="R192" s="55">
        <f>SUM(Table1[[#This Row],[Oct]:[September]])</f>
        <v>95356.088967659569</v>
      </c>
      <c r="S192" s="55">
        <f>Table1[[#This Row],[On-Hand Stock ($)]]*Table1[[#This Row],[APU Trend]]</f>
        <v>6391.1424332888018</v>
      </c>
      <c r="T192" s="87">
        <v>0.8</v>
      </c>
      <c r="U192" s="87" t="b">
        <f>IF(AND(Table1[[#This Row],[INVENTROY SIZING]]&lt;0,Table1[[#This Row],[Lead Time (days)]]&lt;30),TRUE,FALSE)</f>
        <v>0</v>
      </c>
      <c r="V192" s="28">
        <v>1</v>
      </c>
      <c r="W192" s="28">
        <f>1.65+SQRT((30)*Table1[[#This Row],[Demand variability (COV)]])+(V192*Table1[[#This Row],[APU
(units)]])^2</f>
        <v>4362.8461524227068</v>
      </c>
      <c r="X192" s="28">
        <f>(Table1[[#This Row],[INVENTORY IN UNITS ON HAND]]-W192)*Table1[[#This Row],[Std. Price ($)]]</f>
        <v>-480903.322391188</v>
      </c>
      <c r="Y192" s="28">
        <v>0.9</v>
      </c>
      <c r="Z192" s="28">
        <v>31</v>
      </c>
    </row>
    <row r="193" spans="1:26" x14ac:dyDescent="0.15">
      <c r="A193" s="31">
        <v>42242.486070927946</v>
      </c>
      <c r="B193" s="32">
        <v>70.177800000000005</v>
      </c>
      <c r="C193" s="32">
        <v>3355.1719052316666</v>
      </c>
      <c r="D193" s="32">
        <f>C193/Table1[[#This Row],[Std. Price ($)]]</f>
        <v>47.809590856818915</v>
      </c>
      <c r="E193" s="28">
        <v>50</v>
      </c>
      <c r="F193" s="28">
        <f>Table1[[#This Row],[APU
(units)]]*(1+Table1[[#This Row],[APU Trend]])^0</f>
        <v>50</v>
      </c>
      <c r="G193" s="28">
        <f>Table1[[#This Row],[APU
(units)]]*(1+Table1[[#This Row],[APU Trend]])^1</f>
        <v>110.00000000000001</v>
      </c>
      <c r="H193" s="28">
        <f>Table1[[#This Row],[APU
(units)]]*(1+Table1[[#This Row],[APU Trend]])^2</f>
        <v>242.00000000000003</v>
      </c>
      <c r="I193" s="55">
        <f>Table1[[#This Row],[APU
(units)]]*(1+Table1[[#This Row],[APU Trend]])^3</f>
        <v>532.4000000000002</v>
      </c>
      <c r="J193" s="55">
        <f>Table1[[#This Row],[APU
(units)]]*(1+Table1[[#This Row],[APU Trend]])^4</f>
        <v>1171.2800000000004</v>
      </c>
      <c r="K193" s="55">
        <f>Table1[[#This Row],[APU
(units)]]*(1+Table1[[#This Row],[APU Trend]])^5</f>
        <v>2576.8160000000007</v>
      </c>
      <c r="L193" s="55">
        <f>Table1[[#This Row],[APU
(units)]]*(1+Table1[[#This Row],[APU Trend]])^6</f>
        <v>5668.995200000003</v>
      </c>
      <c r="M193" s="55">
        <f>Table1[[#This Row],[APU
(units)]]*(1+Table1[[#This Row],[APU Trend]])^7</f>
        <v>12471.789440000008</v>
      </c>
      <c r="N193" s="55">
        <f>Table1[[#This Row],[APU
(units)]]*(1+Table1[[#This Row],[APU Trend]])^8</f>
        <v>27437.936768000014</v>
      </c>
      <c r="O193" s="55">
        <f>Table1[[#This Row],[APU
(units)]]*(1+Table1[[#This Row],[APU Trend]])^9</f>
        <v>60363.460889600035</v>
      </c>
      <c r="P193" s="55">
        <f>Table1[[#This Row],[APU
(units)]]*(1+Table1[[#This Row],[APU Trend]])^10</f>
        <v>132799.61395712011</v>
      </c>
      <c r="Q193" s="55">
        <f>Table1[[#This Row],[APU
(units)]]*(1+Table1[[#This Row],[APU Trend]])^11</f>
        <v>292159.15070566424</v>
      </c>
      <c r="R193" s="55">
        <f>SUM(Table1[[#This Row],[Oct]:[September]])</f>
        <v>535583.44296038442</v>
      </c>
      <c r="S193" s="55">
        <f>Table1[[#This Row],[On-Hand Stock ($)]]*Table1[[#This Row],[APU Trend]]</f>
        <v>4026.2062862779999</v>
      </c>
      <c r="T193" s="87">
        <v>1.2</v>
      </c>
      <c r="U193" s="87" t="b">
        <f>IF(AND(Table1[[#This Row],[INVENTROY SIZING]]&lt;0,Table1[[#This Row],[Lead Time (days)]]&lt;30),TRUE,FALSE)</f>
        <v>0</v>
      </c>
      <c r="V193" s="28">
        <v>1</v>
      </c>
      <c r="W193" s="28">
        <f>1.65+SQRT((30)*Table1[[#This Row],[Demand variability (COV)]])+(V193*Table1[[#This Row],[APU
(units)]])^2</f>
        <v>2506.518264577855</v>
      </c>
      <c r="X193" s="28">
        <f>(Table1[[#This Row],[INVENTORY IN UNITS ON HAND]]-W193)*Table1[[#This Row],[Std. Price ($)]]</f>
        <v>-172546.76556266015</v>
      </c>
      <c r="Y193" s="28">
        <v>0.79</v>
      </c>
      <c r="Z193" s="28">
        <v>31</v>
      </c>
    </row>
    <row r="194" spans="1:26" x14ac:dyDescent="0.15">
      <c r="A194" s="31">
        <v>45552.599798556534</v>
      </c>
      <c r="B194" s="32">
        <v>29.182120000000001</v>
      </c>
      <c r="C194" s="32">
        <v>1049.0765325040002</v>
      </c>
      <c r="D194" s="32">
        <f>C194/Table1[[#This Row],[Std. Price ($)]]</f>
        <v>35.949291295628974</v>
      </c>
      <c r="E194" s="28">
        <v>50</v>
      </c>
      <c r="F194" s="28">
        <f>Table1[[#This Row],[APU
(units)]]*(1+Table1[[#This Row],[APU Trend]])^0</f>
        <v>50</v>
      </c>
      <c r="G194" s="28">
        <f>Table1[[#This Row],[APU
(units)]]*(1+Table1[[#This Row],[APU Trend]])^1</f>
        <v>15.000000000000002</v>
      </c>
      <c r="H194" s="28">
        <f>Table1[[#This Row],[APU
(units)]]*(1+Table1[[#This Row],[APU Trend]])^2</f>
        <v>4.5000000000000009</v>
      </c>
      <c r="I194" s="55">
        <f>Table1[[#This Row],[APU
(units)]]*(1+Table1[[#This Row],[APU Trend]])^3</f>
        <v>1.3500000000000005</v>
      </c>
      <c r="J194" s="55">
        <f>Table1[[#This Row],[APU
(units)]]*(1+Table1[[#This Row],[APU Trend]])^4</f>
        <v>0.40500000000000025</v>
      </c>
      <c r="K194" s="55">
        <f>Table1[[#This Row],[APU
(units)]]*(1+Table1[[#This Row],[APU Trend]])^5</f>
        <v>0.12150000000000008</v>
      </c>
      <c r="L194" s="55">
        <f>Table1[[#This Row],[APU
(units)]]*(1+Table1[[#This Row],[APU Trend]])^6</f>
        <v>3.6450000000000031E-2</v>
      </c>
      <c r="M194" s="55">
        <f>Table1[[#This Row],[APU
(units)]]*(1+Table1[[#This Row],[APU Trend]])^7</f>
        <v>1.0935000000000011E-2</v>
      </c>
      <c r="N194" s="55">
        <f>Table1[[#This Row],[APU
(units)]]*(1+Table1[[#This Row],[APU Trend]])^8</f>
        <v>3.2805000000000035E-3</v>
      </c>
      <c r="O194" s="55">
        <f>Table1[[#This Row],[APU
(units)]]*(1+Table1[[#This Row],[APU Trend]])^9</f>
        <v>9.8415000000000134E-4</v>
      </c>
      <c r="P194" s="55">
        <f>Table1[[#This Row],[APU
(units)]]*(1+Table1[[#This Row],[APU Trend]])^10</f>
        <v>2.952450000000004E-4</v>
      </c>
      <c r="Q194" s="55">
        <f>Table1[[#This Row],[APU
(units)]]*(1+Table1[[#This Row],[APU Trend]])^11</f>
        <v>8.8573500000000137E-5</v>
      </c>
      <c r="R194" s="55">
        <f>SUM(Table1[[#This Row],[Oct]:[September]])</f>
        <v>71.428533468499992</v>
      </c>
      <c r="S194" s="55">
        <f>Table1[[#This Row],[On-Hand Stock ($)]]*Table1[[#This Row],[APU Trend]]</f>
        <v>-734.35357275280012</v>
      </c>
      <c r="T194" s="87">
        <v>-0.7</v>
      </c>
      <c r="U194" s="87" t="b">
        <f>IF(AND(Table1[[#This Row],[INVENTROY SIZING]]&lt;0,Table1[[#This Row],[Lead Time (days)]]&lt;30),TRUE,FALSE)</f>
        <v>1</v>
      </c>
      <c r="V194" s="28">
        <v>1</v>
      </c>
      <c r="W194" s="28">
        <f>1.65+SQRT((30)*Table1[[#This Row],[Demand variability (COV)]])+(V194*Table1[[#This Row],[APU
(units)]])^2</f>
        <v>2506.2975800154491</v>
      </c>
      <c r="X194" s="28">
        <f>(Table1[[#This Row],[INVENTORY IN UNITS ON HAND]]-W194)*Table1[[#This Row],[Std. Price ($)]]</f>
        <v>-72090.000203216448</v>
      </c>
      <c r="Y194" s="28">
        <v>0.72</v>
      </c>
      <c r="Z194" s="28">
        <v>21</v>
      </c>
    </row>
    <row r="195" spans="1:26" x14ac:dyDescent="0.15">
      <c r="A195" s="31">
        <v>27719.218634322962</v>
      </c>
      <c r="B195" s="32">
        <v>41.096000000000004</v>
      </c>
      <c r="C195" s="32">
        <v>1264.7508886320002</v>
      </c>
      <c r="D195" s="32">
        <f>C195/Table1[[#This Row],[Std. Price ($)]]</f>
        <v>30.775522888650965</v>
      </c>
      <c r="E195" s="28">
        <v>34</v>
      </c>
      <c r="F195" s="28">
        <f>Table1[[#This Row],[APU
(units)]]*(1+Table1[[#This Row],[APU Trend]])^0</f>
        <v>34</v>
      </c>
      <c r="G195" s="28">
        <f>Table1[[#This Row],[APU
(units)]]*(1+Table1[[#This Row],[APU Trend]])^1</f>
        <v>74.800000000000011</v>
      </c>
      <c r="H195" s="28">
        <f>Table1[[#This Row],[APU
(units)]]*(1+Table1[[#This Row],[APU Trend]])^2</f>
        <v>164.56000000000003</v>
      </c>
      <c r="I195" s="55">
        <f>Table1[[#This Row],[APU
(units)]]*(1+Table1[[#This Row],[APU Trend]])^3</f>
        <v>362.0320000000001</v>
      </c>
      <c r="J195" s="55">
        <f>Table1[[#This Row],[APU
(units)]]*(1+Table1[[#This Row],[APU Trend]])^4</f>
        <v>796.47040000000027</v>
      </c>
      <c r="K195" s="55">
        <f>Table1[[#This Row],[APU
(units)]]*(1+Table1[[#This Row],[APU Trend]])^5</f>
        <v>1752.2348800000007</v>
      </c>
      <c r="L195" s="55">
        <f>Table1[[#This Row],[APU
(units)]]*(1+Table1[[#This Row],[APU Trend]])^6</f>
        <v>3854.9167360000019</v>
      </c>
      <c r="M195" s="55">
        <f>Table1[[#This Row],[APU
(units)]]*(1+Table1[[#This Row],[APU Trend]])^7</f>
        <v>8480.8168192000048</v>
      </c>
      <c r="N195" s="55">
        <f>Table1[[#This Row],[APU
(units)]]*(1+Table1[[#This Row],[APU Trend]])^8</f>
        <v>18657.797002240011</v>
      </c>
      <c r="O195" s="55">
        <f>Table1[[#This Row],[APU
(units)]]*(1+Table1[[#This Row],[APU Trend]])^9</f>
        <v>41047.153404928024</v>
      </c>
      <c r="P195" s="55">
        <f>Table1[[#This Row],[APU
(units)]]*(1+Table1[[#This Row],[APU Trend]])^10</f>
        <v>90303.737490841668</v>
      </c>
      <c r="Q195" s="55">
        <f>Table1[[#This Row],[APU
(units)]]*(1+Table1[[#This Row],[APU Trend]])^11</f>
        <v>198668.22247985168</v>
      </c>
      <c r="R195" s="55">
        <f>SUM(Table1[[#This Row],[Oct]:[September]])</f>
        <v>364196.74121306138</v>
      </c>
      <c r="S195" s="55">
        <f>Table1[[#This Row],[On-Hand Stock ($)]]*Table1[[#This Row],[APU Trend]]</f>
        <v>1517.7010663584001</v>
      </c>
      <c r="T195" s="87">
        <v>1.2</v>
      </c>
      <c r="U195" s="87" t="b">
        <f>IF(AND(Table1[[#This Row],[INVENTROY SIZING]]&lt;0,Table1[[#This Row],[Lead Time (days)]]&lt;30),TRUE,FALSE)</f>
        <v>0</v>
      </c>
      <c r="V195" s="28">
        <v>1</v>
      </c>
      <c r="W195" s="28">
        <f>1.65+SQRT((30)*Table1[[#This Row],[Demand variability (COV)]])+(V195*Table1[[#This Row],[APU
(units)]])^2</f>
        <v>1163.0444415837044</v>
      </c>
      <c r="X195" s="28">
        <f>(Table1[[#This Row],[INVENTORY IN UNITS ON HAND]]-W195)*Table1[[#This Row],[Std. Price ($)]]</f>
        <v>-46531.723482691916</v>
      </c>
      <c r="Y195" s="28">
        <v>0.97</v>
      </c>
      <c r="Z195" s="28">
        <v>29</v>
      </c>
    </row>
    <row r="196" spans="1:26" x14ac:dyDescent="0.15">
      <c r="A196" s="31">
        <v>48757.609591114735</v>
      </c>
      <c r="B196" s="32">
        <v>6.0170000000000003</v>
      </c>
      <c r="C196" s="32">
        <v>595.6329179147657</v>
      </c>
      <c r="D196" s="32">
        <f>C196/Table1[[#This Row],[Std. Price ($)]]</f>
        <v>98.991676568849201</v>
      </c>
      <c r="E196" s="28">
        <v>74</v>
      </c>
      <c r="F196" s="28">
        <f>Table1[[#This Row],[APU
(units)]]*(1+Table1[[#This Row],[APU Trend]])^0</f>
        <v>74</v>
      </c>
      <c r="G196" s="28">
        <f>Table1[[#This Row],[APU
(units)]]*(1+Table1[[#This Row],[APU Trend]])^1</f>
        <v>111</v>
      </c>
      <c r="H196" s="28">
        <f>Table1[[#This Row],[APU
(units)]]*(1+Table1[[#This Row],[APU Trend]])^2</f>
        <v>166.5</v>
      </c>
      <c r="I196" s="55">
        <f>Table1[[#This Row],[APU
(units)]]*(1+Table1[[#This Row],[APU Trend]])^3</f>
        <v>249.75</v>
      </c>
      <c r="J196" s="55">
        <f>Table1[[#This Row],[APU
(units)]]*(1+Table1[[#This Row],[APU Trend]])^4</f>
        <v>374.625</v>
      </c>
      <c r="K196" s="55">
        <f>Table1[[#This Row],[APU
(units)]]*(1+Table1[[#This Row],[APU Trend]])^5</f>
        <v>561.9375</v>
      </c>
      <c r="L196" s="55">
        <f>Table1[[#This Row],[APU
(units)]]*(1+Table1[[#This Row],[APU Trend]])^6</f>
        <v>842.90625</v>
      </c>
      <c r="M196" s="55">
        <f>Table1[[#This Row],[APU
(units)]]*(1+Table1[[#This Row],[APU Trend]])^7</f>
        <v>1264.359375</v>
      </c>
      <c r="N196" s="55">
        <f>Table1[[#This Row],[APU
(units)]]*(1+Table1[[#This Row],[APU Trend]])^8</f>
        <v>1896.5390625</v>
      </c>
      <c r="O196" s="55">
        <f>Table1[[#This Row],[APU
(units)]]*(1+Table1[[#This Row],[APU Trend]])^9</f>
        <v>2844.80859375</v>
      </c>
      <c r="P196" s="55">
        <f>Table1[[#This Row],[APU
(units)]]*(1+Table1[[#This Row],[APU Trend]])^10</f>
        <v>4267.212890625</v>
      </c>
      <c r="Q196" s="55">
        <f>Table1[[#This Row],[APU
(units)]]*(1+Table1[[#This Row],[APU Trend]])^11</f>
        <v>6400.8193359375</v>
      </c>
      <c r="R196" s="55">
        <f>SUM(Table1[[#This Row],[Oct]:[September]])</f>
        <v>19054.4580078125</v>
      </c>
      <c r="S196" s="55">
        <f>Table1[[#This Row],[On-Hand Stock ($)]]*Table1[[#This Row],[APU Trend]]</f>
        <v>297.81645895738285</v>
      </c>
      <c r="T196" s="87">
        <v>0.5</v>
      </c>
      <c r="U196" s="87" t="b">
        <f>IF(AND(Table1[[#This Row],[INVENTROY SIZING]]&lt;0,Table1[[#This Row],[Lead Time (days)]]&lt;30),TRUE,FALSE)</f>
        <v>0</v>
      </c>
      <c r="V196" s="28">
        <v>0.8</v>
      </c>
      <c r="W196" s="28">
        <f>1.65+SQRT((30)*Table1[[#This Row],[Demand variability (COV)]])+(V196*Table1[[#This Row],[APU
(units)]])^2</f>
        <v>3511.5720450584981</v>
      </c>
      <c r="X196" s="28">
        <f>(Table1[[#This Row],[INVENTORY IN UNITS ON HAND]]-W196)*Table1[[#This Row],[Std. Price ($)]]</f>
        <v>-20533.49607720222</v>
      </c>
      <c r="Y196" s="28">
        <v>0.93</v>
      </c>
      <c r="Z196" s="28">
        <v>31</v>
      </c>
    </row>
    <row r="197" spans="1:26" x14ac:dyDescent="0.15">
      <c r="A197" s="31">
        <v>52738.314266330119</v>
      </c>
      <c r="B197" s="32">
        <v>194.70000000000002</v>
      </c>
      <c r="C197" s="32">
        <v>10422.696289571444</v>
      </c>
      <c r="D197" s="32">
        <f>C197/Table1[[#This Row],[Std. Price ($)]]</f>
        <v>53.53208161053643</v>
      </c>
      <c r="E197" s="28">
        <v>58</v>
      </c>
      <c r="F197" s="28">
        <f>Table1[[#This Row],[APU
(units)]]*(1+Table1[[#This Row],[APU Trend]])^0</f>
        <v>58</v>
      </c>
      <c r="G197" s="28">
        <f>Table1[[#This Row],[APU
(units)]]*(1+Table1[[#This Row],[APU Trend]])^1</f>
        <v>127.60000000000001</v>
      </c>
      <c r="H197" s="28">
        <f>Table1[[#This Row],[APU
(units)]]*(1+Table1[[#This Row],[APU Trend]])^2</f>
        <v>280.72000000000003</v>
      </c>
      <c r="I197" s="55">
        <f>Table1[[#This Row],[APU
(units)]]*(1+Table1[[#This Row],[APU Trend]])^3</f>
        <v>617.58400000000017</v>
      </c>
      <c r="J197" s="55">
        <f>Table1[[#This Row],[APU
(units)]]*(1+Table1[[#This Row],[APU Trend]])^4</f>
        <v>1358.6848000000005</v>
      </c>
      <c r="K197" s="55">
        <f>Table1[[#This Row],[APU
(units)]]*(1+Table1[[#This Row],[APU Trend]])^5</f>
        <v>2989.1065600000011</v>
      </c>
      <c r="L197" s="55">
        <f>Table1[[#This Row],[APU
(units)]]*(1+Table1[[#This Row],[APU Trend]])^6</f>
        <v>6576.0344320000031</v>
      </c>
      <c r="M197" s="55">
        <f>Table1[[#This Row],[APU
(units)]]*(1+Table1[[#This Row],[APU Trend]])^7</f>
        <v>14467.275750400009</v>
      </c>
      <c r="N197" s="55">
        <f>Table1[[#This Row],[APU
(units)]]*(1+Table1[[#This Row],[APU Trend]])^8</f>
        <v>31828.006650880016</v>
      </c>
      <c r="O197" s="55">
        <f>Table1[[#This Row],[APU
(units)]]*(1+Table1[[#This Row],[APU Trend]])^9</f>
        <v>70021.614631936041</v>
      </c>
      <c r="P197" s="55">
        <f>Table1[[#This Row],[APU
(units)]]*(1+Table1[[#This Row],[APU Trend]])^10</f>
        <v>154047.5521902593</v>
      </c>
      <c r="Q197" s="55">
        <f>Table1[[#This Row],[APU
(units)]]*(1+Table1[[#This Row],[APU Trend]])^11</f>
        <v>338904.61481857055</v>
      </c>
      <c r="R197" s="55">
        <f>SUM(Table1[[#This Row],[Oct]:[September]])</f>
        <v>621276.793834046</v>
      </c>
      <c r="S197" s="55">
        <f>Table1[[#This Row],[On-Hand Stock ($)]]*Table1[[#This Row],[APU Trend]]</f>
        <v>12507.235547485732</v>
      </c>
      <c r="T197" s="87">
        <v>1.2</v>
      </c>
      <c r="U197" s="87" t="b">
        <f>IF(AND(Table1[[#This Row],[INVENTROY SIZING]]&lt;0,Table1[[#This Row],[Lead Time (days)]]&lt;30),TRUE,FALSE)</f>
        <v>0</v>
      </c>
      <c r="V197" s="28">
        <v>0.75</v>
      </c>
      <c r="W197" s="28">
        <f>1.65+SQRT((30)*Table1[[#This Row],[Demand variability (COV)]])+(V197*Table1[[#This Row],[APU
(units)]])^2</f>
        <v>1898.5797435827189</v>
      </c>
      <c r="X197" s="28">
        <f>(Table1[[#This Row],[INVENTORY IN UNITS ON HAND]]-W197)*Table1[[#This Row],[Std. Price ($)]]</f>
        <v>-359230.77978598396</v>
      </c>
      <c r="Y197" s="28">
        <v>0.73</v>
      </c>
      <c r="Z197" s="28">
        <v>31</v>
      </c>
    </row>
    <row r="198" spans="1:26" x14ac:dyDescent="0.15">
      <c r="A198" s="31">
        <v>55168.576136107571</v>
      </c>
      <c r="B198" s="32">
        <v>17.63091</v>
      </c>
      <c r="C198" s="32">
        <v>900.08524530145394</v>
      </c>
      <c r="D198" s="32">
        <f>C198/Table1[[#This Row],[Std. Price ($)]]</f>
        <v>51.051547838509407</v>
      </c>
      <c r="E198" s="28">
        <v>58</v>
      </c>
      <c r="F198" s="28">
        <f>Table1[[#This Row],[APU
(units)]]*(1+Table1[[#This Row],[APU Trend]])^0</f>
        <v>58</v>
      </c>
      <c r="G198" s="28">
        <f>Table1[[#This Row],[APU
(units)]]*(1+Table1[[#This Row],[APU Trend]])^1</f>
        <v>145</v>
      </c>
      <c r="H198" s="28">
        <f>Table1[[#This Row],[APU
(units)]]*(1+Table1[[#This Row],[APU Trend]])^2</f>
        <v>362.5</v>
      </c>
      <c r="I198" s="55">
        <f>Table1[[#This Row],[APU
(units)]]*(1+Table1[[#This Row],[APU Trend]])^3</f>
        <v>906.25</v>
      </c>
      <c r="J198" s="55">
        <f>Table1[[#This Row],[APU
(units)]]*(1+Table1[[#This Row],[APU Trend]])^4</f>
        <v>2265.625</v>
      </c>
      <c r="K198" s="55">
        <f>Table1[[#This Row],[APU
(units)]]*(1+Table1[[#This Row],[APU Trend]])^5</f>
        <v>5664.0625</v>
      </c>
      <c r="L198" s="55">
        <f>Table1[[#This Row],[APU
(units)]]*(1+Table1[[#This Row],[APU Trend]])^6</f>
        <v>14160.15625</v>
      </c>
      <c r="M198" s="55">
        <f>Table1[[#This Row],[APU
(units)]]*(1+Table1[[#This Row],[APU Trend]])^7</f>
        <v>35400.390625</v>
      </c>
      <c r="N198" s="55">
        <f>Table1[[#This Row],[APU
(units)]]*(1+Table1[[#This Row],[APU Trend]])^8</f>
        <v>88500.9765625</v>
      </c>
      <c r="O198" s="55">
        <f>Table1[[#This Row],[APU
(units)]]*(1+Table1[[#This Row],[APU Trend]])^9</f>
        <v>221252.44140625</v>
      </c>
      <c r="P198" s="55">
        <f>Table1[[#This Row],[APU
(units)]]*(1+Table1[[#This Row],[APU Trend]])^10</f>
        <v>553131.103515625</v>
      </c>
      <c r="Q198" s="55">
        <f>Table1[[#This Row],[APU
(units)]]*(1+Table1[[#This Row],[APU Trend]])^11</f>
        <v>1382827.7587890625</v>
      </c>
      <c r="R198" s="55">
        <f>SUM(Table1[[#This Row],[Oct]:[September]])</f>
        <v>2304674.2646484375</v>
      </c>
      <c r="S198" s="55">
        <f>Table1[[#This Row],[On-Hand Stock ($)]]*Table1[[#This Row],[APU Trend]]</f>
        <v>1350.1278679521808</v>
      </c>
      <c r="T198" s="87">
        <v>1.5</v>
      </c>
      <c r="U198" s="87" t="b">
        <f>IF(AND(Table1[[#This Row],[INVENTROY SIZING]]&lt;0,Table1[[#This Row],[Lead Time (days)]]&lt;30),TRUE,FALSE)</f>
        <v>0</v>
      </c>
      <c r="V198" s="28">
        <v>0.92</v>
      </c>
      <c r="W198" s="28">
        <f>1.65+SQRT((30)*Table1[[#This Row],[Demand variability (COV)]])+(V198*Table1[[#This Row],[APU
(units)]])^2</f>
        <v>2854.3061631459996</v>
      </c>
      <c r="X198" s="28">
        <f>(Table1[[#This Row],[INVENTORY IN UNITS ON HAND]]-W198)*Table1[[#This Row],[Std. Price ($)]]</f>
        <v>-49423.929829570981</v>
      </c>
      <c r="Y198" s="28">
        <v>0.96</v>
      </c>
      <c r="Z198" s="28">
        <v>19</v>
      </c>
    </row>
    <row r="199" spans="1:26" x14ac:dyDescent="0.15">
      <c r="A199" s="31">
        <v>27804.564178345947</v>
      </c>
      <c r="B199" s="32">
        <v>7.9491500000000004</v>
      </c>
      <c r="C199" s="32">
        <v>1044.217179938704</v>
      </c>
      <c r="D199" s="32">
        <f>C199/Table1[[#This Row],[Std. Price ($)]]</f>
        <v>131.36211795458684</v>
      </c>
      <c r="E199" s="28">
        <v>58</v>
      </c>
      <c r="F199" s="28">
        <f>Table1[[#This Row],[APU
(units)]]*(1+Table1[[#This Row],[APU Trend]])^0</f>
        <v>58</v>
      </c>
      <c r="G199" s="28">
        <f>Table1[[#This Row],[APU
(units)]]*(1+Table1[[#This Row],[APU Trend]])^1</f>
        <v>69.599999999999994</v>
      </c>
      <c r="H199" s="28">
        <f>Table1[[#This Row],[APU
(units)]]*(1+Table1[[#This Row],[APU Trend]])^2</f>
        <v>83.52</v>
      </c>
      <c r="I199" s="55">
        <f>Table1[[#This Row],[APU
(units)]]*(1+Table1[[#This Row],[APU Trend]])^3</f>
        <v>100.224</v>
      </c>
      <c r="J199" s="55">
        <f>Table1[[#This Row],[APU
(units)]]*(1+Table1[[#This Row],[APU Trend]])^4</f>
        <v>120.2688</v>
      </c>
      <c r="K199" s="55">
        <f>Table1[[#This Row],[APU
(units)]]*(1+Table1[[#This Row],[APU Trend]])^5</f>
        <v>144.32255999999998</v>
      </c>
      <c r="L199" s="55">
        <f>Table1[[#This Row],[APU
(units)]]*(1+Table1[[#This Row],[APU Trend]])^6</f>
        <v>173.18707199999997</v>
      </c>
      <c r="M199" s="55">
        <f>Table1[[#This Row],[APU
(units)]]*(1+Table1[[#This Row],[APU Trend]])^7</f>
        <v>207.82448639999998</v>
      </c>
      <c r="N199" s="55">
        <f>Table1[[#This Row],[APU
(units)]]*(1+Table1[[#This Row],[APU Trend]])^8</f>
        <v>249.38938367999995</v>
      </c>
      <c r="O199" s="55">
        <f>Table1[[#This Row],[APU
(units)]]*(1+Table1[[#This Row],[APU Trend]])^9</f>
        <v>299.26726041599994</v>
      </c>
      <c r="P199" s="55">
        <f>Table1[[#This Row],[APU
(units)]]*(1+Table1[[#This Row],[APU Trend]])^10</f>
        <v>359.12071249919995</v>
      </c>
      <c r="Q199" s="55">
        <f>Table1[[#This Row],[APU
(units)]]*(1+Table1[[#This Row],[APU Trend]])^11</f>
        <v>430.94485499903993</v>
      </c>
      <c r="R199" s="55">
        <f>SUM(Table1[[#This Row],[Oct]:[September]])</f>
        <v>2295.6691299942395</v>
      </c>
      <c r="S199" s="55">
        <f>Table1[[#This Row],[On-Hand Stock ($)]]*Table1[[#This Row],[APU Trend]]</f>
        <v>208.8434359877408</v>
      </c>
      <c r="T199" s="87">
        <v>0.2</v>
      </c>
      <c r="U199" s="87" t="b">
        <f>IF(AND(Table1[[#This Row],[INVENTROY SIZING]]&lt;0,Table1[[#This Row],[Lead Time (days)]]&lt;30),TRUE,FALSE)</f>
        <v>0</v>
      </c>
      <c r="V199" s="28">
        <v>0.82</v>
      </c>
      <c r="W199" s="28">
        <f>1.65+SQRT((30)*Table1[[#This Row],[Demand variability (COV)]])+(V199*Table1[[#This Row],[APU
(units)]])^2</f>
        <v>2270.2443830863531</v>
      </c>
      <c r="X199" s="28">
        <f>(Table1[[#This Row],[INVENTORY IN UNITS ON HAND]]-W199)*Table1[[#This Row],[Std. Price ($)]]</f>
        <v>-17002.295957872182</v>
      </c>
      <c r="Y199" s="28">
        <v>1.47</v>
      </c>
      <c r="Z199" s="28">
        <v>31</v>
      </c>
    </row>
    <row r="200" spans="1:26" x14ac:dyDescent="0.15">
      <c r="A200" s="31">
        <v>34397.904165954984</v>
      </c>
      <c r="B200" s="32">
        <v>22.767360000000004</v>
      </c>
      <c r="C200" s="32">
        <v>3649.7995772151476</v>
      </c>
      <c r="D200" s="32">
        <f>C200/Table1[[#This Row],[Std. Price ($)]]</f>
        <v>160.30842298866216</v>
      </c>
      <c r="E200" s="28">
        <v>122</v>
      </c>
      <c r="F200" s="28">
        <f>Table1[[#This Row],[APU
(units)]]*(1+Table1[[#This Row],[APU Trend]])^0</f>
        <v>122</v>
      </c>
      <c r="G200" s="28">
        <f>Table1[[#This Row],[APU
(units)]]*(1+Table1[[#This Row],[APU Trend]])^1</f>
        <v>268.40000000000003</v>
      </c>
      <c r="H200" s="28">
        <f>Table1[[#This Row],[APU
(units)]]*(1+Table1[[#This Row],[APU Trend]])^2</f>
        <v>590.48000000000013</v>
      </c>
      <c r="I200" s="55">
        <f>Table1[[#This Row],[APU
(units)]]*(1+Table1[[#This Row],[APU Trend]])^3</f>
        <v>1299.0560000000005</v>
      </c>
      <c r="J200" s="55">
        <f>Table1[[#This Row],[APU
(units)]]*(1+Table1[[#This Row],[APU Trend]])^4</f>
        <v>2857.9232000000006</v>
      </c>
      <c r="K200" s="55">
        <f>Table1[[#This Row],[APU
(units)]]*(1+Table1[[#This Row],[APU Trend]])^5</f>
        <v>6287.4310400000022</v>
      </c>
      <c r="L200" s="55">
        <f>Table1[[#This Row],[APU
(units)]]*(1+Table1[[#This Row],[APU Trend]])^6</f>
        <v>13832.348288000007</v>
      </c>
      <c r="M200" s="55">
        <f>Table1[[#This Row],[APU
(units)]]*(1+Table1[[#This Row],[APU Trend]])^7</f>
        <v>30431.166233600019</v>
      </c>
      <c r="N200" s="55">
        <f>Table1[[#This Row],[APU
(units)]]*(1+Table1[[#This Row],[APU Trend]])^8</f>
        <v>66948.565713920034</v>
      </c>
      <c r="O200" s="55">
        <f>Table1[[#This Row],[APU
(units)]]*(1+Table1[[#This Row],[APU Trend]])^9</f>
        <v>147286.84457062409</v>
      </c>
      <c r="P200" s="55">
        <f>Table1[[#This Row],[APU
(units)]]*(1+Table1[[#This Row],[APU Trend]])^10</f>
        <v>324031.05805537303</v>
      </c>
      <c r="Q200" s="55">
        <f>Table1[[#This Row],[APU
(units)]]*(1+Table1[[#This Row],[APU Trend]])^11</f>
        <v>712868.32772182079</v>
      </c>
      <c r="R200" s="55">
        <f>SUM(Table1[[#This Row],[Oct]:[September]])</f>
        <v>1306823.6008233381</v>
      </c>
      <c r="S200" s="55">
        <f>Table1[[#This Row],[On-Hand Stock ($)]]*Table1[[#This Row],[APU Trend]]</f>
        <v>4379.7594926581769</v>
      </c>
      <c r="T200" s="87">
        <v>1.2</v>
      </c>
      <c r="U200" s="87" t="b">
        <f>IF(AND(Table1[[#This Row],[INVENTROY SIZING]]&lt;0,Table1[[#This Row],[Lead Time (days)]]&lt;30),TRUE,FALSE)</f>
        <v>0</v>
      </c>
      <c r="V200" s="28">
        <v>1</v>
      </c>
      <c r="W200" s="28">
        <f>1.65+SQRT((30)*Table1[[#This Row],[Demand variability (COV)]])+(V200*Table1[[#This Row],[APU
(units)]])^2</f>
        <v>14891.289148871949</v>
      </c>
      <c r="X200" s="28">
        <f>(Table1[[#This Row],[INVENTORY IN UNITS ON HAND]]-W200)*Table1[[#This Row],[Std. Price ($)]]</f>
        <v>-335385.54133924615</v>
      </c>
      <c r="Y200" s="28">
        <v>1.06</v>
      </c>
      <c r="Z200" s="28">
        <v>31</v>
      </c>
    </row>
    <row r="201" spans="1:26" x14ac:dyDescent="0.15">
      <c r="A201" s="31">
        <v>21887.981413484802</v>
      </c>
      <c r="B201" s="32">
        <v>1078</v>
      </c>
      <c r="C201" s="32">
        <v>104030.78164600002</v>
      </c>
      <c r="D201" s="32">
        <f>C201/Table1[[#This Row],[Std. Price ($)]]</f>
        <v>96.503508020408177</v>
      </c>
      <c r="E201" s="28">
        <v>66</v>
      </c>
      <c r="F201" s="28">
        <f>Table1[[#This Row],[APU
(units)]]*(1+Table1[[#This Row],[APU Trend]])^0</f>
        <v>66</v>
      </c>
      <c r="G201" s="28">
        <f>Table1[[#This Row],[APU
(units)]]*(1+Table1[[#This Row],[APU Trend]])^1</f>
        <v>39.6</v>
      </c>
      <c r="H201" s="28">
        <f>Table1[[#This Row],[APU
(units)]]*(1+Table1[[#This Row],[APU Trend]])^2</f>
        <v>23.759999999999998</v>
      </c>
      <c r="I201" s="55">
        <f>Table1[[#This Row],[APU
(units)]]*(1+Table1[[#This Row],[APU Trend]])^3</f>
        <v>14.256</v>
      </c>
      <c r="J201" s="55">
        <f>Table1[[#This Row],[APU
(units)]]*(1+Table1[[#This Row],[APU Trend]])^4</f>
        <v>8.5535999999999994</v>
      </c>
      <c r="K201" s="55">
        <f>Table1[[#This Row],[APU
(units)]]*(1+Table1[[#This Row],[APU Trend]])^5</f>
        <v>5.1321599999999998</v>
      </c>
      <c r="L201" s="55">
        <f>Table1[[#This Row],[APU
(units)]]*(1+Table1[[#This Row],[APU Trend]])^6</f>
        <v>3.0792959999999998</v>
      </c>
      <c r="M201" s="55">
        <f>Table1[[#This Row],[APU
(units)]]*(1+Table1[[#This Row],[APU Trend]])^7</f>
        <v>1.8475775999999997</v>
      </c>
      <c r="N201" s="55">
        <f>Table1[[#This Row],[APU
(units)]]*(1+Table1[[#This Row],[APU Trend]])^8</f>
        <v>1.1085465599999997</v>
      </c>
      <c r="O201" s="55">
        <f>Table1[[#This Row],[APU
(units)]]*(1+Table1[[#This Row],[APU Trend]])^9</f>
        <v>0.66512793599999998</v>
      </c>
      <c r="P201" s="55">
        <f>Table1[[#This Row],[APU
(units)]]*(1+Table1[[#This Row],[APU Trend]])^10</f>
        <v>0.39907676159999994</v>
      </c>
      <c r="Q201" s="55">
        <f>Table1[[#This Row],[APU
(units)]]*(1+Table1[[#This Row],[APU Trend]])^11</f>
        <v>0.23944605695999996</v>
      </c>
      <c r="R201" s="55">
        <f>SUM(Table1[[#This Row],[Oct]:[September]])</f>
        <v>164.64083091455996</v>
      </c>
      <c r="S201" s="55">
        <f>Table1[[#This Row],[On-Hand Stock ($)]]*Table1[[#This Row],[APU Trend]]</f>
        <v>-41612.312658400013</v>
      </c>
      <c r="T201" s="87">
        <v>-0.4</v>
      </c>
      <c r="U201" s="87" t="b">
        <f>IF(AND(Table1[[#This Row],[INVENTROY SIZING]]&lt;0,Table1[[#This Row],[Lead Time (days)]]&lt;30),TRUE,FALSE)</f>
        <v>0</v>
      </c>
      <c r="V201" s="28">
        <v>1</v>
      </c>
      <c r="W201" s="28">
        <f>1.65+SQRT((30)*Table1[[#This Row],[Demand variability (COV)]])+(V201*Table1[[#This Row],[APU
(units)]])^2</f>
        <v>4363.724537019395</v>
      </c>
      <c r="X201" s="28">
        <f>(Table1[[#This Row],[INVENTORY IN UNITS ON HAND]]-W201)*Table1[[#This Row],[Std. Price ($)]]</f>
        <v>-4600064.2692609085</v>
      </c>
      <c r="Y201" s="28">
        <v>1.23</v>
      </c>
      <c r="Z201" s="28">
        <v>31</v>
      </c>
    </row>
    <row r="202" spans="1:26" x14ac:dyDescent="0.15">
      <c r="A202" s="31">
        <v>93366.375689105014</v>
      </c>
      <c r="B202" s="32">
        <v>32.852270000000004</v>
      </c>
      <c r="C202" s="32">
        <v>2800.8466862144105</v>
      </c>
      <c r="D202" s="32">
        <f>C202/Table1[[#This Row],[Std. Price ($)]]</f>
        <v>85.255803821605326</v>
      </c>
      <c r="E202" s="28">
        <v>66</v>
      </c>
      <c r="F202" s="28">
        <f>Table1[[#This Row],[APU
(units)]]*(1+Table1[[#This Row],[APU Trend]])^0</f>
        <v>66</v>
      </c>
      <c r="G202" s="28">
        <f>Table1[[#This Row],[APU
(units)]]*(1+Table1[[#This Row],[APU Trend]])^1</f>
        <v>79.2</v>
      </c>
      <c r="H202" s="28">
        <f>Table1[[#This Row],[APU
(units)]]*(1+Table1[[#This Row],[APU Trend]])^2</f>
        <v>95.039999999999992</v>
      </c>
      <c r="I202" s="55">
        <f>Table1[[#This Row],[APU
(units)]]*(1+Table1[[#This Row],[APU Trend]])^3</f>
        <v>114.048</v>
      </c>
      <c r="J202" s="55">
        <f>Table1[[#This Row],[APU
(units)]]*(1+Table1[[#This Row],[APU Trend]])^4</f>
        <v>136.85759999999999</v>
      </c>
      <c r="K202" s="55">
        <f>Table1[[#This Row],[APU
(units)]]*(1+Table1[[#This Row],[APU Trend]])^5</f>
        <v>164.22911999999999</v>
      </c>
      <c r="L202" s="55">
        <f>Table1[[#This Row],[APU
(units)]]*(1+Table1[[#This Row],[APU Trend]])^6</f>
        <v>197.07494399999999</v>
      </c>
      <c r="M202" s="55">
        <f>Table1[[#This Row],[APU
(units)]]*(1+Table1[[#This Row],[APU Trend]])^7</f>
        <v>236.48993279999996</v>
      </c>
      <c r="N202" s="55">
        <f>Table1[[#This Row],[APU
(units)]]*(1+Table1[[#This Row],[APU Trend]])^8</f>
        <v>283.78791935999993</v>
      </c>
      <c r="O202" s="55">
        <f>Table1[[#This Row],[APU
(units)]]*(1+Table1[[#This Row],[APU Trend]])^9</f>
        <v>340.54550323199999</v>
      </c>
      <c r="P202" s="55">
        <f>Table1[[#This Row],[APU
(units)]]*(1+Table1[[#This Row],[APU Trend]])^10</f>
        <v>408.65460387839994</v>
      </c>
      <c r="Q202" s="55">
        <f>Table1[[#This Row],[APU
(units)]]*(1+Table1[[#This Row],[APU Trend]])^11</f>
        <v>490.38552465407992</v>
      </c>
      <c r="R202" s="55">
        <f>SUM(Table1[[#This Row],[Oct]:[September]])</f>
        <v>2612.3131479244794</v>
      </c>
      <c r="S202" s="55">
        <f>Table1[[#This Row],[On-Hand Stock ($)]]*Table1[[#This Row],[APU Trend]]</f>
        <v>560.16933724288208</v>
      </c>
      <c r="T202" s="87">
        <v>0.2</v>
      </c>
      <c r="U202" s="87" t="b">
        <f>IF(AND(Table1[[#This Row],[INVENTROY SIZING]]&lt;0,Table1[[#This Row],[Lead Time (days)]]&lt;30),TRUE,FALSE)</f>
        <v>0</v>
      </c>
      <c r="V202" s="28">
        <v>0.82</v>
      </c>
      <c r="W202" s="28">
        <f>1.65+SQRT((30)*Table1[[#This Row],[Demand variability (COV)]])+(V202*Table1[[#This Row],[APU
(units)]])^2</f>
        <v>2936.2100960175071</v>
      </c>
      <c r="X202" s="28">
        <f>(Table1[[#This Row],[INVENTORY IN UNITS ON HAND]]-W202)*Table1[[#This Row],[Std. Price ($)]]</f>
        <v>-93660.320164878678</v>
      </c>
      <c r="Y202" s="28">
        <v>1.04</v>
      </c>
      <c r="Z202" s="28">
        <v>31</v>
      </c>
    </row>
    <row r="203" spans="1:26" x14ac:dyDescent="0.15">
      <c r="A203" s="31">
        <v>51684.32609781393</v>
      </c>
      <c r="B203" s="32">
        <v>8.5659200000000002</v>
      </c>
      <c r="C203" s="32">
        <v>1042.6344166302827</v>
      </c>
      <c r="D203" s="32">
        <f>C203/Table1[[#This Row],[Std. Price ($)]]</f>
        <v>121.71890662419013</v>
      </c>
      <c r="E203" s="28">
        <v>58</v>
      </c>
      <c r="F203" s="28">
        <f>Table1[[#This Row],[APU
(units)]]*(1+Table1[[#This Row],[APU Trend]])^0</f>
        <v>58</v>
      </c>
      <c r="G203" s="28">
        <f>Table1[[#This Row],[APU
(units)]]*(1+Table1[[#This Row],[APU Trend]])^1</f>
        <v>81.199999999999989</v>
      </c>
      <c r="H203" s="28">
        <f>Table1[[#This Row],[APU
(units)]]*(1+Table1[[#This Row],[APU Trend]])^2</f>
        <v>113.67999999999998</v>
      </c>
      <c r="I203" s="55">
        <f>Table1[[#This Row],[APU
(units)]]*(1+Table1[[#This Row],[APU Trend]])^3</f>
        <v>159.15199999999996</v>
      </c>
      <c r="J203" s="55">
        <f>Table1[[#This Row],[APU
(units)]]*(1+Table1[[#This Row],[APU Trend]])^4</f>
        <v>222.81279999999992</v>
      </c>
      <c r="K203" s="55">
        <f>Table1[[#This Row],[APU
(units)]]*(1+Table1[[#This Row],[APU Trend]])^5</f>
        <v>311.93791999999991</v>
      </c>
      <c r="L203" s="55">
        <f>Table1[[#This Row],[APU
(units)]]*(1+Table1[[#This Row],[APU Trend]])^6</f>
        <v>436.7130879999998</v>
      </c>
      <c r="M203" s="55">
        <f>Table1[[#This Row],[APU
(units)]]*(1+Table1[[#This Row],[APU Trend]])^7</f>
        <v>611.3983231999996</v>
      </c>
      <c r="N203" s="55">
        <f>Table1[[#This Row],[APU
(units)]]*(1+Table1[[#This Row],[APU Trend]])^8</f>
        <v>855.95765247999952</v>
      </c>
      <c r="O203" s="55">
        <f>Table1[[#This Row],[APU
(units)]]*(1+Table1[[#This Row],[APU Trend]])^9</f>
        <v>1198.3407134719992</v>
      </c>
      <c r="P203" s="55">
        <f>Table1[[#This Row],[APU
(units)]]*(1+Table1[[#This Row],[APU Trend]])^10</f>
        <v>1677.6769988607989</v>
      </c>
      <c r="Q203" s="55">
        <f>Table1[[#This Row],[APU
(units)]]*(1+Table1[[#This Row],[APU Trend]])^11</f>
        <v>2348.7477984051179</v>
      </c>
      <c r="R203" s="55">
        <f>SUM(Table1[[#This Row],[Oct]:[September]])</f>
        <v>8075.6172944179143</v>
      </c>
      <c r="S203" s="55">
        <f>Table1[[#This Row],[On-Hand Stock ($)]]*Table1[[#This Row],[APU Trend]]</f>
        <v>417.0537666521131</v>
      </c>
      <c r="T203" s="87">
        <v>0.4</v>
      </c>
      <c r="U203" s="87" t="b">
        <f>IF(AND(Table1[[#This Row],[INVENTROY SIZING]]&lt;0,Table1[[#This Row],[Lead Time (days)]]&lt;30),TRUE,FALSE)</f>
        <v>0</v>
      </c>
      <c r="V203" s="28">
        <v>0.92</v>
      </c>
      <c r="W203" s="28">
        <f>1.65+SQRT((30)*Table1[[#This Row],[Demand variability (COV)]])+(V203*Table1[[#This Row],[APU
(units)]])^2</f>
        <v>2853.8385794855662</v>
      </c>
      <c r="X203" s="28">
        <f>(Table1[[#This Row],[INVENTORY IN UNITS ON HAND]]-W203)*Table1[[#This Row],[Std. Price ($)]]</f>
        <v>-23403.118548156723</v>
      </c>
      <c r="Y203" s="28">
        <v>0.8</v>
      </c>
      <c r="Z203" s="28">
        <v>50</v>
      </c>
    </row>
    <row r="204" spans="1:26" x14ac:dyDescent="0.15">
      <c r="A204" s="31">
        <v>19153.674760635775</v>
      </c>
      <c r="B204" s="32">
        <v>6.4460000000000006</v>
      </c>
      <c r="C204" s="32">
        <v>12800</v>
      </c>
      <c r="D204" s="32">
        <f>C204/Table1[[#This Row],[Std. Price ($)]]</f>
        <v>1985.7275829972075</v>
      </c>
      <c r="E204" s="28">
        <v>34</v>
      </c>
      <c r="F204" s="28">
        <f>Table1[[#This Row],[APU
(units)]]*(1+Table1[[#This Row],[APU Trend]])^0</f>
        <v>34</v>
      </c>
      <c r="G204" s="28">
        <f>Table1[[#This Row],[APU
(units)]]*(1+Table1[[#This Row],[APU Trend]])^1</f>
        <v>13.600000000000001</v>
      </c>
      <c r="H204" s="28">
        <f>Table1[[#This Row],[APU
(units)]]*(1+Table1[[#This Row],[APU Trend]])^2</f>
        <v>5.4400000000000013</v>
      </c>
      <c r="I204" s="55">
        <f>Table1[[#This Row],[APU
(units)]]*(1+Table1[[#This Row],[APU Trend]])^3</f>
        <v>2.1760000000000006</v>
      </c>
      <c r="J204" s="55">
        <f>Table1[[#This Row],[APU
(units)]]*(1+Table1[[#This Row],[APU Trend]])^4</f>
        <v>0.8704000000000004</v>
      </c>
      <c r="K204" s="55">
        <f>Table1[[#This Row],[APU
(units)]]*(1+Table1[[#This Row],[APU Trend]])^5</f>
        <v>0.34816000000000019</v>
      </c>
      <c r="L204" s="55">
        <f>Table1[[#This Row],[APU
(units)]]*(1+Table1[[#This Row],[APU Trend]])^6</f>
        <v>0.13926400000000008</v>
      </c>
      <c r="M204" s="55">
        <f>Table1[[#This Row],[APU
(units)]]*(1+Table1[[#This Row],[APU Trend]])^7</f>
        <v>5.5705600000000043E-2</v>
      </c>
      <c r="N204" s="55">
        <f>Table1[[#This Row],[APU
(units)]]*(1+Table1[[#This Row],[APU Trend]])^8</f>
        <v>2.2282240000000019E-2</v>
      </c>
      <c r="O204" s="55">
        <f>Table1[[#This Row],[APU
(units)]]*(1+Table1[[#This Row],[APU Trend]])^9</f>
        <v>8.9128960000000087E-3</v>
      </c>
      <c r="P204" s="55">
        <f>Table1[[#This Row],[APU
(units)]]*(1+Table1[[#This Row],[APU Trend]])^10</f>
        <v>3.5651584000000037E-3</v>
      </c>
      <c r="Q204" s="55">
        <f>Table1[[#This Row],[APU
(units)]]*(1+Table1[[#This Row],[APU Trend]])^11</f>
        <v>1.4260633600000016E-3</v>
      </c>
      <c r="R204" s="55">
        <f>SUM(Table1[[#This Row],[Oct]:[September]])</f>
        <v>56.665715957760014</v>
      </c>
      <c r="S204" s="55">
        <f>Table1[[#This Row],[On-Hand Stock ($)]]*Table1[[#This Row],[APU Trend]]</f>
        <v>-7680</v>
      </c>
      <c r="T204" s="87">
        <v>-0.6</v>
      </c>
      <c r="U204" s="87" t="b">
        <f>IF(AND(Table1[[#This Row],[INVENTROY SIZING]]&lt;0,Table1[[#This Row],[Lead Time (days)]]&lt;30),TRUE,FALSE)</f>
        <v>1</v>
      </c>
      <c r="V204" s="28">
        <v>1</v>
      </c>
      <c r="W204" s="28">
        <f>1.65+SQRT((30)*Table1[[#This Row],[Demand variability (COV)]])+(V204*Table1[[#This Row],[APU
(units)]])^2</f>
        <v>1162.3297435827189</v>
      </c>
      <c r="X204" s="28">
        <f>(Table1[[#This Row],[INVENTORY IN UNITS ON HAND]]-W204)*Table1[[#This Row],[Std. Price ($)]]</f>
        <v>5307.6224728657935</v>
      </c>
      <c r="Y204" s="28">
        <v>0.73</v>
      </c>
      <c r="Z204" s="28">
        <v>17</v>
      </c>
    </row>
    <row r="205" spans="1:26" x14ac:dyDescent="0.15">
      <c r="A205" s="31">
        <v>68319.075423424365</v>
      </c>
      <c r="B205" s="32">
        <v>6.0170000000000003</v>
      </c>
      <c r="C205" s="32">
        <v>3234.2062623750003</v>
      </c>
      <c r="D205" s="32">
        <f>C205/Table1[[#This Row],[Std. Price ($)]]</f>
        <v>537.51142801645335</v>
      </c>
      <c r="E205" s="28">
        <v>430</v>
      </c>
      <c r="F205" s="28">
        <f>Table1[[#This Row],[APU
(units)]]*(1+Table1[[#This Row],[APU Trend]])^0</f>
        <v>430</v>
      </c>
      <c r="G205" s="28">
        <f>Table1[[#This Row],[APU
(units)]]*(1+Table1[[#This Row],[APU Trend]])^1</f>
        <v>645</v>
      </c>
      <c r="H205" s="28">
        <f>Table1[[#This Row],[APU
(units)]]*(1+Table1[[#This Row],[APU Trend]])^2</f>
        <v>967.5</v>
      </c>
      <c r="I205" s="55">
        <f>Table1[[#This Row],[APU
(units)]]*(1+Table1[[#This Row],[APU Trend]])^3</f>
        <v>1451.25</v>
      </c>
      <c r="J205" s="55">
        <f>Table1[[#This Row],[APU
(units)]]*(1+Table1[[#This Row],[APU Trend]])^4</f>
        <v>2176.875</v>
      </c>
      <c r="K205" s="55">
        <f>Table1[[#This Row],[APU
(units)]]*(1+Table1[[#This Row],[APU Trend]])^5</f>
        <v>3265.3125</v>
      </c>
      <c r="L205" s="55">
        <f>Table1[[#This Row],[APU
(units)]]*(1+Table1[[#This Row],[APU Trend]])^6</f>
        <v>4897.96875</v>
      </c>
      <c r="M205" s="55">
        <f>Table1[[#This Row],[APU
(units)]]*(1+Table1[[#This Row],[APU Trend]])^7</f>
        <v>7346.953125</v>
      </c>
      <c r="N205" s="55">
        <f>Table1[[#This Row],[APU
(units)]]*(1+Table1[[#This Row],[APU Trend]])^8</f>
        <v>11020.4296875</v>
      </c>
      <c r="O205" s="55">
        <f>Table1[[#This Row],[APU
(units)]]*(1+Table1[[#This Row],[APU Trend]])^9</f>
        <v>16530.64453125</v>
      </c>
      <c r="P205" s="55">
        <f>Table1[[#This Row],[APU
(units)]]*(1+Table1[[#This Row],[APU Trend]])^10</f>
        <v>24795.966796875</v>
      </c>
      <c r="Q205" s="55">
        <f>Table1[[#This Row],[APU
(units)]]*(1+Table1[[#This Row],[APU Trend]])^11</f>
        <v>37193.9501953125</v>
      </c>
      <c r="R205" s="55">
        <f>SUM(Table1[[#This Row],[Oct]:[September]])</f>
        <v>110721.8505859375</v>
      </c>
      <c r="S205" s="55">
        <f>Table1[[#This Row],[On-Hand Stock ($)]]*Table1[[#This Row],[APU Trend]]</f>
        <v>1617.1031311875001</v>
      </c>
      <c r="T205" s="87">
        <v>0.5</v>
      </c>
      <c r="U205" s="87" t="b">
        <f>IF(AND(Table1[[#This Row],[INVENTROY SIZING]]&lt;0,Table1[[#This Row],[Lead Time (days)]]&lt;30),TRUE,FALSE)</f>
        <v>0</v>
      </c>
      <c r="V205" s="28">
        <v>1</v>
      </c>
      <c r="W205" s="28">
        <f>1.65+SQRT((30)*Table1[[#This Row],[Demand variability (COV)]])+(V205*Table1[[#This Row],[APU
(units)]])^2</f>
        <v>184907.4723706512</v>
      </c>
      <c r="X205" s="28">
        <f>(Table1[[#This Row],[INVENTORY IN UNITS ON HAND]]-W205)*Table1[[#This Row],[Std. Price ($)]]</f>
        <v>-1109354.0549918334</v>
      </c>
      <c r="Y205" s="28">
        <v>1.1299999999999999</v>
      </c>
      <c r="Z205" s="28">
        <v>25</v>
      </c>
    </row>
    <row r="206" spans="1:26" x14ac:dyDescent="0.15">
      <c r="A206" s="31">
        <v>55806.515804334711</v>
      </c>
      <c r="B206" s="32">
        <v>8.7225599999999996</v>
      </c>
      <c r="C206" s="32">
        <v>316.79283260106655</v>
      </c>
      <c r="D206" s="32">
        <f>C206/Table1[[#This Row],[Std. Price ($)]]</f>
        <v>36.318790882615488</v>
      </c>
      <c r="E206" s="28">
        <v>58</v>
      </c>
      <c r="F206" s="28">
        <f>Table1[[#This Row],[APU
(units)]]*(1+Table1[[#This Row],[APU Trend]])^0</f>
        <v>58</v>
      </c>
      <c r="G206" s="28">
        <f>Table1[[#This Row],[APU
(units)]]*(1+Table1[[#This Row],[APU Trend]])^1</f>
        <v>34.799999999999997</v>
      </c>
      <c r="H206" s="28">
        <f>Table1[[#This Row],[APU
(units)]]*(1+Table1[[#This Row],[APU Trend]])^2</f>
        <v>20.88</v>
      </c>
      <c r="I206" s="55">
        <f>Table1[[#This Row],[APU
(units)]]*(1+Table1[[#This Row],[APU Trend]])^3</f>
        <v>12.528</v>
      </c>
      <c r="J206" s="55">
        <f>Table1[[#This Row],[APU
(units)]]*(1+Table1[[#This Row],[APU Trend]])^4</f>
        <v>7.5167999999999999</v>
      </c>
      <c r="K206" s="55">
        <f>Table1[[#This Row],[APU
(units)]]*(1+Table1[[#This Row],[APU Trend]])^5</f>
        <v>4.5100799999999994</v>
      </c>
      <c r="L206" s="55">
        <f>Table1[[#This Row],[APU
(units)]]*(1+Table1[[#This Row],[APU Trend]])^6</f>
        <v>2.7060479999999996</v>
      </c>
      <c r="M206" s="55">
        <f>Table1[[#This Row],[APU
(units)]]*(1+Table1[[#This Row],[APU Trend]])^7</f>
        <v>1.6236287999999999</v>
      </c>
      <c r="N206" s="55">
        <f>Table1[[#This Row],[APU
(units)]]*(1+Table1[[#This Row],[APU Trend]])^8</f>
        <v>0.97417727999999981</v>
      </c>
      <c r="O206" s="55">
        <f>Table1[[#This Row],[APU
(units)]]*(1+Table1[[#This Row],[APU Trend]])^9</f>
        <v>0.58450636799999989</v>
      </c>
      <c r="P206" s="55">
        <f>Table1[[#This Row],[APU
(units)]]*(1+Table1[[#This Row],[APU Trend]])^10</f>
        <v>0.35070382079999995</v>
      </c>
      <c r="Q206" s="55">
        <f>Table1[[#This Row],[APU
(units)]]*(1+Table1[[#This Row],[APU Trend]])^11</f>
        <v>0.21042229247999997</v>
      </c>
      <c r="R206" s="55">
        <f>SUM(Table1[[#This Row],[Oct]:[September]])</f>
        <v>144.68436656127997</v>
      </c>
      <c r="S206" s="55">
        <f>Table1[[#This Row],[On-Hand Stock ($)]]*Table1[[#This Row],[APU Trend]]</f>
        <v>-126.71713304042663</v>
      </c>
      <c r="T206" s="87">
        <v>-0.4</v>
      </c>
      <c r="U206" s="87" t="b">
        <f>IF(AND(Table1[[#This Row],[INVENTROY SIZING]]&lt;0,Table1[[#This Row],[Lead Time (days)]]&lt;30),TRUE,FALSE)</f>
        <v>1</v>
      </c>
      <c r="V206" s="28">
        <v>0.81</v>
      </c>
      <c r="W206" s="28">
        <f>1.65+SQRT((30)*Table1[[#This Row],[Demand variability (COV)]])+(V206*Table1[[#This Row],[APU
(units)]])^2</f>
        <v>2214.1089391260157</v>
      </c>
      <c r="X206" s="28">
        <f>(Table1[[#This Row],[INVENTORY IN UNITS ON HAND]]-W206)*Table1[[#This Row],[Std. Price ($)]]</f>
        <v>-18995.905235461953</v>
      </c>
      <c r="Y206" s="28">
        <v>0.95</v>
      </c>
      <c r="Z206" s="28">
        <v>15</v>
      </c>
    </row>
    <row r="207" spans="1:26" x14ac:dyDescent="0.15">
      <c r="A207" s="31">
        <v>20509.285961112866</v>
      </c>
      <c r="B207" s="32">
        <v>11.534270000000001</v>
      </c>
      <c r="C207" s="32">
        <v>1261.1820985563802</v>
      </c>
      <c r="D207" s="32">
        <f>C207/Table1[[#This Row],[Std. Price ($)]]</f>
        <v>109.34216890677781</v>
      </c>
      <c r="E207" s="28">
        <v>98</v>
      </c>
      <c r="F207" s="28">
        <f>Table1[[#This Row],[APU
(units)]]*(1+Table1[[#This Row],[APU Trend]])^0</f>
        <v>98</v>
      </c>
      <c r="G207" s="28">
        <f>Table1[[#This Row],[APU
(units)]]*(1+Table1[[#This Row],[APU Trend]])^1</f>
        <v>147</v>
      </c>
      <c r="H207" s="28">
        <f>Table1[[#This Row],[APU
(units)]]*(1+Table1[[#This Row],[APU Trend]])^2</f>
        <v>220.5</v>
      </c>
      <c r="I207" s="55">
        <f>Table1[[#This Row],[APU
(units)]]*(1+Table1[[#This Row],[APU Trend]])^3</f>
        <v>330.75</v>
      </c>
      <c r="J207" s="55">
        <f>Table1[[#This Row],[APU
(units)]]*(1+Table1[[#This Row],[APU Trend]])^4</f>
        <v>496.125</v>
      </c>
      <c r="K207" s="55">
        <f>Table1[[#This Row],[APU
(units)]]*(1+Table1[[#This Row],[APU Trend]])^5</f>
        <v>744.1875</v>
      </c>
      <c r="L207" s="55">
        <f>Table1[[#This Row],[APU
(units)]]*(1+Table1[[#This Row],[APU Trend]])^6</f>
        <v>1116.28125</v>
      </c>
      <c r="M207" s="55">
        <f>Table1[[#This Row],[APU
(units)]]*(1+Table1[[#This Row],[APU Trend]])^7</f>
        <v>1674.421875</v>
      </c>
      <c r="N207" s="55">
        <f>Table1[[#This Row],[APU
(units)]]*(1+Table1[[#This Row],[APU Trend]])^8</f>
        <v>2511.6328125</v>
      </c>
      <c r="O207" s="55">
        <f>Table1[[#This Row],[APU
(units)]]*(1+Table1[[#This Row],[APU Trend]])^9</f>
        <v>3767.44921875</v>
      </c>
      <c r="P207" s="55">
        <f>Table1[[#This Row],[APU
(units)]]*(1+Table1[[#This Row],[APU Trend]])^10</f>
        <v>5651.173828125</v>
      </c>
      <c r="Q207" s="55">
        <f>Table1[[#This Row],[APU
(units)]]*(1+Table1[[#This Row],[APU Trend]])^11</f>
        <v>8476.7607421875</v>
      </c>
      <c r="R207" s="55">
        <f>SUM(Table1[[#This Row],[Oct]:[September]])</f>
        <v>25234.2822265625</v>
      </c>
      <c r="S207" s="55">
        <f>Table1[[#This Row],[On-Hand Stock ($)]]*Table1[[#This Row],[APU Trend]]</f>
        <v>630.5910492781901</v>
      </c>
      <c r="T207" s="87">
        <v>0.5</v>
      </c>
      <c r="U207" s="87" t="b">
        <f>IF(AND(Table1[[#This Row],[INVENTROY SIZING]]&lt;0,Table1[[#This Row],[Lead Time (days)]]&lt;30),TRUE,FALSE)</f>
        <v>0</v>
      </c>
      <c r="V207" s="28">
        <v>1</v>
      </c>
      <c r="W207" s="28">
        <f>1.65+SQRT((30)*Table1[[#This Row],[Demand variability (COV)]])+(V207*Table1[[#This Row],[APU
(units)]])^2</f>
        <v>9611.0721766846909</v>
      </c>
      <c r="X207" s="28">
        <f>(Table1[[#This Row],[INVENTORY IN UNITS ON HAND]]-W207)*Table1[[#This Row],[Std. Price ($)]]</f>
        <v>-109595.51937681256</v>
      </c>
      <c r="Y207" s="28">
        <v>0.98</v>
      </c>
      <c r="Z207" s="28">
        <v>23</v>
      </c>
    </row>
    <row r="208" spans="1:26" x14ac:dyDescent="0.15">
      <c r="A208" s="31">
        <v>95930.30237489834</v>
      </c>
      <c r="B208" s="32">
        <v>9.636000000000001</v>
      </c>
      <c r="C208" s="32">
        <v>1084.5785724840002</v>
      </c>
      <c r="D208" s="32">
        <f>C208/Table1[[#This Row],[Std. Price ($)]]</f>
        <v>112.55485393150686</v>
      </c>
      <c r="E208" s="28">
        <v>138</v>
      </c>
      <c r="F208" s="28">
        <f>Table1[[#This Row],[APU
(units)]]*(1+Table1[[#This Row],[APU Trend]])^0</f>
        <v>138</v>
      </c>
      <c r="G208" s="28">
        <f>Table1[[#This Row],[APU
(units)]]*(1+Table1[[#This Row],[APU Trend]])^1</f>
        <v>124.2</v>
      </c>
      <c r="H208" s="28">
        <f>Table1[[#This Row],[APU
(units)]]*(1+Table1[[#This Row],[APU Trend]])^2</f>
        <v>111.78</v>
      </c>
      <c r="I208" s="55">
        <f>Table1[[#This Row],[APU
(units)]]*(1+Table1[[#This Row],[APU Trend]])^3</f>
        <v>100.60200000000002</v>
      </c>
      <c r="J208" s="55">
        <f>Table1[[#This Row],[APU
(units)]]*(1+Table1[[#This Row],[APU Trend]])^4</f>
        <v>90.541800000000023</v>
      </c>
      <c r="K208" s="55">
        <f>Table1[[#This Row],[APU
(units)]]*(1+Table1[[#This Row],[APU Trend]])^5</f>
        <v>81.487620000000021</v>
      </c>
      <c r="L208" s="55">
        <f>Table1[[#This Row],[APU
(units)]]*(1+Table1[[#This Row],[APU Trend]])^6</f>
        <v>73.338858000000016</v>
      </c>
      <c r="M208" s="55">
        <f>Table1[[#This Row],[APU
(units)]]*(1+Table1[[#This Row],[APU Trend]])^7</f>
        <v>66.004972200000026</v>
      </c>
      <c r="N208" s="55">
        <f>Table1[[#This Row],[APU
(units)]]*(1+Table1[[#This Row],[APU Trend]])^8</f>
        <v>59.404474980000025</v>
      </c>
      <c r="O208" s="55">
        <f>Table1[[#This Row],[APU
(units)]]*(1+Table1[[#This Row],[APU Trend]])^9</f>
        <v>53.46402748200002</v>
      </c>
      <c r="P208" s="55">
        <f>Table1[[#This Row],[APU
(units)]]*(1+Table1[[#This Row],[APU Trend]])^10</f>
        <v>48.117624733800021</v>
      </c>
      <c r="Q208" s="55">
        <f>Table1[[#This Row],[APU
(units)]]*(1+Table1[[#This Row],[APU Trend]])^11</f>
        <v>43.305862260420021</v>
      </c>
      <c r="R208" s="55">
        <f>SUM(Table1[[#This Row],[Oct]:[September]])</f>
        <v>990.24723965622002</v>
      </c>
      <c r="S208" s="55">
        <f>Table1[[#This Row],[On-Hand Stock ($)]]*Table1[[#This Row],[APU Trend]]</f>
        <v>-108.45785724840003</v>
      </c>
      <c r="T208" s="87">
        <v>-0.1</v>
      </c>
      <c r="U208" s="87" t="b">
        <f>IF(AND(Table1[[#This Row],[INVENTROY SIZING]]&lt;0,Table1[[#This Row],[Lead Time (days)]]&lt;30),TRUE,FALSE)</f>
        <v>0</v>
      </c>
      <c r="V208" s="28">
        <v>1</v>
      </c>
      <c r="W208" s="28">
        <f>1.65+SQRT((30)*Table1[[#This Row],[Demand variability (COV)]])+(V208*Table1[[#This Row],[APU
(units)]])^2</f>
        <v>19050.329743582719</v>
      </c>
      <c r="X208" s="28">
        <f>(Table1[[#This Row],[INVENTORY IN UNITS ON HAND]]-W208)*Table1[[#This Row],[Std. Price ($)]]</f>
        <v>-182484.39883667912</v>
      </c>
      <c r="Y208" s="28">
        <v>0.73</v>
      </c>
      <c r="Z208" s="28">
        <v>31</v>
      </c>
    </row>
    <row r="209" spans="1:26" x14ac:dyDescent="0.15">
      <c r="A209" s="31">
        <v>66550.650270695842</v>
      </c>
      <c r="B209" s="32">
        <v>6.8280300000000009</v>
      </c>
      <c r="C209" s="32">
        <v>1129.9156327387502</v>
      </c>
      <c r="D209" s="32">
        <f>C209/Table1[[#This Row],[Std. Price ($)]]</f>
        <v>165.48193735803008</v>
      </c>
      <c r="E209" s="28">
        <v>90</v>
      </c>
      <c r="F209" s="28">
        <f>Table1[[#This Row],[APU
(units)]]*(1+Table1[[#This Row],[APU Trend]])^0</f>
        <v>90</v>
      </c>
      <c r="G209" s="28">
        <f>Table1[[#This Row],[APU
(units)]]*(1+Table1[[#This Row],[APU Trend]])^1</f>
        <v>36</v>
      </c>
      <c r="H209" s="28">
        <f>Table1[[#This Row],[APU
(units)]]*(1+Table1[[#This Row],[APU Trend]])^2</f>
        <v>14.400000000000002</v>
      </c>
      <c r="I209" s="55">
        <f>Table1[[#This Row],[APU
(units)]]*(1+Table1[[#This Row],[APU Trend]])^3</f>
        <v>5.7600000000000016</v>
      </c>
      <c r="J209" s="55">
        <f>Table1[[#This Row],[APU
(units)]]*(1+Table1[[#This Row],[APU Trend]])^4</f>
        <v>2.3040000000000012</v>
      </c>
      <c r="K209" s="55">
        <f>Table1[[#This Row],[APU
(units)]]*(1+Table1[[#This Row],[APU Trend]])^5</f>
        <v>0.92160000000000053</v>
      </c>
      <c r="L209" s="55">
        <f>Table1[[#This Row],[APU
(units)]]*(1+Table1[[#This Row],[APU Trend]])^6</f>
        <v>0.36864000000000019</v>
      </c>
      <c r="M209" s="55">
        <f>Table1[[#This Row],[APU
(units)]]*(1+Table1[[#This Row],[APU Trend]])^7</f>
        <v>0.14745600000000011</v>
      </c>
      <c r="N209" s="55">
        <f>Table1[[#This Row],[APU
(units)]]*(1+Table1[[#This Row],[APU Trend]])^8</f>
        <v>5.8982400000000053E-2</v>
      </c>
      <c r="O209" s="55">
        <f>Table1[[#This Row],[APU
(units)]]*(1+Table1[[#This Row],[APU Trend]])^9</f>
        <v>2.359296000000002E-2</v>
      </c>
      <c r="P209" s="55">
        <f>Table1[[#This Row],[APU
(units)]]*(1+Table1[[#This Row],[APU Trend]])^10</f>
        <v>9.4371840000000099E-3</v>
      </c>
      <c r="Q209" s="55">
        <f>Table1[[#This Row],[APU
(units)]]*(1+Table1[[#This Row],[APU Trend]])^11</f>
        <v>3.7748736000000039E-3</v>
      </c>
      <c r="R209" s="55">
        <f>SUM(Table1[[#This Row],[Oct]:[September]])</f>
        <v>149.99748341760002</v>
      </c>
      <c r="S209" s="55">
        <f>Table1[[#This Row],[On-Hand Stock ($)]]*Table1[[#This Row],[APU Trend]]</f>
        <v>-677.94937964325015</v>
      </c>
      <c r="T209" s="87">
        <v>-0.6</v>
      </c>
      <c r="U209" s="87" t="b">
        <f>IF(AND(Table1[[#This Row],[INVENTROY SIZING]]&lt;0,Table1[[#This Row],[Lead Time (days)]]&lt;30),TRUE,FALSE)</f>
        <v>1</v>
      </c>
      <c r="V209" s="28">
        <v>1</v>
      </c>
      <c r="W209" s="28">
        <f>1.65+SQRT((30)*Table1[[#This Row],[Demand variability (COV)]])+(V209*Table1[[#This Row],[APU
(units)]])^2</f>
        <v>8108.2907830863533</v>
      </c>
      <c r="X209" s="28">
        <f>(Table1[[#This Row],[INVENTORY IN UNITS ON HAND]]-W209)*Table1[[#This Row],[Std. Price ($)]]</f>
        <v>-54233.737082898369</v>
      </c>
      <c r="Y209" s="28">
        <v>1.47</v>
      </c>
      <c r="Z209" s="28">
        <v>25</v>
      </c>
    </row>
    <row r="210" spans="1:26" x14ac:dyDescent="0.15">
      <c r="A210" s="31">
        <v>34612.872139206149</v>
      </c>
      <c r="B210" s="32">
        <v>57.241140000000001</v>
      </c>
      <c r="C210" s="32">
        <v>3033.3715112562404</v>
      </c>
      <c r="D210" s="32">
        <f>C210/Table1[[#This Row],[Std. Price ($)]]</f>
        <v>52.992856383647151</v>
      </c>
      <c r="E210" s="28">
        <v>66</v>
      </c>
      <c r="F210" s="28">
        <f>Table1[[#This Row],[APU
(units)]]*(1+Table1[[#This Row],[APU Trend]])^0</f>
        <v>66</v>
      </c>
      <c r="G210" s="28">
        <f>Table1[[#This Row],[APU
(units)]]*(1+Table1[[#This Row],[APU Trend]])^1</f>
        <v>118.8</v>
      </c>
      <c r="H210" s="28">
        <f>Table1[[#This Row],[APU
(units)]]*(1+Table1[[#This Row],[APU Trend]])^2</f>
        <v>213.84</v>
      </c>
      <c r="I210" s="55">
        <f>Table1[[#This Row],[APU
(units)]]*(1+Table1[[#This Row],[APU Trend]])^3</f>
        <v>384.91200000000003</v>
      </c>
      <c r="J210" s="55">
        <f>Table1[[#This Row],[APU
(units)]]*(1+Table1[[#This Row],[APU Trend]])^4</f>
        <v>692.84160000000008</v>
      </c>
      <c r="K210" s="55">
        <f>Table1[[#This Row],[APU
(units)]]*(1+Table1[[#This Row],[APU Trend]])^5</f>
        <v>1247.1148800000003</v>
      </c>
      <c r="L210" s="55">
        <f>Table1[[#This Row],[APU
(units)]]*(1+Table1[[#This Row],[APU Trend]])^6</f>
        <v>2244.8067840000008</v>
      </c>
      <c r="M210" s="55">
        <f>Table1[[#This Row],[APU
(units)]]*(1+Table1[[#This Row],[APU Trend]])^7</f>
        <v>4040.6522112000011</v>
      </c>
      <c r="N210" s="55">
        <f>Table1[[#This Row],[APU
(units)]]*(1+Table1[[#This Row],[APU Trend]])^8</f>
        <v>7273.1739801600024</v>
      </c>
      <c r="O210" s="55">
        <f>Table1[[#This Row],[APU
(units)]]*(1+Table1[[#This Row],[APU Trend]])^9</f>
        <v>13091.713164288005</v>
      </c>
      <c r="P210" s="55">
        <f>Table1[[#This Row],[APU
(units)]]*(1+Table1[[#This Row],[APU Trend]])^10</f>
        <v>23565.083695718411</v>
      </c>
      <c r="Q210" s="55">
        <f>Table1[[#This Row],[APU
(units)]]*(1+Table1[[#This Row],[APU Trend]])^11</f>
        <v>42417.150652293145</v>
      </c>
      <c r="R210" s="55">
        <f>SUM(Table1[[#This Row],[Oct]:[September]])</f>
        <v>95356.088967659569</v>
      </c>
      <c r="S210" s="55">
        <f>Table1[[#This Row],[On-Hand Stock ($)]]*Table1[[#This Row],[APU Trend]]</f>
        <v>2426.6972090049926</v>
      </c>
      <c r="T210" s="87">
        <v>0.8</v>
      </c>
      <c r="U210" s="87" t="b">
        <f>IF(AND(Table1[[#This Row],[INVENTROY SIZING]]&lt;0,Table1[[#This Row],[Lead Time (days)]]&lt;30),TRUE,FALSE)</f>
        <v>0</v>
      </c>
      <c r="V210" s="28">
        <v>1</v>
      </c>
      <c r="W210" s="28">
        <f>1.65+SQRT((30)*Table1[[#This Row],[Demand variability (COV)]])+(V210*Table1[[#This Row],[APU
(units)]])^2</f>
        <v>4362.3297435827189</v>
      </c>
      <c r="X210" s="28">
        <f>(Table1[[#This Row],[INVENTORY IN UNITS ON HAND]]-W210)*Table1[[#This Row],[Std. Price ($)]]</f>
        <v>-246671.35606732627</v>
      </c>
      <c r="Y210" s="28">
        <v>0.73</v>
      </c>
      <c r="Z210" s="28">
        <v>28</v>
      </c>
    </row>
    <row r="211" spans="1:26" x14ac:dyDescent="0.15">
      <c r="A211" s="31">
        <v>13232.796066233199</v>
      </c>
      <c r="B211" s="32">
        <v>45.738</v>
      </c>
      <c r="C211" s="32">
        <v>3911.8082832766672</v>
      </c>
      <c r="D211" s="32">
        <f>C211/Table1[[#This Row],[Std. Price ($)]]</f>
        <v>85.526439356261037</v>
      </c>
      <c r="E211" s="28">
        <v>74</v>
      </c>
      <c r="F211" s="28">
        <f>Table1[[#This Row],[APU
(units)]]*(1+Table1[[#This Row],[APU Trend]])^0</f>
        <v>74</v>
      </c>
      <c r="G211" s="28">
        <f>Table1[[#This Row],[APU
(units)]]*(1+Table1[[#This Row],[APU Trend]])^1</f>
        <v>162.80000000000001</v>
      </c>
      <c r="H211" s="28">
        <f>Table1[[#This Row],[APU
(units)]]*(1+Table1[[#This Row],[APU Trend]])^2</f>
        <v>358.16000000000008</v>
      </c>
      <c r="I211" s="55">
        <f>Table1[[#This Row],[APU
(units)]]*(1+Table1[[#This Row],[APU Trend]])^3</f>
        <v>787.95200000000023</v>
      </c>
      <c r="J211" s="55">
        <f>Table1[[#This Row],[APU
(units)]]*(1+Table1[[#This Row],[APU Trend]])^4</f>
        <v>1733.4944000000005</v>
      </c>
      <c r="K211" s="55">
        <f>Table1[[#This Row],[APU
(units)]]*(1+Table1[[#This Row],[APU Trend]])^5</f>
        <v>3813.6876800000014</v>
      </c>
      <c r="L211" s="55">
        <f>Table1[[#This Row],[APU
(units)]]*(1+Table1[[#This Row],[APU Trend]])^6</f>
        <v>8390.1128960000042</v>
      </c>
      <c r="M211" s="55">
        <f>Table1[[#This Row],[APU
(units)]]*(1+Table1[[#This Row],[APU Trend]])^7</f>
        <v>18458.24837120001</v>
      </c>
      <c r="N211" s="55">
        <f>Table1[[#This Row],[APU
(units)]]*(1+Table1[[#This Row],[APU Trend]])^8</f>
        <v>40608.146416640018</v>
      </c>
      <c r="O211" s="55">
        <f>Table1[[#This Row],[APU
(units)]]*(1+Table1[[#This Row],[APU Trend]])^9</f>
        <v>89337.922116608053</v>
      </c>
      <c r="P211" s="55">
        <f>Table1[[#This Row],[APU
(units)]]*(1+Table1[[#This Row],[APU Trend]])^10</f>
        <v>196543.42865653776</v>
      </c>
      <c r="Q211" s="55">
        <f>Table1[[#This Row],[APU
(units)]]*(1+Table1[[#This Row],[APU Trend]])^11</f>
        <v>432395.54304438311</v>
      </c>
      <c r="R211" s="55">
        <f>SUM(Table1[[#This Row],[Oct]:[September]])</f>
        <v>792663.49558136892</v>
      </c>
      <c r="S211" s="55">
        <f>Table1[[#This Row],[On-Hand Stock ($)]]*Table1[[#This Row],[APU Trend]]</f>
        <v>4694.1699399320005</v>
      </c>
      <c r="T211" s="87">
        <v>1.2</v>
      </c>
      <c r="U211" s="87" t="b">
        <f>IF(AND(Table1[[#This Row],[INVENTROY SIZING]]&lt;0,Table1[[#This Row],[Lead Time (days)]]&lt;30),TRUE,FALSE)</f>
        <v>0</v>
      </c>
      <c r="V211" s="28">
        <v>1</v>
      </c>
      <c r="W211" s="28">
        <f>1.65+SQRT((30)*Table1[[#This Row],[Demand variability (COV)]])+(V211*Table1[[#This Row],[APU
(units)]])^2</f>
        <v>5482.9885391260159</v>
      </c>
      <c r="X211" s="28">
        <f>(Table1[[#This Row],[INVENTORY IN UNITS ON HAND]]-W211)*Table1[[#This Row],[Std. Price ($)]]</f>
        <v>-246869.12151926904</v>
      </c>
      <c r="Y211" s="28">
        <v>0.95</v>
      </c>
      <c r="Z211" s="28">
        <v>31</v>
      </c>
    </row>
    <row r="212" spans="1:26" x14ac:dyDescent="0.15">
      <c r="A212" s="31">
        <v>76543.523325411006</v>
      </c>
      <c r="B212" s="32">
        <v>16.39</v>
      </c>
      <c r="C212" s="32">
        <v>275.3255880833334</v>
      </c>
      <c r="D212" s="32">
        <f>C212/Table1[[#This Row],[Std. Price ($)]]</f>
        <v>16.79838853467562</v>
      </c>
      <c r="E212" s="28">
        <v>10</v>
      </c>
      <c r="F212" s="28">
        <f>Table1[[#This Row],[APU
(units)]]*(1+Table1[[#This Row],[APU Trend]])^0</f>
        <v>10</v>
      </c>
      <c r="G212" s="28">
        <f>Table1[[#This Row],[APU
(units)]]*(1+Table1[[#This Row],[APU Trend]])^1</f>
        <v>6</v>
      </c>
      <c r="H212" s="28">
        <f>Table1[[#This Row],[APU
(units)]]*(1+Table1[[#This Row],[APU Trend]])^2</f>
        <v>3.5999999999999996</v>
      </c>
      <c r="I212" s="55">
        <f>Table1[[#This Row],[APU
(units)]]*(1+Table1[[#This Row],[APU Trend]])^3</f>
        <v>2.16</v>
      </c>
      <c r="J212" s="55">
        <f>Table1[[#This Row],[APU
(units)]]*(1+Table1[[#This Row],[APU Trend]])^4</f>
        <v>1.2959999999999998</v>
      </c>
      <c r="K212" s="55">
        <f>Table1[[#This Row],[APU
(units)]]*(1+Table1[[#This Row],[APU Trend]])^5</f>
        <v>0.77759999999999996</v>
      </c>
      <c r="L212" s="55">
        <f>Table1[[#This Row],[APU
(units)]]*(1+Table1[[#This Row],[APU Trend]])^6</f>
        <v>0.46655999999999997</v>
      </c>
      <c r="M212" s="55">
        <f>Table1[[#This Row],[APU
(units)]]*(1+Table1[[#This Row],[APU Trend]])^7</f>
        <v>0.27993599999999996</v>
      </c>
      <c r="N212" s="55">
        <f>Table1[[#This Row],[APU
(units)]]*(1+Table1[[#This Row],[APU Trend]])^8</f>
        <v>0.16796159999999999</v>
      </c>
      <c r="O212" s="55">
        <f>Table1[[#This Row],[APU
(units)]]*(1+Table1[[#This Row],[APU Trend]])^9</f>
        <v>0.10077695999999998</v>
      </c>
      <c r="P212" s="55">
        <f>Table1[[#This Row],[APU
(units)]]*(1+Table1[[#This Row],[APU Trend]])^10</f>
        <v>6.046617599999999E-2</v>
      </c>
      <c r="Q212" s="55">
        <f>Table1[[#This Row],[APU
(units)]]*(1+Table1[[#This Row],[APU Trend]])^11</f>
        <v>3.6279705599999997E-2</v>
      </c>
      <c r="R212" s="55">
        <f>SUM(Table1[[#This Row],[Oct]:[September]])</f>
        <v>24.945580441600001</v>
      </c>
      <c r="S212" s="55">
        <f>Table1[[#This Row],[On-Hand Stock ($)]]*Table1[[#This Row],[APU Trend]]</f>
        <v>-110.13023523333337</v>
      </c>
      <c r="T212" s="87">
        <v>-0.4</v>
      </c>
      <c r="U212" s="87" t="b">
        <f>IF(AND(Table1[[#This Row],[INVENTROY SIZING]]&lt;0,Table1[[#This Row],[Lead Time (days)]]&lt;30),TRUE,FALSE)</f>
        <v>0</v>
      </c>
      <c r="V212" s="28">
        <v>1</v>
      </c>
      <c r="W212" s="28">
        <f>1.65+SQRT((30)*Table1[[#This Row],[Demand variability (COV)]])+(V212*Table1[[#This Row],[APU
(units)]])^2</f>
        <v>108.01396103067893</v>
      </c>
      <c r="X212" s="28">
        <f>(Table1[[#This Row],[INVENTORY IN UNITS ON HAND]]-W212)*Table1[[#This Row],[Std. Price ($)]]</f>
        <v>-1495.0232332094943</v>
      </c>
      <c r="Y212" s="28">
        <v>1.35</v>
      </c>
      <c r="Z212" s="28">
        <v>31</v>
      </c>
    </row>
    <row r="213" spans="1:26" x14ac:dyDescent="0.15">
      <c r="A213" s="31">
        <v>26525.043602513022</v>
      </c>
      <c r="B213" s="32">
        <v>33.633600000000001</v>
      </c>
      <c r="C213" s="32">
        <v>3774.4275296757332</v>
      </c>
      <c r="D213" s="32">
        <f>C213/Table1[[#This Row],[Std. Price ($)]]</f>
        <v>112.22193073818245</v>
      </c>
      <c r="E213" s="28">
        <v>106</v>
      </c>
      <c r="F213" s="28">
        <f>Table1[[#This Row],[APU
(units)]]*(1+Table1[[#This Row],[APU Trend]])^0</f>
        <v>106</v>
      </c>
      <c r="G213" s="28">
        <f>Table1[[#This Row],[APU
(units)]]*(1+Table1[[#This Row],[APU Trend]])^1</f>
        <v>169.60000000000002</v>
      </c>
      <c r="H213" s="28">
        <f>Table1[[#This Row],[APU
(units)]]*(1+Table1[[#This Row],[APU Trend]])^2</f>
        <v>271.36000000000007</v>
      </c>
      <c r="I213" s="55">
        <f>Table1[[#This Row],[APU
(units)]]*(1+Table1[[#This Row],[APU Trend]])^3</f>
        <v>434.1760000000001</v>
      </c>
      <c r="J213" s="55">
        <f>Table1[[#This Row],[APU
(units)]]*(1+Table1[[#This Row],[APU Trend]])^4</f>
        <v>694.68160000000034</v>
      </c>
      <c r="K213" s="55">
        <f>Table1[[#This Row],[APU
(units)]]*(1+Table1[[#This Row],[APU Trend]])^5</f>
        <v>1111.4905600000006</v>
      </c>
      <c r="L213" s="55">
        <f>Table1[[#This Row],[APU
(units)]]*(1+Table1[[#This Row],[APU Trend]])^6</f>
        <v>1778.3848960000009</v>
      </c>
      <c r="M213" s="55">
        <f>Table1[[#This Row],[APU
(units)]]*(1+Table1[[#This Row],[APU Trend]])^7</f>
        <v>2845.4158336000023</v>
      </c>
      <c r="N213" s="55">
        <f>Table1[[#This Row],[APU
(units)]]*(1+Table1[[#This Row],[APU Trend]])^8</f>
        <v>4552.6653337600037</v>
      </c>
      <c r="O213" s="55">
        <f>Table1[[#This Row],[APU
(units)]]*(1+Table1[[#This Row],[APU Trend]])^9</f>
        <v>7284.2645340160061</v>
      </c>
      <c r="P213" s="55">
        <f>Table1[[#This Row],[APU
(units)]]*(1+Table1[[#This Row],[APU Trend]])^10</f>
        <v>11654.823254425612</v>
      </c>
      <c r="Q213" s="55">
        <f>Table1[[#This Row],[APU
(units)]]*(1+Table1[[#This Row],[APU Trend]])^11</f>
        <v>18647.717207080979</v>
      </c>
      <c r="R213" s="55">
        <f>SUM(Table1[[#This Row],[Oct]:[September]])</f>
        <v>49550.579218882602</v>
      </c>
      <c r="S213" s="55">
        <f>Table1[[#This Row],[On-Hand Stock ($)]]*Table1[[#This Row],[APU Trend]]</f>
        <v>2264.6565178054398</v>
      </c>
      <c r="T213" s="87">
        <v>0.6</v>
      </c>
      <c r="U213" s="87" t="b">
        <f>IF(AND(Table1[[#This Row],[INVENTROY SIZING]]&lt;0,Table1[[#This Row],[Lead Time (days)]]&lt;30),TRUE,FALSE)</f>
        <v>0</v>
      </c>
      <c r="V213" s="28">
        <v>1</v>
      </c>
      <c r="W213" s="28">
        <f>1.65+SQRT((30)*Table1[[#This Row],[Demand variability (COV)]])+(V213*Table1[[#This Row],[APU
(units)]])^2</f>
        <v>11242.72937003968</v>
      </c>
      <c r="X213" s="28">
        <f>(Table1[[#This Row],[INVENTORY IN UNITS ON HAND]]-W213)*Table1[[#This Row],[Std. Price ($)]]</f>
        <v>-374359.03501049092</v>
      </c>
      <c r="Y213" s="28">
        <v>0.86</v>
      </c>
      <c r="Z213" s="28">
        <v>31</v>
      </c>
    </row>
    <row r="214" spans="1:26" x14ac:dyDescent="0.15">
      <c r="A214" s="31">
        <v>85865.435431809005</v>
      </c>
      <c r="B214" s="32">
        <v>89.350580000000008</v>
      </c>
      <c r="C214" s="32">
        <v>8682.8938837002534</v>
      </c>
      <c r="D214" s="32">
        <f>C214/Table1[[#This Row],[Std. Price ($)]]</f>
        <v>97.177812205586719</v>
      </c>
      <c r="E214" s="28">
        <v>90</v>
      </c>
      <c r="F214" s="28">
        <f>Table1[[#This Row],[APU
(units)]]*(1+Table1[[#This Row],[APU Trend]])^0</f>
        <v>90</v>
      </c>
      <c r="G214" s="28">
        <f>Table1[[#This Row],[APU
(units)]]*(1+Table1[[#This Row],[APU Trend]])^1</f>
        <v>198.00000000000003</v>
      </c>
      <c r="H214" s="28">
        <f>Table1[[#This Row],[APU
(units)]]*(1+Table1[[#This Row],[APU Trend]])^2</f>
        <v>435.60000000000008</v>
      </c>
      <c r="I214" s="55">
        <f>Table1[[#This Row],[APU
(units)]]*(1+Table1[[#This Row],[APU Trend]])^3</f>
        <v>958.32000000000028</v>
      </c>
      <c r="J214" s="55">
        <f>Table1[[#This Row],[APU
(units)]]*(1+Table1[[#This Row],[APU Trend]])^4</f>
        <v>2108.3040000000005</v>
      </c>
      <c r="K214" s="55">
        <f>Table1[[#This Row],[APU
(units)]]*(1+Table1[[#This Row],[APU Trend]])^5</f>
        <v>4638.2688000000016</v>
      </c>
      <c r="L214" s="55">
        <f>Table1[[#This Row],[APU
(units)]]*(1+Table1[[#This Row],[APU Trend]])^6</f>
        <v>10204.191360000004</v>
      </c>
      <c r="M214" s="55">
        <f>Table1[[#This Row],[APU
(units)]]*(1+Table1[[#This Row],[APU Trend]])^7</f>
        <v>22449.220992000013</v>
      </c>
      <c r="N214" s="55">
        <f>Table1[[#This Row],[APU
(units)]]*(1+Table1[[#This Row],[APU Trend]])^8</f>
        <v>49388.286182400028</v>
      </c>
      <c r="O214" s="55">
        <f>Table1[[#This Row],[APU
(units)]]*(1+Table1[[#This Row],[APU Trend]])^9</f>
        <v>108654.22960128007</v>
      </c>
      <c r="P214" s="55">
        <f>Table1[[#This Row],[APU
(units)]]*(1+Table1[[#This Row],[APU Trend]])^10</f>
        <v>239039.30512281618</v>
      </c>
      <c r="Q214" s="55">
        <f>Table1[[#This Row],[APU
(units)]]*(1+Table1[[#This Row],[APU Trend]])^11</f>
        <v>525886.47127019567</v>
      </c>
      <c r="R214" s="55">
        <f>SUM(Table1[[#This Row],[Oct]:[September]])</f>
        <v>964050.19732869195</v>
      </c>
      <c r="S214" s="55">
        <f>Table1[[#This Row],[On-Hand Stock ($)]]*Table1[[#This Row],[APU Trend]]</f>
        <v>10419.472660440304</v>
      </c>
      <c r="T214" s="87">
        <v>1.2</v>
      </c>
      <c r="U214" s="87" t="b">
        <f>IF(AND(Table1[[#This Row],[INVENTROY SIZING]]&lt;0,Table1[[#This Row],[Lead Time (days)]]&lt;30),TRUE,FALSE)</f>
        <v>0</v>
      </c>
      <c r="V214" s="28">
        <v>0.82</v>
      </c>
      <c r="W214" s="28">
        <f>1.65+SQRT((30)*Table1[[#This Row],[Demand variability (COV)]])+(V214*Table1[[#This Row],[APU
(units)]])^2</f>
        <v>5454.0899999999992</v>
      </c>
      <c r="X214" s="28">
        <f>(Table1[[#This Row],[INVENTORY IN UNITS ON HAND]]-W214)*Table1[[#This Row],[Std. Price ($)]]</f>
        <v>-478643.21098849975</v>
      </c>
      <c r="Y214" s="28">
        <v>1.2</v>
      </c>
      <c r="Z214" s="28">
        <v>23</v>
      </c>
    </row>
    <row r="215" spans="1:26" x14ac:dyDescent="0.15">
      <c r="A215" s="31">
        <v>14394.163355246692</v>
      </c>
      <c r="B215" s="32">
        <v>6.9203310000000009</v>
      </c>
      <c r="C215" s="32">
        <v>1031.8024728611601</v>
      </c>
      <c r="D215" s="32">
        <f>C215/Table1[[#This Row],[Std. Price ($)]]</f>
        <v>149.09727191678547</v>
      </c>
      <c r="E215" s="28">
        <v>138</v>
      </c>
      <c r="F215" s="28">
        <f>Table1[[#This Row],[APU
(units)]]*(1+Table1[[#This Row],[APU Trend]])^0</f>
        <v>138</v>
      </c>
      <c r="G215" s="28">
        <f>Table1[[#This Row],[APU
(units)]]*(1+Table1[[#This Row],[APU Trend]])^1</f>
        <v>124.2</v>
      </c>
      <c r="H215" s="28">
        <f>Table1[[#This Row],[APU
(units)]]*(1+Table1[[#This Row],[APU Trend]])^2</f>
        <v>111.78</v>
      </c>
      <c r="I215" s="55">
        <f>Table1[[#This Row],[APU
(units)]]*(1+Table1[[#This Row],[APU Trend]])^3</f>
        <v>100.60200000000002</v>
      </c>
      <c r="J215" s="55">
        <f>Table1[[#This Row],[APU
(units)]]*(1+Table1[[#This Row],[APU Trend]])^4</f>
        <v>90.541800000000023</v>
      </c>
      <c r="K215" s="55">
        <f>Table1[[#This Row],[APU
(units)]]*(1+Table1[[#This Row],[APU Trend]])^5</f>
        <v>81.487620000000021</v>
      </c>
      <c r="L215" s="55">
        <f>Table1[[#This Row],[APU
(units)]]*(1+Table1[[#This Row],[APU Trend]])^6</f>
        <v>73.338858000000016</v>
      </c>
      <c r="M215" s="55">
        <f>Table1[[#This Row],[APU
(units)]]*(1+Table1[[#This Row],[APU Trend]])^7</f>
        <v>66.004972200000026</v>
      </c>
      <c r="N215" s="55">
        <f>Table1[[#This Row],[APU
(units)]]*(1+Table1[[#This Row],[APU Trend]])^8</f>
        <v>59.404474980000025</v>
      </c>
      <c r="O215" s="55">
        <f>Table1[[#This Row],[APU
(units)]]*(1+Table1[[#This Row],[APU Trend]])^9</f>
        <v>53.46402748200002</v>
      </c>
      <c r="P215" s="55">
        <f>Table1[[#This Row],[APU
(units)]]*(1+Table1[[#This Row],[APU Trend]])^10</f>
        <v>48.117624733800021</v>
      </c>
      <c r="Q215" s="55">
        <f>Table1[[#This Row],[APU
(units)]]*(1+Table1[[#This Row],[APU Trend]])^11</f>
        <v>43.305862260420021</v>
      </c>
      <c r="R215" s="55">
        <f>SUM(Table1[[#This Row],[Oct]:[September]])</f>
        <v>990.24723965622002</v>
      </c>
      <c r="S215" s="55">
        <f>Table1[[#This Row],[On-Hand Stock ($)]]*Table1[[#This Row],[APU Trend]]</f>
        <v>-103.18024728611601</v>
      </c>
      <c r="T215" s="87">
        <v>-0.1</v>
      </c>
      <c r="U215" s="87" t="b">
        <f>IF(AND(Table1[[#This Row],[INVENTROY SIZING]]&lt;0,Table1[[#This Row],[Lead Time (days)]]&lt;30),TRUE,FALSE)</f>
        <v>1</v>
      </c>
      <c r="V215" s="28">
        <v>1</v>
      </c>
      <c r="W215" s="28">
        <f>1.65+SQRT((30)*Table1[[#This Row],[Demand variability (COV)]])+(V215*Table1[[#This Row],[APU
(units)]])^2</f>
        <v>19050.232575694958</v>
      </c>
      <c r="X215" s="28">
        <f>(Table1[[#This Row],[INVENTORY IN UNITS ON HAND]]-W215)*Table1[[#This Row],[Std. Price ($)]]</f>
        <v>-130802.11257793053</v>
      </c>
      <c r="Y215" s="28">
        <v>0.7</v>
      </c>
      <c r="Z215" s="28">
        <v>28</v>
      </c>
    </row>
    <row r="216" spans="1:26" x14ac:dyDescent="0.15">
      <c r="A216" s="31">
        <v>35730.5835973965</v>
      </c>
      <c r="B216" s="32">
        <v>18.918900000000004</v>
      </c>
      <c r="C216" s="32">
        <v>2284.0811824149009</v>
      </c>
      <c r="D216" s="32">
        <f>C216/Table1[[#This Row],[Std. Price ($)]]</f>
        <v>120.73012608634225</v>
      </c>
      <c r="E216" s="28">
        <v>162</v>
      </c>
      <c r="F216" s="28">
        <f>Table1[[#This Row],[APU
(units)]]*(1+Table1[[#This Row],[APU Trend]])^0</f>
        <v>162</v>
      </c>
      <c r="G216" s="28">
        <f>Table1[[#This Row],[APU
(units)]]*(1+Table1[[#This Row],[APU Trend]])^1</f>
        <v>405</v>
      </c>
      <c r="H216" s="28">
        <f>Table1[[#This Row],[APU
(units)]]*(1+Table1[[#This Row],[APU Trend]])^2</f>
        <v>1012.5</v>
      </c>
      <c r="I216" s="55">
        <f>Table1[[#This Row],[APU
(units)]]*(1+Table1[[#This Row],[APU Trend]])^3</f>
        <v>2531.25</v>
      </c>
      <c r="J216" s="55">
        <f>Table1[[#This Row],[APU
(units)]]*(1+Table1[[#This Row],[APU Trend]])^4</f>
        <v>6328.125</v>
      </c>
      <c r="K216" s="55">
        <f>Table1[[#This Row],[APU
(units)]]*(1+Table1[[#This Row],[APU Trend]])^5</f>
        <v>15820.3125</v>
      </c>
      <c r="L216" s="55">
        <f>Table1[[#This Row],[APU
(units)]]*(1+Table1[[#This Row],[APU Trend]])^6</f>
        <v>39550.78125</v>
      </c>
      <c r="M216" s="55">
        <f>Table1[[#This Row],[APU
(units)]]*(1+Table1[[#This Row],[APU Trend]])^7</f>
        <v>98876.953125</v>
      </c>
      <c r="N216" s="55">
        <f>Table1[[#This Row],[APU
(units)]]*(1+Table1[[#This Row],[APU Trend]])^8</f>
        <v>247192.3828125</v>
      </c>
      <c r="O216" s="55">
        <f>Table1[[#This Row],[APU
(units)]]*(1+Table1[[#This Row],[APU Trend]])^9</f>
        <v>617980.95703125</v>
      </c>
      <c r="P216" s="55">
        <f>Table1[[#This Row],[APU
(units)]]*(1+Table1[[#This Row],[APU Trend]])^10</f>
        <v>1544952.392578125</v>
      </c>
      <c r="Q216" s="55">
        <f>Table1[[#This Row],[APU
(units)]]*(1+Table1[[#This Row],[APU Trend]])^11</f>
        <v>3862380.9814453125</v>
      </c>
      <c r="R216" s="55">
        <f>SUM(Table1[[#This Row],[Oct]:[September]])</f>
        <v>6437193.6357421875</v>
      </c>
      <c r="S216" s="55">
        <f>Table1[[#This Row],[On-Hand Stock ($)]]*Table1[[#This Row],[APU Trend]]</f>
        <v>3426.1217736223516</v>
      </c>
      <c r="T216" s="87">
        <v>1.5</v>
      </c>
      <c r="U216" s="87" t="b">
        <f>IF(AND(Table1[[#This Row],[INVENTROY SIZING]]&lt;0,Table1[[#This Row],[Lead Time (days)]]&lt;30),TRUE,FALSE)</f>
        <v>0</v>
      </c>
      <c r="V216" s="28">
        <v>1</v>
      </c>
      <c r="W216" s="28">
        <f>1.65+SQRT((30)*Table1[[#This Row],[Demand variability (COV)]])+(V216*Table1[[#This Row],[APU
(units)]])^2</f>
        <v>26250.518264577855</v>
      </c>
      <c r="X216" s="28">
        <f>(Table1[[#This Row],[INVENTORY IN UNITS ON HAND]]-W216)*Table1[[#This Row],[Std. Price ($)]]</f>
        <v>-494346.84881330718</v>
      </c>
      <c r="Y216" s="28">
        <v>0.79</v>
      </c>
      <c r="Z216" s="28">
        <v>23</v>
      </c>
    </row>
    <row r="217" spans="1:26" x14ac:dyDescent="0.15">
      <c r="A217" s="31">
        <v>17724.926736928683</v>
      </c>
      <c r="B217" s="32">
        <v>677.17100000000005</v>
      </c>
      <c r="C217" s="32">
        <v>136785.82635201002</v>
      </c>
      <c r="D217" s="32">
        <f>C217/Table1[[#This Row],[Std. Price ($)]]</f>
        <v>201.995989716054</v>
      </c>
      <c r="E217" s="28">
        <v>90</v>
      </c>
      <c r="F217" s="28">
        <f>Table1[[#This Row],[APU
(units)]]*(1+Table1[[#This Row],[APU Trend]])^0</f>
        <v>90</v>
      </c>
      <c r="G217" s="28">
        <f>Table1[[#This Row],[APU
(units)]]*(1+Table1[[#This Row],[APU Trend]])^1</f>
        <v>125.99999999999999</v>
      </c>
      <c r="H217" s="28">
        <f>Table1[[#This Row],[APU
(units)]]*(1+Table1[[#This Row],[APU Trend]])^2</f>
        <v>176.39999999999998</v>
      </c>
      <c r="I217" s="55">
        <f>Table1[[#This Row],[APU
(units)]]*(1+Table1[[#This Row],[APU Trend]])^3</f>
        <v>246.95999999999995</v>
      </c>
      <c r="J217" s="55">
        <f>Table1[[#This Row],[APU
(units)]]*(1+Table1[[#This Row],[APU Trend]])^4</f>
        <v>345.74399999999991</v>
      </c>
      <c r="K217" s="55">
        <f>Table1[[#This Row],[APU
(units)]]*(1+Table1[[#This Row],[APU Trend]])^5</f>
        <v>484.04159999999985</v>
      </c>
      <c r="L217" s="55">
        <f>Table1[[#This Row],[APU
(units)]]*(1+Table1[[#This Row],[APU Trend]])^6</f>
        <v>677.65823999999975</v>
      </c>
      <c r="M217" s="55">
        <f>Table1[[#This Row],[APU
(units)]]*(1+Table1[[#This Row],[APU Trend]])^7</f>
        <v>948.72153599999945</v>
      </c>
      <c r="N217" s="55">
        <f>Table1[[#This Row],[APU
(units)]]*(1+Table1[[#This Row],[APU Trend]])^8</f>
        <v>1328.2101503999993</v>
      </c>
      <c r="O217" s="55">
        <f>Table1[[#This Row],[APU
(units)]]*(1+Table1[[#This Row],[APU Trend]])^9</f>
        <v>1859.4942105599987</v>
      </c>
      <c r="P217" s="55">
        <f>Table1[[#This Row],[APU
(units)]]*(1+Table1[[#This Row],[APU Trend]])^10</f>
        <v>2603.291894783998</v>
      </c>
      <c r="Q217" s="55">
        <f>Table1[[#This Row],[APU
(units)]]*(1+Table1[[#This Row],[APU Trend]])^11</f>
        <v>3644.6086526975969</v>
      </c>
      <c r="R217" s="55">
        <f>SUM(Table1[[#This Row],[Oct]:[September]])</f>
        <v>12531.130284441591</v>
      </c>
      <c r="S217" s="55">
        <f>Table1[[#This Row],[On-Hand Stock ($)]]*Table1[[#This Row],[APU Trend]]</f>
        <v>54714.330540804011</v>
      </c>
      <c r="T217" s="87">
        <v>0.4</v>
      </c>
      <c r="U217" s="87" t="b">
        <f>IF(AND(Table1[[#This Row],[INVENTROY SIZING]]&lt;0,Table1[[#This Row],[Lead Time (days)]]&lt;30),TRUE,FALSE)</f>
        <v>0</v>
      </c>
      <c r="V217" s="28">
        <v>1</v>
      </c>
      <c r="W217" s="28">
        <f>1.65+SQRT((30)*Table1[[#This Row],[Demand variability (COV)]])+(V217*Table1[[#This Row],[APU
(units)]])^2</f>
        <v>8106.518264577855</v>
      </c>
      <c r="X217" s="28">
        <f>(Table1[[#This Row],[INVENTORY IN UNITS ON HAND]]-W217)*Table1[[#This Row],[Std. Price ($)]]</f>
        <v>-5352713.2533904407</v>
      </c>
      <c r="Y217" s="28">
        <v>0.79</v>
      </c>
      <c r="Z217" s="28">
        <v>74</v>
      </c>
    </row>
    <row r="218" spans="1:26" x14ac:dyDescent="0.15">
      <c r="A218" s="31">
        <v>62206.363191370081</v>
      </c>
      <c r="B218" s="32">
        <v>41.481440000000006</v>
      </c>
      <c r="C218" s="32">
        <v>5108.7667035556806</v>
      </c>
      <c r="D218" s="32">
        <f>C218/Table1[[#This Row],[Std. Price ($)]]</f>
        <v>123.15789190432348</v>
      </c>
      <c r="E218" s="28">
        <v>146</v>
      </c>
      <c r="F218" s="28">
        <f>Table1[[#This Row],[APU
(units)]]*(1+Table1[[#This Row],[APU Trend]])^0</f>
        <v>146</v>
      </c>
      <c r="G218" s="28">
        <f>Table1[[#This Row],[APU
(units)]]*(1+Table1[[#This Row],[APU Trend]])^1</f>
        <v>219</v>
      </c>
      <c r="H218" s="28">
        <f>Table1[[#This Row],[APU
(units)]]*(1+Table1[[#This Row],[APU Trend]])^2</f>
        <v>328.5</v>
      </c>
      <c r="I218" s="55">
        <f>Table1[[#This Row],[APU
(units)]]*(1+Table1[[#This Row],[APU Trend]])^3</f>
        <v>492.75</v>
      </c>
      <c r="J218" s="55">
        <f>Table1[[#This Row],[APU
(units)]]*(1+Table1[[#This Row],[APU Trend]])^4</f>
        <v>739.125</v>
      </c>
      <c r="K218" s="55">
        <f>Table1[[#This Row],[APU
(units)]]*(1+Table1[[#This Row],[APU Trend]])^5</f>
        <v>1108.6875</v>
      </c>
      <c r="L218" s="55">
        <f>Table1[[#This Row],[APU
(units)]]*(1+Table1[[#This Row],[APU Trend]])^6</f>
        <v>1663.03125</v>
      </c>
      <c r="M218" s="55">
        <f>Table1[[#This Row],[APU
(units)]]*(1+Table1[[#This Row],[APU Trend]])^7</f>
        <v>2494.546875</v>
      </c>
      <c r="N218" s="55">
        <f>Table1[[#This Row],[APU
(units)]]*(1+Table1[[#This Row],[APU Trend]])^8</f>
        <v>3741.8203125</v>
      </c>
      <c r="O218" s="55">
        <f>Table1[[#This Row],[APU
(units)]]*(1+Table1[[#This Row],[APU Trend]])^9</f>
        <v>5612.73046875</v>
      </c>
      <c r="P218" s="55">
        <f>Table1[[#This Row],[APU
(units)]]*(1+Table1[[#This Row],[APU Trend]])^10</f>
        <v>8419.095703125</v>
      </c>
      <c r="Q218" s="55">
        <f>Table1[[#This Row],[APU
(units)]]*(1+Table1[[#This Row],[APU Trend]])^11</f>
        <v>12628.6435546875</v>
      </c>
      <c r="R218" s="55">
        <f>SUM(Table1[[#This Row],[Oct]:[September]])</f>
        <v>37593.9306640625</v>
      </c>
      <c r="S218" s="55">
        <f>Table1[[#This Row],[On-Hand Stock ($)]]*Table1[[#This Row],[APU Trend]]</f>
        <v>2554.3833517778403</v>
      </c>
      <c r="T218" s="87">
        <v>0.5</v>
      </c>
      <c r="U218" s="87" t="b">
        <f>IF(AND(Table1[[#This Row],[INVENTROY SIZING]]&lt;0,Table1[[#This Row],[Lead Time (days)]]&lt;30),TRUE,FALSE)</f>
        <v>0</v>
      </c>
      <c r="V218" s="28">
        <v>1</v>
      </c>
      <c r="W218" s="28">
        <f>1.65+SQRT((30)*Table1[[#This Row],[Demand variability (COV)]])+(V218*Table1[[#This Row],[APU
(units)]])^2</f>
        <v>21322.518264577855</v>
      </c>
      <c r="X218" s="28">
        <f>(Table1[[#This Row],[INVENTORY IN UNITS ON HAND]]-W218)*Table1[[#This Row],[Std. Price ($)]]</f>
        <v>-879379.99533743481</v>
      </c>
      <c r="Y218" s="28">
        <v>0.79</v>
      </c>
      <c r="Z218" s="28">
        <v>27</v>
      </c>
    </row>
    <row r="219" spans="1:26" x14ac:dyDescent="0.15">
      <c r="A219" s="31">
        <v>4118.9059370270616</v>
      </c>
      <c r="B219" s="32">
        <v>621.5</v>
      </c>
      <c r="C219" s="32">
        <v>27979.256242666674</v>
      </c>
      <c r="D219" s="32">
        <f>C219/Table1[[#This Row],[Std. Price ($)]]</f>
        <v>45.018915917404144</v>
      </c>
      <c r="E219" s="28">
        <v>74</v>
      </c>
      <c r="F219" s="28">
        <f>Table1[[#This Row],[APU
(units)]]*(1+Table1[[#This Row],[APU Trend]])^0</f>
        <v>74</v>
      </c>
      <c r="G219" s="28">
        <f>Table1[[#This Row],[APU
(units)]]*(1+Table1[[#This Row],[APU Trend]])^1</f>
        <v>44.4</v>
      </c>
      <c r="H219" s="28">
        <f>Table1[[#This Row],[APU
(units)]]*(1+Table1[[#This Row],[APU Trend]])^2</f>
        <v>26.64</v>
      </c>
      <c r="I219" s="55">
        <f>Table1[[#This Row],[APU
(units)]]*(1+Table1[[#This Row],[APU Trend]])^3</f>
        <v>15.984</v>
      </c>
      <c r="J219" s="55">
        <f>Table1[[#This Row],[APU
(units)]]*(1+Table1[[#This Row],[APU Trend]])^4</f>
        <v>9.5903999999999989</v>
      </c>
      <c r="K219" s="55">
        <f>Table1[[#This Row],[APU
(units)]]*(1+Table1[[#This Row],[APU Trend]])^5</f>
        <v>5.7542399999999994</v>
      </c>
      <c r="L219" s="55">
        <f>Table1[[#This Row],[APU
(units)]]*(1+Table1[[#This Row],[APU Trend]])^6</f>
        <v>3.4525439999999996</v>
      </c>
      <c r="M219" s="55">
        <f>Table1[[#This Row],[APU
(units)]]*(1+Table1[[#This Row],[APU Trend]])^7</f>
        <v>2.0715263999999998</v>
      </c>
      <c r="N219" s="55">
        <f>Table1[[#This Row],[APU
(units)]]*(1+Table1[[#This Row],[APU Trend]])^8</f>
        <v>1.2429158399999998</v>
      </c>
      <c r="O219" s="55">
        <f>Table1[[#This Row],[APU
(units)]]*(1+Table1[[#This Row],[APU Trend]])^9</f>
        <v>0.74574950399999995</v>
      </c>
      <c r="P219" s="55">
        <f>Table1[[#This Row],[APU
(units)]]*(1+Table1[[#This Row],[APU Trend]])^10</f>
        <v>0.44744970239999993</v>
      </c>
      <c r="Q219" s="55">
        <f>Table1[[#This Row],[APU
(units)]]*(1+Table1[[#This Row],[APU Trend]])^11</f>
        <v>0.26846982143999998</v>
      </c>
      <c r="R219" s="55">
        <f>SUM(Table1[[#This Row],[Oct]:[September]])</f>
        <v>184.59729526784002</v>
      </c>
      <c r="S219" s="55">
        <f>Table1[[#This Row],[On-Hand Stock ($)]]*Table1[[#This Row],[APU Trend]]</f>
        <v>-11191.70249706667</v>
      </c>
      <c r="T219" s="87">
        <v>-0.4</v>
      </c>
      <c r="U219" s="87" t="b">
        <f>IF(AND(Table1[[#This Row],[INVENTROY SIZING]]&lt;0,Table1[[#This Row],[Lead Time (days)]]&lt;30),TRUE,FALSE)</f>
        <v>1</v>
      </c>
      <c r="V219" s="28">
        <v>1</v>
      </c>
      <c r="W219" s="28">
        <f>1.65+SQRT((30)*Table1[[#This Row],[Demand variability (COV)]])+(V219*Table1[[#This Row],[APU
(units)]])^2</f>
        <v>5482.2975800154491</v>
      </c>
      <c r="X219" s="28">
        <f>(Table1[[#This Row],[INVENTORY IN UNITS ON HAND]]-W219)*Table1[[#This Row],[Std. Price ($)]]</f>
        <v>-3379268.6897369348</v>
      </c>
      <c r="Y219" s="28">
        <v>0.72</v>
      </c>
      <c r="Z219" s="28">
        <v>22</v>
      </c>
    </row>
    <row r="220" spans="1:26" x14ac:dyDescent="0.15">
      <c r="A220" s="31">
        <v>64747.204422906099</v>
      </c>
      <c r="B220" s="32">
        <v>613.08016000000009</v>
      </c>
      <c r="C220" s="32">
        <v>25017.472783555422</v>
      </c>
      <c r="D220" s="32">
        <f>C220/Table1[[#This Row],[Std. Price ($)]]</f>
        <v>40.806201889742148</v>
      </c>
      <c r="E220" s="28">
        <v>82</v>
      </c>
      <c r="F220" s="28">
        <f>Table1[[#This Row],[APU
(units)]]*(1+Table1[[#This Row],[APU Trend]])^0</f>
        <v>82</v>
      </c>
      <c r="G220" s="28">
        <f>Table1[[#This Row],[APU
(units)]]*(1+Table1[[#This Row],[APU Trend]])^1</f>
        <v>205</v>
      </c>
      <c r="H220" s="28">
        <f>Table1[[#This Row],[APU
(units)]]*(1+Table1[[#This Row],[APU Trend]])^2</f>
        <v>512.5</v>
      </c>
      <c r="I220" s="55">
        <f>Table1[[#This Row],[APU
(units)]]*(1+Table1[[#This Row],[APU Trend]])^3</f>
        <v>1281.25</v>
      </c>
      <c r="J220" s="55">
        <f>Table1[[#This Row],[APU
(units)]]*(1+Table1[[#This Row],[APU Trend]])^4</f>
        <v>3203.125</v>
      </c>
      <c r="K220" s="55">
        <f>Table1[[#This Row],[APU
(units)]]*(1+Table1[[#This Row],[APU Trend]])^5</f>
        <v>8007.8125</v>
      </c>
      <c r="L220" s="55">
        <f>Table1[[#This Row],[APU
(units)]]*(1+Table1[[#This Row],[APU Trend]])^6</f>
        <v>20019.53125</v>
      </c>
      <c r="M220" s="55">
        <f>Table1[[#This Row],[APU
(units)]]*(1+Table1[[#This Row],[APU Trend]])^7</f>
        <v>50048.828125</v>
      </c>
      <c r="N220" s="55">
        <f>Table1[[#This Row],[APU
(units)]]*(1+Table1[[#This Row],[APU Trend]])^8</f>
        <v>125122.0703125</v>
      </c>
      <c r="O220" s="55">
        <f>Table1[[#This Row],[APU
(units)]]*(1+Table1[[#This Row],[APU Trend]])^9</f>
        <v>312805.17578125</v>
      </c>
      <c r="P220" s="55">
        <f>Table1[[#This Row],[APU
(units)]]*(1+Table1[[#This Row],[APU Trend]])^10</f>
        <v>782012.939453125</v>
      </c>
      <c r="Q220" s="55">
        <f>Table1[[#This Row],[APU
(units)]]*(1+Table1[[#This Row],[APU Trend]])^11</f>
        <v>1955032.3486328125</v>
      </c>
      <c r="R220" s="55">
        <f>SUM(Table1[[#This Row],[Oct]:[September]])</f>
        <v>3258332.5810546875</v>
      </c>
      <c r="S220" s="55">
        <f>Table1[[#This Row],[On-Hand Stock ($)]]*Table1[[#This Row],[APU Trend]]</f>
        <v>37526.209175333133</v>
      </c>
      <c r="T220" s="87">
        <v>1.5</v>
      </c>
      <c r="U220" s="87" t="b">
        <f>IF(AND(Table1[[#This Row],[INVENTROY SIZING]]&lt;0,Table1[[#This Row],[Lead Time (days)]]&lt;30),TRUE,FALSE)</f>
        <v>0</v>
      </c>
      <c r="V220" s="28">
        <v>1</v>
      </c>
      <c r="W220" s="28">
        <f>1.65+SQRT((30)*Table1[[#This Row],[Demand variability (COV)]])+(V220*Table1[[#This Row],[APU
(units)]])^2</f>
        <v>6730.5795030175468</v>
      </c>
      <c r="X220" s="28">
        <f>(Table1[[#This Row],[INVENTORY IN UNITS ON HAND]]-W220)*Table1[[#This Row],[Std. Price ($)]]</f>
        <v>-4101367.2858191635</v>
      </c>
      <c r="Y220" s="28">
        <v>0.81</v>
      </c>
      <c r="Z220" s="28">
        <v>16</v>
      </c>
    </row>
    <row r="221" spans="1:26" x14ac:dyDescent="0.15">
      <c r="A221" s="31">
        <v>61240.230175087294</v>
      </c>
      <c r="B221" s="32">
        <v>23.313950000000002</v>
      </c>
      <c r="C221" s="32">
        <v>942.21900105190014</v>
      </c>
      <c r="D221" s="32">
        <f>C221/Table1[[#This Row],[Std. Price ($)]]</f>
        <v>40.414387139540921</v>
      </c>
      <c r="E221" s="28">
        <v>58</v>
      </c>
      <c r="F221" s="28">
        <f>Table1[[#This Row],[APU
(units)]]*(1+Table1[[#This Row],[APU Trend]])^0</f>
        <v>58</v>
      </c>
      <c r="G221" s="28">
        <f>Table1[[#This Row],[APU
(units)]]*(1+Table1[[#This Row],[APU Trend]])^1</f>
        <v>69.599999999999994</v>
      </c>
      <c r="H221" s="28">
        <f>Table1[[#This Row],[APU
(units)]]*(1+Table1[[#This Row],[APU Trend]])^2</f>
        <v>83.52</v>
      </c>
      <c r="I221" s="55">
        <f>Table1[[#This Row],[APU
(units)]]*(1+Table1[[#This Row],[APU Trend]])^3</f>
        <v>100.224</v>
      </c>
      <c r="J221" s="55">
        <f>Table1[[#This Row],[APU
(units)]]*(1+Table1[[#This Row],[APU Trend]])^4</f>
        <v>120.2688</v>
      </c>
      <c r="K221" s="55">
        <f>Table1[[#This Row],[APU
(units)]]*(1+Table1[[#This Row],[APU Trend]])^5</f>
        <v>144.32255999999998</v>
      </c>
      <c r="L221" s="55">
        <f>Table1[[#This Row],[APU
(units)]]*(1+Table1[[#This Row],[APU Trend]])^6</f>
        <v>173.18707199999997</v>
      </c>
      <c r="M221" s="55">
        <f>Table1[[#This Row],[APU
(units)]]*(1+Table1[[#This Row],[APU Trend]])^7</f>
        <v>207.82448639999998</v>
      </c>
      <c r="N221" s="55">
        <f>Table1[[#This Row],[APU
(units)]]*(1+Table1[[#This Row],[APU Trend]])^8</f>
        <v>249.38938367999995</v>
      </c>
      <c r="O221" s="55">
        <f>Table1[[#This Row],[APU
(units)]]*(1+Table1[[#This Row],[APU Trend]])^9</f>
        <v>299.26726041599994</v>
      </c>
      <c r="P221" s="55">
        <f>Table1[[#This Row],[APU
(units)]]*(1+Table1[[#This Row],[APU Trend]])^10</f>
        <v>359.12071249919995</v>
      </c>
      <c r="Q221" s="55">
        <f>Table1[[#This Row],[APU
(units)]]*(1+Table1[[#This Row],[APU Trend]])^11</f>
        <v>430.94485499903993</v>
      </c>
      <c r="R221" s="55">
        <f>SUM(Table1[[#This Row],[Oct]:[September]])</f>
        <v>2295.6691299942395</v>
      </c>
      <c r="S221" s="55">
        <f>Table1[[#This Row],[On-Hand Stock ($)]]*Table1[[#This Row],[APU Trend]]</f>
        <v>188.44380021038003</v>
      </c>
      <c r="T221" s="87">
        <v>0.2</v>
      </c>
      <c r="U221" s="87" t="b">
        <f>IF(AND(Table1[[#This Row],[INVENTROY SIZING]]&lt;0,Table1[[#This Row],[Lead Time (days)]]&lt;30),TRUE,FALSE)</f>
        <v>0</v>
      </c>
      <c r="V221" s="28">
        <v>1</v>
      </c>
      <c r="W221" s="28">
        <f>1.65+SQRT((30)*Table1[[#This Row],[Demand variability (COV)]])+(V221*Table1[[#This Row],[APU
(units)]])^2</f>
        <v>3370.7293700396799</v>
      </c>
      <c r="X221" s="28">
        <f>(Table1[[#This Row],[INVENTORY IN UNITS ON HAND]]-W221)*Table1[[#This Row],[Std. Price ($)]]</f>
        <v>-77642.796995584707</v>
      </c>
      <c r="Y221" s="28">
        <v>0.86</v>
      </c>
      <c r="Z221" s="28">
        <v>17</v>
      </c>
    </row>
    <row r="222" spans="1:26" x14ac:dyDescent="0.15">
      <c r="A222" s="31">
        <v>24760.862707423614</v>
      </c>
      <c r="B222" s="32">
        <v>26.346320000000002</v>
      </c>
      <c r="C222" s="32">
        <v>4750.3197956350405</v>
      </c>
      <c r="D222" s="32">
        <f>C222/Table1[[#This Row],[Std. Price ($)]]</f>
        <v>180.30297193820769</v>
      </c>
      <c r="E222" s="28">
        <v>138</v>
      </c>
      <c r="F222" s="28">
        <f>Table1[[#This Row],[APU
(units)]]*(1+Table1[[#This Row],[APU Trend]])^0</f>
        <v>138</v>
      </c>
      <c r="G222" s="28">
        <f>Table1[[#This Row],[APU
(units)]]*(1+Table1[[#This Row],[APU Trend]])^1</f>
        <v>193.2</v>
      </c>
      <c r="H222" s="28">
        <f>Table1[[#This Row],[APU
(units)]]*(1+Table1[[#This Row],[APU Trend]])^2</f>
        <v>270.47999999999996</v>
      </c>
      <c r="I222" s="55">
        <f>Table1[[#This Row],[APU
(units)]]*(1+Table1[[#This Row],[APU Trend]])^3</f>
        <v>378.67199999999991</v>
      </c>
      <c r="J222" s="55">
        <f>Table1[[#This Row],[APU
(units)]]*(1+Table1[[#This Row],[APU Trend]])^4</f>
        <v>530.14079999999979</v>
      </c>
      <c r="K222" s="55">
        <f>Table1[[#This Row],[APU
(units)]]*(1+Table1[[#This Row],[APU Trend]])^5</f>
        <v>742.1971199999997</v>
      </c>
      <c r="L222" s="55">
        <f>Table1[[#This Row],[APU
(units)]]*(1+Table1[[#This Row],[APU Trend]])^6</f>
        <v>1039.0759679999996</v>
      </c>
      <c r="M222" s="55">
        <f>Table1[[#This Row],[APU
(units)]]*(1+Table1[[#This Row],[APU Trend]])^7</f>
        <v>1454.7063551999991</v>
      </c>
      <c r="N222" s="55">
        <f>Table1[[#This Row],[APU
(units)]]*(1+Table1[[#This Row],[APU Trend]])^8</f>
        <v>2036.5888972799987</v>
      </c>
      <c r="O222" s="55">
        <f>Table1[[#This Row],[APU
(units)]]*(1+Table1[[#This Row],[APU Trend]])^9</f>
        <v>2851.2244561919979</v>
      </c>
      <c r="P222" s="55">
        <f>Table1[[#This Row],[APU
(units)]]*(1+Table1[[#This Row],[APU Trend]])^10</f>
        <v>3991.7142386687974</v>
      </c>
      <c r="Q222" s="55">
        <f>Table1[[#This Row],[APU
(units)]]*(1+Table1[[#This Row],[APU Trend]])^11</f>
        <v>5588.3999341363151</v>
      </c>
      <c r="R222" s="55">
        <f>SUM(Table1[[#This Row],[Oct]:[September]])</f>
        <v>19214.399769477106</v>
      </c>
      <c r="S222" s="55">
        <f>Table1[[#This Row],[On-Hand Stock ($)]]*Table1[[#This Row],[APU Trend]]</f>
        <v>1900.1279182540163</v>
      </c>
      <c r="T222" s="87">
        <v>0.4</v>
      </c>
      <c r="U222" s="87" t="b">
        <f>IF(AND(Table1[[#This Row],[INVENTROY SIZING]]&lt;0,Table1[[#This Row],[Lead Time (days)]]&lt;30),TRUE,FALSE)</f>
        <v>0</v>
      </c>
      <c r="V222" s="28">
        <v>1</v>
      </c>
      <c r="W222" s="28">
        <f>1.65+SQRT((30)*Table1[[#This Row],[Demand variability (COV)]])+(V222*Table1[[#This Row],[APU
(units)]])^2</f>
        <v>19051.289148871947</v>
      </c>
      <c r="X222" s="28">
        <f>(Table1[[#This Row],[INVENTORY IN UNITS ON HAND]]-W222)*Table1[[#This Row],[Std. Price ($)]]</f>
        <v>-497181.04053307296</v>
      </c>
      <c r="Y222" s="28">
        <v>1.06</v>
      </c>
      <c r="Z222" s="28">
        <v>31</v>
      </c>
    </row>
    <row r="223" spans="1:26" x14ac:dyDescent="0.15">
      <c r="A223" s="31">
        <v>50064.121606696521</v>
      </c>
      <c r="B223" s="32">
        <v>22.935000000000002</v>
      </c>
      <c r="C223" s="32">
        <v>2960.3469799569257</v>
      </c>
      <c r="D223" s="32">
        <f>C223/Table1[[#This Row],[Std. Price ($)]]</f>
        <v>129.07551689369635</v>
      </c>
      <c r="E223" s="28">
        <v>138</v>
      </c>
      <c r="F223" s="28">
        <f>Table1[[#This Row],[APU
(units)]]*(1+Table1[[#This Row],[APU Trend]])^0</f>
        <v>138</v>
      </c>
      <c r="G223" s="28">
        <f>Table1[[#This Row],[APU
(units)]]*(1+Table1[[#This Row],[APU Trend]])^1</f>
        <v>248.4</v>
      </c>
      <c r="H223" s="28">
        <f>Table1[[#This Row],[APU
(units)]]*(1+Table1[[#This Row],[APU Trend]])^2</f>
        <v>447.12</v>
      </c>
      <c r="I223" s="55">
        <f>Table1[[#This Row],[APU
(units)]]*(1+Table1[[#This Row],[APU Trend]])^3</f>
        <v>804.81600000000014</v>
      </c>
      <c r="J223" s="55">
        <f>Table1[[#This Row],[APU
(units)]]*(1+Table1[[#This Row],[APU Trend]])^4</f>
        <v>1448.6688000000004</v>
      </c>
      <c r="K223" s="55">
        <f>Table1[[#This Row],[APU
(units)]]*(1+Table1[[#This Row],[APU Trend]])^5</f>
        <v>2607.6038400000007</v>
      </c>
      <c r="L223" s="55">
        <f>Table1[[#This Row],[APU
(units)]]*(1+Table1[[#This Row],[APU Trend]])^6</f>
        <v>4693.686912000001</v>
      </c>
      <c r="M223" s="55">
        <f>Table1[[#This Row],[APU
(units)]]*(1+Table1[[#This Row],[APU Trend]])^7</f>
        <v>8448.6364416000033</v>
      </c>
      <c r="N223" s="55">
        <f>Table1[[#This Row],[APU
(units)]]*(1+Table1[[#This Row],[APU Trend]])^8</f>
        <v>15207.545594880006</v>
      </c>
      <c r="O223" s="55">
        <f>Table1[[#This Row],[APU
(units)]]*(1+Table1[[#This Row],[APU Trend]])^9</f>
        <v>27373.58207078401</v>
      </c>
      <c r="P223" s="55">
        <f>Table1[[#This Row],[APU
(units)]]*(1+Table1[[#This Row],[APU Trend]])^10</f>
        <v>49272.447727411221</v>
      </c>
      <c r="Q223" s="55">
        <f>Table1[[#This Row],[APU
(units)]]*(1+Table1[[#This Row],[APU Trend]])^11</f>
        <v>88690.405909340203</v>
      </c>
      <c r="R223" s="55">
        <f>SUM(Table1[[#This Row],[Oct]:[September]])</f>
        <v>199380.91329601547</v>
      </c>
      <c r="S223" s="55">
        <f>Table1[[#This Row],[On-Hand Stock ($)]]*Table1[[#This Row],[APU Trend]]</f>
        <v>2368.2775839655405</v>
      </c>
      <c r="T223" s="87">
        <v>0.8</v>
      </c>
      <c r="U223" s="87" t="b">
        <f>IF(AND(Table1[[#This Row],[INVENTROY SIZING]]&lt;0,Table1[[#This Row],[Lead Time (days)]]&lt;30),TRUE,FALSE)</f>
        <v>0</v>
      </c>
      <c r="V223" s="28">
        <v>0.83</v>
      </c>
      <c r="W223" s="28">
        <f>1.65+SQRT((30)*Table1[[#This Row],[Demand variability (COV)]])+(V223*Table1[[#This Row],[APU
(units)]])^2</f>
        <v>13126.674086080158</v>
      </c>
      <c r="X223" s="28">
        <f>(Table1[[#This Row],[INVENTORY IN UNITS ON HAND]]-W223)*Table1[[#This Row],[Std. Price ($)]]</f>
        <v>-298099.92318429158</v>
      </c>
      <c r="Y223" s="28">
        <v>1.05</v>
      </c>
      <c r="Z223" s="28">
        <v>22</v>
      </c>
    </row>
    <row r="224" spans="1:26" x14ac:dyDescent="0.15">
      <c r="A224" s="31">
        <v>10239.02631531023</v>
      </c>
      <c r="B224" s="32">
        <v>8.8027499999999996</v>
      </c>
      <c r="C224" s="32">
        <v>486.54746220666675</v>
      </c>
      <c r="D224" s="32">
        <f>C224/Table1[[#This Row],[Std. Price ($)]]</f>
        <v>55.272211775486838</v>
      </c>
      <c r="E224" s="28">
        <v>82</v>
      </c>
      <c r="F224" s="28">
        <f>Table1[[#This Row],[APU
(units)]]*(1+Table1[[#This Row],[APU Trend]])^0</f>
        <v>82</v>
      </c>
      <c r="G224" s="28">
        <f>Table1[[#This Row],[APU
(units)]]*(1+Table1[[#This Row],[APU Trend]])^1</f>
        <v>180.4</v>
      </c>
      <c r="H224" s="28">
        <f>Table1[[#This Row],[APU
(units)]]*(1+Table1[[#This Row],[APU Trend]])^2</f>
        <v>396.88000000000005</v>
      </c>
      <c r="I224" s="55">
        <f>Table1[[#This Row],[APU
(units)]]*(1+Table1[[#This Row],[APU Trend]])^3</f>
        <v>873.13600000000031</v>
      </c>
      <c r="J224" s="55">
        <f>Table1[[#This Row],[APU
(units)]]*(1+Table1[[#This Row],[APU Trend]])^4</f>
        <v>1920.8992000000005</v>
      </c>
      <c r="K224" s="55">
        <f>Table1[[#This Row],[APU
(units)]]*(1+Table1[[#This Row],[APU Trend]])^5</f>
        <v>4225.9782400000013</v>
      </c>
      <c r="L224" s="55">
        <f>Table1[[#This Row],[APU
(units)]]*(1+Table1[[#This Row],[APU Trend]])^6</f>
        <v>9297.1521280000052</v>
      </c>
      <c r="M224" s="55">
        <f>Table1[[#This Row],[APU
(units)]]*(1+Table1[[#This Row],[APU Trend]])^7</f>
        <v>20453.734681600014</v>
      </c>
      <c r="N224" s="55">
        <f>Table1[[#This Row],[APU
(units)]]*(1+Table1[[#This Row],[APU Trend]])^8</f>
        <v>44998.216299520027</v>
      </c>
      <c r="O224" s="55">
        <f>Table1[[#This Row],[APU
(units)]]*(1+Table1[[#This Row],[APU Trend]])^9</f>
        <v>98996.075858944067</v>
      </c>
      <c r="P224" s="55">
        <f>Table1[[#This Row],[APU
(units)]]*(1+Table1[[#This Row],[APU Trend]])^10</f>
        <v>217791.36688967695</v>
      </c>
      <c r="Q224" s="55">
        <f>Table1[[#This Row],[APU
(units)]]*(1+Table1[[#This Row],[APU Trend]])^11</f>
        <v>479141.00715728936</v>
      </c>
      <c r="R224" s="55">
        <f>SUM(Table1[[#This Row],[Oct]:[September]])</f>
        <v>878356.84645503038</v>
      </c>
      <c r="S224" s="55">
        <f>Table1[[#This Row],[On-Hand Stock ($)]]*Table1[[#This Row],[APU Trend]]</f>
        <v>583.85695464800006</v>
      </c>
      <c r="T224" s="87">
        <v>1.2</v>
      </c>
      <c r="U224" s="87" t="b">
        <f>IF(AND(Table1[[#This Row],[INVENTROY SIZING]]&lt;0,Table1[[#This Row],[Lead Time (days)]]&lt;30),TRUE,FALSE)</f>
        <v>0</v>
      </c>
      <c r="V224" s="28">
        <v>1</v>
      </c>
      <c r="W224" s="28">
        <f>1.65+SQRT((30)*Table1[[#This Row],[Demand variability (COV)]])+(V224*Table1[[#This Row],[APU
(units)]])^2</f>
        <v>6730.424934554525</v>
      </c>
      <c r="X224" s="28">
        <f>(Table1[[#This Row],[INVENTORY IN UNITS ON HAND]]-W224)*Table1[[#This Row],[Std. Price ($)]]</f>
        <v>-58759.700630443178</v>
      </c>
      <c r="Y224" s="28">
        <v>0.76</v>
      </c>
      <c r="Z224" s="28">
        <v>20</v>
      </c>
    </row>
    <row r="225" spans="1:26" x14ac:dyDescent="0.15">
      <c r="A225" s="31">
        <v>23332.873606178506</v>
      </c>
      <c r="B225" s="32">
        <v>8.2359200000000001</v>
      </c>
      <c r="C225" s="32">
        <v>1061.0448918784002</v>
      </c>
      <c r="D225" s="32">
        <f>C225/Table1[[#This Row],[Std. Price ($)]]</f>
        <v>128.83137425793356</v>
      </c>
      <c r="E225" s="28">
        <v>114</v>
      </c>
      <c r="F225" s="28">
        <f>Table1[[#This Row],[APU
(units)]]*(1+Table1[[#This Row],[APU Trend]])^0</f>
        <v>114</v>
      </c>
      <c r="G225" s="28">
        <f>Table1[[#This Row],[APU
(units)]]*(1+Table1[[#This Row],[APU Trend]])^1</f>
        <v>205.20000000000002</v>
      </c>
      <c r="H225" s="28">
        <f>Table1[[#This Row],[APU
(units)]]*(1+Table1[[#This Row],[APU Trend]])^2</f>
        <v>369.36</v>
      </c>
      <c r="I225" s="55">
        <f>Table1[[#This Row],[APU
(units)]]*(1+Table1[[#This Row],[APU Trend]])^3</f>
        <v>664.84800000000007</v>
      </c>
      <c r="J225" s="55">
        <f>Table1[[#This Row],[APU
(units)]]*(1+Table1[[#This Row],[APU Trend]])^4</f>
        <v>1196.7264000000002</v>
      </c>
      <c r="K225" s="55">
        <f>Table1[[#This Row],[APU
(units)]]*(1+Table1[[#This Row],[APU Trend]])^5</f>
        <v>2154.1075200000005</v>
      </c>
      <c r="L225" s="55">
        <f>Table1[[#This Row],[APU
(units)]]*(1+Table1[[#This Row],[APU Trend]])^6</f>
        <v>3877.3935360000014</v>
      </c>
      <c r="M225" s="55">
        <f>Table1[[#This Row],[APU
(units)]]*(1+Table1[[#This Row],[APU Trend]])^7</f>
        <v>6979.308364800002</v>
      </c>
      <c r="N225" s="55">
        <f>Table1[[#This Row],[APU
(units)]]*(1+Table1[[#This Row],[APU Trend]])^8</f>
        <v>12562.755056640004</v>
      </c>
      <c r="O225" s="55">
        <f>Table1[[#This Row],[APU
(units)]]*(1+Table1[[#This Row],[APU Trend]])^9</f>
        <v>22612.959101952008</v>
      </c>
      <c r="P225" s="55">
        <f>Table1[[#This Row],[APU
(units)]]*(1+Table1[[#This Row],[APU Trend]])^10</f>
        <v>40703.326383513617</v>
      </c>
      <c r="Q225" s="55">
        <f>Table1[[#This Row],[APU
(units)]]*(1+Table1[[#This Row],[APU Trend]])^11</f>
        <v>73265.987490324522</v>
      </c>
      <c r="R225" s="55">
        <f>SUM(Table1[[#This Row],[Oct]:[September]])</f>
        <v>164705.97185323015</v>
      </c>
      <c r="S225" s="55">
        <f>Table1[[#This Row],[On-Hand Stock ($)]]*Table1[[#This Row],[APU Trend]]</f>
        <v>848.83591350272025</v>
      </c>
      <c r="T225" s="87">
        <v>0.8</v>
      </c>
      <c r="U225" s="87" t="b">
        <f>IF(AND(Table1[[#This Row],[INVENTROY SIZING]]&lt;0,Table1[[#This Row],[Lead Time (days)]]&lt;30),TRUE,FALSE)</f>
        <v>0</v>
      </c>
      <c r="V225" s="28">
        <v>1</v>
      </c>
      <c r="W225" s="28">
        <f>1.65+SQRT((30)*Table1[[#This Row],[Demand variability (COV)]])+(V225*Table1[[#This Row],[APU
(units)]])^2</f>
        <v>13003.446550698476</v>
      </c>
      <c r="X225" s="28">
        <f>(Table1[[#This Row],[INVENTORY IN UNITS ON HAND]]-W225)*Table1[[#This Row],[Std. Price ($)]]</f>
        <v>-106034.3006239502</v>
      </c>
      <c r="Y225" s="28">
        <v>1.1200000000000001</v>
      </c>
      <c r="Z225" s="28">
        <v>20</v>
      </c>
    </row>
    <row r="226" spans="1:26" x14ac:dyDescent="0.15">
      <c r="A226" s="31">
        <v>41407.025197868032</v>
      </c>
      <c r="B226" s="32">
        <v>21.43064</v>
      </c>
      <c r="C226" s="32">
        <v>1712.5183245620085</v>
      </c>
      <c r="D226" s="32">
        <f>C226/Table1[[#This Row],[Std. Price ($)]]</f>
        <v>79.909807852775671</v>
      </c>
      <c r="E226" s="28">
        <v>106</v>
      </c>
      <c r="F226" s="28">
        <f>Table1[[#This Row],[APU
(units)]]*(1+Table1[[#This Row],[APU Trend]])^0</f>
        <v>106</v>
      </c>
      <c r="G226" s="28">
        <f>Table1[[#This Row],[APU
(units)]]*(1+Table1[[#This Row],[APU Trend]])^1</f>
        <v>127.19999999999999</v>
      </c>
      <c r="H226" s="28">
        <f>Table1[[#This Row],[APU
(units)]]*(1+Table1[[#This Row],[APU Trend]])^2</f>
        <v>152.63999999999999</v>
      </c>
      <c r="I226" s="55">
        <f>Table1[[#This Row],[APU
(units)]]*(1+Table1[[#This Row],[APU Trend]])^3</f>
        <v>183.16800000000001</v>
      </c>
      <c r="J226" s="55">
        <f>Table1[[#This Row],[APU
(units)]]*(1+Table1[[#This Row],[APU Trend]])^4</f>
        <v>219.80159999999998</v>
      </c>
      <c r="K226" s="55">
        <f>Table1[[#This Row],[APU
(units)]]*(1+Table1[[#This Row],[APU Trend]])^5</f>
        <v>263.76191999999998</v>
      </c>
      <c r="L226" s="55">
        <f>Table1[[#This Row],[APU
(units)]]*(1+Table1[[#This Row],[APU Trend]])^6</f>
        <v>316.51430399999998</v>
      </c>
      <c r="M226" s="55">
        <f>Table1[[#This Row],[APU
(units)]]*(1+Table1[[#This Row],[APU Trend]])^7</f>
        <v>379.81716479999994</v>
      </c>
      <c r="N226" s="55">
        <f>Table1[[#This Row],[APU
(units)]]*(1+Table1[[#This Row],[APU Trend]])^8</f>
        <v>455.78059775999992</v>
      </c>
      <c r="O226" s="55">
        <f>Table1[[#This Row],[APU
(units)]]*(1+Table1[[#This Row],[APU Trend]])^9</f>
        <v>546.93671731199993</v>
      </c>
      <c r="P226" s="55">
        <f>Table1[[#This Row],[APU
(units)]]*(1+Table1[[#This Row],[APU Trend]])^10</f>
        <v>656.32406077439987</v>
      </c>
      <c r="Q226" s="55">
        <f>Table1[[#This Row],[APU
(units)]]*(1+Table1[[#This Row],[APU Trend]])^11</f>
        <v>787.58887292927989</v>
      </c>
      <c r="R226" s="55">
        <f>SUM(Table1[[#This Row],[Oct]:[September]])</f>
        <v>4195.5332375756798</v>
      </c>
      <c r="S226" s="55">
        <f>Table1[[#This Row],[On-Hand Stock ($)]]*Table1[[#This Row],[APU Trend]]</f>
        <v>342.50366491240175</v>
      </c>
      <c r="T226" s="87">
        <v>0.2</v>
      </c>
      <c r="U226" s="87" t="b">
        <f>IF(AND(Table1[[#This Row],[INVENTROY SIZING]]&lt;0,Table1[[#This Row],[Lead Time (days)]]&lt;30),TRUE,FALSE)</f>
        <v>0</v>
      </c>
      <c r="V226" s="28">
        <v>0.82</v>
      </c>
      <c r="W226" s="28">
        <f>1.65+SQRT((30)*Table1[[#This Row],[Demand variability (COV)]])+(V226*Table1[[#This Row],[APU
(units)]])^2</f>
        <v>7562.1585766846902</v>
      </c>
      <c r="X226" s="28">
        <f>(Table1[[#This Row],[INVENTORY IN UNITS ON HAND]]-W226)*Table1[[#This Row],[Std. Price ($)]]</f>
        <v>-160349.37975527998</v>
      </c>
      <c r="Y226" s="28">
        <v>0.98</v>
      </c>
      <c r="Z226" s="28">
        <v>23</v>
      </c>
    </row>
    <row r="227" spans="1:26" x14ac:dyDescent="0.15">
      <c r="A227" s="31">
        <v>89394.550758796715</v>
      </c>
      <c r="B227" s="32">
        <v>39.951560000000008</v>
      </c>
      <c r="C227" s="32">
        <v>5826.1470713482677</v>
      </c>
      <c r="D227" s="32">
        <f>C227/Table1[[#This Row],[Std. Price ($)]]</f>
        <v>145.83027724945575</v>
      </c>
      <c r="E227" s="28">
        <v>220</v>
      </c>
      <c r="F227" s="28">
        <f>Table1[[#This Row],[APU
(units)]]*(1+Table1[[#This Row],[APU Trend]])^0</f>
        <v>220</v>
      </c>
      <c r="G227" s="28">
        <f>Table1[[#This Row],[APU
(units)]]*(1+Table1[[#This Row],[APU Trend]])^1</f>
        <v>132</v>
      </c>
      <c r="H227" s="28">
        <f>Table1[[#This Row],[APU
(units)]]*(1+Table1[[#This Row],[APU Trend]])^2</f>
        <v>79.2</v>
      </c>
      <c r="I227" s="55">
        <f>Table1[[#This Row],[APU
(units)]]*(1+Table1[[#This Row],[APU Trend]])^3</f>
        <v>47.519999999999996</v>
      </c>
      <c r="J227" s="55">
        <f>Table1[[#This Row],[APU
(units)]]*(1+Table1[[#This Row],[APU Trend]])^4</f>
        <v>28.511999999999997</v>
      </c>
      <c r="K227" s="55">
        <f>Table1[[#This Row],[APU
(units)]]*(1+Table1[[#This Row],[APU Trend]])^5</f>
        <v>17.107199999999999</v>
      </c>
      <c r="L227" s="55">
        <f>Table1[[#This Row],[APU
(units)]]*(1+Table1[[#This Row],[APU Trend]])^6</f>
        <v>10.26432</v>
      </c>
      <c r="M227" s="55">
        <f>Table1[[#This Row],[APU
(units)]]*(1+Table1[[#This Row],[APU Trend]])^7</f>
        <v>6.1585919999999996</v>
      </c>
      <c r="N227" s="55">
        <f>Table1[[#This Row],[APU
(units)]]*(1+Table1[[#This Row],[APU Trend]])^8</f>
        <v>3.6951551999999994</v>
      </c>
      <c r="O227" s="55">
        <f>Table1[[#This Row],[APU
(units)]]*(1+Table1[[#This Row],[APU Trend]])^9</f>
        <v>2.2170931199999999</v>
      </c>
      <c r="P227" s="55">
        <f>Table1[[#This Row],[APU
(units)]]*(1+Table1[[#This Row],[APU Trend]])^10</f>
        <v>1.3302558719999997</v>
      </c>
      <c r="Q227" s="55">
        <f>Table1[[#This Row],[APU
(units)]]*(1+Table1[[#This Row],[APU Trend]])^11</f>
        <v>0.79815352319999988</v>
      </c>
      <c r="R227" s="55">
        <f>SUM(Table1[[#This Row],[Oct]:[September]])</f>
        <v>548.80276971519993</v>
      </c>
      <c r="S227" s="55">
        <f>Table1[[#This Row],[On-Hand Stock ($)]]*Table1[[#This Row],[APU Trend]]</f>
        <v>-2330.458828539307</v>
      </c>
      <c r="T227" s="87">
        <v>-0.4</v>
      </c>
      <c r="U227" s="87" t="b">
        <f>IF(AND(Table1[[#This Row],[INVENTROY SIZING]]&lt;0,Table1[[#This Row],[Lead Time (days)]]&lt;30),TRUE,FALSE)</f>
        <v>1</v>
      </c>
      <c r="V227" s="28">
        <v>1</v>
      </c>
      <c r="W227" s="28">
        <f>1.65+SQRT((30)*Table1[[#This Row],[Demand variability (COV)]])+(V227*Table1[[#This Row],[APU
(units)]])^2</f>
        <v>48406.424934554525</v>
      </c>
      <c r="X227" s="28">
        <f>(Table1[[#This Row],[INVENTORY IN UNITS ON HAND]]-W227)*Table1[[#This Row],[Std. Price ($)]]</f>
        <v>-1928086.0430870033</v>
      </c>
      <c r="Y227" s="28">
        <v>0.76</v>
      </c>
      <c r="Z227" s="28">
        <v>22</v>
      </c>
    </row>
    <row r="228" spans="1:26" x14ac:dyDescent="0.15">
      <c r="A228" s="31">
        <v>34901.626286517487</v>
      </c>
      <c r="B228" s="32">
        <v>19.209960000000002</v>
      </c>
      <c r="C228" s="32">
        <v>1387.0196943768008</v>
      </c>
      <c r="D228" s="32">
        <f>C228/Table1[[#This Row],[Std. Price ($)]]</f>
        <v>72.203153696145151</v>
      </c>
      <c r="E228" s="28">
        <v>66</v>
      </c>
      <c r="F228" s="28">
        <f>Table1[[#This Row],[APU
(units)]]*(1+Table1[[#This Row],[APU Trend]])^0</f>
        <v>66</v>
      </c>
      <c r="G228" s="28">
        <f>Table1[[#This Row],[APU
(units)]]*(1+Table1[[#This Row],[APU Trend]])^1</f>
        <v>145.20000000000002</v>
      </c>
      <c r="H228" s="28">
        <f>Table1[[#This Row],[APU
(units)]]*(1+Table1[[#This Row],[APU Trend]])^2</f>
        <v>319.44000000000005</v>
      </c>
      <c r="I228" s="55">
        <f>Table1[[#This Row],[APU
(units)]]*(1+Table1[[#This Row],[APU Trend]])^3</f>
        <v>702.76800000000026</v>
      </c>
      <c r="J228" s="55">
        <f>Table1[[#This Row],[APU
(units)]]*(1+Table1[[#This Row],[APU Trend]])^4</f>
        <v>1546.0896000000005</v>
      </c>
      <c r="K228" s="55">
        <f>Table1[[#This Row],[APU
(units)]]*(1+Table1[[#This Row],[APU Trend]])^5</f>
        <v>3401.397120000001</v>
      </c>
      <c r="L228" s="55">
        <f>Table1[[#This Row],[APU
(units)]]*(1+Table1[[#This Row],[APU Trend]])^6</f>
        <v>7483.0736640000032</v>
      </c>
      <c r="M228" s="55">
        <f>Table1[[#This Row],[APU
(units)]]*(1+Table1[[#This Row],[APU Trend]])^7</f>
        <v>16462.762060800011</v>
      </c>
      <c r="N228" s="55">
        <f>Table1[[#This Row],[APU
(units)]]*(1+Table1[[#This Row],[APU Trend]])^8</f>
        <v>36218.076533760017</v>
      </c>
      <c r="O228" s="55">
        <f>Table1[[#This Row],[APU
(units)]]*(1+Table1[[#This Row],[APU Trend]])^9</f>
        <v>79679.768374272055</v>
      </c>
      <c r="P228" s="55">
        <f>Table1[[#This Row],[APU
(units)]]*(1+Table1[[#This Row],[APU Trend]])^10</f>
        <v>175295.49042339853</v>
      </c>
      <c r="Q228" s="55">
        <f>Table1[[#This Row],[APU
(units)]]*(1+Table1[[#This Row],[APU Trend]])^11</f>
        <v>385650.0789314768</v>
      </c>
      <c r="R228" s="55">
        <f>SUM(Table1[[#This Row],[Oct]:[September]])</f>
        <v>706970.14470770746</v>
      </c>
      <c r="S228" s="55">
        <f>Table1[[#This Row],[On-Hand Stock ($)]]*Table1[[#This Row],[APU Trend]]</f>
        <v>1664.4236332521609</v>
      </c>
      <c r="T228" s="87">
        <v>1.2</v>
      </c>
      <c r="U228" s="87" t="b">
        <f>IF(AND(Table1[[#This Row],[INVENTROY SIZING]]&lt;0,Table1[[#This Row],[Lead Time (days)]]&lt;30),TRUE,FALSE)</f>
        <v>0</v>
      </c>
      <c r="V228" s="28">
        <v>1</v>
      </c>
      <c r="W228" s="28">
        <f>1.65+SQRT((30)*Table1[[#This Row],[Demand variability (COV)]])+(V228*Table1[[#This Row],[APU
(units)]])^2</f>
        <v>4364.770393247567</v>
      </c>
      <c r="X228" s="28">
        <f>(Table1[[#This Row],[INVENTORY IN UNITS ON HAND]]-W228)*Table1[[#This Row],[Std. Price ($)]]</f>
        <v>-82460.044969093244</v>
      </c>
      <c r="Y228" s="28">
        <v>1.69</v>
      </c>
      <c r="Z228" s="28">
        <v>20</v>
      </c>
    </row>
    <row r="229" spans="1:26" x14ac:dyDescent="0.15">
      <c r="A229" s="31">
        <v>97205.913713287766</v>
      </c>
      <c r="B229" s="32">
        <v>6.2557000000000009</v>
      </c>
      <c r="C229" s="32">
        <v>781.72600220000015</v>
      </c>
      <c r="D229" s="32">
        <f>C229/Table1[[#This Row],[Std. Price ($)]]</f>
        <v>124.96219483031476</v>
      </c>
      <c r="E229" s="28">
        <v>114</v>
      </c>
      <c r="F229" s="28">
        <f>Table1[[#This Row],[APU
(units)]]*(1+Table1[[#This Row],[APU Trend]])^0</f>
        <v>114</v>
      </c>
      <c r="G229" s="28">
        <f>Table1[[#This Row],[APU
(units)]]*(1+Table1[[#This Row],[APU Trend]])^1</f>
        <v>205.20000000000002</v>
      </c>
      <c r="H229" s="28">
        <f>Table1[[#This Row],[APU
(units)]]*(1+Table1[[#This Row],[APU Trend]])^2</f>
        <v>369.36</v>
      </c>
      <c r="I229" s="55">
        <f>Table1[[#This Row],[APU
(units)]]*(1+Table1[[#This Row],[APU Trend]])^3</f>
        <v>664.84800000000007</v>
      </c>
      <c r="J229" s="55">
        <f>Table1[[#This Row],[APU
(units)]]*(1+Table1[[#This Row],[APU Trend]])^4</f>
        <v>1196.7264000000002</v>
      </c>
      <c r="K229" s="55">
        <f>Table1[[#This Row],[APU
(units)]]*(1+Table1[[#This Row],[APU Trend]])^5</f>
        <v>2154.1075200000005</v>
      </c>
      <c r="L229" s="55">
        <f>Table1[[#This Row],[APU
(units)]]*(1+Table1[[#This Row],[APU Trend]])^6</f>
        <v>3877.3935360000014</v>
      </c>
      <c r="M229" s="55">
        <f>Table1[[#This Row],[APU
(units)]]*(1+Table1[[#This Row],[APU Trend]])^7</f>
        <v>6979.308364800002</v>
      </c>
      <c r="N229" s="55">
        <f>Table1[[#This Row],[APU
(units)]]*(1+Table1[[#This Row],[APU Trend]])^8</f>
        <v>12562.755056640004</v>
      </c>
      <c r="O229" s="55">
        <f>Table1[[#This Row],[APU
(units)]]*(1+Table1[[#This Row],[APU Trend]])^9</f>
        <v>22612.959101952008</v>
      </c>
      <c r="P229" s="55">
        <f>Table1[[#This Row],[APU
(units)]]*(1+Table1[[#This Row],[APU Trend]])^10</f>
        <v>40703.326383513617</v>
      </c>
      <c r="Q229" s="55">
        <f>Table1[[#This Row],[APU
(units)]]*(1+Table1[[#This Row],[APU Trend]])^11</f>
        <v>73265.987490324522</v>
      </c>
      <c r="R229" s="55">
        <f>SUM(Table1[[#This Row],[Oct]:[September]])</f>
        <v>164705.97185323015</v>
      </c>
      <c r="S229" s="55">
        <f>Table1[[#This Row],[On-Hand Stock ($)]]*Table1[[#This Row],[APU Trend]]</f>
        <v>625.38080176000017</v>
      </c>
      <c r="T229" s="87">
        <v>0.8</v>
      </c>
      <c r="U229" s="87" t="b">
        <f>IF(AND(Table1[[#This Row],[INVENTROY SIZING]]&lt;0,Table1[[#This Row],[Lead Time (days)]]&lt;30),TRUE,FALSE)</f>
        <v>0</v>
      </c>
      <c r="V229" s="28">
        <v>1</v>
      </c>
      <c r="W229" s="28">
        <f>1.65+SQRT((30)*Table1[[#This Row],[Demand variability (COV)]])+(V229*Table1[[#This Row],[APU
(units)]])^2</f>
        <v>13002.548979485566</v>
      </c>
      <c r="X229" s="28">
        <f>(Table1[[#This Row],[INVENTORY IN UNITS ON HAND]]-W229)*Table1[[#This Row],[Std. Price ($)]]</f>
        <v>-80558.319648767865</v>
      </c>
      <c r="Y229" s="28">
        <v>0.8</v>
      </c>
      <c r="Z229" s="28">
        <v>25</v>
      </c>
    </row>
    <row r="230" spans="1:26" x14ac:dyDescent="0.15">
      <c r="A230" s="31">
        <v>71346.848791494631</v>
      </c>
      <c r="B230" s="32">
        <v>770.33880000000011</v>
      </c>
      <c r="C230" s="32">
        <v>79411.682694671079</v>
      </c>
      <c r="D230" s="32">
        <f>C230/Table1[[#This Row],[Std. Price ($)]]</f>
        <v>103.0866973008124</v>
      </c>
      <c r="E230" s="28">
        <v>122</v>
      </c>
      <c r="F230" s="28">
        <f>Table1[[#This Row],[APU
(units)]]*(1+Table1[[#This Row],[APU Trend]])^0</f>
        <v>122</v>
      </c>
      <c r="G230" s="28">
        <f>Table1[[#This Row],[APU
(units)]]*(1+Table1[[#This Row],[APU Trend]])^1</f>
        <v>48.800000000000004</v>
      </c>
      <c r="H230" s="28">
        <f>Table1[[#This Row],[APU
(units)]]*(1+Table1[[#This Row],[APU Trend]])^2</f>
        <v>19.520000000000003</v>
      </c>
      <c r="I230" s="55">
        <f>Table1[[#This Row],[APU
(units)]]*(1+Table1[[#This Row],[APU Trend]])^3</f>
        <v>7.8080000000000016</v>
      </c>
      <c r="J230" s="55">
        <f>Table1[[#This Row],[APU
(units)]]*(1+Table1[[#This Row],[APU Trend]])^4</f>
        <v>3.1232000000000015</v>
      </c>
      <c r="K230" s="55">
        <f>Table1[[#This Row],[APU
(units)]]*(1+Table1[[#This Row],[APU Trend]])^5</f>
        <v>1.2492800000000008</v>
      </c>
      <c r="L230" s="55">
        <f>Table1[[#This Row],[APU
(units)]]*(1+Table1[[#This Row],[APU Trend]])^6</f>
        <v>0.49971200000000027</v>
      </c>
      <c r="M230" s="55">
        <f>Table1[[#This Row],[APU
(units)]]*(1+Table1[[#This Row],[APU Trend]])^7</f>
        <v>0.19988480000000014</v>
      </c>
      <c r="N230" s="55">
        <f>Table1[[#This Row],[APU
(units)]]*(1+Table1[[#This Row],[APU Trend]])^8</f>
        <v>7.9953920000000067E-2</v>
      </c>
      <c r="O230" s="55">
        <f>Table1[[#This Row],[APU
(units)]]*(1+Table1[[#This Row],[APU Trend]])^9</f>
        <v>3.198156800000003E-2</v>
      </c>
      <c r="P230" s="55">
        <f>Table1[[#This Row],[APU
(units)]]*(1+Table1[[#This Row],[APU Trend]])^10</f>
        <v>1.2792627200000014E-2</v>
      </c>
      <c r="Q230" s="55">
        <f>Table1[[#This Row],[APU
(units)]]*(1+Table1[[#This Row],[APU Trend]])^11</f>
        <v>5.1170508800000057E-3</v>
      </c>
      <c r="R230" s="55">
        <f>SUM(Table1[[#This Row],[Oct]:[September]])</f>
        <v>203.32992196608001</v>
      </c>
      <c r="S230" s="55">
        <f>Table1[[#This Row],[On-Hand Stock ($)]]*Table1[[#This Row],[APU Trend]]</f>
        <v>-47647.009616802643</v>
      </c>
      <c r="T230" s="87">
        <v>-0.6</v>
      </c>
      <c r="U230" s="87" t="b">
        <f>IF(AND(Table1[[#This Row],[INVENTROY SIZING]]&lt;0,Table1[[#This Row],[Lead Time (days)]]&lt;30),TRUE,FALSE)</f>
        <v>0</v>
      </c>
      <c r="V230" s="28">
        <v>1</v>
      </c>
      <c r="W230" s="28">
        <f>1.65+SQRT((30)*Table1[[#This Row],[Demand variability (COV)]])+(V230*Table1[[#This Row],[APU
(units)]])^2</f>
        <v>14890.265192303686</v>
      </c>
      <c r="X230" s="28">
        <f>(Table1[[#This Row],[INVENTORY IN UNITS ON HAND]]-W230)*Table1[[#This Row],[Std. Price ($)]]</f>
        <v>-11391137.337226322</v>
      </c>
      <c r="Y230" s="28">
        <v>0.71</v>
      </c>
      <c r="Z230" s="28">
        <v>31</v>
      </c>
    </row>
    <row r="231" spans="1:26" x14ac:dyDescent="0.15">
      <c r="A231" s="31">
        <v>80430.371411866305</v>
      </c>
      <c r="B231" s="32">
        <v>78.898600000000002</v>
      </c>
      <c r="C231" s="32">
        <v>16035.789993249258</v>
      </c>
      <c r="D231" s="32">
        <f>C231/Table1[[#This Row],[Std. Price ($)]]</f>
        <v>203.24555813727059</v>
      </c>
      <c r="E231" s="28">
        <v>122</v>
      </c>
      <c r="F231" s="28">
        <f>Table1[[#This Row],[APU
(units)]]*(1+Table1[[#This Row],[APU Trend]])^0</f>
        <v>122</v>
      </c>
      <c r="G231" s="28">
        <f>Table1[[#This Row],[APU
(units)]]*(1+Table1[[#This Row],[APU Trend]])^1</f>
        <v>305</v>
      </c>
      <c r="H231" s="28">
        <f>Table1[[#This Row],[APU
(units)]]*(1+Table1[[#This Row],[APU Trend]])^2</f>
        <v>762.5</v>
      </c>
      <c r="I231" s="55">
        <f>Table1[[#This Row],[APU
(units)]]*(1+Table1[[#This Row],[APU Trend]])^3</f>
        <v>1906.25</v>
      </c>
      <c r="J231" s="55">
        <f>Table1[[#This Row],[APU
(units)]]*(1+Table1[[#This Row],[APU Trend]])^4</f>
        <v>4765.625</v>
      </c>
      <c r="K231" s="55">
        <f>Table1[[#This Row],[APU
(units)]]*(1+Table1[[#This Row],[APU Trend]])^5</f>
        <v>11914.0625</v>
      </c>
      <c r="L231" s="55">
        <f>Table1[[#This Row],[APU
(units)]]*(1+Table1[[#This Row],[APU Trend]])^6</f>
        <v>29785.15625</v>
      </c>
      <c r="M231" s="55">
        <f>Table1[[#This Row],[APU
(units)]]*(1+Table1[[#This Row],[APU Trend]])^7</f>
        <v>74462.890625</v>
      </c>
      <c r="N231" s="55">
        <f>Table1[[#This Row],[APU
(units)]]*(1+Table1[[#This Row],[APU Trend]])^8</f>
        <v>186157.2265625</v>
      </c>
      <c r="O231" s="55">
        <f>Table1[[#This Row],[APU
(units)]]*(1+Table1[[#This Row],[APU Trend]])^9</f>
        <v>465393.06640625</v>
      </c>
      <c r="P231" s="55">
        <f>Table1[[#This Row],[APU
(units)]]*(1+Table1[[#This Row],[APU Trend]])^10</f>
        <v>1163482.666015625</v>
      </c>
      <c r="Q231" s="55">
        <f>Table1[[#This Row],[APU
(units)]]*(1+Table1[[#This Row],[APU Trend]])^11</f>
        <v>2908706.6650390625</v>
      </c>
      <c r="R231" s="55">
        <f>SUM(Table1[[#This Row],[Oct]:[September]])</f>
        <v>4847763.1083984375</v>
      </c>
      <c r="S231" s="55">
        <f>Table1[[#This Row],[On-Hand Stock ($)]]*Table1[[#This Row],[APU Trend]]</f>
        <v>24053.684989873887</v>
      </c>
      <c r="T231" s="87">
        <v>1.5</v>
      </c>
      <c r="U231" s="87" t="b">
        <f>IF(AND(Table1[[#This Row],[INVENTROY SIZING]]&lt;0,Table1[[#This Row],[Lead Time (days)]]&lt;30),TRUE,FALSE)</f>
        <v>0</v>
      </c>
      <c r="V231" s="28">
        <v>0.75</v>
      </c>
      <c r="W231" s="28">
        <f>1.65+SQRT((30)*Table1[[#This Row],[Demand variability (COV)]])+(V231*Table1[[#This Row],[APU
(units)]])^2</f>
        <v>8380.096773353931</v>
      </c>
      <c r="X231" s="28">
        <f>(Table1[[#This Row],[INVENTORY IN UNITS ON HAND]]-W231)*Table1[[#This Row],[Std. Price ($)]]</f>
        <v>-645142.11328889325</v>
      </c>
      <c r="Y231" s="28">
        <v>1.28</v>
      </c>
      <c r="Z231" s="28">
        <v>33</v>
      </c>
    </row>
    <row r="232" spans="1:26" x14ac:dyDescent="0.15">
      <c r="A232" s="31">
        <v>41203.2916845984</v>
      </c>
      <c r="B232" s="32">
        <v>52.520160000000004</v>
      </c>
      <c r="C232" s="32">
        <v>10999.251251164587</v>
      </c>
      <c r="D232" s="32">
        <f>C232/Table1[[#This Row],[Std. Price ($)]]</f>
        <v>209.42912685651731</v>
      </c>
      <c r="E232" s="28">
        <v>122</v>
      </c>
      <c r="F232" s="28">
        <f>Table1[[#This Row],[APU
(units)]]*(1+Table1[[#This Row],[APU Trend]])^0</f>
        <v>122</v>
      </c>
      <c r="G232" s="28">
        <f>Table1[[#This Row],[APU
(units)]]*(1+Table1[[#This Row],[APU Trend]])^1</f>
        <v>97.600000000000009</v>
      </c>
      <c r="H232" s="28">
        <f>Table1[[#This Row],[APU
(units)]]*(1+Table1[[#This Row],[APU Trend]])^2</f>
        <v>78.080000000000013</v>
      </c>
      <c r="I232" s="55">
        <f>Table1[[#This Row],[APU
(units)]]*(1+Table1[[#This Row],[APU Trend]])^3</f>
        <v>62.464000000000013</v>
      </c>
      <c r="J232" s="55">
        <f>Table1[[#This Row],[APU
(units)]]*(1+Table1[[#This Row],[APU Trend]])^4</f>
        <v>49.971200000000024</v>
      </c>
      <c r="K232" s="55">
        <f>Table1[[#This Row],[APU
(units)]]*(1+Table1[[#This Row],[APU Trend]])^5</f>
        <v>39.976960000000027</v>
      </c>
      <c r="L232" s="55">
        <f>Table1[[#This Row],[APU
(units)]]*(1+Table1[[#This Row],[APU Trend]])^6</f>
        <v>31.981568000000017</v>
      </c>
      <c r="M232" s="55">
        <f>Table1[[#This Row],[APU
(units)]]*(1+Table1[[#This Row],[APU Trend]])^7</f>
        <v>25.585254400000018</v>
      </c>
      <c r="N232" s="55">
        <f>Table1[[#This Row],[APU
(units)]]*(1+Table1[[#This Row],[APU Trend]])^8</f>
        <v>20.468203520000017</v>
      </c>
      <c r="O232" s="55">
        <f>Table1[[#This Row],[APU
(units)]]*(1+Table1[[#This Row],[APU Trend]])^9</f>
        <v>16.374562816000015</v>
      </c>
      <c r="P232" s="55">
        <f>Table1[[#This Row],[APU
(units)]]*(1+Table1[[#This Row],[APU Trend]])^10</f>
        <v>13.099650252800014</v>
      </c>
      <c r="Q232" s="55">
        <f>Table1[[#This Row],[APU
(units)]]*(1+Table1[[#This Row],[APU Trend]])^11</f>
        <v>10.479720202240012</v>
      </c>
      <c r="R232" s="55">
        <f>SUM(Table1[[#This Row],[Oct]:[September]])</f>
        <v>568.0811191910401</v>
      </c>
      <c r="S232" s="55">
        <f>Table1[[#This Row],[On-Hand Stock ($)]]*Table1[[#This Row],[APU Trend]]</f>
        <v>-2199.8502502329175</v>
      </c>
      <c r="T232" s="87">
        <v>-0.2</v>
      </c>
      <c r="U232" s="87" t="b">
        <f>IF(AND(Table1[[#This Row],[INVENTROY SIZING]]&lt;0,Table1[[#This Row],[Lead Time (days)]]&lt;30),TRUE,FALSE)</f>
        <v>1</v>
      </c>
      <c r="V232" s="28">
        <v>1</v>
      </c>
      <c r="W232" s="28">
        <f>1.65+SQRT((30)*Table1[[#This Row],[Demand variability (COV)]])+(V232*Table1[[#This Row],[APU
(units)]])^2</f>
        <v>14892.534765791223</v>
      </c>
      <c r="X232" s="28">
        <f>(Table1[[#This Row],[INVENTORY IN UNITS ON HAND]]-W232)*Table1[[#This Row],[Std. Price ($)]]</f>
        <v>-771159.05745375296</v>
      </c>
      <c r="Y232" s="28">
        <v>1.58</v>
      </c>
      <c r="Z232" s="28">
        <v>28</v>
      </c>
    </row>
    <row r="233" spans="1:26" x14ac:dyDescent="0.15">
      <c r="A233" s="31">
        <v>26394.899984066735</v>
      </c>
      <c r="B233" s="32">
        <v>5.9438500000000003</v>
      </c>
      <c r="C233" s="32">
        <v>587.43495368800006</v>
      </c>
      <c r="D233" s="32">
        <f>C233/Table1[[#This Row],[Std. Price ($)]]</f>
        <v>98.830716402331831</v>
      </c>
      <c r="E233" s="28">
        <v>122</v>
      </c>
      <c r="F233" s="28">
        <f>Table1[[#This Row],[APU
(units)]]*(1+Table1[[#This Row],[APU Trend]])^0</f>
        <v>122</v>
      </c>
      <c r="G233" s="28">
        <f>Table1[[#This Row],[APU
(units)]]*(1+Table1[[#This Row],[APU Trend]])^1</f>
        <v>146.4</v>
      </c>
      <c r="H233" s="28">
        <f>Table1[[#This Row],[APU
(units)]]*(1+Table1[[#This Row],[APU Trend]])^2</f>
        <v>175.68</v>
      </c>
      <c r="I233" s="55">
        <f>Table1[[#This Row],[APU
(units)]]*(1+Table1[[#This Row],[APU Trend]])^3</f>
        <v>210.816</v>
      </c>
      <c r="J233" s="55">
        <f>Table1[[#This Row],[APU
(units)]]*(1+Table1[[#This Row],[APU Trend]])^4</f>
        <v>252.97919999999999</v>
      </c>
      <c r="K233" s="55">
        <f>Table1[[#This Row],[APU
(units)]]*(1+Table1[[#This Row],[APU Trend]])^5</f>
        <v>303.57504</v>
      </c>
      <c r="L233" s="55">
        <f>Table1[[#This Row],[APU
(units)]]*(1+Table1[[#This Row],[APU Trend]])^6</f>
        <v>364.29004799999996</v>
      </c>
      <c r="M233" s="55">
        <f>Table1[[#This Row],[APU
(units)]]*(1+Table1[[#This Row],[APU Trend]])^7</f>
        <v>437.14805759999996</v>
      </c>
      <c r="N233" s="55">
        <f>Table1[[#This Row],[APU
(units)]]*(1+Table1[[#This Row],[APU Trend]])^8</f>
        <v>524.57766911999988</v>
      </c>
      <c r="O233" s="55">
        <f>Table1[[#This Row],[APU
(units)]]*(1+Table1[[#This Row],[APU Trend]])^9</f>
        <v>629.4932029439999</v>
      </c>
      <c r="P233" s="55">
        <f>Table1[[#This Row],[APU
(units)]]*(1+Table1[[#This Row],[APU Trend]])^10</f>
        <v>755.39184353279984</v>
      </c>
      <c r="Q233" s="55">
        <f>Table1[[#This Row],[APU
(units)]]*(1+Table1[[#This Row],[APU Trend]])^11</f>
        <v>906.47021223935985</v>
      </c>
      <c r="R233" s="55">
        <f>SUM(Table1[[#This Row],[Oct]:[September]])</f>
        <v>4828.8212734361596</v>
      </c>
      <c r="S233" s="55">
        <f>Table1[[#This Row],[On-Hand Stock ($)]]*Table1[[#This Row],[APU Trend]]</f>
        <v>117.48699073760002</v>
      </c>
      <c r="T233" s="87">
        <v>0.2</v>
      </c>
      <c r="U233" s="87" t="b">
        <f>IF(AND(Table1[[#This Row],[INVENTROY SIZING]]&lt;0,Table1[[#This Row],[Lead Time (days)]]&lt;30),TRUE,FALSE)</f>
        <v>0</v>
      </c>
      <c r="V233" s="28">
        <v>1</v>
      </c>
      <c r="W233" s="28">
        <f>1.65+SQRT((30)*Table1[[#This Row],[Demand variability (COV)]])+(V233*Table1[[#This Row],[APU
(units)]])^2</f>
        <v>14890.788093031466</v>
      </c>
      <c r="X233" s="28">
        <f>(Table1[[#This Row],[INVENTORY IN UNITS ON HAND]]-W233)*Table1[[#This Row],[Std. Price ($)]]</f>
        <v>-87921.175853077089</v>
      </c>
      <c r="Y233" s="28">
        <v>0.88</v>
      </c>
      <c r="Z233" s="28">
        <v>20</v>
      </c>
    </row>
    <row r="234" spans="1:26" x14ac:dyDescent="0.15">
      <c r="A234" s="31">
        <v>93614.811422428407</v>
      </c>
      <c r="B234" s="32">
        <v>28.742714000000003</v>
      </c>
      <c r="C234" s="32">
        <v>6327.9262819237911</v>
      </c>
      <c r="D234" s="32">
        <f>C234/Table1[[#This Row],[Std. Price ($)]]</f>
        <v>220.15757739244074</v>
      </c>
      <c r="E234" s="28">
        <v>114</v>
      </c>
      <c r="F234" s="28">
        <f>Table1[[#This Row],[APU
(units)]]*(1+Table1[[#This Row],[APU Trend]])^0</f>
        <v>114</v>
      </c>
      <c r="G234" s="28">
        <f>Table1[[#This Row],[APU
(units)]]*(1+Table1[[#This Row],[APU Trend]])^1</f>
        <v>159.6</v>
      </c>
      <c r="H234" s="28">
        <f>Table1[[#This Row],[APU
(units)]]*(1+Table1[[#This Row],[APU Trend]])^2</f>
        <v>223.43999999999997</v>
      </c>
      <c r="I234" s="55">
        <f>Table1[[#This Row],[APU
(units)]]*(1+Table1[[#This Row],[APU Trend]])^3</f>
        <v>312.81599999999992</v>
      </c>
      <c r="J234" s="55">
        <f>Table1[[#This Row],[APU
(units)]]*(1+Table1[[#This Row],[APU Trend]])^4</f>
        <v>437.94239999999985</v>
      </c>
      <c r="K234" s="55">
        <f>Table1[[#This Row],[APU
(units)]]*(1+Table1[[#This Row],[APU Trend]])^5</f>
        <v>613.1193599999998</v>
      </c>
      <c r="L234" s="55">
        <f>Table1[[#This Row],[APU
(units)]]*(1+Table1[[#This Row],[APU Trend]])^6</f>
        <v>858.36710399999959</v>
      </c>
      <c r="M234" s="55">
        <f>Table1[[#This Row],[APU
(units)]]*(1+Table1[[#This Row],[APU Trend]])^7</f>
        <v>1201.7139455999993</v>
      </c>
      <c r="N234" s="55">
        <f>Table1[[#This Row],[APU
(units)]]*(1+Table1[[#This Row],[APU Trend]])^8</f>
        <v>1682.3995238399989</v>
      </c>
      <c r="O234" s="55">
        <f>Table1[[#This Row],[APU
(units)]]*(1+Table1[[#This Row],[APU Trend]])^9</f>
        <v>2355.3593333759982</v>
      </c>
      <c r="P234" s="55">
        <f>Table1[[#This Row],[APU
(units)]]*(1+Table1[[#This Row],[APU Trend]])^10</f>
        <v>3297.5030667263977</v>
      </c>
      <c r="Q234" s="55">
        <f>Table1[[#This Row],[APU
(units)]]*(1+Table1[[#This Row],[APU Trend]])^11</f>
        <v>4616.504293416956</v>
      </c>
      <c r="R234" s="55">
        <f>SUM(Table1[[#This Row],[Oct]:[September]])</f>
        <v>15872.765026959349</v>
      </c>
      <c r="S234" s="55">
        <f>Table1[[#This Row],[On-Hand Stock ($)]]*Table1[[#This Row],[APU Trend]]</f>
        <v>2531.1705127695168</v>
      </c>
      <c r="T234" s="87">
        <v>0.4</v>
      </c>
      <c r="U234" s="87" t="b">
        <f>IF(AND(Table1[[#This Row],[INVENTROY SIZING]]&lt;0,Table1[[#This Row],[Lead Time (days)]]&lt;30),TRUE,FALSE)</f>
        <v>0</v>
      </c>
      <c r="V234" s="28">
        <v>0.8</v>
      </c>
      <c r="W234" s="28">
        <f>1.65+SQRT((30)*Table1[[#This Row],[Demand variability (COV)]])+(V234*Table1[[#This Row],[APU
(units)]])^2</f>
        <v>8324.675696017508</v>
      </c>
      <c r="X234" s="28">
        <f>(Table1[[#This Row],[INVENTORY IN UNITS ON HAND]]-W234)*Table1[[#This Row],[Std. Price ($)]]</f>
        <v>-232945.84639145841</v>
      </c>
      <c r="Y234" s="28">
        <v>1.04</v>
      </c>
      <c r="Z234" s="28">
        <v>46</v>
      </c>
    </row>
    <row r="235" spans="1:26" x14ac:dyDescent="0.15">
      <c r="A235" s="31">
        <v>46526.141422405963</v>
      </c>
      <c r="B235" s="32">
        <v>10.758000000000001</v>
      </c>
      <c r="C235" s="32">
        <v>1201.9860775560001</v>
      </c>
      <c r="D235" s="32">
        <f>C235/Table1[[#This Row],[Std. Price ($)]]</f>
        <v>111.72951083435582</v>
      </c>
      <c r="E235" s="28">
        <v>122</v>
      </c>
      <c r="F235" s="28">
        <f>Table1[[#This Row],[APU
(units)]]*(1+Table1[[#This Row],[APU Trend]])^0</f>
        <v>122</v>
      </c>
      <c r="G235" s="28">
        <f>Table1[[#This Row],[APU
(units)]]*(1+Table1[[#This Row],[APU Trend]])^1</f>
        <v>183</v>
      </c>
      <c r="H235" s="28">
        <f>Table1[[#This Row],[APU
(units)]]*(1+Table1[[#This Row],[APU Trend]])^2</f>
        <v>274.5</v>
      </c>
      <c r="I235" s="55">
        <f>Table1[[#This Row],[APU
(units)]]*(1+Table1[[#This Row],[APU Trend]])^3</f>
        <v>411.75</v>
      </c>
      <c r="J235" s="55">
        <f>Table1[[#This Row],[APU
(units)]]*(1+Table1[[#This Row],[APU Trend]])^4</f>
        <v>617.625</v>
      </c>
      <c r="K235" s="55">
        <f>Table1[[#This Row],[APU
(units)]]*(1+Table1[[#This Row],[APU Trend]])^5</f>
        <v>926.4375</v>
      </c>
      <c r="L235" s="55">
        <f>Table1[[#This Row],[APU
(units)]]*(1+Table1[[#This Row],[APU Trend]])^6</f>
        <v>1389.65625</v>
      </c>
      <c r="M235" s="55">
        <f>Table1[[#This Row],[APU
(units)]]*(1+Table1[[#This Row],[APU Trend]])^7</f>
        <v>2084.484375</v>
      </c>
      <c r="N235" s="55">
        <f>Table1[[#This Row],[APU
(units)]]*(1+Table1[[#This Row],[APU Trend]])^8</f>
        <v>3126.7265625</v>
      </c>
      <c r="O235" s="55">
        <f>Table1[[#This Row],[APU
(units)]]*(1+Table1[[#This Row],[APU Trend]])^9</f>
        <v>4690.08984375</v>
      </c>
      <c r="P235" s="55">
        <f>Table1[[#This Row],[APU
(units)]]*(1+Table1[[#This Row],[APU Trend]])^10</f>
        <v>7035.134765625</v>
      </c>
      <c r="Q235" s="55">
        <f>Table1[[#This Row],[APU
(units)]]*(1+Table1[[#This Row],[APU Trend]])^11</f>
        <v>10552.7021484375</v>
      </c>
      <c r="R235" s="55">
        <f>SUM(Table1[[#This Row],[Oct]:[September]])</f>
        <v>31414.1064453125</v>
      </c>
      <c r="S235" s="55">
        <f>Table1[[#This Row],[On-Hand Stock ($)]]*Table1[[#This Row],[APU Trend]]</f>
        <v>600.99303877800003</v>
      </c>
      <c r="T235" s="87">
        <v>0.5</v>
      </c>
      <c r="U235" s="87" t="b">
        <f>IF(AND(Table1[[#This Row],[INVENTROY SIZING]]&lt;0,Table1[[#This Row],[Lead Time (days)]]&lt;30),TRUE,FALSE)</f>
        <v>0</v>
      </c>
      <c r="V235" s="28">
        <v>1</v>
      </c>
      <c r="W235" s="28">
        <f>1.65+SQRT((30)*Table1[[#This Row],[Demand variability (COV)]])+(V235*Table1[[#This Row],[APU
(units)]])^2</f>
        <v>14891.724537019394</v>
      </c>
      <c r="X235" s="28">
        <f>(Table1[[#This Row],[INVENTORY IN UNITS ON HAND]]-W235)*Table1[[#This Row],[Std. Price ($)]]</f>
        <v>-159003.18649169867</v>
      </c>
      <c r="Y235" s="28">
        <v>1.23</v>
      </c>
      <c r="Z235" s="28">
        <v>22</v>
      </c>
    </row>
    <row r="236" spans="1:26" x14ac:dyDescent="0.15">
      <c r="A236" s="31">
        <v>99092.462264406946</v>
      </c>
      <c r="B236" s="32">
        <v>19.786151000000004</v>
      </c>
      <c r="C236" s="32">
        <v>1698.5925009399093</v>
      </c>
      <c r="D236" s="32">
        <f>C236/Table1[[#This Row],[Std. Price ($)]]</f>
        <v>85.847545636334672</v>
      </c>
      <c r="E236" s="28">
        <v>130</v>
      </c>
      <c r="F236" s="28">
        <f>Table1[[#This Row],[APU
(units)]]*(1+Table1[[#This Row],[APU Trend]])^0</f>
        <v>130</v>
      </c>
      <c r="G236" s="28">
        <f>Table1[[#This Row],[APU
(units)]]*(1+Table1[[#This Row],[APU Trend]])^1</f>
        <v>325</v>
      </c>
      <c r="H236" s="28">
        <f>Table1[[#This Row],[APU
(units)]]*(1+Table1[[#This Row],[APU Trend]])^2</f>
        <v>812.5</v>
      </c>
      <c r="I236" s="55">
        <f>Table1[[#This Row],[APU
(units)]]*(1+Table1[[#This Row],[APU Trend]])^3</f>
        <v>2031.25</v>
      </c>
      <c r="J236" s="55">
        <f>Table1[[#This Row],[APU
(units)]]*(1+Table1[[#This Row],[APU Trend]])^4</f>
        <v>5078.125</v>
      </c>
      <c r="K236" s="55">
        <f>Table1[[#This Row],[APU
(units)]]*(1+Table1[[#This Row],[APU Trend]])^5</f>
        <v>12695.3125</v>
      </c>
      <c r="L236" s="55">
        <f>Table1[[#This Row],[APU
(units)]]*(1+Table1[[#This Row],[APU Trend]])^6</f>
        <v>31738.28125</v>
      </c>
      <c r="M236" s="55">
        <f>Table1[[#This Row],[APU
(units)]]*(1+Table1[[#This Row],[APU Trend]])^7</f>
        <v>79345.703125</v>
      </c>
      <c r="N236" s="55">
        <f>Table1[[#This Row],[APU
(units)]]*(1+Table1[[#This Row],[APU Trend]])^8</f>
        <v>198364.2578125</v>
      </c>
      <c r="O236" s="55">
        <f>Table1[[#This Row],[APU
(units)]]*(1+Table1[[#This Row],[APU Trend]])^9</f>
        <v>495910.64453125</v>
      </c>
      <c r="P236" s="55">
        <f>Table1[[#This Row],[APU
(units)]]*(1+Table1[[#This Row],[APU Trend]])^10</f>
        <v>1239776.611328125</v>
      </c>
      <c r="Q236" s="55">
        <f>Table1[[#This Row],[APU
(units)]]*(1+Table1[[#This Row],[APU Trend]])^11</f>
        <v>3099441.5283203125</v>
      </c>
      <c r="R236" s="55">
        <f>SUM(Table1[[#This Row],[Oct]:[September]])</f>
        <v>5165649.2138671875</v>
      </c>
      <c r="S236" s="55">
        <f>Table1[[#This Row],[On-Hand Stock ($)]]*Table1[[#This Row],[APU Trend]]</f>
        <v>2547.8887514098642</v>
      </c>
      <c r="T236" s="87">
        <v>1.5</v>
      </c>
      <c r="U236" s="87" t="b">
        <f>IF(AND(Table1[[#This Row],[INVENTROY SIZING]]&lt;0,Table1[[#This Row],[Lead Time (days)]]&lt;30),TRUE,FALSE)</f>
        <v>0</v>
      </c>
      <c r="V236" s="28">
        <v>0.84</v>
      </c>
      <c r="W236" s="28">
        <f>1.65+SQRT((30)*Table1[[#This Row],[Demand variability (COV)]])+(V236*Table1[[#This Row],[APU
(units)]])^2</f>
        <v>11931.457204273107</v>
      </c>
      <c r="X236" s="28">
        <f>(Table1[[#This Row],[INVENTORY IN UNITS ON HAND]]-W236)*Table1[[#This Row],[Std. Price ($)]]</f>
        <v>-234379.02139284569</v>
      </c>
      <c r="Y236" s="28">
        <v>0.89</v>
      </c>
      <c r="Z236" s="28">
        <v>22</v>
      </c>
    </row>
    <row r="237" spans="1:26" x14ac:dyDescent="0.15">
      <c r="A237" s="31">
        <v>91923.429297160255</v>
      </c>
      <c r="B237" s="32">
        <v>26.950000000000003</v>
      </c>
      <c r="C237" s="32">
        <v>2241.7536093333333</v>
      </c>
      <c r="D237" s="32">
        <f>C237/Table1[[#This Row],[Std. Price ($)]]</f>
        <v>83.181952108843532</v>
      </c>
      <c r="E237" s="28">
        <v>130</v>
      </c>
      <c r="F237" s="28">
        <f>Table1[[#This Row],[APU
(units)]]*(1+Table1[[#This Row],[APU Trend]])^0</f>
        <v>130</v>
      </c>
      <c r="G237" s="28">
        <f>Table1[[#This Row],[APU
(units)]]*(1+Table1[[#This Row],[APU Trend]])^1</f>
        <v>325</v>
      </c>
      <c r="H237" s="28">
        <f>Table1[[#This Row],[APU
(units)]]*(1+Table1[[#This Row],[APU Trend]])^2</f>
        <v>812.5</v>
      </c>
      <c r="I237" s="55">
        <f>Table1[[#This Row],[APU
(units)]]*(1+Table1[[#This Row],[APU Trend]])^3</f>
        <v>2031.25</v>
      </c>
      <c r="J237" s="55">
        <f>Table1[[#This Row],[APU
(units)]]*(1+Table1[[#This Row],[APU Trend]])^4</f>
        <v>5078.125</v>
      </c>
      <c r="K237" s="55">
        <f>Table1[[#This Row],[APU
(units)]]*(1+Table1[[#This Row],[APU Trend]])^5</f>
        <v>12695.3125</v>
      </c>
      <c r="L237" s="55">
        <f>Table1[[#This Row],[APU
(units)]]*(1+Table1[[#This Row],[APU Trend]])^6</f>
        <v>31738.28125</v>
      </c>
      <c r="M237" s="55">
        <f>Table1[[#This Row],[APU
(units)]]*(1+Table1[[#This Row],[APU Trend]])^7</f>
        <v>79345.703125</v>
      </c>
      <c r="N237" s="55">
        <f>Table1[[#This Row],[APU
(units)]]*(1+Table1[[#This Row],[APU Trend]])^8</f>
        <v>198364.2578125</v>
      </c>
      <c r="O237" s="55">
        <f>Table1[[#This Row],[APU
(units)]]*(1+Table1[[#This Row],[APU Trend]])^9</f>
        <v>495910.64453125</v>
      </c>
      <c r="P237" s="55">
        <f>Table1[[#This Row],[APU
(units)]]*(1+Table1[[#This Row],[APU Trend]])^10</f>
        <v>1239776.611328125</v>
      </c>
      <c r="Q237" s="55">
        <f>Table1[[#This Row],[APU
(units)]]*(1+Table1[[#This Row],[APU Trend]])^11</f>
        <v>3099441.5283203125</v>
      </c>
      <c r="R237" s="55">
        <f>SUM(Table1[[#This Row],[Oct]:[September]])</f>
        <v>5165649.2138671875</v>
      </c>
      <c r="S237" s="55">
        <f>Table1[[#This Row],[On-Hand Stock ($)]]*Table1[[#This Row],[APU Trend]]</f>
        <v>3362.6304140000002</v>
      </c>
      <c r="T237" s="87">
        <v>1.5</v>
      </c>
      <c r="U237" s="87" t="b">
        <f>IF(AND(Table1[[#This Row],[INVENTROY SIZING]]&lt;0,Table1[[#This Row],[Lead Time (days)]]&lt;30),TRUE,FALSE)</f>
        <v>0</v>
      </c>
      <c r="V237" s="28">
        <v>1</v>
      </c>
      <c r="W237" s="28">
        <f>1.65+SQRT((30)*Table1[[#This Row],[Demand variability (COV)]])+(V237*Table1[[#This Row],[APU
(units)]])^2</f>
        <v>16906.297580015449</v>
      </c>
      <c r="X237" s="28">
        <f>(Table1[[#This Row],[INVENTORY IN UNITS ON HAND]]-W237)*Table1[[#This Row],[Std. Price ($)]]</f>
        <v>-453382.96617208305</v>
      </c>
      <c r="Y237" s="28">
        <v>0.72</v>
      </c>
      <c r="Z237" s="28">
        <v>22</v>
      </c>
    </row>
    <row r="238" spans="1:26" x14ac:dyDescent="0.15">
      <c r="A238" s="31">
        <v>76404.290284962466</v>
      </c>
      <c r="B238" s="32">
        <v>10.617750000000001</v>
      </c>
      <c r="C238" s="32">
        <v>961.50235594479091</v>
      </c>
      <c r="D238" s="32">
        <f>C238/Table1[[#This Row],[Std. Price ($)]]</f>
        <v>90.556130625112743</v>
      </c>
      <c r="E238" s="28">
        <v>106</v>
      </c>
      <c r="F238" s="28">
        <f>Table1[[#This Row],[APU
(units)]]*(1+Table1[[#This Row],[APU Trend]])^0</f>
        <v>106</v>
      </c>
      <c r="G238" s="28">
        <f>Table1[[#This Row],[APU
(units)]]*(1+Table1[[#This Row],[APU Trend]])^1</f>
        <v>127.19999999999999</v>
      </c>
      <c r="H238" s="28">
        <f>Table1[[#This Row],[APU
(units)]]*(1+Table1[[#This Row],[APU Trend]])^2</f>
        <v>152.63999999999999</v>
      </c>
      <c r="I238" s="55">
        <f>Table1[[#This Row],[APU
(units)]]*(1+Table1[[#This Row],[APU Trend]])^3</f>
        <v>183.16800000000001</v>
      </c>
      <c r="J238" s="55">
        <f>Table1[[#This Row],[APU
(units)]]*(1+Table1[[#This Row],[APU Trend]])^4</f>
        <v>219.80159999999998</v>
      </c>
      <c r="K238" s="55">
        <f>Table1[[#This Row],[APU
(units)]]*(1+Table1[[#This Row],[APU Trend]])^5</f>
        <v>263.76191999999998</v>
      </c>
      <c r="L238" s="55">
        <f>Table1[[#This Row],[APU
(units)]]*(1+Table1[[#This Row],[APU Trend]])^6</f>
        <v>316.51430399999998</v>
      </c>
      <c r="M238" s="55">
        <f>Table1[[#This Row],[APU
(units)]]*(1+Table1[[#This Row],[APU Trend]])^7</f>
        <v>379.81716479999994</v>
      </c>
      <c r="N238" s="55">
        <f>Table1[[#This Row],[APU
(units)]]*(1+Table1[[#This Row],[APU Trend]])^8</f>
        <v>455.78059775999992</v>
      </c>
      <c r="O238" s="55">
        <f>Table1[[#This Row],[APU
(units)]]*(1+Table1[[#This Row],[APU Trend]])^9</f>
        <v>546.93671731199993</v>
      </c>
      <c r="P238" s="55">
        <f>Table1[[#This Row],[APU
(units)]]*(1+Table1[[#This Row],[APU Trend]])^10</f>
        <v>656.32406077439987</v>
      </c>
      <c r="Q238" s="55">
        <f>Table1[[#This Row],[APU
(units)]]*(1+Table1[[#This Row],[APU Trend]])^11</f>
        <v>787.58887292927989</v>
      </c>
      <c r="R238" s="55">
        <f>SUM(Table1[[#This Row],[Oct]:[September]])</f>
        <v>4195.5332375756798</v>
      </c>
      <c r="S238" s="55">
        <f>Table1[[#This Row],[On-Hand Stock ($)]]*Table1[[#This Row],[APU Trend]]</f>
        <v>192.3004711889582</v>
      </c>
      <c r="T238" s="87">
        <v>0.2</v>
      </c>
      <c r="U238" s="87" t="b">
        <f>IF(AND(Table1[[#This Row],[INVENTROY SIZING]]&lt;0,Table1[[#This Row],[Lead Time (days)]]&lt;30),TRUE,FALSE)</f>
        <v>0</v>
      </c>
      <c r="V238" s="28">
        <v>0.96</v>
      </c>
      <c r="W238" s="28">
        <f>1.65+SQRT((30)*Table1[[#This Row],[Demand variability (COV)]])+(V238*Table1[[#This Row],[APU
(units)]])^2</f>
        <v>10361.395180015446</v>
      </c>
      <c r="X238" s="28">
        <f>(Table1[[#This Row],[INVENTORY IN UNITS ON HAND]]-W238)*Table1[[#This Row],[Std. Price ($)]]</f>
        <v>-109053.20131666423</v>
      </c>
      <c r="Y238" s="28">
        <v>0.72</v>
      </c>
      <c r="Z238" s="28">
        <v>23</v>
      </c>
    </row>
    <row r="239" spans="1:26" x14ac:dyDescent="0.15">
      <c r="A239" s="31">
        <v>89168.134556818331</v>
      </c>
      <c r="B239" s="32">
        <v>18.986813999999999</v>
      </c>
      <c r="C239" s="32">
        <v>3094.4143684263336</v>
      </c>
      <c r="D239" s="32">
        <f>C239/Table1[[#This Row],[Std. Price ($)]]</f>
        <v>162.9770201797065</v>
      </c>
      <c r="E239" s="28">
        <v>130</v>
      </c>
      <c r="F239" s="28">
        <f>Table1[[#This Row],[APU
(units)]]*(1+Table1[[#This Row],[APU Trend]])^0</f>
        <v>130</v>
      </c>
      <c r="G239" s="28">
        <f>Table1[[#This Row],[APU
(units)]]*(1+Table1[[#This Row],[APU Trend]])^1</f>
        <v>286</v>
      </c>
      <c r="H239" s="28">
        <f>Table1[[#This Row],[APU
(units)]]*(1+Table1[[#This Row],[APU Trend]])^2</f>
        <v>629.20000000000005</v>
      </c>
      <c r="I239" s="55">
        <f>Table1[[#This Row],[APU
(units)]]*(1+Table1[[#This Row],[APU Trend]])^3</f>
        <v>1384.2400000000005</v>
      </c>
      <c r="J239" s="55">
        <f>Table1[[#This Row],[APU
(units)]]*(1+Table1[[#This Row],[APU Trend]])^4</f>
        <v>3045.3280000000009</v>
      </c>
      <c r="K239" s="55">
        <f>Table1[[#This Row],[APU
(units)]]*(1+Table1[[#This Row],[APU Trend]])^5</f>
        <v>6699.7216000000026</v>
      </c>
      <c r="L239" s="55">
        <f>Table1[[#This Row],[APU
(units)]]*(1+Table1[[#This Row],[APU Trend]])^6</f>
        <v>14739.387520000007</v>
      </c>
      <c r="M239" s="55">
        <f>Table1[[#This Row],[APU
(units)]]*(1+Table1[[#This Row],[APU Trend]])^7</f>
        <v>32426.652544000019</v>
      </c>
      <c r="N239" s="55">
        <f>Table1[[#This Row],[APU
(units)]]*(1+Table1[[#This Row],[APU Trend]])^8</f>
        <v>71338.635596800043</v>
      </c>
      <c r="O239" s="55">
        <f>Table1[[#This Row],[APU
(units)]]*(1+Table1[[#This Row],[APU Trend]])^9</f>
        <v>156944.99831296009</v>
      </c>
      <c r="P239" s="55">
        <f>Table1[[#This Row],[APU
(units)]]*(1+Table1[[#This Row],[APU Trend]])^10</f>
        <v>345278.99628851225</v>
      </c>
      <c r="Q239" s="55">
        <f>Table1[[#This Row],[APU
(units)]]*(1+Table1[[#This Row],[APU Trend]])^11</f>
        <v>759613.79183472705</v>
      </c>
      <c r="R239" s="55">
        <f>SUM(Table1[[#This Row],[Oct]:[September]])</f>
        <v>1392516.9516969994</v>
      </c>
      <c r="S239" s="55">
        <f>Table1[[#This Row],[On-Hand Stock ($)]]*Table1[[#This Row],[APU Trend]]</f>
        <v>3713.2972421116001</v>
      </c>
      <c r="T239" s="87">
        <v>1.2</v>
      </c>
      <c r="U239" s="87" t="b">
        <f>IF(AND(Table1[[#This Row],[INVENTROY SIZING]]&lt;0,Table1[[#This Row],[Lead Time (days)]]&lt;30),TRUE,FALSE)</f>
        <v>0</v>
      </c>
      <c r="V239" s="28">
        <v>1</v>
      </c>
      <c r="W239" s="28">
        <f>1.65+SQRT((30)*Table1[[#This Row],[Demand variability (COV)]])+(V239*Table1[[#This Row],[APU
(units)]])^2</f>
        <v>16907.127225575052</v>
      </c>
      <c r="X239" s="28">
        <f>(Table1[[#This Row],[INVENTORY IN UNITS ON HAND]]-W239)*Table1[[#This Row],[Std. Price ($)]]</f>
        <v>-317918.06553790317</v>
      </c>
      <c r="Y239" s="28">
        <v>1</v>
      </c>
      <c r="Z239" s="28">
        <v>31</v>
      </c>
    </row>
    <row r="240" spans="1:26" x14ac:dyDescent="0.15">
      <c r="A240" s="31">
        <v>37057.501348589416</v>
      </c>
      <c r="B240" s="32">
        <v>321.40570000000002</v>
      </c>
      <c r="C240" s="32">
        <v>15885.799883382004</v>
      </c>
      <c r="D240" s="32">
        <f>C240/Table1[[#This Row],[Std. Price ($)]]</f>
        <v>49.426005460954805</v>
      </c>
      <c r="E240" s="28">
        <v>130</v>
      </c>
      <c r="F240" s="28">
        <f>Table1[[#This Row],[APU
(units)]]*(1+Table1[[#This Row],[APU Trend]])^0</f>
        <v>130</v>
      </c>
      <c r="G240" s="28">
        <f>Table1[[#This Row],[APU
(units)]]*(1+Table1[[#This Row],[APU Trend]])^1</f>
        <v>234</v>
      </c>
      <c r="H240" s="28">
        <f>Table1[[#This Row],[APU
(units)]]*(1+Table1[[#This Row],[APU Trend]])^2</f>
        <v>421.20000000000005</v>
      </c>
      <c r="I240" s="55">
        <f>Table1[[#This Row],[APU
(units)]]*(1+Table1[[#This Row],[APU Trend]])^3</f>
        <v>758.16000000000008</v>
      </c>
      <c r="J240" s="55">
        <f>Table1[[#This Row],[APU
(units)]]*(1+Table1[[#This Row],[APU Trend]])^4</f>
        <v>1364.6880000000003</v>
      </c>
      <c r="K240" s="55">
        <f>Table1[[#This Row],[APU
(units)]]*(1+Table1[[#This Row],[APU Trend]])^5</f>
        <v>2456.4384000000009</v>
      </c>
      <c r="L240" s="55">
        <f>Table1[[#This Row],[APU
(units)]]*(1+Table1[[#This Row],[APU Trend]])^6</f>
        <v>4421.5891200000015</v>
      </c>
      <c r="M240" s="55">
        <f>Table1[[#This Row],[APU
(units)]]*(1+Table1[[#This Row],[APU Trend]])^7</f>
        <v>7958.8604160000023</v>
      </c>
      <c r="N240" s="55">
        <f>Table1[[#This Row],[APU
(units)]]*(1+Table1[[#This Row],[APU Trend]])^8</f>
        <v>14325.948748800005</v>
      </c>
      <c r="O240" s="55">
        <f>Table1[[#This Row],[APU
(units)]]*(1+Table1[[#This Row],[APU Trend]])^9</f>
        <v>25786.70774784001</v>
      </c>
      <c r="P240" s="55">
        <f>Table1[[#This Row],[APU
(units)]]*(1+Table1[[#This Row],[APU Trend]])^10</f>
        <v>46416.073946112017</v>
      </c>
      <c r="Q240" s="55">
        <f>Table1[[#This Row],[APU
(units)]]*(1+Table1[[#This Row],[APU Trend]])^11</f>
        <v>83548.933103001647</v>
      </c>
      <c r="R240" s="55">
        <f>SUM(Table1[[#This Row],[Oct]:[September]])</f>
        <v>187822.59948175368</v>
      </c>
      <c r="S240" s="55">
        <f>Table1[[#This Row],[On-Hand Stock ($)]]*Table1[[#This Row],[APU Trend]]</f>
        <v>12708.639906705605</v>
      </c>
      <c r="T240" s="87">
        <v>0.8</v>
      </c>
      <c r="U240" s="87" t="b">
        <f>IF(AND(Table1[[#This Row],[INVENTROY SIZING]]&lt;0,Table1[[#This Row],[Lead Time (days)]]&lt;30),TRUE,FALSE)</f>
        <v>0</v>
      </c>
      <c r="V240" s="28">
        <v>1</v>
      </c>
      <c r="W240" s="28">
        <f>1.65+SQRT((30)*Table1[[#This Row],[Demand variability (COV)]])+(V240*Table1[[#This Row],[APU
(units)]])^2</f>
        <v>16906.424934554525</v>
      </c>
      <c r="X240" s="28">
        <f>(Table1[[#This Row],[INVENTORY IN UNITS ON HAND]]-W240)*Table1[[#This Row],[Std. Price ($)]]</f>
        <v>-5417935.5407045698</v>
      </c>
      <c r="Y240" s="28">
        <v>0.76</v>
      </c>
      <c r="Z240" s="28">
        <v>13</v>
      </c>
    </row>
    <row r="241" spans="1:26" x14ac:dyDescent="0.15">
      <c r="A241" s="31">
        <v>7011.9787943195397</v>
      </c>
      <c r="B241" s="32">
        <v>8.4293000000000013</v>
      </c>
      <c r="C241" s="32">
        <v>1032.5531858598001</v>
      </c>
      <c r="D241" s="32">
        <f>C241/Table1[[#This Row],[Std. Price ($)]]</f>
        <v>122.49572157353516</v>
      </c>
      <c r="E241" s="28">
        <v>186</v>
      </c>
      <c r="F241" s="28">
        <f>Table1[[#This Row],[APU
(units)]]*(1+Table1[[#This Row],[APU Trend]])^0</f>
        <v>186</v>
      </c>
      <c r="G241" s="28">
        <f>Table1[[#This Row],[APU
(units)]]*(1+Table1[[#This Row],[APU Trend]])^1</f>
        <v>279</v>
      </c>
      <c r="H241" s="28">
        <f>Table1[[#This Row],[APU
(units)]]*(1+Table1[[#This Row],[APU Trend]])^2</f>
        <v>418.5</v>
      </c>
      <c r="I241" s="55">
        <f>Table1[[#This Row],[APU
(units)]]*(1+Table1[[#This Row],[APU Trend]])^3</f>
        <v>627.75</v>
      </c>
      <c r="J241" s="55">
        <f>Table1[[#This Row],[APU
(units)]]*(1+Table1[[#This Row],[APU Trend]])^4</f>
        <v>941.625</v>
      </c>
      <c r="K241" s="55">
        <f>Table1[[#This Row],[APU
(units)]]*(1+Table1[[#This Row],[APU Trend]])^5</f>
        <v>1412.4375</v>
      </c>
      <c r="L241" s="55">
        <f>Table1[[#This Row],[APU
(units)]]*(1+Table1[[#This Row],[APU Trend]])^6</f>
        <v>2118.65625</v>
      </c>
      <c r="M241" s="55">
        <f>Table1[[#This Row],[APU
(units)]]*(1+Table1[[#This Row],[APU Trend]])^7</f>
        <v>3177.984375</v>
      </c>
      <c r="N241" s="55">
        <f>Table1[[#This Row],[APU
(units)]]*(1+Table1[[#This Row],[APU Trend]])^8</f>
        <v>4766.9765625</v>
      </c>
      <c r="O241" s="55">
        <f>Table1[[#This Row],[APU
(units)]]*(1+Table1[[#This Row],[APU Trend]])^9</f>
        <v>7150.46484375</v>
      </c>
      <c r="P241" s="55">
        <f>Table1[[#This Row],[APU
(units)]]*(1+Table1[[#This Row],[APU Trend]])^10</f>
        <v>10725.697265625</v>
      </c>
      <c r="Q241" s="55">
        <f>Table1[[#This Row],[APU
(units)]]*(1+Table1[[#This Row],[APU Trend]])^11</f>
        <v>16088.5458984375</v>
      </c>
      <c r="R241" s="55">
        <f>SUM(Table1[[#This Row],[Oct]:[September]])</f>
        <v>47893.6376953125</v>
      </c>
      <c r="S241" s="55">
        <f>Table1[[#This Row],[On-Hand Stock ($)]]*Table1[[#This Row],[APU Trend]]</f>
        <v>516.27659292990006</v>
      </c>
      <c r="T241" s="87">
        <v>0.5</v>
      </c>
      <c r="U241" s="87" t="b">
        <f>IF(AND(Table1[[#This Row],[INVENTROY SIZING]]&lt;0,Table1[[#This Row],[Lead Time (days)]]&lt;30),TRUE,FALSE)</f>
        <v>0</v>
      </c>
      <c r="V241" s="28">
        <v>1</v>
      </c>
      <c r="W241" s="28">
        <f>1.65+SQRT((30)*Table1[[#This Row],[Demand variability (COV)]])+(V241*Table1[[#This Row],[APU
(units)]])^2</f>
        <v>34602.639989979951</v>
      </c>
      <c r="X241" s="28">
        <f>(Table1[[#This Row],[INVENTORY IN UNITS ON HAND]]-W241)*Table1[[#This Row],[Std. Price ($)]]</f>
        <v>-290643.48008167825</v>
      </c>
      <c r="Y241" s="28">
        <v>0.83</v>
      </c>
      <c r="Z241" s="28">
        <v>22</v>
      </c>
    </row>
    <row r="242" spans="1:26" x14ac:dyDescent="0.15">
      <c r="A242" s="31">
        <v>84656.478756479031</v>
      </c>
      <c r="B242" s="32">
        <v>8.6735000000000007</v>
      </c>
      <c r="C242" s="32">
        <v>1003.6130370842543</v>
      </c>
      <c r="D242" s="32">
        <f>C242/Table1[[#This Row],[Std. Price ($)]]</f>
        <v>115.71027118052162</v>
      </c>
      <c r="E242" s="28">
        <v>130</v>
      </c>
      <c r="F242" s="28">
        <f>Table1[[#This Row],[APU
(units)]]*(1+Table1[[#This Row],[APU Trend]])^0</f>
        <v>130</v>
      </c>
      <c r="G242" s="28">
        <f>Table1[[#This Row],[APU
(units)]]*(1+Table1[[#This Row],[APU Trend]])^1</f>
        <v>286</v>
      </c>
      <c r="H242" s="28">
        <f>Table1[[#This Row],[APU
(units)]]*(1+Table1[[#This Row],[APU Trend]])^2</f>
        <v>629.20000000000005</v>
      </c>
      <c r="I242" s="55">
        <f>Table1[[#This Row],[APU
(units)]]*(1+Table1[[#This Row],[APU Trend]])^3</f>
        <v>1384.2400000000005</v>
      </c>
      <c r="J242" s="55">
        <f>Table1[[#This Row],[APU
(units)]]*(1+Table1[[#This Row],[APU Trend]])^4</f>
        <v>3045.3280000000009</v>
      </c>
      <c r="K242" s="55">
        <f>Table1[[#This Row],[APU
(units)]]*(1+Table1[[#This Row],[APU Trend]])^5</f>
        <v>6699.7216000000026</v>
      </c>
      <c r="L242" s="55">
        <f>Table1[[#This Row],[APU
(units)]]*(1+Table1[[#This Row],[APU Trend]])^6</f>
        <v>14739.387520000007</v>
      </c>
      <c r="M242" s="55">
        <f>Table1[[#This Row],[APU
(units)]]*(1+Table1[[#This Row],[APU Trend]])^7</f>
        <v>32426.652544000019</v>
      </c>
      <c r="N242" s="55">
        <f>Table1[[#This Row],[APU
(units)]]*(1+Table1[[#This Row],[APU Trend]])^8</f>
        <v>71338.635596800043</v>
      </c>
      <c r="O242" s="55">
        <f>Table1[[#This Row],[APU
(units)]]*(1+Table1[[#This Row],[APU Trend]])^9</f>
        <v>156944.99831296009</v>
      </c>
      <c r="P242" s="55">
        <f>Table1[[#This Row],[APU
(units)]]*(1+Table1[[#This Row],[APU Trend]])^10</f>
        <v>345278.99628851225</v>
      </c>
      <c r="Q242" s="55">
        <f>Table1[[#This Row],[APU
(units)]]*(1+Table1[[#This Row],[APU Trend]])^11</f>
        <v>759613.79183472705</v>
      </c>
      <c r="R242" s="55">
        <f>SUM(Table1[[#This Row],[Oct]:[September]])</f>
        <v>1392516.9516969994</v>
      </c>
      <c r="S242" s="55">
        <f>Table1[[#This Row],[On-Hand Stock ($)]]*Table1[[#This Row],[APU Trend]]</f>
        <v>1204.3356445011052</v>
      </c>
      <c r="T242" s="87">
        <v>1.2</v>
      </c>
      <c r="U242" s="87" t="b">
        <f>IF(AND(Table1[[#This Row],[INVENTROY SIZING]]&lt;0,Table1[[#This Row],[Lead Time (days)]]&lt;30),TRUE,FALSE)</f>
        <v>0</v>
      </c>
      <c r="V242" s="28">
        <v>0.83</v>
      </c>
      <c r="W242" s="28">
        <f>1.65+SQRT((30)*Table1[[#This Row],[Demand variability (COV)]])+(V242*Table1[[#This Row],[APU
(units)]])^2</f>
        <v>11649.804562646535</v>
      </c>
      <c r="X242" s="28">
        <f>(Table1[[#This Row],[INVENTORY IN UNITS ON HAND]]-W242)*Table1[[#This Row],[Std. Price ($)]]</f>
        <v>-100040.96683703047</v>
      </c>
      <c r="Y242" s="28">
        <v>1.1000000000000001</v>
      </c>
      <c r="Z242" s="28">
        <v>23</v>
      </c>
    </row>
    <row r="243" spans="1:26" x14ac:dyDescent="0.15">
      <c r="A243" s="31">
        <v>84645.508968471811</v>
      </c>
      <c r="B243" s="32">
        <v>8.694840000000001</v>
      </c>
      <c r="C243" s="32">
        <v>1325.598920035867</v>
      </c>
      <c r="D243" s="32">
        <f>C243/Table1[[#This Row],[Std. Price ($)]]</f>
        <v>152.45811539210231</v>
      </c>
      <c r="E243" s="28">
        <v>170</v>
      </c>
      <c r="F243" s="28">
        <f>Table1[[#This Row],[APU
(units)]]*(1+Table1[[#This Row],[APU Trend]])^0</f>
        <v>170</v>
      </c>
      <c r="G243" s="28">
        <f>Table1[[#This Row],[APU
(units)]]*(1+Table1[[#This Row],[APU Trend]])^1</f>
        <v>102</v>
      </c>
      <c r="H243" s="28">
        <f>Table1[[#This Row],[APU
(units)]]*(1+Table1[[#This Row],[APU Trend]])^2</f>
        <v>61.199999999999996</v>
      </c>
      <c r="I243" s="55">
        <f>Table1[[#This Row],[APU
(units)]]*(1+Table1[[#This Row],[APU Trend]])^3</f>
        <v>36.72</v>
      </c>
      <c r="J243" s="55">
        <f>Table1[[#This Row],[APU
(units)]]*(1+Table1[[#This Row],[APU Trend]])^4</f>
        <v>22.032</v>
      </c>
      <c r="K243" s="55">
        <f>Table1[[#This Row],[APU
(units)]]*(1+Table1[[#This Row],[APU Trend]])^5</f>
        <v>13.219199999999999</v>
      </c>
      <c r="L243" s="55">
        <f>Table1[[#This Row],[APU
(units)]]*(1+Table1[[#This Row],[APU Trend]])^6</f>
        <v>7.931519999999999</v>
      </c>
      <c r="M243" s="55">
        <f>Table1[[#This Row],[APU
(units)]]*(1+Table1[[#This Row],[APU Trend]])^7</f>
        <v>4.7589119999999996</v>
      </c>
      <c r="N243" s="55">
        <f>Table1[[#This Row],[APU
(units)]]*(1+Table1[[#This Row],[APU Trend]])^8</f>
        <v>2.8553471999999998</v>
      </c>
      <c r="O243" s="55">
        <f>Table1[[#This Row],[APU
(units)]]*(1+Table1[[#This Row],[APU Trend]])^9</f>
        <v>1.7132083199999999</v>
      </c>
      <c r="P243" s="55">
        <f>Table1[[#This Row],[APU
(units)]]*(1+Table1[[#This Row],[APU Trend]])^10</f>
        <v>1.0279249919999998</v>
      </c>
      <c r="Q243" s="55">
        <f>Table1[[#This Row],[APU
(units)]]*(1+Table1[[#This Row],[APU Trend]])^11</f>
        <v>0.61675499519999988</v>
      </c>
      <c r="R243" s="55">
        <f>SUM(Table1[[#This Row],[Oct]:[September]])</f>
        <v>424.07486750719988</v>
      </c>
      <c r="S243" s="55">
        <f>Table1[[#This Row],[On-Hand Stock ($)]]*Table1[[#This Row],[APU Trend]]</f>
        <v>-530.23956801434679</v>
      </c>
      <c r="T243" s="87">
        <v>-0.4</v>
      </c>
      <c r="U243" s="87" t="b">
        <f>IF(AND(Table1[[#This Row],[INVENTROY SIZING]]&lt;0,Table1[[#This Row],[Lead Time (days)]]&lt;30),TRUE,FALSE)</f>
        <v>1</v>
      </c>
      <c r="V243" s="28">
        <v>1</v>
      </c>
      <c r="W243" s="28">
        <f>1.65+SQRT((30)*Table1[[#This Row],[Demand variability (COV)]])+(V243*Table1[[#This Row],[APU
(units)]])^2</f>
        <v>28906.361687595756</v>
      </c>
      <c r="X243" s="28">
        <f>(Table1[[#This Row],[INVENTORY IN UNITS ON HAND]]-W243)*Table1[[#This Row],[Std. Price ($)]]</f>
        <v>-250010.59093573925</v>
      </c>
      <c r="Y243" s="28">
        <v>0.74</v>
      </c>
      <c r="Z243" s="28">
        <v>23</v>
      </c>
    </row>
    <row r="244" spans="1:26" x14ac:dyDescent="0.15">
      <c r="A244" s="31">
        <v>1826.3797713169549</v>
      </c>
      <c r="B244" s="32">
        <v>37.729999999999997</v>
      </c>
      <c r="C244" s="32">
        <v>4420.9593104657142</v>
      </c>
      <c r="D244" s="32">
        <f>C244/Table1[[#This Row],[Std. Price ($)]]</f>
        <v>117.17358363280452</v>
      </c>
      <c r="E244" s="28">
        <v>154</v>
      </c>
      <c r="F244" s="28">
        <f>Table1[[#This Row],[APU
(units)]]*(1+Table1[[#This Row],[APU Trend]])^0</f>
        <v>154</v>
      </c>
      <c r="G244" s="28">
        <f>Table1[[#This Row],[APU
(units)]]*(1+Table1[[#This Row],[APU Trend]])^1</f>
        <v>92.399999999999991</v>
      </c>
      <c r="H244" s="28">
        <f>Table1[[#This Row],[APU
(units)]]*(1+Table1[[#This Row],[APU Trend]])^2</f>
        <v>55.44</v>
      </c>
      <c r="I244" s="55">
        <f>Table1[[#This Row],[APU
(units)]]*(1+Table1[[#This Row],[APU Trend]])^3</f>
        <v>33.264000000000003</v>
      </c>
      <c r="J244" s="55">
        <f>Table1[[#This Row],[APU
(units)]]*(1+Table1[[#This Row],[APU Trend]])^4</f>
        <v>19.958399999999997</v>
      </c>
      <c r="K244" s="55">
        <f>Table1[[#This Row],[APU
(units)]]*(1+Table1[[#This Row],[APU Trend]])^5</f>
        <v>11.97504</v>
      </c>
      <c r="L244" s="55">
        <f>Table1[[#This Row],[APU
(units)]]*(1+Table1[[#This Row],[APU Trend]])^6</f>
        <v>7.1850239999999994</v>
      </c>
      <c r="M244" s="55">
        <f>Table1[[#This Row],[APU
(units)]]*(1+Table1[[#This Row],[APU Trend]])^7</f>
        <v>4.3110143999999995</v>
      </c>
      <c r="N244" s="55">
        <f>Table1[[#This Row],[APU
(units)]]*(1+Table1[[#This Row],[APU Trend]])^8</f>
        <v>2.5866086399999997</v>
      </c>
      <c r="O244" s="55">
        <f>Table1[[#This Row],[APU
(units)]]*(1+Table1[[#This Row],[APU Trend]])^9</f>
        <v>1.5519651839999997</v>
      </c>
      <c r="P244" s="55">
        <f>Table1[[#This Row],[APU
(units)]]*(1+Table1[[#This Row],[APU Trend]])^10</f>
        <v>0.9311791103999999</v>
      </c>
      <c r="Q244" s="55">
        <f>Table1[[#This Row],[APU
(units)]]*(1+Table1[[#This Row],[APU Trend]])^11</f>
        <v>0.55870746623999989</v>
      </c>
      <c r="R244" s="55">
        <f>SUM(Table1[[#This Row],[Oct]:[September]])</f>
        <v>384.16193880063992</v>
      </c>
      <c r="S244" s="55">
        <f>Table1[[#This Row],[On-Hand Stock ($)]]*Table1[[#This Row],[APU Trend]]</f>
        <v>-1768.3837241862857</v>
      </c>
      <c r="T244" s="87">
        <v>-0.4</v>
      </c>
      <c r="U244" s="87" t="b">
        <f>IF(AND(Table1[[#This Row],[INVENTROY SIZING]]&lt;0,Table1[[#This Row],[Lead Time (days)]]&lt;30),TRUE,FALSE)</f>
        <v>1</v>
      </c>
      <c r="V244" s="28">
        <v>0.84</v>
      </c>
      <c r="W244" s="28">
        <f>1.65+SQRT((30)*Table1[[#This Row],[Demand variability (COV)]])+(V244*Table1[[#This Row],[APU
(units)]])^2</f>
        <v>16740.619438707054</v>
      </c>
      <c r="X244" s="28">
        <f>(Table1[[#This Row],[INVENTORY IN UNITS ON HAND]]-W244)*Table1[[#This Row],[Std. Price ($)]]</f>
        <v>-627202.61211195134</v>
      </c>
      <c r="Y244" s="28">
        <v>0.82</v>
      </c>
      <c r="Z244" s="28">
        <v>23</v>
      </c>
    </row>
    <row r="245" spans="1:26" x14ac:dyDescent="0.15">
      <c r="A245" s="31">
        <v>72754.335962486643</v>
      </c>
      <c r="B245" s="32">
        <v>8.6349999999999998</v>
      </c>
      <c r="C245" s="32">
        <v>1064.0286479842</v>
      </c>
      <c r="D245" s="32">
        <f>C245/Table1[[#This Row],[Std. Price ($)]]</f>
        <v>123.22277336238564</v>
      </c>
      <c r="E245" s="28">
        <v>98</v>
      </c>
      <c r="F245" s="28">
        <f>Table1[[#This Row],[APU
(units)]]*(1+Table1[[#This Row],[APU Trend]])^0</f>
        <v>98</v>
      </c>
      <c r="G245" s="28">
        <f>Table1[[#This Row],[APU
(units)]]*(1+Table1[[#This Row],[APU Trend]])^1</f>
        <v>58.8</v>
      </c>
      <c r="H245" s="28">
        <f>Table1[[#This Row],[APU
(units)]]*(1+Table1[[#This Row],[APU Trend]])^2</f>
        <v>35.28</v>
      </c>
      <c r="I245" s="55">
        <f>Table1[[#This Row],[APU
(units)]]*(1+Table1[[#This Row],[APU Trend]])^3</f>
        <v>21.167999999999999</v>
      </c>
      <c r="J245" s="55">
        <f>Table1[[#This Row],[APU
(units)]]*(1+Table1[[#This Row],[APU Trend]])^4</f>
        <v>12.700799999999999</v>
      </c>
      <c r="K245" s="55">
        <f>Table1[[#This Row],[APU
(units)]]*(1+Table1[[#This Row],[APU Trend]])^5</f>
        <v>7.6204799999999997</v>
      </c>
      <c r="L245" s="55">
        <f>Table1[[#This Row],[APU
(units)]]*(1+Table1[[#This Row],[APU Trend]])^6</f>
        <v>4.5722879999999995</v>
      </c>
      <c r="M245" s="55">
        <f>Table1[[#This Row],[APU
(units)]]*(1+Table1[[#This Row],[APU Trend]])^7</f>
        <v>2.7433727999999995</v>
      </c>
      <c r="N245" s="55">
        <f>Table1[[#This Row],[APU
(units)]]*(1+Table1[[#This Row],[APU Trend]])^8</f>
        <v>1.6460236799999997</v>
      </c>
      <c r="O245" s="55">
        <f>Table1[[#This Row],[APU
(units)]]*(1+Table1[[#This Row],[APU Trend]])^9</f>
        <v>0.98761420799999988</v>
      </c>
      <c r="P245" s="55">
        <f>Table1[[#This Row],[APU
(units)]]*(1+Table1[[#This Row],[APU Trend]])^10</f>
        <v>0.59256852479999989</v>
      </c>
      <c r="Q245" s="55">
        <f>Table1[[#This Row],[APU
(units)]]*(1+Table1[[#This Row],[APU Trend]])^11</f>
        <v>0.35554111487999995</v>
      </c>
      <c r="R245" s="55">
        <f>SUM(Table1[[#This Row],[Oct]:[September]])</f>
        <v>244.46668832767998</v>
      </c>
      <c r="S245" s="55">
        <f>Table1[[#This Row],[On-Hand Stock ($)]]*Table1[[#This Row],[APU Trend]]</f>
        <v>-425.61145919368005</v>
      </c>
      <c r="T245" s="87">
        <v>-0.4</v>
      </c>
      <c r="U245" s="87" t="b">
        <f>IF(AND(Table1[[#This Row],[INVENTROY SIZING]]&lt;0,Table1[[#This Row],[Lead Time (days)]]&lt;30),TRUE,FALSE)</f>
        <v>1</v>
      </c>
      <c r="V245" s="28">
        <v>0.71</v>
      </c>
      <c r="W245" s="28">
        <f>1.65+SQRT((30)*Table1[[#This Row],[Demand variability (COV)]])+(V245*Table1[[#This Row],[APU
(units)]])^2</f>
        <v>4847.9862387070552</v>
      </c>
      <c r="X245" s="28">
        <f>(Table1[[#This Row],[INVENTORY IN UNITS ON HAND]]-W245)*Table1[[#This Row],[Std. Price ($)]]</f>
        <v>-40798.332523251222</v>
      </c>
      <c r="Y245" s="28">
        <v>0.82</v>
      </c>
      <c r="Z245" s="28">
        <v>28</v>
      </c>
    </row>
    <row r="246" spans="1:26" x14ac:dyDescent="0.15">
      <c r="A246" s="31">
        <v>19188.97652768029</v>
      </c>
      <c r="B246" s="32">
        <v>30.130099999999999</v>
      </c>
      <c r="C246" s="32">
        <v>6463.2257648859995</v>
      </c>
      <c r="D246" s="32">
        <f>C246/Table1[[#This Row],[Std. Price ($)]]</f>
        <v>214.51059787010331</v>
      </c>
      <c r="E246" s="28">
        <v>186</v>
      </c>
      <c r="F246" s="28">
        <f>Table1[[#This Row],[APU
(units)]]*(1+Table1[[#This Row],[APU Trend]])^0</f>
        <v>186</v>
      </c>
      <c r="G246" s="28">
        <f>Table1[[#This Row],[APU
(units)]]*(1+Table1[[#This Row],[APU Trend]])^1</f>
        <v>334.8</v>
      </c>
      <c r="H246" s="28">
        <f>Table1[[#This Row],[APU
(units)]]*(1+Table1[[#This Row],[APU Trend]])^2</f>
        <v>602.64</v>
      </c>
      <c r="I246" s="55">
        <f>Table1[[#This Row],[APU
(units)]]*(1+Table1[[#This Row],[APU Trend]])^3</f>
        <v>1084.7520000000002</v>
      </c>
      <c r="J246" s="55">
        <f>Table1[[#This Row],[APU
(units)]]*(1+Table1[[#This Row],[APU Trend]])^4</f>
        <v>1952.5536000000004</v>
      </c>
      <c r="K246" s="55">
        <f>Table1[[#This Row],[APU
(units)]]*(1+Table1[[#This Row],[APU Trend]])^5</f>
        <v>3514.5964800000011</v>
      </c>
      <c r="L246" s="55">
        <f>Table1[[#This Row],[APU
(units)]]*(1+Table1[[#This Row],[APU Trend]])^6</f>
        <v>6326.2736640000021</v>
      </c>
      <c r="M246" s="55">
        <f>Table1[[#This Row],[APU
(units)]]*(1+Table1[[#This Row],[APU Trend]])^7</f>
        <v>11387.292595200004</v>
      </c>
      <c r="N246" s="55">
        <f>Table1[[#This Row],[APU
(units)]]*(1+Table1[[#This Row],[APU Trend]])^8</f>
        <v>20497.126671360009</v>
      </c>
      <c r="O246" s="55">
        <f>Table1[[#This Row],[APU
(units)]]*(1+Table1[[#This Row],[APU Trend]])^9</f>
        <v>36894.828008448014</v>
      </c>
      <c r="P246" s="55">
        <f>Table1[[#This Row],[APU
(units)]]*(1+Table1[[#This Row],[APU Trend]])^10</f>
        <v>66410.690415206423</v>
      </c>
      <c r="Q246" s="55">
        <f>Table1[[#This Row],[APU
(units)]]*(1+Table1[[#This Row],[APU Trend]])^11</f>
        <v>119539.24274737158</v>
      </c>
      <c r="R246" s="55">
        <f>SUM(Table1[[#This Row],[Oct]:[September]])</f>
        <v>268730.79618158599</v>
      </c>
      <c r="S246" s="55">
        <f>Table1[[#This Row],[On-Hand Stock ($)]]*Table1[[#This Row],[APU Trend]]</f>
        <v>5170.5806119088002</v>
      </c>
      <c r="T246" s="87">
        <v>0.8</v>
      </c>
      <c r="U246" s="87" t="b">
        <f>IF(AND(Table1[[#This Row],[INVENTROY SIZING]]&lt;0,Table1[[#This Row],[Lead Time (days)]]&lt;30),TRUE,FALSE)</f>
        <v>0</v>
      </c>
      <c r="V246" s="28">
        <v>1</v>
      </c>
      <c r="W246" s="28">
        <f>1.65+SQRT((30)*Table1[[#This Row],[Demand variability (COV)]])+(V246*Table1[[#This Row],[APU
(units)]])^2</f>
        <v>34604.290783086355</v>
      </c>
      <c r="X246" s="28">
        <f>(Table1[[#This Row],[INVENTORY IN UNITS ON HAND]]-W246)*Table1[[#This Row],[Std. Price ($)]]</f>
        <v>-1036167.5159585841</v>
      </c>
      <c r="Y246" s="28">
        <v>1.47</v>
      </c>
      <c r="Z246" s="28">
        <v>20</v>
      </c>
    </row>
    <row r="247" spans="1:26" x14ac:dyDescent="0.15">
      <c r="A247" s="31">
        <v>42497.046615695057</v>
      </c>
      <c r="B247" s="32">
        <v>10.42173</v>
      </c>
      <c r="C247" s="32">
        <v>597.31430421300013</v>
      </c>
      <c r="D247" s="32">
        <f>C247/Table1[[#This Row],[Std. Price ($)]]</f>
        <v>57.314313862765601</v>
      </c>
      <c r="E247" s="28">
        <v>90</v>
      </c>
      <c r="F247" s="28">
        <f>Table1[[#This Row],[APU
(units)]]*(1+Table1[[#This Row],[APU Trend]])^0</f>
        <v>90</v>
      </c>
      <c r="G247" s="28">
        <f>Table1[[#This Row],[APU
(units)]]*(1+Table1[[#This Row],[APU Trend]])^1</f>
        <v>36</v>
      </c>
      <c r="H247" s="28">
        <f>Table1[[#This Row],[APU
(units)]]*(1+Table1[[#This Row],[APU Trend]])^2</f>
        <v>14.400000000000002</v>
      </c>
      <c r="I247" s="55">
        <f>Table1[[#This Row],[APU
(units)]]*(1+Table1[[#This Row],[APU Trend]])^3</f>
        <v>5.7600000000000016</v>
      </c>
      <c r="J247" s="55">
        <f>Table1[[#This Row],[APU
(units)]]*(1+Table1[[#This Row],[APU Trend]])^4</f>
        <v>2.3040000000000012</v>
      </c>
      <c r="K247" s="55">
        <f>Table1[[#This Row],[APU
(units)]]*(1+Table1[[#This Row],[APU Trend]])^5</f>
        <v>0.92160000000000053</v>
      </c>
      <c r="L247" s="55">
        <f>Table1[[#This Row],[APU
(units)]]*(1+Table1[[#This Row],[APU Trend]])^6</f>
        <v>0.36864000000000019</v>
      </c>
      <c r="M247" s="55">
        <f>Table1[[#This Row],[APU
(units)]]*(1+Table1[[#This Row],[APU Trend]])^7</f>
        <v>0.14745600000000011</v>
      </c>
      <c r="N247" s="55">
        <f>Table1[[#This Row],[APU
(units)]]*(1+Table1[[#This Row],[APU Trend]])^8</f>
        <v>5.8982400000000053E-2</v>
      </c>
      <c r="O247" s="55">
        <f>Table1[[#This Row],[APU
(units)]]*(1+Table1[[#This Row],[APU Trend]])^9</f>
        <v>2.359296000000002E-2</v>
      </c>
      <c r="P247" s="55">
        <f>Table1[[#This Row],[APU
(units)]]*(1+Table1[[#This Row],[APU Trend]])^10</f>
        <v>9.4371840000000099E-3</v>
      </c>
      <c r="Q247" s="55">
        <f>Table1[[#This Row],[APU
(units)]]*(1+Table1[[#This Row],[APU Trend]])^11</f>
        <v>3.7748736000000039E-3</v>
      </c>
      <c r="R247" s="55">
        <f>SUM(Table1[[#This Row],[Oct]:[September]])</f>
        <v>149.99748341760002</v>
      </c>
      <c r="S247" s="55">
        <f>Table1[[#This Row],[On-Hand Stock ($)]]*Table1[[#This Row],[APU Trend]]</f>
        <v>-358.38858252780005</v>
      </c>
      <c r="T247" s="87">
        <v>-0.6</v>
      </c>
      <c r="U247" s="87" t="b">
        <f>IF(AND(Table1[[#This Row],[INVENTROY SIZING]]&lt;0,Table1[[#This Row],[Lead Time (days)]]&lt;30),TRUE,FALSE)</f>
        <v>1</v>
      </c>
      <c r="V247" s="28">
        <v>1</v>
      </c>
      <c r="W247" s="28">
        <f>1.65+SQRT((30)*Table1[[#This Row],[Demand variability (COV)]])+(V247*Table1[[#This Row],[APU
(units)]])^2</f>
        <v>8106.3297435827189</v>
      </c>
      <c r="X247" s="28">
        <f>(Table1[[#This Row],[INVENTORY IN UNITS ON HAND]]-W247)*Table1[[#This Row],[Std. Price ($)]]</f>
        <v>-83884.665574375336</v>
      </c>
      <c r="Y247" s="28">
        <v>0.73</v>
      </c>
      <c r="Z247" s="28">
        <v>20</v>
      </c>
    </row>
    <row r="248" spans="1:26" x14ac:dyDescent="0.15">
      <c r="A248" s="31">
        <v>99255.099357286526</v>
      </c>
      <c r="B248" s="32">
        <v>5.7750000000000004</v>
      </c>
      <c r="C248" s="32">
        <v>1163.2667308166667</v>
      </c>
      <c r="D248" s="32">
        <f>C248/Table1[[#This Row],[Std. Price ($)]]</f>
        <v>201.43146853968253</v>
      </c>
      <c r="E248" s="28">
        <v>106</v>
      </c>
      <c r="F248" s="28">
        <f>Table1[[#This Row],[APU
(units)]]*(1+Table1[[#This Row],[APU Trend]])^0</f>
        <v>106</v>
      </c>
      <c r="G248" s="28">
        <f>Table1[[#This Row],[APU
(units)]]*(1+Table1[[#This Row],[APU Trend]])^1</f>
        <v>127.19999999999999</v>
      </c>
      <c r="H248" s="28">
        <f>Table1[[#This Row],[APU
(units)]]*(1+Table1[[#This Row],[APU Trend]])^2</f>
        <v>152.63999999999999</v>
      </c>
      <c r="I248" s="55">
        <f>Table1[[#This Row],[APU
(units)]]*(1+Table1[[#This Row],[APU Trend]])^3</f>
        <v>183.16800000000001</v>
      </c>
      <c r="J248" s="55">
        <f>Table1[[#This Row],[APU
(units)]]*(1+Table1[[#This Row],[APU Trend]])^4</f>
        <v>219.80159999999998</v>
      </c>
      <c r="K248" s="55">
        <f>Table1[[#This Row],[APU
(units)]]*(1+Table1[[#This Row],[APU Trend]])^5</f>
        <v>263.76191999999998</v>
      </c>
      <c r="L248" s="55">
        <f>Table1[[#This Row],[APU
(units)]]*(1+Table1[[#This Row],[APU Trend]])^6</f>
        <v>316.51430399999998</v>
      </c>
      <c r="M248" s="55">
        <f>Table1[[#This Row],[APU
(units)]]*(1+Table1[[#This Row],[APU Trend]])^7</f>
        <v>379.81716479999994</v>
      </c>
      <c r="N248" s="55">
        <f>Table1[[#This Row],[APU
(units)]]*(1+Table1[[#This Row],[APU Trend]])^8</f>
        <v>455.78059775999992</v>
      </c>
      <c r="O248" s="55">
        <f>Table1[[#This Row],[APU
(units)]]*(1+Table1[[#This Row],[APU Trend]])^9</f>
        <v>546.93671731199993</v>
      </c>
      <c r="P248" s="55">
        <f>Table1[[#This Row],[APU
(units)]]*(1+Table1[[#This Row],[APU Trend]])^10</f>
        <v>656.32406077439987</v>
      </c>
      <c r="Q248" s="55">
        <f>Table1[[#This Row],[APU
(units)]]*(1+Table1[[#This Row],[APU Trend]])^11</f>
        <v>787.58887292927989</v>
      </c>
      <c r="R248" s="55">
        <f>SUM(Table1[[#This Row],[Oct]:[September]])</f>
        <v>4195.5332375756798</v>
      </c>
      <c r="S248" s="55">
        <f>Table1[[#This Row],[On-Hand Stock ($)]]*Table1[[#This Row],[APU Trend]]</f>
        <v>232.65334616333337</v>
      </c>
      <c r="T248" s="87">
        <v>0.2</v>
      </c>
      <c r="U248" s="87" t="b">
        <f>IF(AND(Table1[[#This Row],[INVENTROY SIZING]]&lt;0,Table1[[#This Row],[Lead Time (days)]]&lt;30),TRUE,FALSE)</f>
        <v>0</v>
      </c>
      <c r="V248" s="28">
        <v>1</v>
      </c>
      <c r="W248" s="28">
        <f>1.65+SQRT((30)*Table1[[#This Row],[Demand variability (COV)]])+(V248*Table1[[#This Row],[APU
(units)]])^2</f>
        <v>11242.329743582719</v>
      </c>
      <c r="X248" s="28">
        <f>(Table1[[#This Row],[INVENTORY IN UNITS ON HAND]]-W248)*Table1[[#This Row],[Std. Price ($)]]</f>
        <v>-63761.187538373539</v>
      </c>
      <c r="Y248" s="28">
        <v>0.73</v>
      </c>
      <c r="Z248" s="28">
        <v>46</v>
      </c>
    </row>
    <row r="249" spans="1:26" x14ac:dyDescent="0.15">
      <c r="A249" s="31">
        <v>28701.633188123844</v>
      </c>
      <c r="B249" s="32">
        <v>11.22</v>
      </c>
      <c r="C249" s="32">
        <v>261.44546343693708</v>
      </c>
      <c r="D249" s="32">
        <f>C249/Table1[[#This Row],[Std. Price ($)]]</f>
        <v>23.301734709174426</v>
      </c>
      <c r="E249" s="28">
        <v>34</v>
      </c>
      <c r="F249" s="28">
        <f>Table1[[#This Row],[APU
(units)]]*(1+Table1[[#This Row],[APU Trend]])^0</f>
        <v>34</v>
      </c>
      <c r="G249" s="28">
        <f>Table1[[#This Row],[APU
(units)]]*(1+Table1[[#This Row],[APU Trend]])^1</f>
        <v>20.399999999999999</v>
      </c>
      <c r="H249" s="28">
        <f>Table1[[#This Row],[APU
(units)]]*(1+Table1[[#This Row],[APU Trend]])^2</f>
        <v>12.24</v>
      </c>
      <c r="I249" s="55">
        <f>Table1[[#This Row],[APU
(units)]]*(1+Table1[[#This Row],[APU Trend]])^3</f>
        <v>7.3440000000000003</v>
      </c>
      <c r="J249" s="55">
        <f>Table1[[#This Row],[APU
(units)]]*(1+Table1[[#This Row],[APU Trend]])^4</f>
        <v>4.4063999999999997</v>
      </c>
      <c r="K249" s="55">
        <f>Table1[[#This Row],[APU
(units)]]*(1+Table1[[#This Row],[APU Trend]])^5</f>
        <v>2.64384</v>
      </c>
      <c r="L249" s="55">
        <f>Table1[[#This Row],[APU
(units)]]*(1+Table1[[#This Row],[APU Trend]])^6</f>
        <v>1.5863039999999999</v>
      </c>
      <c r="M249" s="55">
        <f>Table1[[#This Row],[APU
(units)]]*(1+Table1[[#This Row],[APU Trend]])^7</f>
        <v>0.95178239999999992</v>
      </c>
      <c r="N249" s="55">
        <f>Table1[[#This Row],[APU
(units)]]*(1+Table1[[#This Row],[APU Trend]])^8</f>
        <v>0.57106943999999993</v>
      </c>
      <c r="O249" s="55">
        <f>Table1[[#This Row],[APU
(units)]]*(1+Table1[[#This Row],[APU Trend]])^9</f>
        <v>0.34264166399999996</v>
      </c>
      <c r="P249" s="55">
        <f>Table1[[#This Row],[APU
(units)]]*(1+Table1[[#This Row],[APU Trend]])^10</f>
        <v>0.20558499839999997</v>
      </c>
      <c r="Q249" s="55">
        <f>Table1[[#This Row],[APU
(units)]]*(1+Table1[[#This Row],[APU Trend]])^11</f>
        <v>0.12335099903999998</v>
      </c>
      <c r="R249" s="55">
        <f>SUM(Table1[[#This Row],[Oct]:[September]])</f>
        <v>84.814973501439994</v>
      </c>
      <c r="S249" s="55">
        <f>Table1[[#This Row],[On-Hand Stock ($)]]*Table1[[#This Row],[APU Trend]]</f>
        <v>-104.57818537477483</v>
      </c>
      <c r="T249" s="87">
        <v>-0.4</v>
      </c>
      <c r="U249" s="87" t="b">
        <f>IF(AND(Table1[[#This Row],[INVENTROY SIZING]]&lt;0,Table1[[#This Row],[Lead Time (days)]]&lt;30),TRUE,FALSE)</f>
        <v>1</v>
      </c>
      <c r="V249" s="28">
        <v>0.82</v>
      </c>
      <c r="W249" s="28">
        <f>1.65+SQRT((30)*Table1[[#This Row],[Demand variability (COV)]])+(V249*Table1[[#This Row],[APU
(units)]])^2</f>
        <v>783.78175464897913</v>
      </c>
      <c r="X249" s="28">
        <f>(Table1[[#This Row],[INVENTORY IN UNITS ON HAND]]-W249)*Table1[[#This Row],[Std. Price ($)]]</f>
        <v>-8532.5858237246102</v>
      </c>
      <c r="Y249" s="28">
        <v>0.78</v>
      </c>
      <c r="Z249" s="28">
        <v>20</v>
      </c>
    </row>
    <row r="250" spans="1:26" x14ac:dyDescent="0.15">
      <c r="A250" s="31">
        <v>73387.032396458409</v>
      </c>
      <c r="B250" s="32">
        <v>11.368060000000002</v>
      </c>
      <c r="C250" s="32">
        <v>996.7567062420004</v>
      </c>
      <c r="D250" s="32">
        <f>C250/Table1[[#This Row],[Std. Price ($)]]</f>
        <v>87.680457900644456</v>
      </c>
      <c r="E250" s="28">
        <v>170</v>
      </c>
      <c r="F250" s="28">
        <f>Table1[[#This Row],[APU
(units)]]*(1+Table1[[#This Row],[APU Trend]])^0</f>
        <v>170</v>
      </c>
      <c r="G250" s="28">
        <f>Table1[[#This Row],[APU
(units)]]*(1+Table1[[#This Row],[APU Trend]])^1</f>
        <v>306</v>
      </c>
      <c r="H250" s="28">
        <f>Table1[[#This Row],[APU
(units)]]*(1+Table1[[#This Row],[APU Trend]])^2</f>
        <v>550.80000000000007</v>
      </c>
      <c r="I250" s="55">
        <f>Table1[[#This Row],[APU
(units)]]*(1+Table1[[#This Row],[APU Trend]])^3</f>
        <v>991.44000000000017</v>
      </c>
      <c r="J250" s="55">
        <f>Table1[[#This Row],[APU
(units)]]*(1+Table1[[#This Row],[APU Trend]])^4</f>
        <v>1784.5920000000003</v>
      </c>
      <c r="K250" s="55">
        <f>Table1[[#This Row],[APU
(units)]]*(1+Table1[[#This Row],[APU Trend]])^5</f>
        <v>3212.2656000000011</v>
      </c>
      <c r="L250" s="55">
        <f>Table1[[#This Row],[APU
(units)]]*(1+Table1[[#This Row],[APU Trend]])^6</f>
        <v>5782.078080000002</v>
      </c>
      <c r="M250" s="55">
        <f>Table1[[#This Row],[APU
(units)]]*(1+Table1[[#This Row],[APU Trend]])^7</f>
        <v>10407.740544000004</v>
      </c>
      <c r="N250" s="55">
        <f>Table1[[#This Row],[APU
(units)]]*(1+Table1[[#This Row],[APU Trend]])^8</f>
        <v>18733.932979200006</v>
      </c>
      <c r="O250" s="55">
        <f>Table1[[#This Row],[APU
(units)]]*(1+Table1[[#This Row],[APU Trend]])^9</f>
        <v>33721.079362560013</v>
      </c>
      <c r="P250" s="55">
        <f>Table1[[#This Row],[APU
(units)]]*(1+Table1[[#This Row],[APU Trend]])^10</f>
        <v>60697.94285260803</v>
      </c>
      <c r="Q250" s="55">
        <f>Table1[[#This Row],[APU
(units)]]*(1+Table1[[#This Row],[APU Trend]])^11</f>
        <v>109256.29713469445</v>
      </c>
      <c r="R250" s="55">
        <f>SUM(Table1[[#This Row],[Oct]:[September]])</f>
        <v>245614.16855306254</v>
      </c>
      <c r="S250" s="55">
        <f>Table1[[#This Row],[On-Hand Stock ($)]]*Table1[[#This Row],[APU Trend]]</f>
        <v>797.40536499360041</v>
      </c>
      <c r="T250" s="87">
        <v>0.8</v>
      </c>
      <c r="U250" s="87" t="b">
        <f>IF(AND(Table1[[#This Row],[INVENTROY SIZING]]&lt;0,Table1[[#This Row],[Lead Time (days)]]&lt;30),TRUE,FALSE)</f>
        <v>0</v>
      </c>
      <c r="V250" s="28">
        <v>1</v>
      </c>
      <c r="W250" s="28">
        <f>1.65+SQRT((30)*Table1[[#This Row],[Demand variability (COV)]])+(V250*Table1[[#This Row],[APU
(units)]])^2</f>
        <v>28906.329743582719</v>
      </c>
      <c r="X250" s="28">
        <f>(Table1[[#This Row],[INVENTORY IN UNITS ON HAND]]-W250)*Table1[[#This Row],[Std. Price ($)]]</f>
        <v>-327612.134198591</v>
      </c>
      <c r="Y250" s="28">
        <v>0.73</v>
      </c>
      <c r="Z250" s="28">
        <v>20</v>
      </c>
    </row>
    <row r="251" spans="1:26" x14ac:dyDescent="0.15">
      <c r="A251" s="31">
        <v>32263.160695685445</v>
      </c>
      <c r="B251" s="32">
        <v>40.840360000000004</v>
      </c>
      <c r="C251" s="32">
        <v>1016.9966298492002</v>
      </c>
      <c r="D251" s="32">
        <f>C251/Table1[[#This Row],[Std. Price ($)]]</f>
        <v>24.901754780055811</v>
      </c>
      <c r="E251" s="28">
        <v>66</v>
      </c>
      <c r="F251" s="28">
        <f>Table1[[#This Row],[APU
(units)]]*(1+Table1[[#This Row],[APU Trend]])^0</f>
        <v>66</v>
      </c>
      <c r="G251" s="28">
        <f>Table1[[#This Row],[APU
(units)]]*(1+Table1[[#This Row],[APU Trend]])^1</f>
        <v>52.800000000000004</v>
      </c>
      <c r="H251" s="28">
        <f>Table1[[#This Row],[APU
(units)]]*(1+Table1[[#This Row],[APU Trend]])^2</f>
        <v>42.240000000000009</v>
      </c>
      <c r="I251" s="55">
        <f>Table1[[#This Row],[APU
(units)]]*(1+Table1[[#This Row],[APU Trend]])^3</f>
        <v>33.792000000000009</v>
      </c>
      <c r="J251" s="55">
        <f>Table1[[#This Row],[APU
(units)]]*(1+Table1[[#This Row],[APU Trend]])^4</f>
        <v>27.033600000000014</v>
      </c>
      <c r="K251" s="55">
        <f>Table1[[#This Row],[APU
(units)]]*(1+Table1[[#This Row],[APU Trend]])^5</f>
        <v>21.626880000000014</v>
      </c>
      <c r="L251" s="55">
        <f>Table1[[#This Row],[APU
(units)]]*(1+Table1[[#This Row],[APU Trend]])^6</f>
        <v>17.301504000000008</v>
      </c>
      <c r="M251" s="55">
        <f>Table1[[#This Row],[APU
(units)]]*(1+Table1[[#This Row],[APU Trend]])^7</f>
        <v>13.84120320000001</v>
      </c>
      <c r="N251" s="55">
        <f>Table1[[#This Row],[APU
(units)]]*(1+Table1[[#This Row],[APU Trend]])^8</f>
        <v>11.072962560000009</v>
      </c>
      <c r="O251" s="55">
        <f>Table1[[#This Row],[APU
(units)]]*(1+Table1[[#This Row],[APU Trend]])^9</f>
        <v>8.8583700480000083</v>
      </c>
      <c r="P251" s="55">
        <f>Table1[[#This Row],[APU
(units)]]*(1+Table1[[#This Row],[APU Trend]])^10</f>
        <v>7.0866960384000075</v>
      </c>
      <c r="Q251" s="55">
        <f>Table1[[#This Row],[APU
(units)]]*(1+Table1[[#This Row],[APU Trend]])^11</f>
        <v>5.6693568307200062</v>
      </c>
      <c r="R251" s="55">
        <f>SUM(Table1[[#This Row],[Oct]:[September]])</f>
        <v>307.32257267712009</v>
      </c>
      <c r="S251" s="55">
        <f>Table1[[#This Row],[On-Hand Stock ($)]]*Table1[[#This Row],[APU Trend]]</f>
        <v>-203.39932596984005</v>
      </c>
      <c r="T251" s="87">
        <v>-0.2</v>
      </c>
      <c r="U251" s="87" t="b">
        <f>IF(AND(Table1[[#This Row],[INVENTROY SIZING]]&lt;0,Table1[[#This Row],[Lead Time (days)]]&lt;30),TRUE,FALSE)</f>
        <v>1</v>
      </c>
      <c r="V251" s="28">
        <v>1</v>
      </c>
      <c r="W251" s="28">
        <f>1.65+SQRT((30)*Table1[[#This Row],[Demand variability (COV)]])+(V251*Table1[[#This Row],[APU
(units)]])^2</f>
        <v>4362.8461524227068</v>
      </c>
      <c r="X251" s="28">
        <f>(Table1[[#This Row],[INVENTORY IN UNITS ON HAND]]-W251)*Table1[[#This Row],[Std. Price ($)]]</f>
        <v>-177163.21085970904</v>
      </c>
      <c r="Y251" s="28">
        <v>0.9</v>
      </c>
      <c r="Z251" s="28">
        <v>13</v>
      </c>
    </row>
    <row r="252" spans="1:26" x14ac:dyDescent="0.15">
      <c r="A252" s="31">
        <v>64875.996465246229</v>
      </c>
      <c r="B252" s="32">
        <v>24.673000000000002</v>
      </c>
      <c r="C252" s="32">
        <v>3929.3236050420005</v>
      </c>
      <c r="D252" s="32">
        <f>C252/Table1[[#This Row],[Std. Price ($)]]</f>
        <v>159.2560128497548</v>
      </c>
      <c r="E252" s="28">
        <v>146</v>
      </c>
      <c r="F252" s="28">
        <f>Table1[[#This Row],[APU
(units)]]*(1+Table1[[#This Row],[APU Trend]])^0</f>
        <v>146</v>
      </c>
      <c r="G252" s="28">
        <f>Table1[[#This Row],[APU
(units)]]*(1+Table1[[#This Row],[APU Trend]])^1</f>
        <v>43.800000000000004</v>
      </c>
      <c r="H252" s="28">
        <f>Table1[[#This Row],[APU
(units)]]*(1+Table1[[#This Row],[APU Trend]])^2</f>
        <v>13.140000000000004</v>
      </c>
      <c r="I252" s="55">
        <f>Table1[[#This Row],[APU
(units)]]*(1+Table1[[#This Row],[APU Trend]])^3</f>
        <v>3.9420000000000015</v>
      </c>
      <c r="J252" s="55">
        <f>Table1[[#This Row],[APU
(units)]]*(1+Table1[[#This Row],[APU Trend]])^4</f>
        <v>1.1826000000000008</v>
      </c>
      <c r="K252" s="55">
        <f>Table1[[#This Row],[APU
(units)]]*(1+Table1[[#This Row],[APU Trend]])^5</f>
        <v>0.35478000000000021</v>
      </c>
      <c r="L252" s="55">
        <f>Table1[[#This Row],[APU
(units)]]*(1+Table1[[#This Row],[APU Trend]])^6</f>
        <v>0.10643400000000008</v>
      </c>
      <c r="M252" s="55">
        <f>Table1[[#This Row],[APU
(units)]]*(1+Table1[[#This Row],[APU Trend]])^7</f>
        <v>3.1930200000000034E-2</v>
      </c>
      <c r="N252" s="55">
        <f>Table1[[#This Row],[APU
(units)]]*(1+Table1[[#This Row],[APU Trend]])^8</f>
        <v>9.5790600000000108E-3</v>
      </c>
      <c r="O252" s="55">
        <f>Table1[[#This Row],[APU
(units)]]*(1+Table1[[#This Row],[APU Trend]])^9</f>
        <v>2.8737180000000038E-3</v>
      </c>
      <c r="P252" s="55">
        <f>Table1[[#This Row],[APU
(units)]]*(1+Table1[[#This Row],[APU Trend]])^10</f>
        <v>8.6211540000000111E-4</v>
      </c>
      <c r="Q252" s="55">
        <f>Table1[[#This Row],[APU
(units)]]*(1+Table1[[#This Row],[APU Trend]])^11</f>
        <v>2.5863462000000039E-4</v>
      </c>
      <c r="R252" s="55">
        <f>SUM(Table1[[#This Row],[Oct]:[September]])</f>
        <v>208.57131772802003</v>
      </c>
      <c r="S252" s="55">
        <f>Table1[[#This Row],[On-Hand Stock ($)]]*Table1[[#This Row],[APU Trend]]</f>
        <v>-2750.5265235294</v>
      </c>
      <c r="T252" s="87">
        <v>-0.7</v>
      </c>
      <c r="U252" s="87" t="b">
        <f>IF(AND(Table1[[#This Row],[INVENTROY SIZING]]&lt;0,Table1[[#This Row],[Lead Time (days)]]&lt;30),TRUE,FALSE)</f>
        <v>0</v>
      </c>
      <c r="V252" s="28">
        <v>1</v>
      </c>
      <c r="W252" s="28">
        <f>1.65+SQRT((30)*Table1[[#This Row],[Demand variability (COV)]])+(V252*Table1[[#This Row],[APU
(units)]])^2</f>
        <v>21322.609838707056</v>
      </c>
      <c r="X252" s="28">
        <f>(Table1[[#This Row],[INVENTORY IN UNITS ON HAND]]-W252)*Table1[[#This Row],[Std. Price ($)]]</f>
        <v>-522163.42894537724</v>
      </c>
      <c r="Y252" s="28">
        <v>0.82</v>
      </c>
      <c r="Z252" s="28">
        <v>33</v>
      </c>
    </row>
    <row r="253" spans="1:26" x14ac:dyDescent="0.15">
      <c r="A253" s="31">
        <v>4480.6401211637367</v>
      </c>
      <c r="B253" s="32">
        <v>21.289950000000005</v>
      </c>
      <c r="C253" s="32">
        <v>5293.9990173614442</v>
      </c>
      <c r="D253" s="32">
        <f>C253/Table1[[#This Row],[Std. Price ($)]]</f>
        <v>248.66188118626127</v>
      </c>
      <c r="E253" s="28">
        <v>178</v>
      </c>
      <c r="F253" s="28">
        <f>Table1[[#This Row],[APU
(units)]]*(1+Table1[[#This Row],[APU Trend]])^0</f>
        <v>178</v>
      </c>
      <c r="G253" s="28">
        <f>Table1[[#This Row],[APU
(units)]]*(1+Table1[[#This Row],[APU Trend]])^1</f>
        <v>445</v>
      </c>
      <c r="H253" s="28">
        <f>Table1[[#This Row],[APU
(units)]]*(1+Table1[[#This Row],[APU Trend]])^2</f>
        <v>1112.5</v>
      </c>
      <c r="I253" s="55">
        <f>Table1[[#This Row],[APU
(units)]]*(1+Table1[[#This Row],[APU Trend]])^3</f>
        <v>2781.25</v>
      </c>
      <c r="J253" s="55">
        <f>Table1[[#This Row],[APU
(units)]]*(1+Table1[[#This Row],[APU Trend]])^4</f>
        <v>6953.125</v>
      </c>
      <c r="K253" s="55">
        <f>Table1[[#This Row],[APU
(units)]]*(1+Table1[[#This Row],[APU Trend]])^5</f>
        <v>17382.8125</v>
      </c>
      <c r="L253" s="55">
        <f>Table1[[#This Row],[APU
(units)]]*(1+Table1[[#This Row],[APU Trend]])^6</f>
        <v>43457.03125</v>
      </c>
      <c r="M253" s="55">
        <f>Table1[[#This Row],[APU
(units)]]*(1+Table1[[#This Row],[APU Trend]])^7</f>
        <v>108642.578125</v>
      </c>
      <c r="N253" s="55">
        <f>Table1[[#This Row],[APU
(units)]]*(1+Table1[[#This Row],[APU Trend]])^8</f>
        <v>271606.4453125</v>
      </c>
      <c r="O253" s="55">
        <f>Table1[[#This Row],[APU
(units)]]*(1+Table1[[#This Row],[APU Trend]])^9</f>
        <v>679016.11328125</v>
      </c>
      <c r="P253" s="55">
        <f>Table1[[#This Row],[APU
(units)]]*(1+Table1[[#This Row],[APU Trend]])^10</f>
        <v>1697540.283203125</v>
      </c>
      <c r="Q253" s="55">
        <f>Table1[[#This Row],[APU
(units)]]*(1+Table1[[#This Row],[APU Trend]])^11</f>
        <v>4243850.7080078125</v>
      </c>
      <c r="R253" s="55">
        <f>SUM(Table1[[#This Row],[Oct]:[September]])</f>
        <v>7072965.8466796875</v>
      </c>
      <c r="S253" s="55">
        <f>Table1[[#This Row],[On-Hand Stock ($)]]*Table1[[#This Row],[APU Trend]]</f>
        <v>7940.9985260421663</v>
      </c>
      <c r="T253" s="87">
        <v>1.5</v>
      </c>
      <c r="U253" s="87" t="b">
        <f>IF(AND(Table1[[#This Row],[INVENTROY SIZING]]&lt;0,Table1[[#This Row],[Lead Time (days)]]&lt;30),TRUE,FALSE)</f>
        <v>0</v>
      </c>
      <c r="V253" s="28">
        <v>0.77</v>
      </c>
      <c r="W253" s="28">
        <f>1.65+SQRT((30)*Table1[[#This Row],[Demand variability (COV)]])+(V253*Table1[[#This Row],[APU
(units)]])^2</f>
        <v>18792.652376843878</v>
      </c>
      <c r="X253" s="28">
        <f>(Table1[[#This Row],[INVENTORY IN UNITS ON HAND]]-W253)*Table1[[#This Row],[Std. Price ($)]]</f>
        <v>-394800.63045302598</v>
      </c>
      <c r="Y253" s="28">
        <v>1.03</v>
      </c>
      <c r="Z253" s="28">
        <v>33</v>
      </c>
    </row>
    <row r="254" spans="1:26" x14ac:dyDescent="0.15">
      <c r="A254" s="31">
        <v>56096.266748995047</v>
      </c>
      <c r="B254" s="32">
        <v>25.264800000000001</v>
      </c>
      <c r="C254" s="32">
        <v>4290.7310719310362</v>
      </c>
      <c r="D254" s="32">
        <f>C254/Table1[[#This Row],[Std. Price ($)]]</f>
        <v>169.83039928798311</v>
      </c>
      <c r="E254" s="28">
        <v>178</v>
      </c>
      <c r="F254" s="28">
        <f>Table1[[#This Row],[APU
(units)]]*(1+Table1[[#This Row],[APU Trend]])^0</f>
        <v>178</v>
      </c>
      <c r="G254" s="28">
        <f>Table1[[#This Row],[APU
(units)]]*(1+Table1[[#This Row],[APU Trend]])^1</f>
        <v>391.6</v>
      </c>
      <c r="H254" s="28">
        <f>Table1[[#This Row],[APU
(units)]]*(1+Table1[[#This Row],[APU Trend]])^2</f>
        <v>861.5200000000001</v>
      </c>
      <c r="I254" s="55">
        <f>Table1[[#This Row],[APU
(units)]]*(1+Table1[[#This Row],[APU Trend]])^3</f>
        <v>1895.3440000000005</v>
      </c>
      <c r="J254" s="55">
        <f>Table1[[#This Row],[APU
(units)]]*(1+Table1[[#This Row],[APU Trend]])^4</f>
        <v>4169.756800000001</v>
      </c>
      <c r="K254" s="55">
        <f>Table1[[#This Row],[APU
(units)]]*(1+Table1[[#This Row],[APU Trend]])^5</f>
        <v>9173.464960000003</v>
      </c>
      <c r="L254" s="55">
        <f>Table1[[#This Row],[APU
(units)]]*(1+Table1[[#This Row],[APU Trend]])^6</f>
        <v>20181.62291200001</v>
      </c>
      <c r="M254" s="55">
        <f>Table1[[#This Row],[APU
(units)]]*(1+Table1[[#This Row],[APU Trend]])^7</f>
        <v>44399.570406400024</v>
      </c>
      <c r="N254" s="55">
        <f>Table1[[#This Row],[APU
(units)]]*(1+Table1[[#This Row],[APU Trend]])^8</f>
        <v>97679.054894080051</v>
      </c>
      <c r="O254" s="55">
        <f>Table1[[#This Row],[APU
(units)]]*(1+Table1[[#This Row],[APU Trend]])^9</f>
        <v>214893.92076697614</v>
      </c>
      <c r="P254" s="55">
        <f>Table1[[#This Row],[APU
(units)]]*(1+Table1[[#This Row],[APU Trend]])^10</f>
        <v>472766.62568734755</v>
      </c>
      <c r="Q254" s="55">
        <f>Table1[[#This Row],[APU
(units)]]*(1+Table1[[#This Row],[APU Trend]])^11</f>
        <v>1040086.5765121648</v>
      </c>
      <c r="R254" s="55">
        <f>SUM(Table1[[#This Row],[Oct]:[September]])</f>
        <v>1906677.0569389686</v>
      </c>
      <c r="S254" s="55">
        <f>Table1[[#This Row],[On-Hand Stock ($)]]*Table1[[#This Row],[APU Trend]]</f>
        <v>5148.8772863172435</v>
      </c>
      <c r="T254" s="87">
        <v>1.2</v>
      </c>
      <c r="U254" s="87" t="b">
        <f>IF(AND(Table1[[#This Row],[INVENTROY SIZING]]&lt;0,Table1[[#This Row],[Lead Time (days)]]&lt;30),TRUE,FALSE)</f>
        <v>0</v>
      </c>
      <c r="V254" s="28">
        <v>0.82</v>
      </c>
      <c r="W254" s="28">
        <f>1.65+SQRT((30)*Table1[[#This Row],[Demand variability (COV)]])+(V254*Table1[[#This Row],[APU
(units)]])^2</f>
        <v>21310.683287595752</v>
      </c>
      <c r="X254" s="28">
        <f>(Table1[[#This Row],[INVENTORY IN UNITS ON HAND]]-W254)*Table1[[#This Row],[Std. Price ($)]]</f>
        <v>-534119.42005251814</v>
      </c>
      <c r="Y254" s="28">
        <v>0.74</v>
      </c>
      <c r="Z254" s="28">
        <v>31</v>
      </c>
    </row>
    <row r="255" spans="1:26" x14ac:dyDescent="0.15">
      <c r="A255" s="31">
        <v>68937.249664125615</v>
      </c>
      <c r="B255" s="32">
        <v>10.824660000000002</v>
      </c>
      <c r="C255" s="32">
        <v>1302.5760186384</v>
      </c>
      <c r="D255" s="32">
        <f>C255/Table1[[#This Row],[Std. Price ($)]]</f>
        <v>120.334127689775</v>
      </c>
      <c r="E255" s="28">
        <v>138</v>
      </c>
      <c r="F255" s="28">
        <f>Table1[[#This Row],[APU
(units)]]*(1+Table1[[#This Row],[APU Trend]])^0</f>
        <v>138</v>
      </c>
      <c r="G255" s="28">
        <f>Table1[[#This Row],[APU
(units)]]*(1+Table1[[#This Row],[APU Trend]])^1</f>
        <v>41.400000000000006</v>
      </c>
      <c r="H255" s="28">
        <f>Table1[[#This Row],[APU
(units)]]*(1+Table1[[#This Row],[APU Trend]])^2</f>
        <v>12.420000000000003</v>
      </c>
      <c r="I255" s="55">
        <f>Table1[[#This Row],[APU
(units)]]*(1+Table1[[#This Row],[APU Trend]])^3</f>
        <v>3.7260000000000013</v>
      </c>
      <c r="J255" s="55">
        <f>Table1[[#This Row],[APU
(units)]]*(1+Table1[[#This Row],[APU Trend]])^4</f>
        <v>1.1178000000000006</v>
      </c>
      <c r="K255" s="55">
        <f>Table1[[#This Row],[APU
(units)]]*(1+Table1[[#This Row],[APU Trend]])^5</f>
        <v>0.33534000000000019</v>
      </c>
      <c r="L255" s="55">
        <f>Table1[[#This Row],[APU
(units)]]*(1+Table1[[#This Row],[APU Trend]])^6</f>
        <v>0.10060200000000008</v>
      </c>
      <c r="M255" s="55">
        <f>Table1[[#This Row],[APU
(units)]]*(1+Table1[[#This Row],[APU Trend]])^7</f>
        <v>3.018060000000003E-2</v>
      </c>
      <c r="N255" s="55">
        <f>Table1[[#This Row],[APU
(units)]]*(1+Table1[[#This Row],[APU Trend]])^8</f>
        <v>9.0541800000000106E-3</v>
      </c>
      <c r="O255" s="55">
        <f>Table1[[#This Row],[APU
(units)]]*(1+Table1[[#This Row],[APU Trend]])^9</f>
        <v>2.7162540000000034E-3</v>
      </c>
      <c r="P255" s="55">
        <f>Table1[[#This Row],[APU
(units)]]*(1+Table1[[#This Row],[APU Trend]])^10</f>
        <v>8.1487620000000101E-4</v>
      </c>
      <c r="Q255" s="55">
        <f>Table1[[#This Row],[APU
(units)]]*(1+Table1[[#This Row],[APU Trend]])^11</f>
        <v>2.4446286000000039E-4</v>
      </c>
      <c r="R255" s="55">
        <f>SUM(Table1[[#This Row],[Oct]:[September]])</f>
        <v>197.14275237306001</v>
      </c>
      <c r="S255" s="55">
        <f>Table1[[#This Row],[On-Hand Stock ($)]]*Table1[[#This Row],[APU Trend]]</f>
        <v>-911.80321304687993</v>
      </c>
      <c r="T255" s="87">
        <v>-0.7</v>
      </c>
      <c r="U255" s="87" t="b">
        <f>IF(AND(Table1[[#This Row],[INVENTROY SIZING]]&lt;0,Table1[[#This Row],[Lead Time (days)]]&lt;30),TRUE,FALSE)</f>
        <v>0</v>
      </c>
      <c r="V255" s="28">
        <v>1</v>
      </c>
      <c r="W255" s="28">
        <f>1.65+SQRT((30)*Table1[[#This Row],[Demand variability (COV)]])+(V255*Table1[[#This Row],[APU
(units)]])^2</f>
        <v>19050.548979485568</v>
      </c>
      <c r="X255" s="28">
        <f>(Table1[[#This Row],[INVENTORY IN UNITS ON HAND]]-W255)*Table1[[#This Row],[Std. Price ($)]]</f>
        <v>-204913.13949763987</v>
      </c>
      <c r="Y255" s="28">
        <v>0.8</v>
      </c>
      <c r="Z255" s="28">
        <v>31</v>
      </c>
    </row>
    <row r="256" spans="1:26" x14ac:dyDescent="0.15">
      <c r="A256" s="31">
        <v>19299.526822133605</v>
      </c>
      <c r="B256" s="32">
        <v>7.6230000000000002</v>
      </c>
      <c r="C256" s="32">
        <v>1240.9358430993336</v>
      </c>
      <c r="D256" s="32">
        <f>C256/Table1[[#This Row],[Std. Price ($)]]</f>
        <v>162.78838293314098</v>
      </c>
      <c r="E256" s="28">
        <v>178</v>
      </c>
      <c r="F256" s="28">
        <f>Table1[[#This Row],[APU
(units)]]*(1+Table1[[#This Row],[APU Trend]])^0</f>
        <v>178</v>
      </c>
      <c r="G256" s="28">
        <f>Table1[[#This Row],[APU
(units)]]*(1+Table1[[#This Row],[APU Trend]])^1</f>
        <v>267</v>
      </c>
      <c r="H256" s="28">
        <f>Table1[[#This Row],[APU
(units)]]*(1+Table1[[#This Row],[APU Trend]])^2</f>
        <v>400.5</v>
      </c>
      <c r="I256" s="55">
        <f>Table1[[#This Row],[APU
(units)]]*(1+Table1[[#This Row],[APU Trend]])^3</f>
        <v>600.75</v>
      </c>
      <c r="J256" s="55">
        <f>Table1[[#This Row],[APU
(units)]]*(1+Table1[[#This Row],[APU Trend]])^4</f>
        <v>901.125</v>
      </c>
      <c r="K256" s="55">
        <f>Table1[[#This Row],[APU
(units)]]*(1+Table1[[#This Row],[APU Trend]])^5</f>
        <v>1351.6875</v>
      </c>
      <c r="L256" s="55">
        <f>Table1[[#This Row],[APU
(units)]]*(1+Table1[[#This Row],[APU Trend]])^6</f>
        <v>2027.53125</v>
      </c>
      <c r="M256" s="55">
        <f>Table1[[#This Row],[APU
(units)]]*(1+Table1[[#This Row],[APU Trend]])^7</f>
        <v>3041.296875</v>
      </c>
      <c r="N256" s="55">
        <f>Table1[[#This Row],[APU
(units)]]*(1+Table1[[#This Row],[APU Trend]])^8</f>
        <v>4561.9453125</v>
      </c>
      <c r="O256" s="55">
        <f>Table1[[#This Row],[APU
(units)]]*(1+Table1[[#This Row],[APU Trend]])^9</f>
        <v>6842.91796875</v>
      </c>
      <c r="P256" s="55">
        <f>Table1[[#This Row],[APU
(units)]]*(1+Table1[[#This Row],[APU Trend]])^10</f>
        <v>10264.376953125</v>
      </c>
      <c r="Q256" s="55">
        <f>Table1[[#This Row],[APU
(units)]]*(1+Table1[[#This Row],[APU Trend]])^11</f>
        <v>15396.5654296875</v>
      </c>
      <c r="R256" s="55">
        <f>SUM(Table1[[#This Row],[Oct]:[September]])</f>
        <v>45833.6962890625</v>
      </c>
      <c r="S256" s="55">
        <f>Table1[[#This Row],[On-Hand Stock ($)]]*Table1[[#This Row],[APU Trend]]</f>
        <v>620.46792154966681</v>
      </c>
      <c r="T256" s="87">
        <v>0.5</v>
      </c>
      <c r="U256" s="87" t="b">
        <f>IF(AND(Table1[[#This Row],[INVENTROY SIZING]]&lt;0,Table1[[#This Row],[Lead Time (days)]]&lt;30),TRUE,FALSE)</f>
        <v>0</v>
      </c>
      <c r="V256" s="28">
        <v>1</v>
      </c>
      <c r="W256" s="28">
        <f>1.65+SQRT((30)*Table1[[#This Row],[Demand variability (COV)]])+(V256*Table1[[#This Row],[APU
(units)]])^2</f>
        <v>31690.361687595756</v>
      </c>
      <c r="X256" s="28">
        <f>(Table1[[#This Row],[INVENTORY IN UNITS ON HAND]]-W256)*Table1[[#This Row],[Std. Price ($)]]</f>
        <v>-240334.69130144312</v>
      </c>
      <c r="Y256" s="28">
        <v>0.74</v>
      </c>
      <c r="Z256" s="28">
        <v>23</v>
      </c>
    </row>
    <row r="257" spans="1:26" x14ac:dyDescent="0.15">
      <c r="A257" s="31">
        <v>13827.445343128031</v>
      </c>
      <c r="B257" s="32">
        <v>6.3486500000000001</v>
      </c>
      <c r="C257" s="32">
        <v>3359.4459339310329</v>
      </c>
      <c r="D257" s="32">
        <f>C257/Table1[[#This Row],[Std. Price ($)]]</f>
        <v>529.1591021604645</v>
      </c>
      <c r="E257" s="28">
        <v>178</v>
      </c>
      <c r="F257" s="28">
        <f>Table1[[#This Row],[APU
(units)]]*(1+Table1[[#This Row],[APU Trend]])^0</f>
        <v>178</v>
      </c>
      <c r="G257" s="28">
        <f>Table1[[#This Row],[APU
(units)]]*(1+Table1[[#This Row],[APU Trend]])^1</f>
        <v>213.6</v>
      </c>
      <c r="H257" s="28">
        <f>Table1[[#This Row],[APU
(units)]]*(1+Table1[[#This Row],[APU Trend]])^2</f>
        <v>256.32</v>
      </c>
      <c r="I257" s="55">
        <f>Table1[[#This Row],[APU
(units)]]*(1+Table1[[#This Row],[APU Trend]])^3</f>
        <v>307.584</v>
      </c>
      <c r="J257" s="55">
        <f>Table1[[#This Row],[APU
(units)]]*(1+Table1[[#This Row],[APU Trend]])^4</f>
        <v>369.10079999999999</v>
      </c>
      <c r="K257" s="55">
        <f>Table1[[#This Row],[APU
(units)]]*(1+Table1[[#This Row],[APU Trend]])^5</f>
        <v>442.92095999999998</v>
      </c>
      <c r="L257" s="55">
        <f>Table1[[#This Row],[APU
(units)]]*(1+Table1[[#This Row],[APU Trend]])^6</f>
        <v>531.50515199999995</v>
      </c>
      <c r="M257" s="55">
        <f>Table1[[#This Row],[APU
(units)]]*(1+Table1[[#This Row],[APU Trend]])^7</f>
        <v>637.8061823999999</v>
      </c>
      <c r="N257" s="55">
        <f>Table1[[#This Row],[APU
(units)]]*(1+Table1[[#This Row],[APU Trend]])^8</f>
        <v>765.36741887999983</v>
      </c>
      <c r="O257" s="55">
        <f>Table1[[#This Row],[APU
(units)]]*(1+Table1[[#This Row],[APU Trend]])^9</f>
        <v>918.44090265599993</v>
      </c>
      <c r="P257" s="55">
        <f>Table1[[#This Row],[APU
(units)]]*(1+Table1[[#This Row],[APU Trend]])^10</f>
        <v>1102.1290831871997</v>
      </c>
      <c r="Q257" s="55">
        <f>Table1[[#This Row],[APU
(units)]]*(1+Table1[[#This Row],[APU Trend]])^11</f>
        <v>1322.5548998246397</v>
      </c>
      <c r="R257" s="55">
        <f>SUM(Table1[[#This Row],[Oct]:[September]])</f>
        <v>7045.3293989478389</v>
      </c>
      <c r="S257" s="55">
        <f>Table1[[#This Row],[On-Hand Stock ($)]]*Table1[[#This Row],[APU Trend]]</f>
        <v>671.88918678620666</v>
      </c>
      <c r="T257" s="87">
        <v>0.2</v>
      </c>
      <c r="U257" s="87" t="b">
        <f>IF(AND(Table1[[#This Row],[INVENTROY SIZING]]&lt;0,Table1[[#This Row],[Lead Time (days)]]&lt;30),TRUE,FALSE)</f>
        <v>0</v>
      </c>
      <c r="V257" s="28">
        <v>0.82</v>
      </c>
      <c r="W257" s="28">
        <f>1.65+SQRT((30)*Table1[[#This Row],[Demand variability (COV)]])+(V257*Table1[[#This Row],[APU
(units)]])^2</f>
        <v>21314.332221986428</v>
      </c>
      <c r="X257" s="28">
        <f>(Table1[[#This Row],[INVENTORY IN UNITS ON HAND]]-W257)*Table1[[#This Row],[Std. Price ($)]]</f>
        <v>-131957.7893271831</v>
      </c>
      <c r="Y257" s="28">
        <v>2.33</v>
      </c>
      <c r="Z257" s="28">
        <v>31</v>
      </c>
    </row>
    <row r="258" spans="1:26" x14ac:dyDescent="0.15">
      <c r="A258" s="31">
        <v>79319.561585462929</v>
      </c>
      <c r="B258" s="32">
        <v>17.138000000000002</v>
      </c>
      <c r="C258" s="32">
        <v>9424.3723929080006</v>
      </c>
      <c r="D258" s="32">
        <f>C258/Table1[[#This Row],[Std. Price ($)]]</f>
        <v>549.91086433119381</v>
      </c>
      <c r="E258" s="28">
        <v>212</v>
      </c>
      <c r="F258" s="28">
        <f>Table1[[#This Row],[APU
(units)]]*(1+Table1[[#This Row],[APU Trend]])^0</f>
        <v>212</v>
      </c>
      <c r="G258" s="28">
        <f>Table1[[#This Row],[APU
(units)]]*(1+Table1[[#This Row],[APU Trend]])^1</f>
        <v>339.20000000000005</v>
      </c>
      <c r="H258" s="28">
        <f>Table1[[#This Row],[APU
(units)]]*(1+Table1[[#This Row],[APU Trend]])^2</f>
        <v>542.72000000000014</v>
      </c>
      <c r="I258" s="55">
        <f>Table1[[#This Row],[APU
(units)]]*(1+Table1[[#This Row],[APU Trend]])^3</f>
        <v>868.3520000000002</v>
      </c>
      <c r="J258" s="55">
        <f>Table1[[#This Row],[APU
(units)]]*(1+Table1[[#This Row],[APU Trend]])^4</f>
        <v>1389.3632000000007</v>
      </c>
      <c r="K258" s="55">
        <f>Table1[[#This Row],[APU
(units)]]*(1+Table1[[#This Row],[APU Trend]])^5</f>
        <v>2222.9811200000013</v>
      </c>
      <c r="L258" s="55">
        <f>Table1[[#This Row],[APU
(units)]]*(1+Table1[[#This Row],[APU Trend]])^6</f>
        <v>3556.7697920000019</v>
      </c>
      <c r="M258" s="55">
        <f>Table1[[#This Row],[APU
(units)]]*(1+Table1[[#This Row],[APU Trend]])^7</f>
        <v>5690.8316672000046</v>
      </c>
      <c r="N258" s="55">
        <f>Table1[[#This Row],[APU
(units)]]*(1+Table1[[#This Row],[APU Trend]])^8</f>
        <v>9105.3306675200074</v>
      </c>
      <c r="O258" s="55">
        <f>Table1[[#This Row],[APU
(units)]]*(1+Table1[[#This Row],[APU Trend]])^9</f>
        <v>14568.529068032012</v>
      </c>
      <c r="P258" s="55">
        <f>Table1[[#This Row],[APU
(units)]]*(1+Table1[[#This Row],[APU Trend]])^10</f>
        <v>23309.646508851223</v>
      </c>
      <c r="Q258" s="55">
        <f>Table1[[#This Row],[APU
(units)]]*(1+Table1[[#This Row],[APU Trend]])^11</f>
        <v>37295.434414161959</v>
      </c>
      <c r="R258" s="55">
        <f>SUM(Table1[[#This Row],[Oct]:[September]])</f>
        <v>99101.158437765203</v>
      </c>
      <c r="S258" s="55">
        <f>Table1[[#This Row],[On-Hand Stock ($)]]*Table1[[#This Row],[APU Trend]]</f>
        <v>5654.6234357448002</v>
      </c>
      <c r="T258" s="87">
        <v>0.6</v>
      </c>
      <c r="U258" s="87" t="b">
        <f>IF(AND(Table1[[#This Row],[INVENTROY SIZING]]&lt;0,Table1[[#This Row],[Lead Time (days)]]&lt;30),TRUE,FALSE)</f>
        <v>0</v>
      </c>
      <c r="V258" s="28">
        <v>1</v>
      </c>
      <c r="W258" s="28">
        <f>1.65+SQRT((30)*Table1[[#This Row],[Demand variability (COV)]])+(V258*Table1[[#This Row],[APU
(units)]])^2</f>
        <v>44953.376577508832</v>
      </c>
      <c r="X258" s="28">
        <f>(Table1[[#This Row],[INVENTORY IN UNITS ON HAND]]-W258)*Table1[[#This Row],[Std. Price ($)]]</f>
        <v>-760986.59539243847</v>
      </c>
      <c r="Y258" s="28">
        <v>1.99</v>
      </c>
      <c r="Z258" s="28">
        <v>33</v>
      </c>
    </row>
    <row r="259" spans="1:26" x14ac:dyDescent="0.15">
      <c r="A259" s="31">
        <v>3917.7750204691497</v>
      </c>
      <c r="B259" s="32">
        <v>5.4762399999999998</v>
      </c>
      <c r="C259" s="32">
        <v>1663.1949001535997</v>
      </c>
      <c r="D259" s="32">
        <f>C259/Table1[[#This Row],[Std. Price ($)]]</f>
        <v>303.71110472762331</v>
      </c>
      <c r="E259" s="28">
        <v>236</v>
      </c>
      <c r="F259" s="28">
        <f>Table1[[#This Row],[APU
(units)]]*(1+Table1[[#This Row],[APU Trend]])^0</f>
        <v>236</v>
      </c>
      <c r="G259" s="28">
        <f>Table1[[#This Row],[APU
(units)]]*(1+Table1[[#This Row],[APU Trend]])^1</f>
        <v>283.2</v>
      </c>
      <c r="H259" s="28">
        <f>Table1[[#This Row],[APU
(units)]]*(1+Table1[[#This Row],[APU Trend]])^2</f>
        <v>339.84</v>
      </c>
      <c r="I259" s="55">
        <f>Table1[[#This Row],[APU
(units)]]*(1+Table1[[#This Row],[APU Trend]])^3</f>
        <v>407.80799999999999</v>
      </c>
      <c r="J259" s="55">
        <f>Table1[[#This Row],[APU
(units)]]*(1+Table1[[#This Row],[APU Trend]])^4</f>
        <v>489.36959999999999</v>
      </c>
      <c r="K259" s="55">
        <f>Table1[[#This Row],[APU
(units)]]*(1+Table1[[#This Row],[APU Trend]])^5</f>
        <v>587.24351999999999</v>
      </c>
      <c r="L259" s="55">
        <f>Table1[[#This Row],[APU
(units)]]*(1+Table1[[#This Row],[APU Trend]])^6</f>
        <v>704.6922239999999</v>
      </c>
      <c r="M259" s="55">
        <f>Table1[[#This Row],[APU
(units)]]*(1+Table1[[#This Row],[APU Trend]])^7</f>
        <v>845.63066879999985</v>
      </c>
      <c r="N259" s="55">
        <f>Table1[[#This Row],[APU
(units)]]*(1+Table1[[#This Row],[APU Trend]])^8</f>
        <v>1014.7568025599999</v>
      </c>
      <c r="O259" s="55">
        <f>Table1[[#This Row],[APU
(units)]]*(1+Table1[[#This Row],[APU Trend]])^9</f>
        <v>1217.7081630719999</v>
      </c>
      <c r="P259" s="55">
        <f>Table1[[#This Row],[APU
(units)]]*(1+Table1[[#This Row],[APU Trend]])^10</f>
        <v>1461.2497956863997</v>
      </c>
      <c r="Q259" s="55">
        <f>Table1[[#This Row],[APU
(units)]]*(1+Table1[[#This Row],[APU Trend]])^11</f>
        <v>1753.4997548236797</v>
      </c>
      <c r="R259" s="55">
        <f>SUM(Table1[[#This Row],[Oct]:[September]])</f>
        <v>9340.9985289420802</v>
      </c>
      <c r="S259" s="55">
        <f>Table1[[#This Row],[On-Hand Stock ($)]]*Table1[[#This Row],[APU Trend]]</f>
        <v>332.63898003071995</v>
      </c>
      <c r="T259" s="87">
        <v>0.2</v>
      </c>
      <c r="U259" s="87" t="b">
        <f>IF(AND(Table1[[#This Row],[INVENTROY SIZING]]&lt;0,Table1[[#This Row],[Lead Time (days)]]&lt;30),TRUE,FALSE)</f>
        <v>0</v>
      </c>
      <c r="V259" s="28">
        <v>1</v>
      </c>
      <c r="W259" s="28">
        <f>1.65+SQRT((30)*Table1[[#This Row],[Demand variability (COV)]])+(V259*Table1[[#This Row],[APU
(units)]])^2</f>
        <v>55702.297580015445</v>
      </c>
      <c r="X259" s="28">
        <f>(Table1[[#This Row],[INVENTORY IN UNITS ON HAND]]-W259)*Table1[[#This Row],[Std. Price ($)]]</f>
        <v>-303375.95519943017</v>
      </c>
      <c r="Y259" s="28">
        <v>0.72</v>
      </c>
      <c r="Z259" s="28">
        <v>45</v>
      </c>
    </row>
    <row r="260" spans="1:26" x14ac:dyDescent="0.15">
      <c r="A260" s="31">
        <v>12445.282901704135</v>
      </c>
      <c r="B260" s="32">
        <v>11.583</v>
      </c>
      <c r="C260" s="32">
        <v>1062.8666169000001</v>
      </c>
      <c r="D260" s="32">
        <f>C260/Table1[[#This Row],[Std. Price ($)]]</f>
        <v>91.760909686609693</v>
      </c>
      <c r="E260" s="28">
        <v>170</v>
      </c>
      <c r="F260" s="28">
        <f>Table1[[#This Row],[APU
(units)]]*(1+Table1[[#This Row],[APU Trend]])^0</f>
        <v>170</v>
      </c>
      <c r="G260" s="28">
        <f>Table1[[#This Row],[APU
(units)]]*(1+Table1[[#This Row],[APU Trend]])^1</f>
        <v>204</v>
      </c>
      <c r="H260" s="28">
        <f>Table1[[#This Row],[APU
(units)]]*(1+Table1[[#This Row],[APU Trend]])^2</f>
        <v>244.79999999999998</v>
      </c>
      <c r="I260" s="55">
        <f>Table1[[#This Row],[APU
(units)]]*(1+Table1[[#This Row],[APU Trend]])^3</f>
        <v>293.76</v>
      </c>
      <c r="J260" s="55">
        <f>Table1[[#This Row],[APU
(units)]]*(1+Table1[[#This Row],[APU Trend]])^4</f>
        <v>352.512</v>
      </c>
      <c r="K260" s="55">
        <f>Table1[[#This Row],[APU
(units)]]*(1+Table1[[#This Row],[APU Trend]])^5</f>
        <v>423.01439999999997</v>
      </c>
      <c r="L260" s="55">
        <f>Table1[[#This Row],[APU
(units)]]*(1+Table1[[#This Row],[APU Trend]])^6</f>
        <v>507.61727999999994</v>
      </c>
      <c r="M260" s="55">
        <f>Table1[[#This Row],[APU
(units)]]*(1+Table1[[#This Row],[APU Trend]])^7</f>
        <v>609.14073599999995</v>
      </c>
      <c r="N260" s="55">
        <f>Table1[[#This Row],[APU
(units)]]*(1+Table1[[#This Row],[APU Trend]])^8</f>
        <v>730.96888319999994</v>
      </c>
      <c r="O260" s="55">
        <f>Table1[[#This Row],[APU
(units)]]*(1+Table1[[#This Row],[APU Trend]])^9</f>
        <v>877.16265983999995</v>
      </c>
      <c r="P260" s="55">
        <f>Table1[[#This Row],[APU
(units)]]*(1+Table1[[#This Row],[APU Trend]])^10</f>
        <v>1052.5951918079998</v>
      </c>
      <c r="Q260" s="55">
        <f>Table1[[#This Row],[APU
(units)]]*(1+Table1[[#This Row],[APU Trend]])^11</f>
        <v>1263.1142301695998</v>
      </c>
      <c r="R260" s="55">
        <f>SUM(Table1[[#This Row],[Oct]:[September]])</f>
        <v>6728.685381017599</v>
      </c>
      <c r="S260" s="55">
        <f>Table1[[#This Row],[On-Hand Stock ($)]]*Table1[[#This Row],[APU Trend]]</f>
        <v>212.57332338000003</v>
      </c>
      <c r="T260" s="87">
        <v>0.2</v>
      </c>
      <c r="U260" s="87" t="b">
        <f>IF(AND(Table1[[#This Row],[INVENTROY SIZING]]&lt;0,Table1[[#This Row],[Lead Time (days)]]&lt;30),TRUE,FALSE)</f>
        <v>0</v>
      </c>
      <c r="V260" s="28">
        <v>1</v>
      </c>
      <c r="W260" s="28">
        <f>1.65+SQRT((30)*Table1[[#This Row],[Demand variability (COV)]])+(V260*Table1[[#This Row],[APU
(units)]])^2</f>
        <v>28906.456245936279</v>
      </c>
      <c r="X260" s="28">
        <f>(Table1[[#This Row],[INVENTORY IN UNITS ON HAND]]-W260)*Table1[[#This Row],[Std. Price ($)]]</f>
        <v>-333760.61607977992</v>
      </c>
      <c r="Y260" s="28">
        <v>0.77</v>
      </c>
      <c r="Z260" s="28">
        <v>20</v>
      </c>
    </row>
    <row r="261" spans="1:26" x14ac:dyDescent="0.15">
      <c r="A261" s="31">
        <v>30822.316358982425</v>
      </c>
      <c r="B261" s="32">
        <v>6.8970440000000002</v>
      </c>
      <c r="C261" s="32">
        <v>1708.3501464889923</v>
      </c>
      <c r="D261" s="32">
        <f>C261/Table1[[#This Row],[Std. Price ($)]]</f>
        <v>247.69309090807485</v>
      </c>
      <c r="E261" s="28">
        <v>244</v>
      </c>
      <c r="F261" s="28">
        <f>Table1[[#This Row],[APU
(units)]]*(1+Table1[[#This Row],[APU Trend]])^0</f>
        <v>244</v>
      </c>
      <c r="G261" s="28">
        <f>Table1[[#This Row],[APU
(units)]]*(1+Table1[[#This Row],[APU Trend]])^1</f>
        <v>195.20000000000002</v>
      </c>
      <c r="H261" s="28">
        <f>Table1[[#This Row],[APU
(units)]]*(1+Table1[[#This Row],[APU Trend]])^2</f>
        <v>156.16000000000003</v>
      </c>
      <c r="I261" s="55">
        <f>Table1[[#This Row],[APU
(units)]]*(1+Table1[[#This Row],[APU Trend]])^3</f>
        <v>124.92800000000003</v>
      </c>
      <c r="J261" s="55">
        <f>Table1[[#This Row],[APU
(units)]]*(1+Table1[[#This Row],[APU Trend]])^4</f>
        <v>99.942400000000049</v>
      </c>
      <c r="K261" s="55">
        <f>Table1[[#This Row],[APU
(units)]]*(1+Table1[[#This Row],[APU Trend]])^5</f>
        <v>79.953920000000053</v>
      </c>
      <c r="L261" s="55">
        <f>Table1[[#This Row],[APU
(units)]]*(1+Table1[[#This Row],[APU Trend]])^6</f>
        <v>63.963136000000034</v>
      </c>
      <c r="M261" s="55">
        <f>Table1[[#This Row],[APU
(units)]]*(1+Table1[[#This Row],[APU Trend]])^7</f>
        <v>51.170508800000036</v>
      </c>
      <c r="N261" s="55">
        <f>Table1[[#This Row],[APU
(units)]]*(1+Table1[[#This Row],[APU Trend]])^8</f>
        <v>40.936407040000034</v>
      </c>
      <c r="O261" s="55">
        <f>Table1[[#This Row],[APU
(units)]]*(1+Table1[[#This Row],[APU Trend]])^9</f>
        <v>32.74912563200003</v>
      </c>
      <c r="P261" s="55">
        <f>Table1[[#This Row],[APU
(units)]]*(1+Table1[[#This Row],[APU Trend]])^10</f>
        <v>26.199300505600029</v>
      </c>
      <c r="Q261" s="55">
        <f>Table1[[#This Row],[APU
(units)]]*(1+Table1[[#This Row],[APU Trend]])^11</f>
        <v>20.959440404480024</v>
      </c>
      <c r="R261" s="55">
        <f>SUM(Table1[[#This Row],[Oct]:[September]])</f>
        <v>1136.1622383820802</v>
      </c>
      <c r="S261" s="55">
        <f>Table1[[#This Row],[On-Hand Stock ($)]]*Table1[[#This Row],[APU Trend]]</f>
        <v>-341.67002929779846</v>
      </c>
      <c r="T261" s="87">
        <v>-0.2</v>
      </c>
      <c r="U261" s="87" t="b">
        <f>IF(AND(Table1[[#This Row],[INVENTROY SIZING]]&lt;0,Table1[[#This Row],[Lead Time (days)]]&lt;30),TRUE,FALSE)</f>
        <v>0</v>
      </c>
      <c r="V261" s="28">
        <v>0.75</v>
      </c>
      <c r="W261" s="28">
        <f>1.65+SQRT((30)*Table1[[#This Row],[Demand variability (COV)]])+(V261*Table1[[#This Row],[APU
(units)]])^2</f>
        <v>33495.518264577855</v>
      </c>
      <c r="X261" s="28">
        <f>(Table1[[#This Row],[INVENTORY IN UNITS ON HAND]]-W261)*Table1[[#This Row],[Std. Price ($)]]</f>
        <v>-229311.71312710812</v>
      </c>
      <c r="Y261" s="28">
        <v>0.79</v>
      </c>
      <c r="Z261" s="28">
        <v>33</v>
      </c>
    </row>
    <row r="262" spans="1:26" x14ac:dyDescent="0.15">
      <c r="A262" s="31">
        <v>28524.55906849707</v>
      </c>
      <c r="B262" s="32">
        <v>5.5840399999999999</v>
      </c>
      <c r="C262" s="32">
        <v>835.33910470977105</v>
      </c>
      <c r="D262" s="32">
        <f>C262/Table1[[#This Row],[Std. Price ($)]]</f>
        <v>149.59404028441256</v>
      </c>
      <c r="E262" s="28">
        <v>178</v>
      </c>
      <c r="F262" s="28">
        <f>Table1[[#This Row],[APU
(units)]]*(1+Table1[[#This Row],[APU Trend]])^0</f>
        <v>178</v>
      </c>
      <c r="G262" s="28">
        <f>Table1[[#This Row],[APU
(units)]]*(1+Table1[[#This Row],[APU Trend]])^1</f>
        <v>213.6</v>
      </c>
      <c r="H262" s="28">
        <f>Table1[[#This Row],[APU
(units)]]*(1+Table1[[#This Row],[APU Trend]])^2</f>
        <v>256.32</v>
      </c>
      <c r="I262" s="55">
        <f>Table1[[#This Row],[APU
(units)]]*(1+Table1[[#This Row],[APU Trend]])^3</f>
        <v>307.584</v>
      </c>
      <c r="J262" s="55">
        <f>Table1[[#This Row],[APU
(units)]]*(1+Table1[[#This Row],[APU Trend]])^4</f>
        <v>369.10079999999999</v>
      </c>
      <c r="K262" s="55">
        <f>Table1[[#This Row],[APU
(units)]]*(1+Table1[[#This Row],[APU Trend]])^5</f>
        <v>442.92095999999998</v>
      </c>
      <c r="L262" s="55">
        <f>Table1[[#This Row],[APU
(units)]]*(1+Table1[[#This Row],[APU Trend]])^6</f>
        <v>531.50515199999995</v>
      </c>
      <c r="M262" s="55">
        <f>Table1[[#This Row],[APU
(units)]]*(1+Table1[[#This Row],[APU Trend]])^7</f>
        <v>637.8061823999999</v>
      </c>
      <c r="N262" s="55">
        <f>Table1[[#This Row],[APU
(units)]]*(1+Table1[[#This Row],[APU Trend]])^8</f>
        <v>765.36741887999983</v>
      </c>
      <c r="O262" s="55">
        <f>Table1[[#This Row],[APU
(units)]]*(1+Table1[[#This Row],[APU Trend]])^9</f>
        <v>918.44090265599993</v>
      </c>
      <c r="P262" s="55">
        <f>Table1[[#This Row],[APU
(units)]]*(1+Table1[[#This Row],[APU Trend]])^10</f>
        <v>1102.1290831871997</v>
      </c>
      <c r="Q262" s="55">
        <f>Table1[[#This Row],[APU
(units)]]*(1+Table1[[#This Row],[APU Trend]])^11</f>
        <v>1322.5548998246397</v>
      </c>
      <c r="R262" s="55">
        <f>SUM(Table1[[#This Row],[Oct]:[September]])</f>
        <v>7045.3293989478389</v>
      </c>
      <c r="S262" s="55">
        <f>Table1[[#This Row],[On-Hand Stock ($)]]*Table1[[#This Row],[APU Trend]]</f>
        <v>167.06782094195421</v>
      </c>
      <c r="T262" s="87">
        <v>0.2</v>
      </c>
      <c r="U262" s="87" t="b">
        <f>IF(AND(Table1[[#This Row],[INVENTROY SIZING]]&lt;0,Table1[[#This Row],[Lead Time (days)]]&lt;30),TRUE,FALSE)</f>
        <v>0</v>
      </c>
      <c r="V262" s="28">
        <v>0.85</v>
      </c>
      <c r="W262" s="28">
        <f>1.65+SQRT((30)*Table1[[#This Row],[Demand variability (COV)]])+(V262*Table1[[#This Row],[APU
(units)]])^2</f>
        <v>22899.414537019391</v>
      </c>
      <c r="X262" s="28">
        <f>(Table1[[#This Row],[INVENTORY IN UNITS ON HAND]]-W262)*Table1[[#This Row],[Std. Price ($)]]</f>
        <v>-127035.90764658798</v>
      </c>
      <c r="Y262" s="28">
        <v>1.23</v>
      </c>
      <c r="Z262" s="28">
        <v>13</v>
      </c>
    </row>
    <row r="263" spans="1:26" x14ac:dyDescent="0.15">
      <c r="A263" s="31">
        <v>12159.11518315893</v>
      </c>
      <c r="B263" s="32">
        <v>9.1367100000000008</v>
      </c>
      <c r="C263" s="32">
        <v>1770.6570993954067</v>
      </c>
      <c r="D263" s="32">
        <f>C263/Table1[[#This Row],[Std. Price ($)]]</f>
        <v>193.79591772042744</v>
      </c>
      <c r="E263" s="28">
        <v>146</v>
      </c>
      <c r="F263" s="28">
        <f>Table1[[#This Row],[APU
(units)]]*(1+Table1[[#This Row],[APU Trend]])^0</f>
        <v>146</v>
      </c>
      <c r="G263" s="28">
        <f>Table1[[#This Row],[APU
(units)]]*(1+Table1[[#This Row],[APU Trend]])^1</f>
        <v>204.39999999999998</v>
      </c>
      <c r="H263" s="28">
        <f>Table1[[#This Row],[APU
(units)]]*(1+Table1[[#This Row],[APU Trend]])^2</f>
        <v>286.15999999999997</v>
      </c>
      <c r="I263" s="55">
        <f>Table1[[#This Row],[APU
(units)]]*(1+Table1[[#This Row],[APU Trend]])^3</f>
        <v>400.62399999999991</v>
      </c>
      <c r="J263" s="55">
        <f>Table1[[#This Row],[APU
(units)]]*(1+Table1[[#This Row],[APU Trend]])^4</f>
        <v>560.87359999999978</v>
      </c>
      <c r="K263" s="55">
        <f>Table1[[#This Row],[APU
(units)]]*(1+Table1[[#This Row],[APU Trend]])^5</f>
        <v>785.22303999999974</v>
      </c>
      <c r="L263" s="55">
        <f>Table1[[#This Row],[APU
(units)]]*(1+Table1[[#This Row],[APU Trend]])^6</f>
        <v>1099.3122559999995</v>
      </c>
      <c r="M263" s="55">
        <f>Table1[[#This Row],[APU
(units)]]*(1+Table1[[#This Row],[APU Trend]])^7</f>
        <v>1539.037158399999</v>
      </c>
      <c r="N263" s="55">
        <f>Table1[[#This Row],[APU
(units)]]*(1+Table1[[#This Row],[APU Trend]])^8</f>
        <v>2154.6520217599987</v>
      </c>
      <c r="O263" s="55">
        <f>Table1[[#This Row],[APU
(units)]]*(1+Table1[[#This Row],[APU Trend]])^9</f>
        <v>3016.5128304639979</v>
      </c>
      <c r="P263" s="55">
        <f>Table1[[#This Row],[APU
(units)]]*(1+Table1[[#This Row],[APU Trend]])^10</f>
        <v>4223.1179626495968</v>
      </c>
      <c r="Q263" s="55">
        <f>Table1[[#This Row],[APU
(units)]]*(1+Table1[[#This Row],[APU Trend]])^11</f>
        <v>5912.3651477094354</v>
      </c>
      <c r="R263" s="55">
        <f>SUM(Table1[[#This Row],[Oct]:[September]])</f>
        <v>20328.278016983029</v>
      </c>
      <c r="S263" s="55">
        <f>Table1[[#This Row],[On-Hand Stock ($)]]*Table1[[#This Row],[APU Trend]]</f>
        <v>708.26283975816273</v>
      </c>
      <c r="T263" s="87">
        <v>0.4</v>
      </c>
      <c r="U263" s="87" t="b">
        <f>IF(AND(Table1[[#This Row],[INVENTROY SIZING]]&lt;0,Table1[[#This Row],[Lead Time (days)]]&lt;30),TRUE,FALSE)</f>
        <v>0</v>
      </c>
      <c r="V263" s="28">
        <v>0.8</v>
      </c>
      <c r="W263" s="28">
        <f>1.65+SQRT((30)*Table1[[#This Row],[Demand variability (COV)]])+(V263*Table1[[#This Row],[APU
(units)]])^2</f>
        <v>13648.727354648983</v>
      </c>
      <c r="X263" s="28">
        <f>(Table1[[#This Row],[INVENTORY IN UNITS ON HAND]]-W263)*Table1[[#This Row],[Std. Price ($)]]</f>
        <v>-122933.80660909953</v>
      </c>
      <c r="Y263" s="28">
        <v>0.78</v>
      </c>
      <c r="Z263" s="28">
        <v>46</v>
      </c>
    </row>
    <row r="264" spans="1:26" x14ac:dyDescent="0.15">
      <c r="A264" s="31">
        <v>64627.185137511609</v>
      </c>
      <c r="B264" s="32">
        <v>6.3486500000000001</v>
      </c>
      <c r="C264" s="32">
        <v>1014.1361600304</v>
      </c>
      <c r="D264" s="32">
        <f>C264/Table1[[#This Row],[Std. Price ($)]]</f>
        <v>159.74044246105865</v>
      </c>
      <c r="E264" s="28">
        <v>146</v>
      </c>
      <c r="F264" s="28">
        <f>Table1[[#This Row],[APU
(units)]]*(1+Table1[[#This Row],[APU Trend]])^0</f>
        <v>146</v>
      </c>
      <c r="G264" s="28">
        <f>Table1[[#This Row],[APU
(units)]]*(1+Table1[[#This Row],[APU Trend]])^1</f>
        <v>87.6</v>
      </c>
      <c r="H264" s="28">
        <f>Table1[[#This Row],[APU
(units)]]*(1+Table1[[#This Row],[APU Trend]])^2</f>
        <v>52.559999999999995</v>
      </c>
      <c r="I264" s="55">
        <f>Table1[[#This Row],[APU
(units)]]*(1+Table1[[#This Row],[APU Trend]])^3</f>
        <v>31.536000000000001</v>
      </c>
      <c r="J264" s="55">
        <f>Table1[[#This Row],[APU
(units)]]*(1+Table1[[#This Row],[APU Trend]])^4</f>
        <v>18.921599999999998</v>
      </c>
      <c r="K264" s="55">
        <f>Table1[[#This Row],[APU
(units)]]*(1+Table1[[#This Row],[APU Trend]])^5</f>
        <v>11.352959999999999</v>
      </c>
      <c r="L264" s="55">
        <f>Table1[[#This Row],[APU
(units)]]*(1+Table1[[#This Row],[APU Trend]])^6</f>
        <v>6.8117759999999992</v>
      </c>
      <c r="M264" s="55">
        <f>Table1[[#This Row],[APU
(units)]]*(1+Table1[[#This Row],[APU Trend]])^7</f>
        <v>4.0870655999999999</v>
      </c>
      <c r="N264" s="55">
        <f>Table1[[#This Row],[APU
(units)]]*(1+Table1[[#This Row],[APU Trend]])^8</f>
        <v>2.4522393599999996</v>
      </c>
      <c r="O264" s="55">
        <f>Table1[[#This Row],[APU
(units)]]*(1+Table1[[#This Row],[APU Trend]])^9</f>
        <v>1.4713436159999997</v>
      </c>
      <c r="P264" s="55">
        <f>Table1[[#This Row],[APU
(units)]]*(1+Table1[[#This Row],[APU Trend]])^10</f>
        <v>0.88280616959999991</v>
      </c>
      <c r="Q264" s="55">
        <f>Table1[[#This Row],[APU
(units)]]*(1+Table1[[#This Row],[APU Trend]])^11</f>
        <v>0.5296837017599999</v>
      </c>
      <c r="R264" s="55">
        <f>SUM(Table1[[#This Row],[Oct]:[September]])</f>
        <v>364.20547444736002</v>
      </c>
      <c r="S264" s="55">
        <f>Table1[[#This Row],[On-Hand Stock ($)]]*Table1[[#This Row],[APU Trend]]</f>
        <v>-405.65446401216002</v>
      </c>
      <c r="T264" s="87">
        <v>-0.4</v>
      </c>
      <c r="U264" s="87" t="b">
        <f>IF(AND(Table1[[#This Row],[INVENTROY SIZING]]&lt;0,Table1[[#This Row],[Lead Time (days)]]&lt;30),TRUE,FALSE)</f>
        <v>0</v>
      </c>
      <c r="V264" s="28">
        <v>1</v>
      </c>
      <c r="W264" s="28">
        <f>1.65+SQRT((30)*Table1[[#This Row],[Demand variability (COV)]])+(V264*Table1[[#This Row],[APU
(units)]])^2</f>
        <v>21323.016563146</v>
      </c>
      <c r="X264" s="28">
        <f>(Table1[[#This Row],[INVENTORY IN UNITS ON HAND]]-W264)*Table1[[#This Row],[Std. Price ($)]]</f>
        <v>-134358.23294358645</v>
      </c>
      <c r="Y264" s="28">
        <v>0.96</v>
      </c>
      <c r="Z264" s="28">
        <v>31</v>
      </c>
    </row>
    <row r="265" spans="1:26" x14ac:dyDescent="0.15">
      <c r="A265" s="31">
        <v>54440.079795034566</v>
      </c>
      <c r="B265" s="32">
        <v>10.761201</v>
      </c>
      <c r="C265" s="32">
        <v>3740.0217093475062</v>
      </c>
      <c r="D265" s="32">
        <f>C265/Table1[[#This Row],[Std. Price ($)]]</f>
        <v>347.54686854631802</v>
      </c>
      <c r="E265" s="28">
        <v>284</v>
      </c>
      <c r="F265" s="28">
        <f>Table1[[#This Row],[APU
(units)]]*(1+Table1[[#This Row],[APU Trend]])^0</f>
        <v>284</v>
      </c>
      <c r="G265" s="28">
        <f>Table1[[#This Row],[APU
(units)]]*(1+Table1[[#This Row],[APU Trend]])^1</f>
        <v>454.40000000000003</v>
      </c>
      <c r="H265" s="28">
        <f>Table1[[#This Row],[APU
(units)]]*(1+Table1[[#This Row],[APU Trend]])^2</f>
        <v>727.04000000000019</v>
      </c>
      <c r="I265" s="55">
        <f>Table1[[#This Row],[APU
(units)]]*(1+Table1[[#This Row],[APU Trend]])^3</f>
        <v>1163.2640000000004</v>
      </c>
      <c r="J265" s="55">
        <f>Table1[[#This Row],[APU
(units)]]*(1+Table1[[#This Row],[APU Trend]])^4</f>
        <v>1861.2224000000008</v>
      </c>
      <c r="K265" s="55">
        <f>Table1[[#This Row],[APU
(units)]]*(1+Table1[[#This Row],[APU Trend]])^5</f>
        <v>2977.9558400000019</v>
      </c>
      <c r="L265" s="55">
        <f>Table1[[#This Row],[APU
(units)]]*(1+Table1[[#This Row],[APU Trend]])^6</f>
        <v>4764.729344000003</v>
      </c>
      <c r="M265" s="55">
        <f>Table1[[#This Row],[APU
(units)]]*(1+Table1[[#This Row],[APU Trend]])^7</f>
        <v>7623.5669504000061</v>
      </c>
      <c r="N265" s="55">
        <f>Table1[[#This Row],[APU
(units)]]*(1+Table1[[#This Row],[APU Trend]])^8</f>
        <v>12197.707120640011</v>
      </c>
      <c r="O265" s="55">
        <f>Table1[[#This Row],[APU
(units)]]*(1+Table1[[#This Row],[APU Trend]])^9</f>
        <v>19516.331393024018</v>
      </c>
      <c r="P265" s="55">
        <f>Table1[[#This Row],[APU
(units)]]*(1+Table1[[#This Row],[APU Trend]])^10</f>
        <v>31226.130228838432</v>
      </c>
      <c r="Q265" s="55">
        <f>Table1[[#This Row],[APU
(units)]]*(1+Table1[[#This Row],[APU Trend]])^11</f>
        <v>49961.808366141493</v>
      </c>
      <c r="R265" s="55">
        <f>SUM(Table1[[#This Row],[Oct]:[September]])</f>
        <v>132758.15564304395</v>
      </c>
      <c r="S265" s="55">
        <f>Table1[[#This Row],[On-Hand Stock ($)]]*Table1[[#This Row],[APU Trend]]</f>
        <v>2244.0130256085035</v>
      </c>
      <c r="T265" s="87">
        <v>0.6</v>
      </c>
      <c r="U265" s="87" t="b">
        <f>IF(AND(Table1[[#This Row],[INVENTROY SIZING]]&lt;0,Table1[[#This Row],[Lead Time (days)]]&lt;30),TRUE,FALSE)</f>
        <v>0</v>
      </c>
      <c r="V265" s="28">
        <v>1</v>
      </c>
      <c r="W265" s="28">
        <f>1.65+SQRT((30)*Table1[[#This Row],[Demand variability (COV)]])+(V265*Table1[[#This Row],[APU
(units)]])^2</f>
        <v>80662.75881590978</v>
      </c>
      <c r="X265" s="28">
        <f>(Table1[[#This Row],[INVENTORY IN UNITS ON HAND]]-W265)*Table1[[#This Row],[Std. Price ($)]]</f>
        <v>-864288.13912317972</v>
      </c>
      <c r="Y265" s="28">
        <v>0.87</v>
      </c>
      <c r="Z265" s="28">
        <v>33</v>
      </c>
    </row>
    <row r="266" spans="1:26" x14ac:dyDescent="0.15">
      <c r="A266" s="31">
        <v>14865.093250415395</v>
      </c>
      <c r="B266" s="32">
        <v>5.2283000000000008</v>
      </c>
      <c r="C266" s="32">
        <v>1049.8056763880979</v>
      </c>
      <c r="D266" s="32">
        <f>C266/Table1[[#This Row],[Std. Price ($)]]</f>
        <v>200.7929300897228</v>
      </c>
      <c r="E266" s="28">
        <v>178</v>
      </c>
      <c r="F266" s="28">
        <f>Table1[[#This Row],[APU
(units)]]*(1+Table1[[#This Row],[APU Trend]])^0</f>
        <v>178</v>
      </c>
      <c r="G266" s="28">
        <f>Table1[[#This Row],[APU
(units)]]*(1+Table1[[#This Row],[APU Trend]])^1</f>
        <v>160.20000000000002</v>
      </c>
      <c r="H266" s="28">
        <f>Table1[[#This Row],[APU
(units)]]*(1+Table1[[#This Row],[APU Trend]])^2</f>
        <v>144.18</v>
      </c>
      <c r="I266" s="55">
        <f>Table1[[#This Row],[APU
(units)]]*(1+Table1[[#This Row],[APU Trend]])^3</f>
        <v>129.76200000000003</v>
      </c>
      <c r="J266" s="55">
        <f>Table1[[#This Row],[APU
(units)]]*(1+Table1[[#This Row],[APU Trend]])^4</f>
        <v>116.78580000000002</v>
      </c>
      <c r="K266" s="55">
        <f>Table1[[#This Row],[APU
(units)]]*(1+Table1[[#This Row],[APU Trend]])^5</f>
        <v>105.10722000000003</v>
      </c>
      <c r="L266" s="55">
        <f>Table1[[#This Row],[APU
(units)]]*(1+Table1[[#This Row],[APU Trend]])^6</f>
        <v>94.596498000000025</v>
      </c>
      <c r="M266" s="55">
        <f>Table1[[#This Row],[APU
(units)]]*(1+Table1[[#This Row],[APU Trend]])^7</f>
        <v>85.136848200000031</v>
      </c>
      <c r="N266" s="55">
        <f>Table1[[#This Row],[APU
(units)]]*(1+Table1[[#This Row],[APU Trend]])^8</f>
        <v>76.623163380000022</v>
      </c>
      <c r="O266" s="55">
        <f>Table1[[#This Row],[APU
(units)]]*(1+Table1[[#This Row],[APU Trend]])^9</f>
        <v>68.960847042000026</v>
      </c>
      <c r="P266" s="55">
        <f>Table1[[#This Row],[APU
(units)]]*(1+Table1[[#This Row],[APU Trend]])^10</f>
        <v>62.064762337800026</v>
      </c>
      <c r="Q266" s="55">
        <f>Table1[[#This Row],[APU
(units)]]*(1+Table1[[#This Row],[APU Trend]])^11</f>
        <v>55.858286104020031</v>
      </c>
      <c r="R266" s="55">
        <f>SUM(Table1[[#This Row],[Oct]:[September]])</f>
        <v>1277.27542506382</v>
      </c>
      <c r="S266" s="55">
        <f>Table1[[#This Row],[On-Hand Stock ($)]]*Table1[[#This Row],[APU Trend]]</f>
        <v>-104.9805676388098</v>
      </c>
      <c r="T266" s="87">
        <v>-0.1</v>
      </c>
      <c r="U266" s="87" t="b">
        <f>IF(AND(Table1[[#This Row],[INVENTROY SIZING]]&lt;0,Table1[[#This Row],[Lead Time (days)]]&lt;30),TRUE,FALSE)</f>
        <v>1</v>
      </c>
      <c r="V266" s="28">
        <v>0.75</v>
      </c>
      <c r="W266" s="28">
        <f>1.65+SQRT((30)*Table1[[#This Row],[Demand variability (COV)]])+(V266*Table1[[#This Row],[APU
(units)]])^2</f>
        <v>17830.240346993658</v>
      </c>
      <c r="X266" s="28">
        <f>(Table1[[#This Row],[INVENTORY IN UNITS ON HAND]]-W266)*Table1[[#This Row],[Std. Price ($)]]</f>
        <v>-92172.039929798862</v>
      </c>
      <c r="Y266" s="28">
        <v>1.34</v>
      </c>
      <c r="Z266" s="28">
        <v>23</v>
      </c>
    </row>
    <row r="267" spans="1:26" x14ac:dyDescent="0.15">
      <c r="A267" s="31">
        <v>59540.86287233654</v>
      </c>
      <c r="B267" s="32">
        <v>12.620905</v>
      </c>
      <c r="C267" s="32">
        <v>9171.4598306684111</v>
      </c>
      <c r="D267" s="32">
        <f>C267/Table1[[#This Row],[Std. Price ($)]]</f>
        <v>726.68796973500798</v>
      </c>
      <c r="E267" s="28">
        <v>268</v>
      </c>
      <c r="F267" s="28">
        <f>Table1[[#This Row],[APU
(units)]]*(1+Table1[[#This Row],[APU Trend]])^0</f>
        <v>268</v>
      </c>
      <c r="G267" s="28">
        <f>Table1[[#This Row],[APU
(units)]]*(1+Table1[[#This Row],[APU Trend]])^1</f>
        <v>321.59999999999997</v>
      </c>
      <c r="H267" s="28">
        <f>Table1[[#This Row],[APU
(units)]]*(1+Table1[[#This Row],[APU Trend]])^2</f>
        <v>385.91999999999996</v>
      </c>
      <c r="I267" s="55">
        <f>Table1[[#This Row],[APU
(units)]]*(1+Table1[[#This Row],[APU Trend]])^3</f>
        <v>463.10399999999998</v>
      </c>
      <c r="J267" s="55">
        <f>Table1[[#This Row],[APU
(units)]]*(1+Table1[[#This Row],[APU Trend]])^4</f>
        <v>555.72479999999996</v>
      </c>
      <c r="K267" s="55">
        <f>Table1[[#This Row],[APU
(units)]]*(1+Table1[[#This Row],[APU Trend]])^5</f>
        <v>666.86975999999993</v>
      </c>
      <c r="L267" s="55">
        <f>Table1[[#This Row],[APU
(units)]]*(1+Table1[[#This Row],[APU Trend]])^6</f>
        <v>800.24371199999996</v>
      </c>
      <c r="M267" s="55">
        <f>Table1[[#This Row],[APU
(units)]]*(1+Table1[[#This Row],[APU Trend]])^7</f>
        <v>960.29245439999988</v>
      </c>
      <c r="N267" s="55">
        <f>Table1[[#This Row],[APU
(units)]]*(1+Table1[[#This Row],[APU Trend]])^8</f>
        <v>1152.3509452799999</v>
      </c>
      <c r="O267" s="55">
        <f>Table1[[#This Row],[APU
(units)]]*(1+Table1[[#This Row],[APU Trend]])^9</f>
        <v>1382.8211343359999</v>
      </c>
      <c r="P267" s="55">
        <f>Table1[[#This Row],[APU
(units)]]*(1+Table1[[#This Row],[APU Trend]])^10</f>
        <v>1659.3853612031999</v>
      </c>
      <c r="Q267" s="55">
        <f>Table1[[#This Row],[APU
(units)]]*(1+Table1[[#This Row],[APU Trend]])^11</f>
        <v>1991.2624334438397</v>
      </c>
      <c r="R267" s="55">
        <f>SUM(Table1[[#This Row],[Oct]:[September]])</f>
        <v>10607.57460066304</v>
      </c>
      <c r="S267" s="55">
        <f>Table1[[#This Row],[On-Hand Stock ($)]]*Table1[[#This Row],[APU Trend]]</f>
        <v>1834.2919661336823</v>
      </c>
      <c r="T267" s="87">
        <v>0.2</v>
      </c>
      <c r="U267" s="87" t="b">
        <f>IF(AND(Table1[[#This Row],[INVENTROY SIZING]]&lt;0,Table1[[#This Row],[Lead Time (days)]]&lt;30),TRUE,FALSE)</f>
        <v>0</v>
      </c>
      <c r="V267" s="28">
        <v>1</v>
      </c>
      <c r="W267" s="28">
        <f>1.65+SQRT((30)*Table1[[#This Row],[Demand variability (COV)]])+(V267*Table1[[#This Row],[APU
(units)]])^2</f>
        <v>71830.329743582726</v>
      </c>
      <c r="X267" s="28">
        <f>(Table1[[#This Row],[INVENTORY IN UNITS ON HAND]]-W267)*Table1[[#This Row],[Std. Price ($)]]</f>
        <v>-897392.30798176362</v>
      </c>
      <c r="Y267" s="28">
        <v>0.73</v>
      </c>
      <c r="Z267" s="28">
        <v>87</v>
      </c>
    </row>
    <row r="268" spans="1:26" x14ac:dyDescent="0.15">
      <c r="A268" s="31">
        <v>89016.800929133315</v>
      </c>
      <c r="B268" s="32">
        <v>16.106310000000001</v>
      </c>
      <c r="C268" s="32">
        <v>8122.2043445835625</v>
      </c>
      <c r="D268" s="32">
        <f>C268/Table1[[#This Row],[Std. Price ($)]]</f>
        <v>504.28709894343041</v>
      </c>
      <c r="E268" s="28">
        <v>252</v>
      </c>
      <c r="F268" s="28">
        <f>Table1[[#This Row],[APU
(units)]]*(1+Table1[[#This Row],[APU Trend]])^0</f>
        <v>252</v>
      </c>
      <c r="G268" s="28">
        <f>Table1[[#This Row],[APU
(units)]]*(1+Table1[[#This Row],[APU Trend]])^1</f>
        <v>151.19999999999999</v>
      </c>
      <c r="H268" s="28">
        <f>Table1[[#This Row],[APU
(units)]]*(1+Table1[[#This Row],[APU Trend]])^2</f>
        <v>90.72</v>
      </c>
      <c r="I268" s="55">
        <f>Table1[[#This Row],[APU
(units)]]*(1+Table1[[#This Row],[APU Trend]])^3</f>
        <v>54.432000000000002</v>
      </c>
      <c r="J268" s="55">
        <f>Table1[[#This Row],[APU
(units)]]*(1+Table1[[#This Row],[APU Trend]])^4</f>
        <v>32.659199999999998</v>
      </c>
      <c r="K268" s="55">
        <f>Table1[[#This Row],[APU
(units)]]*(1+Table1[[#This Row],[APU Trend]])^5</f>
        <v>19.59552</v>
      </c>
      <c r="L268" s="55">
        <f>Table1[[#This Row],[APU
(units)]]*(1+Table1[[#This Row],[APU Trend]])^6</f>
        <v>11.757311999999999</v>
      </c>
      <c r="M268" s="55">
        <f>Table1[[#This Row],[APU
(units)]]*(1+Table1[[#This Row],[APU Trend]])^7</f>
        <v>7.054387199999999</v>
      </c>
      <c r="N268" s="55">
        <f>Table1[[#This Row],[APU
(units)]]*(1+Table1[[#This Row],[APU Trend]])^8</f>
        <v>4.2326323199999996</v>
      </c>
      <c r="O268" s="55">
        <f>Table1[[#This Row],[APU
(units)]]*(1+Table1[[#This Row],[APU Trend]])^9</f>
        <v>2.5395793919999998</v>
      </c>
      <c r="P268" s="55">
        <f>Table1[[#This Row],[APU
(units)]]*(1+Table1[[#This Row],[APU Trend]])^10</f>
        <v>1.5237476351999997</v>
      </c>
      <c r="Q268" s="55">
        <f>Table1[[#This Row],[APU
(units)]]*(1+Table1[[#This Row],[APU Trend]])^11</f>
        <v>0.91424858111999985</v>
      </c>
      <c r="R268" s="55">
        <f>SUM(Table1[[#This Row],[Oct]:[September]])</f>
        <v>628.62862712831975</v>
      </c>
      <c r="S268" s="55">
        <f>Table1[[#This Row],[On-Hand Stock ($)]]*Table1[[#This Row],[APU Trend]]</f>
        <v>-3248.8817378334252</v>
      </c>
      <c r="T268" s="87">
        <v>-0.4</v>
      </c>
      <c r="U268" s="87" t="b">
        <f>IF(AND(Table1[[#This Row],[INVENTROY SIZING]]&lt;0,Table1[[#This Row],[Lead Time (days)]]&lt;30),TRUE,FALSE)</f>
        <v>0</v>
      </c>
      <c r="V268" s="28">
        <v>1</v>
      </c>
      <c r="W268" s="28">
        <f>1.65+SQRT((30)*Table1[[#This Row],[Demand variability (COV)]])+(V268*Table1[[#This Row],[APU
(units)]])^2</f>
        <v>63511.315686189686</v>
      </c>
      <c r="X268" s="28">
        <f>(Table1[[#This Row],[INVENTORY IN UNITS ON HAND]]-W268)*Table1[[#This Row],[Std. Price ($)]]</f>
        <v>-1014810.7346050503</v>
      </c>
      <c r="Y268" s="28">
        <v>1.07</v>
      </c>
      <c r="Z268" s="28">
        <v>46</v>
      </c>
    </row>
    <row r="269" spans="1:26" x14ac:dyDescent="0.15">
      <c r="A269" s="31">
        <v>46105.671895403822</v>
      </c>
      <c r="B269" s="32">
        <v>11.941809000000001</v>
      </c>
      <c r="C269" s="32">
        <v>1543.7231201422803</v>
      </c>
      <c r="D269" s="32">
        <f>C269/Table1[[#This Row],[Std. Price ($)]]</f>
        <v>129.2704581142003</v>
      </c>
      <c r="E269" s="28">
        <v>252</v>
      </c>
      <c r="F269" s="28">
        <f>Table1[[#This Row],[APU
(units)]]*(1+Table1[[#This Row],[APU Trend]])^0</f>
        <v>252</v>
      </c>
      <c r="G269" s="28">
        <f>Table1[[#This Row],[APU
(units)]]*(1+Table1[[#This Row],[APU Trend]])^1</f>
        <v>453.6</v>
      </c>
      <c r="H269" s="28">
        <f>Table1[[#This Row],[APU
(units)]]*(1+Table1[[#This Row],[APU Trend]])^2</f>
        <v>816.48</v>
      </c>
      <c r="I269" s="55">
        <f>Table1[[#This Row],[APU
(units)]]*(1+Table1[[#This Row],[APU Trend]])^3</f>
        <v>1469.6640000000002</v>
      </c>
      <c r="J269" s="55">
        <f>Table1[[#This Row],[APU
(units)]]*(1+Table1[[#This Row],[APU Trend]])^4</f>
        <v>2645.3952000000004</v>
      </c>
      <c r="K269" s="55">
        <f>Table1[[#This Row],[APU
(units)]]*(1+Table1[[#This Row],[APU Trend]])^5</f>
        <v>4761.7113600000012</v>
      </c>
      <c r="L269" s="55">
        <f>Table1[[#This Row],[APU
(units)]]*(1+Table1[[#This Row],[APU Trend]])^6</f>
        <v>8571.0804480000024</v>
      </c>
      <c r="M269" s="55">
        <f>Table1[[#This Row],[APU
(units)]]*(1+Table1[[#This Row],[APU Trend]])^7</f>
        <v>15427.944806400004</v>
      </c>
      <c r="N269" s="55">
        <f>Table1[[#This Row],[APU
(units)]]*(1+Table1[[#This Row],[APU Trend]])^8</f>
        <v>27770.30065152001</v>
      </c>
      <c r="O269" s="55">
        <f>Table1[[#This Row],[APU
(units)]]*(1+Table1[[#This Row],[APU Trend]])^9</f>
        <v>49986.541172736019</v>
      </c>
      <c r="P269" s="55">
        <f>Table1[[#This Row],[APU
(units)]]*(1+Table1[[#This Row],[APU Trend]])^10</f>
        <v>89975.774110924845</v>
      </c>
      <c r="Q269" s="55">
        <f>Table1[[#This Row],[APU
(units)]]*(1+Table1[[#This Row],[APU Trend]])^11</f>
        <v>161956.39339966472</v>
      </c>
      <c r="R269" s="55">
        <f>SUM(Table1[[#This Row],[Oct]:[September]])</f>
        <v>364086.88514924562</v>
      </c>
      <c r="S269" s="55">
        <f>Table1[[#This Row],[On-Hand Stock ($)]]*Table1[[#This Row],[APU Trend]]</f>
        <v>1234.9784961138243</v>
      </c>
      <c r="T269" s="87">
        <v>0.8</v>
      </c>
      <c r="U269" s="87" t="b">
        <f>IF(AND(Table1[[#This Row],[INVENTROY SIZING]]&lt;0,Table1[[#This Row],[Lead Time (days)]]&lt;30),TRUE,FALSE)</f>
        <v>0</v>
      </c>
      <c r="V269" s="28">
        <v>1</v>
      </c>
      <c r="W269" s="28">
        <f>1.65+SQRT((30)*Table1[[#This Row],[Demand variability (COV)]])+(V269*Table1[[#This Row],[APU
(units)]])^2</f>
        <v>63510.329743582719</v>
      </c>
      <c r="X269" s="28">
        <f>(Table1[[#This Row],[INVENTORY IN UNITS ON HAND]]-W269)*Table1[[#This Row],[Std. Price ($)]]</f>
        <v>-756884.50420474156</v>
      </c>
      <c r="Y269" s="28">
        <v>0.73</v>
      </c>
      <c r="Z269" s="28">
        <v>20</v>
      </c>
    </row>
    <row r="270" spans="1:26" x14ac:dyDescent="0.15">
      <c r="A270" s="31">
        <v>21179.057487832619</v>
      </c>
      <c r="B270" s="32">
        <v>31.498511000000004</v>
      </c>
      <c r="C270" s="32">
        <v>8676.2617444989228</v>
      </c>
      <c r="D270" s="32">
        <f>C270/Table1[[#This Row],[Std. Price ($)]]</f>
        <v>275.44990125085349</v>
      </c>
      <c r="E270" s="28">
        <v>260</v>
      </c>
      <c r="F270" s="28">
        <f>Table1[[#This Row],[APU
(units)]]*(1+Table1[[#This Row],[APU Trend]])^0</f>
        <v>260</v>
      </c>
      <c r="G270" s="28">
        <f>Table1[[#This Row],[APU
(units)]]*(1+Table1[[#This Row],[APU Trend]])^1</f>
        <v>650</v>
      </c>
      <c r="H270" s="28">
        <f>Table1[[#This Row],[APU
(units)]]*(1+Table1[[#This Row],[APU Trend]])^2</f>
        <v>1625</v>
      </c>
      <c r="I270" s="55">
        <f>Table1[[#This Row],[APU
(units)]]*(1+Table1[[#This Row],[APU Trend]])^3</f>
        <v>4062.5</v>
      </c>
      <c r="J270" s="55">
        <f>Table1[[#This Row],[APU
(units)]]*(1+Table1[[#This Row],[APU Trend]])^4</f>
        <v>10156.25</v>
      </c>
      <c r="K270" s="55">
        <f>Table1[[#This Row],[APU
(units)]]*(1+Table1[[#This Row],[APU Trend]])^5</f>
        <v>25390.625</v>
      </c>
      <c r="L270" s="55">
        <f>Table1[[#This Row],[APU
(units)]]*(1+Table1[[#This Row],[APU Trend]])^6</f>
        <v>63476.5625</v>
      </c>
      <c r="M270" s="55">
        <f>Table1[[#This Row],[APU
(units)]]*(1+Table1[[#This Row],[APU Trend]])^7</f>
        <v>158691.40625</v>
      </c>
      <c r="N270" s="55">
        <f>Table1[[#This Row],[APU
(units)]]*(1+Table1[[#This Row],[APU Trend]])^8</f>
        <v>396728.515625</v>
      </c>
      <c r="O270" s="55">
        <f>Table1[[#This Row],[APU
(units)]]*(1+Table1[[#This Row],[APU Trend]])^9</f>
        <v>991821.2890625</v>
      </c>
      <c r="P270" s="55">
        <f>Table1[[#This Row],[APU
(units)]]*(1+Table1[[#This Row],[APU Trend]])^10</f>
        <v>2479553.22265625</v>
      </c>
      <c r="Q270" s="55">
        <f>Table1[[#This Row],[APU
(units)]]*(1+Table1[[#This Row],[APU Trend]])^11</f>
        <v>6198883.056640625</v>
      </c>
      <c r="R270" s="55">
        <f>SUM(Table1[[#This Row],[Oct]:[September]])</f>
        <v>10331298.427734375</v>
      </c>
      <c r="S270" s="55">
        <f>Table1[[#This Row],[On-Hand Stock ($)]]*Table1[[#This Row],[APU Trend]]</f>
        <v>13014.392616748384</v>
      </c>
      <c r="T270" s="87">
        <v>1.5</v>
      </c>
      <c r="U270" s="87" t="b">
        <f>IF(AND(Table1[[#This Row],[INVENTROY SIZING]]&lt;0,Table1[[#This Row],[Lead Time (days)]]&lt;30),TRUE,FALSE)</f>
        <v>0</v>
      </c>
      <c r="V270" s="28">
        <v>1</v>
      </c>
      <c r="W270" s="28">
        <f>1.65+SQRT((30)*Table1[[#This Row],[Demand variability (COV)]])+(V270*Table1[[#This Row],[APU
(units)]])^2</f>
        <v>67606.903570214621</v>
      </c>
      <c r="X270" s="28">
        <f>(Table1[[#This Row],[INVENTORY IN UNITS ON HAND]]-W270)*Table1[[#This Row],[Std. Price ($)]]</f>
        <v>-2120840.5340378457</v>
      </c>
      <c r="Y270" s="28">
        <v>0.92</v>
      </c>
      <c r="Z270" s="28">
        <v>29</v>
      </c>
    </row>
    <row r="271" spans="1:26" x14ac:dyDescent="0.15">
      <c r="A271" s="31">
        <v>37920.108790162951</v>
      </c>
      <c r="B271" s="32">
        <v>7.2380000000000004</v>
      </c>
      <c r="C271" s="32">
        <v>1271.7175370900002</v>
      </c>
      <c r="D271" s="32">
        <f>C271/Table1[[#This Row],[Std. Price ($)]]</f>
        <v>175.70012946808512</v>
      </c>
      <c r="E271" s="28">
        <v>154</v>
      </c>
      <c r="F271" s="28">
        <f>Table1[[#This Row],[APU
(units)]]*(1+Table1[[#This Row],[APU Trend]])^0</f>
        <v>154</v>
      </c>
      <c r="G271" s="28">
        <f>Table1[[#This Row],[APU
(units)]]*(1+Table1[[#This Row],[APU Trend]])^1</f>
        <v>184.79999999999998</v>
      </c>
      <c r="H271" s="28">
        <f>Table1[[#This Row],[APU
(units)]]*(1+Table1[[#This Row],[APU Trend]])^2</f>
        <v>221.76</v>
      </c>
      <c r="I271" s="55">
        <f>Table1[[#This Row],[APU
(units)]]*(1+Table1[[#This Row],[APU Trend]])^3</f>
        <v>266.11200000000002</v>
      </c>
      <c r="J271" s="55">
        <f>Table1[[#This Row],[APU
(units)]]*(1+Table1[[#This Row],[APU Trend]])^4</f>
        <v>319.33439999999996</v>
      </c>
      <c r="K271" s="55">
        <f>Table1[[#This Row],[APU
(units)]]*(1+Table1[[#This Row],[APU Trend]])^5</f>
        <v>383.20128</v>
      </c>
      <c r="L271" s="55">
        <f>Table1[[#This Row],[APU
(units)]]*(1+Table1[[#This Row],[APU Trend]])^6</f>
        <v>459.84153599999996</v>
      </c>
      <c r="M271" s="55">
        <f>Table1[[#This Row],[APU
(units)]]*(1+Table1[[#This Row],[APU Trend]])^7</f>
        <v>551.80984319999993</v>
      </c>
      <c r="N271" s="55">
        <f>Table1[[#This Row],[APU
(units)]]*(1+Table1[[#This Row],[APU Trend]])^8</f>
        <v>662.17181183999992</v>
      </c>
      <c r="O271" s="55">
        <f>Table1[[#This Row],[APU
(units)]]*(1+Table1[[#This Row],[APU Trend]])^9</f>
        <v>794.60617420799986</v>
      </c>
      <c r="P271" s="55">
        <f>Table1[[#This Row],[APU
(units)]]*(1+Table1[[#This Row],[APU Trend]])^10</f>
        <v>953.5274090495999</v>
      </c>
      <c r="Q271" s="55">
        <f>Table1[[#This Row],[APU
(units)]]*(1+Table1[[#This Row],[APU Trend]])^11</f>
        <v>1144.2328908595198</v>
      </c>
      <c r="R271" s="55">
        <f>SUM(Table1[[#This Row],[Oct]:[September]])</f>
        <v>6095.3973451571192</v>
      </c>
      <c r="S271" s="55">
        <f>Table1[[#This Row],[On-Hand Stock ($)]]*Table1[[#This Row],[APU Trend]]</f>
        <v>254.34350741800006</v>
      </c>
      <c r="T271" s="87">
        <v>0.2</v>
      </c>
      <c r="U271" s="87" t="b">
        <f>IF(AND(Table1[[#This Row],[INVENTROY SIZING]]&lt;0,Table1[[#This Row],[Lead Time (days)]]&lt;30),TRUE,FALSE)</f>
        <v>0</v>
      </c>
      <c r="V271" s="28">
        <v>1</v>
      </c>
      <c r="W271" s="28">
        <f>1.65+SQRT((30)*Table1[[#This Row],[Demand variability (COV)]])+(V271*Table1[[#This Row],[APU
(units)]])^2</f>
        <v>23722.988539126014</v>
      </c>
      <c r="X271" s="28">
        <f>(Table1[[#This Row],[INVENTORY IN UNITS ON HAND]]-W271)*Table1[[#This Row],[Std. Price ($)]]</f>
        <v>-170435.2735091041</v>
      </c>
      <c r="Y271" s="28">
        <v>0.95</v>
      </c>
      <c r="Z271" s="28">
        <v>23</v>
      </c>
    </row>
    <row r="272" spans="1:26" x14ac:dyDescent="0.15">
      <c r="A272" s="31">
        <v>91715.26173956698</v>
      </c>
      <c r="B272" s="32">
        <v>8.8602250000000016</v>
      </c>
      <c r="C272" s="32">
        <v>1520.3571561191884</v>
      </c>
      <c r="D272" s="32">
        <f>C272/Table1[[#This Row],[Std. Price ($)]]</f>
        <v>171.59351552801292</v>
      </c>
      <c r="E272" s="28">
        <v>300</v>
      </c>
      <c r="F272" s="28">
        <f>Table1[[#This Row],[APU
(units)]]*(1+Table1[[#This Row],[APU Trend]])^0</f>
        <v>300</v>
      </c>
      <c r="G272" s="28">
        <f>Table1[[#This Row],[APU
(units)]]*(1+Table1[[#This Row],[APU Trend]])^1</f>
        <v>240</v>
      </c>
      <c r="H272" s="28">
        <f>Table1[[#This Row],[APU
(units)]]*(1+Table1[[#This Row],[APU Trend]])^2</f>
        <v>192.00000000000003</v>
      </c>
      <c r="I272" s="55">
        <f>Table1[[#This Row],[APU
(units)]]*(1+Table1[[#This Row],[APU Trend]])^3</f>
        <v>153.60000000000002</v>
      </c>
      <c r="J272" s="55">
        <f>Table1[[#This Row],[APU
(units)]]*(1+Table1[[#This Row],[APU Trend]])^4</f>
        <v>122.88000000000005</v>
      </c>
      <c r="K272" s="55">
        <f>Table1[[#This Row],[APU
(units)]]*(1+Table1[[#This Row],[APU Trend]])^5</f>
        <v>98.304000000000059</v>
      </c>
      <c r="L272" s="55">
        <f>Table1[[#This Row],[APU
(units)]]*(1+Table1[[#This Row],[APU Trend]])^6</f>
        <v>78.64320000000005</v>
      </c>
      <c r="M272" s="55">
        <f>Table1[[#This Row],[APU
(units)]]*(1+Table1[[#This Row],[APU Trend]])^7</f>
        <v>62.914560000000044</v>
      </c>
      <c r="N272" s="55">
        <f>Table1[[#This Row],[APU
(units)]]*(1+Table1[[#This Row],[APU Trend]])^8</f>
        <v>50.331648000000044</v>
      </c>
      <c r="O272" s="55">
        <f>Table1[[#This Row],[APU
(units)]]*(1+Table1[[#This Row],[APU Trend]])^9</f>
        <v>40.265318400000034</v>
      </c>
      <c r="P272" s="55">
        <f>Table1[[#This Row],[APU
(units)]]*(1+Table1[[#This Row],[APU Trend]])^10</f>
        <v>32.212254720000033</v>
      </c>
      <c r="Q272" s="55">
        <f>Table1[[#This Row],[APU
(units)]]*(1+Table1[[#This Row],[APU Trend]])^11</f>
        <v>25.769803776000028</v>
      </c>
      <c r="R272" s="55">
        <f>SUM(Table1[[#This Row],[Oct]:[September]])</f>
        <v>1396.9207848960004</v>
      </c>
      <c r="S272" s="55">
        <f>Table1[[#This Row],[On-Hand Stock ($)]]*Table1[[#This Row],[APU Trend]]</f>
        <v>-304.07143122383769</v>
      </c>
      <c r="T272" s="87">
        <v>-0.2</v>
      </c>
      <c r="U272" s="87" t="b">
        <f>IF(AND(Table1[[#This Row],[INVENTROY SIZING]]&lt;0,Table1[[#This Row],[Lead Time (days)]]&lt;30),TRUE,FALSE)</f>
        <v>1</v>
      </c>
      <c r="V272" s="28">
        <v>0.82</v>
      </c>
      <c r="W272" s="28">
        <f>1.65+SQRT((30)*Table1[[#This Row],[Demand variability (COV)]])+(V272*Table1[[#This Row],[APU
(units)]])^2</f>
        <v>60524.107553716371</v>
      </c>
      <c r="X272" s="28">
        <f>(Table1[[#This Row],[INVENTORY IN UNITS ON HAND]]-W272)*Table1[[#This Row],[Std. Price ($)]]</f>
        <v>-534736.85369400762</v>
      </c>
      <c r="Y272" s="28">
        <v>1.39</v>
      </c>
      <c r="Z272" s="28">
        <v>12</v>
      </c>
    </row>
    <row r="273" spans="1:26" x14ac:dyDescent="0.15">
      <c r="A273" s="31">
        <v>49986.206138289148</v>
      </c>
      <c r="B273" s="32">
        <v>10.266872000000001</v>
      </c>
      <c r="C273" s="32">
        <v>820.62822513922083</v>
      </c>
      <c r="D273" s="32">
        <f>C273/Table1[[#This Row],[Std. Price ($)]]</f>
        <v>79.929722036002858</v>
      </c>
      <c r="E273" s="28">
        <v>106</v>
      </c>
      <c r="F273" s="28">
        <f>Table1[[#This Row],[APU
(units)]]*(1+Table1[[#This Row],[APU Trend]])^0</f>
        <v>106</v>
      </c>
      <c r="G273" s="28">
        <f>Table1[[#This Row],[APU
(units)]]*(1+Table1[[#This Row],[APU Trend]])^1</f>
        <v>190.8</v>
      </c>
      <c r="H273" s="28">
        <f>Table1[[#This Row],[APU
(units)]]*(1+Table1[[#This Row],[APU Trend]])^2</f>
        <v>343.44</v>
      </c>
      <c r="I273" s="55">
        <f>Table1[[#This Row],[APU
(units)]]*(1+Table1[[#This Row],[APU Trend]])^3</f>
        <v>618.19200000000012</v>
      </c>
      <c r="J273" s="55">
        <f>Table1[[#This Row],[APU
(units)]]*(1+Table1[[#This Row],[APU Trend]])^4</f>
        <v>1112.7456000000002</v>
      </c>
      <c r="K273" s="55">
        <f>Table1[[#This Row],[APU
(units)]]*(1+Table1[[#This Row],[APU Trend]])^5</f>
        <v>2002.9420800000007</v>
      </c>
      <c r="L273" s="55">
        <f>Table1[[#This Row],[APU
(units)]]*(1+Table1[[#This Row],[APU Trend]])^6</f>
        <v>3605.2957440000009</v>
      </c>
      <c r="M273" s="55">
        <f>Table1[[#This Row],[APU
(units)]]*(1+Table1[[#This Row],[APU Trend]])^7</f>
        <v>6489.5323392000018</v>
      </c>
      <c r="N273" s="55">
        <f>Table1[[#This Row],[APU
(units)]]*(1+Table1[[#This Row],[APU Trend]])^8</f>
        <v>11681.158210560005</v>
      </c>
      <c r="O273" s="55">
        <f>Table1[[#This Row],[APU
(units)]]*(1+Table1[[#This Row],[APU Trend]])^9</f>
        <v>21026.084779008008</v>
      </c>
      <c r="P273" s="55">
        <f>Table1[[#This Row],[APU
(units)]]*(1+Table1[[#This Row],[APU Trend]])^10</f>
        <v>37846.95260221442</v>
      </c>
      <c r="Q273" s="55">
        <f>Table1[[#This Row],[APU
(units)]]*(1+Table1[[#This Row],[APU Trend]])^11</f>
        <v>68124.514683985952</v>
      </c>
      <c r="R273" s="55">
        <f>SUM(Table1[[#This Row],[Oct]:[September]])</f>
        <v>153147.65803896839</v>
      </c>
      <c r="S273" s="55">
        <f>Table1[[#This Row],[On-Hand Stock ($)]]*Table1[[#This Row],[APU Trend]]</f>
        <v>656.50258011137669</v>
      </c>
      <c r="T273" s="87">
        <v>0.8</v>
      </c>
      <c r="U273" s="87" t="b">
        <f>IF(AND(Table1[[#This Row],[INVENTROY SIZING]]&lt;0,Table1[[#This Row],[Lead Time (days)]]&lt;30),TRUE,FALSE)</f>
        <v>0</v>
      </c>
      <c r="V273" s="28">
        <v>0.83</v>
      </c>
      <c r="W273" s="28">
        <f>1.65+SQRT((30)*Table1[[#This Row],[Demand variability (COV)]])+(V273*Table1[[#This Row],[APU
(units)]])^2</f>
        <v>7746.7455923036841</v>
      </c>
      <c r="X273" s="28">
        <f>(Table1[[#This Row],[INVENTORY IN UNITS ON HAND]]-W273)*Table1[[#This Row],[Std. Price ($)]]</f>
        <v>-78714.21718760689</v>
      </c>
      <c r="Y273" s="28">
        <v>0.71</v>
      </c>
      <c r="Z273" s="28">
        <v>20</v>
      </c>
    </row>
    <row r="274" spans="1:26" x14ac:dyDescent="0.15">
      <c r="A274" s="31">
        <v>89243.778923239297</v>
      </c>
      <c r="B274" s="32">
        <v>16.16076</v>
      </c>
      <c r="C274" s="32">
        <v>5226.629686794121</v>
      </c>
      <c r="D274" s="32">
        <f>C274/Table1[[#This Row],[Std. Price ($)]]</f>
        <v>323.41484477178801</v>
      </c>
      <c r="E274" s="28">
        <v>186</v>
      </c>
      <c r="F274" s="28">
        <f>Table1[[#This Row],[APU
(units)]]*(1+Table1[[#This Row],[APU Trend]])^0</f>
        <v>186</v>
      </c>
      <c r="G274" s="28">
        <f>Table1[[#This Row],[APU
(units)]]*(1+Table1[[#This Row],[APU Trend]])^1</f>
        <v>409.20000000000005</v>
      </c>
      <c r="H274" s="28">
        <f>Table1[[#This Row],[APU
(units)]]*(1+Table1[[#This Row],[APU Trend]])^2</f>
        <v>900.24000000000012</v>
      </c>
      <c r="I274" s="55">
        <f>Table1[[#This Row],[APU
(units)]]*(1+Table1[[#This Row],[APU Trend]])^3</f>
        <v>1980.5280000000007</v>
      </c>
      <c r="J274" s="55">
        <f>Table1[[#This Row],[APU
(units)]]*(1+Table1[[#This Row],[APU Trend]])^4</f>
        <v>4357.1616000000013</v>
      </c>
      <c r="K274" s="55">
        <f>Table1[[#This Row],[APU
(units)]]*(1+Table1[[#This Row],[APU Trend]])^5</f>
        <v>9585.7555200000024</v>
      </c>
      <c r="L274" s="55">
        <f>Table1[[#This Row],[APU
(units)]]*(1+Table1[[#This Row],[APU Trend]])^6</f>
        <v>21088.662144000009</v>
      </c>
      <c r="M274" s="55">
        <f>Table1[[#This Row],[APU
(units)]]*(1+Table1[[#This Row],[APU Trend]])^7</f>
        <v>46395.056716800027</v>
      </c>
      <c r="N274" s="55">
        <f>Table1[[#This Row],[APU
(units)]]*(1+Table1[[#This Row],[APU Trend]])^8</f>
        <v>102069.12477696006</v>
      </c>
      <c r="O274" s="55">
        <f>Table1[[#This Row],[APU
(units)]]*(1+Table1[[#This Row],[APU Trend]])^9</f>
        <v>224552.07450931214</v>
      </c>
      <c r="P274" s="55">
        <f>Table1[[#This Row],[APU
(units)]]*(1+Table1[[#This Row],[APU Trend]])^10</f>
        <v>494014.56392048678</v>
      </c>
      <c r="Q274" s="55">
        <f>Table1[[#This Row],[APU
(units)]]*(1+Table1[[#This Row],[APU Trend]])^11</f>
        <v>1086832.0406250709</v>
      </c>
      <c r="R274" s="55">
        <f>SUM(Table1[[#This Row],[Oct]:[September]])</f>
        <v>1992370.4078126298</v>
      </c>
      <c r="S274" s="55">
        <f>Table1[[#This Row],[On-Hand Stock ($)]]*Table1[[#This Row],[APU Trend]]</f>
        <v>6271.9556241529453</v>
      </c>
      <c r="T274" s="87">
        <v>1.2</v>
      </c>
      <c r="U274" s="87" t="b">
        <f>IF(AND(Table1[[#This Row],[INVENTROY SIZING]]&lt;0,Table1[[#This Row],[Lead Time (days)]]&lt;30),TRUE,FALSE)</f>
        <v>0</v>
      </c>
      <c r="V274" s="28">
        <v>1</v>
      </c>
      <c r="W274" s="28">
        <f>1.65+SQRT((30)*Table1[[#This Row],[Demand variability (COV)]])+(V274*Table1[[#This Row],[APU
(units)]])^2</f>
        <v>34603.918971207466</v>
      </c>
      <c r="X274" s="28">
        <f>(Table1[[#This Row],[INVENTORY IN UNITS ON HAND]]-W274)*Table1[[#This Row],[Std. Price ($)]]</f>
        <v>-553998.99986633658</v>
      </c>
      <c r="Y274" s="28">
        <v>1.31</v>
      </c>
      <c r="Z274" s="28">
        <v>33</v>
      </c>
    </row>
    <row r="275" spans="1:26" x14ac:dyDescent="0.15">
      <c r="A275" s="31">
        <v>15597.372670495935</v>
      </c>
      <c r="B275" s="32">
        <v>13.252140000000001</v>
      </c>
      <c r="C275" s="32">
        <v>1691.0998166371483</v>
      </c>
      <c r="D275" s="32">
        <f>C275/Table1[[#This Row],[Std. Price ($)]]</f>
        <v>127.60956469197791</v>
      </c>
      <c r="E275" s="28">
        <v>220</v>
      </c>
      <c r="F275" s="28">
        <f>Table1[[#This Row],[APU
(units)]]*(1+Table1[[#This Row],[APU Trend]])^0</f>
        <v>220</v>
      </c>
      <c r="G275" s="28">
        <f>Table1[[#This Row],[APU
(units)]]*(1+Table1[[#This Row],[APU Trend]])^1</f>
        <v>484.00000000000006</v>
      </c>
      <c r="H275" s="28">
        <f>Table1[[#This Row],[APU
(units)]]*(1+Table1[[#This Row],[APU Trend]])^2</f>
        <v>1064.8000000000002</v>
      </c>
      <c r="I275" s="55">
        <f>Table1[[#This Row],[APU
(units)]]*(1+Table1[[#This Row],[APU Trend]])^3</f>
        <v>2342.5600000000009</v>
      </c>
      <c r="J275" s="55">
        <f>Table1[[#This Row],[APU
(units)]]*(1+Table1[[#This Row],[APU Trend]])^4</f>
        <v>5153.6320000000014</v>
      </c>
      <c r="K275" s="55">
        <f>Table1[[#This Row],[APU
(units)]]*(1+Table1[[#This Row],[APU Trend]])^5</f>
        <v>11337.990400000004</v>
      </c>
      <c r="L275" s="55">
        <f>Table1[[#This Row],[APU
(units)]]*(1+Table1[[#This Row],[APU Trend]])^6</f>
        <v>24943.578880000012</v>
      </c>
      <c r="M275" s="55">
        <f>Table1[[#This Row],[APU
(units)]]*(1+Table1[[#This Row],[APU Trend]])^7</f>
        <v>54875.873536000036</v>
      </c>
      <c r="N275" s="55">
        <f>Table1[[#This Row],[APU
(units)]]*(1+Table1[[#This Row],[APU Trend]])^8</f>
        <v>120726.92177920006</v>
      </c>
      <c r="O275" s="55">
        <f>Table1[[#This Row],[APU
(units)]]*(1+Table1[[#This Row],[APU Trend]])^9</f>
        <v>265599.22791424015</v>
      </c>
      <c r="P275" s="55">
        <f>Table1[[#This Row],[APU
(units)]]*(1+Table1[[#This Row],[APU Trend]])^10</f>
        <v>584318.30141132837</v>
      </c>
      <c r="Q275" s="55">
        <f>Table1[[#This Row],[APU
(units)]]*(1+Table1[[#This Row],[APU Trend]])^11</f>
        <v>1285500.2631049226</v>
      </c>
      <c r="R275" s="55">
        <f>SUM(Table1[[#This Row],[Oct]:[September]])</f>
        <v>2356567.1490256912</v>
      </c>
      <c r="S275" s="55">
        <f>Table1[[#This Row],[On-Hand Stock ($)]]*Table1[[#This Row],[APU Trend]]</f>
        <v>2029.3197799645777</v>
      </c>
      <c r="T275" s="87">
        <v>1.2</v>
      </c>
      <c r="U275" s="87" t="b">
        <f>IF(AND(Table1[[#This Row],[INVENTROY SIZING]]&lt;0,Table1[[#This Row],[Lead Time (days)]]&lt;30),TRUE,FALSE)</f>
        <v>0</v>
      </c>
      <c r="V275" s="28">
        <v>0.82</v>
      </c>
      <c r="W275" s="28">
        <f>1.65+SQRT((30)*Table1[[#This Row],[Demand variability (COV)]])+(V275*Table1[[#This Row],[APU
(units)]])^2</f>
        <v>32550.521687595749</v>
      </c>
      <c r="X275" s="28">
        <f>(Table1[[#This Row],[INVENTORY IN UNITS ON HAND]]-W275)*Table1[[#This Row],[Std. Price ($)]]</f>
        <v>-429672.97066041798</v>
      </c>
      <c r="Y275" s="28">
        <v>0.74</v>
      </c>
      <c r="Z275" s="28">
        <v>22</v>
      </c>
    </row>
    <row r="276" spans="1:26" x14ac:dyDescent="0.15">
      <c r="A276" s="31">
        <v>71647.049514070764</v>
      </c>
      <c r="B276" s="32">
        <v>27.877080000000003</v>
      </c>
      <c r="C276" s="32">
        <v>12117.581092818962</v>
      </c>
      <c r="D276" s="32">
        <f>C276/Table1[[#This Row],[Std. Price ($)]]</f>
        <v>434.67899409905777</v>
      </c>
      <c r="E276" s="28">
        <v>228</v>
      </c>
      <c r="F276" s="28">
        <f>Table1[[#This Row],[APU
(units)]]*(1+Table1[[#This Row],[APU Trend]])^0</f>
        <v>228</v>
      </c>
      <c r="G276" s="28">
        <f>Table1[[#This Row],[APU
(units)]]*(1+Table1[[#This Row],[APU Trend]])^1</f>
        <v>182.4</v>
      </c>
      <c r="H276" s="28">
        <f>Table1[[#This Row],[APU
(units)]]*(1+Table1[[#This Row],[APU Trend]])^2</f>
        <v>145.92000000000002</v>
      </c>
      <c r="I276" s="55">
        <f>Table1[[#This Row],[APU
(units)]]*(1+Table1[[#This Row],[APU Trend]])^3</f>
        <v>116.73600000000003</v>
      </c>
      <c r="J276" s="55">
        <f>Table1[[#This Row],[APU
(units)]]*(1+Table1[[#This Row],[APU Trend]])^4</f>
        <v>93.388800000000046</v>
      </c>
      <c r="K276" s="55">
        <f>Table1[[#This Row],[APU
(units)]]*(1+Table1[[#This Row],[APU Trend]])^5</f>
        <v>74.71104000000004</v>
      </c>
      <c r="L276" s="55">
        <f>Table1[[#This Row],[APU
(units)]]*(1+Table1[[#This Row],[APU Trend]])^6</f>
        <v>59.768832000000032</v>
      </c>
      <c r="M276" s="55">
        <f>Table1[[#This Row],[APU
(units)]]*(1+Table1[[#This Row],[APU Trend]])^7</f>
        <v>47.815065600000032</v>
      </c>
      <c r="N276" s="55">
        <f>Table1[[#This Row],[APU
(units)]]*(1+Table1[[#This Row],[APU Trend]])^8</f>
        <v>38.252052480000032</v>
      </c>
      <c r="O276" s="55">
        <f>Table1[[#This Row],[APU
(units)]]*(1+Table1[[#This Row],[APU Trend]])^9</f>
        <v>30.601641984000029</v>
      </c>
      <c r="P276" s="55">
        <f>Table1[[#This Row],[APU
(units)]]*(1+Table1[[#This Row],[APU Trend]])^10</f>
        <v>24.481313587200027</v>
      </c>
      <c r="Q276" s="55">
        <f>Table1[[#This Row],[APU
(units)]]*(1+Table1[[#This Row],[APU Trend]])^11</f>
        <v>19.585050869760021</v>
      </c>
      <c r="R276" s="55">
        <f>SUM(Table1[[#This Row],[Oct]:[September]])</f>
        <v>1061.6597965209601</v>
      </c>
      <c r="S276" s="55">
        <f>Table1[[#This Row],[On-Hand Stock ($)]]*Table1[[#This Row],[APU Trend]]</f>
        <v>-2423.5162185637923</v>
      </c>
      <c r="T276" s="87">
        <v>-0.2</v>
      </c>
      <c r="U276" s="87" t="b">
        <f>IF(AND(Table1[[#This Row],[INVENTROY SIZING]]&lt;0,Table1[[#This Row],[Lead Time (days)]]&lt;30),TRUE,FALSE)</f>
        <v>0</v>
      </c>
      <c r="V276" s="28">
        <v>1</v>
      </c>
      <c r="W276" s="28">
        <f>1.65+SQRT((30)*Table1[[#This Row],[Demand variability (COV)]])+(V276*Table1[[#This Row],[APU
(units)]])^2</f>
        <v>51992.290783086355</v>
      </c>
      <c r="X276" s="28">
        <f>(Table1[[#This Row],[INVENTORY IN UNITS ON HAND]]-W276)*Table1[[#This Row],[Std. Price ($)]]</f>
        <v>-1437275.6684505423</v>
      </c>
      <c r="Y276" s="28">
        <v>1.47</v>
      </c>
      <c r="Z276" s="28">
        <v>33</v>
      </c>
    </row>
    <row r="277" spans="1:26" x14ac:dyDescent="0.15">
      <c r="A277" s="31">
        <v>990.66705305854703</v>
      </c>
      <c r="B277" s="32">
        <v>7.1794799999999999</v>
      </c>
      <c r="C277" s="32">
        <v>3385.6826518472503</v>
      </c>
      <c r="D277" s="32">
        <f>C277/Table1[[#This Row],[Std. Price ($)]]</f>
        <v>471.5776980849937</v>
      </c>
      <c r="E277" s="28">
        <v>332</v>
      </c>
      <c r="F277" s="28">
        <f>Table1[[#This Row],[APU
(units)]]*(1+Table1[[#This Row],[APU Trend]])^0</f>
        <v>332</v>
      </c>
      <c r="G277" s="28">
        <f>Table1[[#This Row],[APU
(units)]]*(1+Table1[[#This Row],[APU Trend]])^1</f>
        <v>464.79999999999995</v>
      </c>
      <c r="H277" s="28">
        <f>Table1[[#This Row],[APU
(units)]]*(1+Table1[[#This Row],[APU Trend]])^2</f>
        <v>650.71999999999991</v>
      </c>
      <c r="I277" s="55">
        <f>Table1[[#This Row],[APU
(units)]]*(1+Table1[[#This Row],[APU Trend]])^3</f>
        <v>911.00799999999981</v>
      </c>
      <c r="J277" s="55">
        <f>Table1[[#This Row],[APU
(units)]]*(1+Table1[[#This Row],[APU Trend]])^4</f>
        <v>1275.4111999999996</v>
      </c>
      <c r="K277" s="55">
        <f>Table1[[#This Row],[APU
(units)]]*(1+Table1[[#This Row],[APU Trend]])^5</f>
        <v>1785.5756799999995</v>
      </c>
      <c r="L277" s="55">
        <f>Table1[[#This Row],[APU
(units)]]*(1+Table1[[#This Row],[APU Trend]])^6</f>
        <v>2499.8059519999988</v>
      </c>
      <c r="M277" s="55">
        <f>Table1[[#This Row],[APU
(units)]]*(1+Table1[[#This Row],[APU Trend]])^7</f>
        <v>3499.728332799998</v>
      </c>
      <c r="N277" s="55">
        <f>Table1[[#This Row],[APU
(units)]]*(1+Table1[[#This Row],[APU Trend]])^8</f>
        <v>4899.6196659199968</v>
      </c>
      <c r="O277" s="55">
        <f>Table1[[#This Row],[APU
(units)]]*(1+Table1[[#This Row],[APU Trend]])^9</f>
        <v>6859.4675322879948</v>
      </c>
      <c r="P277" s="55">
        <f>Table1[[#This Row],[APU
(units)]]*(1+Table1[[#This Row],[APU Trend]])^10</f>
        <v>9603.2545452031936</v>
      </c>
      <c r="Q277" s="55">
        <f>Table1[[#This Row],[APU
(units)]]*(1+Table1[[#This Row],[APU Trend]])^11</f>
        <v>13444.55636328447</v>
      </c>
      <c r="R277" s="55">
        <f>SUM(Table1[[#This Row],[Oct]:[September]])</f>
        <v>46225.94727149565</v>
      </c>
      <c r="S277" s="55">
        <f>Table1[[#This Row],[On-Hand Stock ($)]]*Table1[[#This Row],[APU Trend]]</f>
        <v>1354.2730607389003</v>
      </c>
      <c r="T277" s="87">
        <v>0.4</v>
      </c>
      <c r="U277" s="87" t="b">
        <f>IF(AND(Table1[[#This Row],[INVENTROY SIZING]]&lt;0,Table1[[#This Row],[Lead Time (days)]]&lt;30),TRUE,FALSE)</f>
        <v>0</v>
      </c>
      <c r="V277" s="28">
        <v>0.82</v>
      </c>
      <c r="W277" s="28">
        <f>1.65+SQRT((30)*Table1[[#This Row],[Demand variability (COV)]])+(V277*Table1[[#This Row],[APU
(units)]])^2</f>
        <v>74121.634163145995</v>
      </c>
      <c r="X277" s="28">
        <f>(Table1[[#This Row],[INVENTORY IN UNITS ON HAND]]-W277)*Table1[[#This Row],[Std. Price ($)]]</f>
        <v>-528769.10738977615</v>
      </c>
      <c r="Y277" s="28">
        <v>0.96</v>
      </c>
      <c r="Z277" s="28">
        <v>33</v>
      </c>
    </row>
    <row r="278" spans="1:26" x14ac:dyDescent="0.15">
      <c r="A278" s="31">
        <v>44766.436076589256</v>
      </c>
      <c r="B278" s="32">
        <v>7.9098800000000011</v>
      </c>
      <c r="C278" s="32">
        <v>2731.8240586560005</v>
      </c>
      <c r="D278" s="32">
        <f>C278/Table1[[#This Row],[Std. Price ($)]]</f>
        <v>345.3685844356678</v>
      </c>
      <c r="E278" s="28">
        <v>276</v>
      </c>
      <c r="F278" s="28">
        <f>Table1[[#This Row],[APU
(units)]]*(1+Table1[[#This Row],[APU Trend]])^0</f>
        <v>276</v>
      </c>
      <c r="G278" s="28">
        <f>Table1[[#This Row],[APU
(units)]]*(1+Table1[[#This Row],[APU Trend]])^1</f>
        <v>386.4</v>
      </c>
      <c r="H278" s="28">
        <f>Table1[[#This Row],[APU
(units)]]*(1+Table1[[#This Row],[APU Trend]])^2</f>
        <v>540.95999999999992</v>
      </c>
      <c r="I278" s="55">
        <f>Table1[[#This Row],[APU
(units)]]*(1+Table1[[#This Row],[APU Trend]])^3</f>
        <v>757.34399999999982</v>
      </c>
      <c r="J278" s="55">
        <f>Table1[[#This Row],[APU
(units)]]*(1+Table1[[#This Row],[APU Trend]])^4</f>
        <v>1060.2815999999996</v>
      </c>
      <c r="K278" s="55">
        <f>Table1[[#This Row],[APU
(units)]]*(1+Table1[[#This Row],[APU Trend]])^5</f>
        <v>1484.3942399999994</v>
      </c>
      <c r="L278" s="55">
        <f>Table1[[#This Row],[APU
(units)]]*(1+Table1[[#This Row],[APU Trend]])^6</f>
        <v>2078.1519359999993</v>
      </c>
      <c r="M278" s="55">
        <f>Table1[[#This Row],[APU
(units)]]*(1+Table1[[#This Row],[APU Trend]])^7</f>
        <v>2909.4127103999981</v>
      </c>
      <c r="N278" s="55">
        <f>Table1[[#This Row],[APU
(units)]]*(1+Table1[[#This Row],[APU Trend]])^8</f>
        <v>4073.1777945599974</v>
      </c>
      <c r="O278" s="55">
        <f>Table1[[#This Row],[APU
(units)]]*(1+Table1[[#This Row],[APU Trend]])^9</f>
        <v>5702.4489123839958</v>
      </c>
      <c r="P278" s="55">
        <f>Table1[[#This Row],[APU
(units)]]*(1+Table1[[#This Row],[APU Trend]])^10</f>
        <v>7983.4284773375948</v>
      </c>
      <c r="Q278" s="55">
        <f>Table1[[#This Row],[APU
(units)]]*(1+Table1[[#This Row],[APU Trend]])^11</f>
        <v>11176.79986827263</v>
      </c>
      <c r="R278" s="55">
        <f>SUM(Table1[[#This Row],[Oct]:[September]])</f>
        <v>38428.799538954212</v>
      </c>
      <c r="S278" s="55">
        <f>Table1[[#This Row],[On-Hand Stock ($)]]*Table1[[#This Row],[APU Trend]]</f>
        <v>1092.7296234624002</v>
      </c>
      <c r="T278" s="87">
        <v>0.4</v>
      </c>
      <c r="U278" s="87" t="b">
        <f>IF(AND(Table1[[#This Row],[INVENTROY SIZING]]&lt;0,Table1[[#This Row],[Lead Time (days)]]&lt;30),TRUE,FALSE)</f>
        <v>0</v>
      </c>
      <c r="V278" s="28">
        <v>1</v>
      </c>
      <c r="W278" s="28">
        <f>1.65+SQRT((30)*Table1[[#This Row],[Demand variability (COV)]])+(V278*Table1[[#This Row],[APU
(units)]])^2</f>
        <v>76182.548979485568</v>
      </c>
      <c r="X278" s="28">
        <f>(Table1[[#This Row],[INVENTORY IN UNITS ON HAND]]-W278)*Table1[[#This Row],[Std. Price ($)]]</f>
        <v>-599862.9964631974</v>
      </c>
      <c r="Y278" s="28">
        <v>0.8</v>
      </c>
      <c r="Z278" s="28">
        <v>35</v>
      </c>
    </row>
    <row r="279" spans="1:26" x14ac:dyDescent="0.15">
      <c r="A279" s="31">
        <v>84276.16289841164</v>
      </c>
      <c r="B279" s="32">
        <v>72.603300000000004</v>
      </c>
      <c r="C279" s="32">
        <v>18067.511869985614</v>
      </c>
      <c r="D279" s="32">
        <f>C279/Table1[[#This Row],[Std. Price ($)]]</f>
        <v>248.85248838531601</v>
      </c>
      <c r="E279" s="28">
        <v>324</v>
      </c>
      <c r="F279" s="28">
        <f>Table1[[#This Row],[APU
(units)]]*(1+Table1[[#This Row],[APU Trend]])^0</f>
        <v>324</v>
      </c>
      <c r="G279" s="28">
        <f>Table1[[#This Row],[APU
(units)]]*(1+Table1[[#This Row],[APU Trend]])^1</f>
        <v>583.20000000000005</v>
      </c>
      <c r="H279" s="28">
        <f>Table1[[#This Row],[APU
(units)]]*(1+Table1[[#This Row],[APU Trend]])^2</f>
        <v>1049.76</v>
      </c>
      <c r="I279" s="55">
        <f>Table1[[#This Row],[APU
(units)]]*(1+Table1[[#This Row],[APU Trend]])^3</f>
        <v>1889.5680000000002</v>
      </c>
      <c r="J279" s="55">
        <f>Table1[[#This Row],[APU
(units)]]*(1+Table1[[#This Row],[APU Trend]])^4</f>
        <v>3401.2224000000006</v>
      </c>
      <c r="K279" s="55">
        <f>Table1[[#This Row],[APU
(units)]]*(1+Table1[[#This Row],[APU Trend]])^5</f>
        <v>6122.2003200000017</v>
      </c>
      <c r="L279" s="55">
        <f>Table1[[#This Row],[APU
(units)]]*(1+Table1[[#This Row],[APU Trend]])^6</f>
        <v>11019.960576000003</v>
      </c>
      <c r="M279" s="55">
        <f>Table1[[#This Row],[APU
(units)]]*(1+Table1[[#This Row],[APU Trend]])^7</f>
        <v>19835.929036800007</v>
      </c>
      <c r="N279" s="55">
        <f>Table1[[#This Row],[APU
(units)]]*(1+Table1[[#This Row],[APU Trend]])^8</f>
        <v>35704.672266240013</v>
      </c>
      <c r="O279" s="55">
        <f>Table1[[#This Row],[APU
(units)]]*(1+Table1[[#This Row],[APU Trend]])^9</f>
        <v>64268.410079232024</v>
      </c>
      <c r="P279" s="55">
        <f>Table1[[#This Row],[APU
(units)]]*(1+Table1[[#This Row],[APU Trend]])^10</f>
        <v>115683.13814261765</v>
      </c>
      <c r="Q279" s="55">
        <f>Table1[[#This Row],[APU
(units)]]*(1+Table1[[#This Row],[APU Trend]])^11</f>
        <v>208229.6486567118</v>
      </c>
      <c r="R279" s="55">
        <f>SUM(Table1[[#This Row],[Oct]:[September]])</f>
        <v>468111.70947760151</v>
      </c>
      <c r="S279" s="55">
        <f>Table1[[#This Row],[On-Hand Stock ($)]]*Table1[[#This Row],[APU Trend]]</f>
        <v>14454.009495988492</v>
      </c>
      <c r="T279" s="87">
        <v>0.8</v>
      </c>
      <c r="U279" s="87" t="b">
        <f>IF(AND(Table1[[#This Row],[INVENTROY SIZING]]&lt;0,Table1[[#This Row],[Lead Time (days)]]&lt;30),TRUE,FALSE)</f>
        <v>0</v>
      </c>
      <c r="V279" s="28">
        <v>0.72</v>
      </c>
      <c r="W279" s="28">
        <f>1.65+SQRT((30)*Table1[[#This Row],[Demand variability (COV)]])+(V279*Table1[[#This Row],[APU
(units)]])^2</f>
        <v>54426.137903017545</v>
      </c>
      <c r="X279" s="28">
        <f>(Table1[[#This Row],[INVENTORY IN UNITS ON HAND]]-W279)*Table1[[#This Row],[Std. Price ($)]]</f>
        <v>-3933449.706144168</v>
      </c>
      <c r="Y279" s="28">
        <v>0.81</v>
      </c>
      <c r="Z279" s="28">
        <v>23</v>
      </c>
    </row>
    <row r="280" spans="1:26" x14ac:dyDescent="0.15">
      <c r="A280" s="31">
        <v>36903.022518569953</v>
      </c>
      <c r="B280" s="32">
        <v>21.010220000000004</v>
      </c>
      <c r="C280" s="32">
        <v>4013.2490848018806</v>
      </c>
      <c r="D280" s="32">
        <f>C280/Table1[[#This Row],[Std. Price ($)]]</f>
        <v>191.0141390619365</v>
      </c>
      <c r="E280" s="28">
        <v>252</v>
      </c>
      <c r="F280" s="28">
        <f>Table1[[#This Row],[APU
(units)]]*(1+Table1[[#This Row],[APU Trend]])^0</f>
        <v>252</v>
      </c>
      <c r="G280" s="28">
        <f>Table1[[#This Row],[APU
(units)]]*(1+Table1[[#This Row],[APU Trend]])^1</f>
        <v>352.79999999999995</v>
      </c>
      <c r="H280" s="28">
        <f>Table1[[#This Row],[APU
(units)]]*(1+Table1[[#This Row],[APU Trend]])^2</f>
        <v>493.91999999999996</v>
      </c>
      <c r="I280" s="55">
        <f>Table1[[#This Row],[APU
(units)]]*(1+Table1[[#This Row],[APU Trend]])^3</f>
        <v>691.48799999999983</v>
      </c>
      <c r="J280" s="55">
        <f>Table1[[#This Row],[APU
(units)]]*(1+Table1[[#This Row],[APU Trend]])^4</f>
        <v>968.08319999999969</v>
      </c>
      <c r="K280" s="55">
        <f>Table1[[#This Row],[APU
(units)]]*(1+Table1[[#This Row],[APU Trend]])^5</f>
        <v>1355.3164799999995</v>
      </c>
      <c r="L280" s="55">
        <f>Table1[[#This Row],[APU
(units)]]*(1+Table1[[#This Row],[APU Trend]])^6</f>
        <v>1897.4430719999991</v>
      </c>
      <c r="M280" s="55">
        <f>Table1[[#This Row],[APU
(units)]]*(1+Table1[[#This Row],[APU Trend]])^7</f>
        <v>2656.4203007999986</v>
      </c>
      <c r="N280" s="55">
        <f>Table1[[#This Row],[APU
(units)]]*(1+Table1[[#This Row],[APU Trend]])^8</f>
        <v>3718.9884211199978</v>
      </c>
      <c r="O280" s="55">
        <f>Table1[[#This Row],[APU
(units)]]*(1+Table1[[#This Row],[APU Trend]])^9</f>
        <v>5206.5837895679961</v>
      </c>
      <c r="P280" s="55">
        <f>Table1[[#This Row],[APU
(units)]]*(1+Table1[[#This Row],[APU Trend]])^10</f>
        <v>7289.2173053951947</v>
      </c>
      <c r="Q280" s="55">
        <f>Table1[[#This Row],[APU
(units)]]*(1+Table1[[#This Row],[APU Trend]])^11</f>
        <v>10204.904227553272</v>
      </c>
      <c r="R280" s="55">
        <f>SUM(Table1[[#This Row],[Oct]:[September]])</f>
        <v>35087.16479643646</v>
      </c>
      <c r="S280" s="55">
        <f>Table1[[#This Row],[On-Hand Stock ($)]]*Table1[[#This Row],[APU Trend]]</f>
        <v>1605.2996339207523</v>
      </c>
      <c r="T280" s="87">
        <v>0.4</v>
      </c>
      <c r="U280" s="87" t="b">
        <f>IF(AND(Table1[[#This Row],[INVENTROY SIZING]]&lt;0,Table1[[#This Row],[Lead Time (days)]]&lt;30),TRUE,FALSE)</f>
        <v>0</v>
      </c>
      <c r="V280" s="28">
        <v>1</v>
      </c>
      <c r="W280" s="28">
        <f>1.65+SQRT((30)*Table1[[#This Row],[Demand variability (COV)]])+(V280*Table1[[#This Row],[APU
(units)]])^2</f>
        <v>63510.579503017543</v>
      </c>
      <c r="X280" s="28">
        <f>(Table1[[#This Row],[INVENTORY IN UNITS ON HAND]]-W280)*Table1[[#This Row],[Std. Price ($)]]</f>
        <v>-1330357.9986010876</v>
      </c>
      <c r="Y280" s="28">
        <v>0.81</v>
      </c>
      <c r="Z280" s="28">
        <v>23</v>
      </c>
    </row>
    <row r="281" spans="1:26" x14ac:dyDescent="0.15">
      <c r="A281" s="31">
        <v>33062.926277476843</v>
      </c>
      <c r="B281" s="32">
        <v>26.906880000000001</v>
      </c>
      <c r="C281" s="32">
        <v>16996.965783405663</v>
      </c>
      <c r="D281" s="32">
        <f>C281/Table1[[#This Row],[Std. Price ($)]]</f>
        <v>631.69590020863302</v>
      </c>
      <c r="E281" s="28">
        <v>340</v>
      </c>
      <c r="F281" s="28">
        <f>Table1[[#This Row],[APU
(units)]]*(1+Table1[[#This Row],[APU Trend]])^0</f>
        <v>340</v>
      </c>
      <c r="G281" s="28">
        <f>Table1[[#This Row],[APU
(units)]]*(1+Table1[[#This Row],[APU Trend]])^1</f>
        <v>612</v>
      </c>
      <c r="H281" s="28">
        <f>Table1[[#This Row],[APU
(units)]]*(1+Table1[[#This Row],[APU Trend]])^2</f>
        <v>1101.6000000000001</v>
      </c>
      <c r="I281" s="55">
        <f>Table1[[#This Row],[APU
(units)]]*(1+Table1[[#This Row],[APU Trend]])^3</f>
        <v>1982.8800000000003</v>
      </c>
      <c r="J281" s="55">
        <f>Table1[[#This Row],[APU
(units)]]*(1+Table1[[#This Row],[APU Trend]])^4</f>
        <v>3569.1840000000007</v>
      </c>
      <c r="K281" s="55">
        <f>Table1[[#This Row],[APU
(units)]]*(1+Table1[[#This Row],[APU Trend]])^5</f>
        <v>6424.5312000000022</v>
      </c>
      <c r="L281" s="55">
        <f>Table1[[#This Row],[APU
(units)]]*(1+Table1[[#This Row],[APU Trend]])^6</f>
        <v>11564.156160000004</v>
      </c>
      <c r="M281" s="55">
        <f>Table1[[#This Row],[APU
(units)]]*(1+Table1[[#This Row],[APU Trend]])^7</f>
        <v>20815.481088000008</v>
      </c>
      <c r="N281" s="55">
        <f>Table1[[#This Row],[APU
(units)]]*(1+Table1[[#This Row],[APU Trend]])^8</f>
        <v>37467.865958400012</v>
      </c>
      <c r="O281" s="55">
        <f>Table1[[#This Row],[APU
(units)]]*(1+Table1[[#This Row],[APU Trend]])^9</f>
        <v>67442.158725120025</v>
      </c>
      <c r="P281" s="55">
        <f>Table1[[#This Row],[APU
(units)]]*(1+Table1[[#This Row],[APU Trend]])^10</f>
        <v>121395.88570521606</v>
      </c>
      <c r="Q281" s="55">
        <f>Table1[[#This Row],[APU
(units)]]*(1+Table1[[#This Row],[APU Trend]])^11</f>
        <v>218512.59426938891</v>
      </c>
      <c r="R281" s="55">
        <f>SUM(Table1[[#This Row],[Oct]:[September]])</f>
        <v>491228.33710612508</v>
      </c>
      <c r="S281" s="55">
        <f>Table1[[#This Row],[On-Hand Stock ($)]]*Table1[[#This Row],[APU Trend]]</f>
        <v>13597.572626724532</v>
      </c>
      <c r="T281" s="87">
        <v>0.8</v>
      </c>
      <c r="U281" s="87" t="b">
        <f>IF(AND(Table1[[#This Row],[INVENTROY SIZING]]&lt;0,Table1[[#This Row],[Lead Time (days)]]&lt;30),TRUE,FALSE)</f>
        <v>0</v>
      </c>
      <c r="V281" s="28">
        <v>0.83</v>
      </c>
      <c r="W281" s="28">
        <f>1.65+SQRT((30)*Table1[[#This Row],[Demand variability (COV)]])+(V281*Table1[[#This Row],[APU
(units)]])^2</f>
        <v>79643.233416490242</v>
      </c>
      <c r="X281" s="28">
        <f>(Table1[[#This Row],[INVENTORY IN UNITS ON HAND]]-W281)*Table1[[#This Row],[Std. Price ($)]]</f>
        <v>-2125953.9585660873</v>
      </c>
      <c r="Y281" s="28">
        <v>0.75</v>
      </c>
      <c r="Z281" s="28">
        <v>60</v>
      </c>
    </row>
    <row r="282" spans="1:26" x14ac:dyDescent="0.15">
      <c r="A282" s="31">
        <v>52341.019194700901</v>
      </c>
      <c r="B282" s="32">
        <v>7.4596500000000008</v>
      </c>
      <c r="C282" s="32">
        <v>1699.6702848723999</v>
      </c>
      <c r="D282" s="32">
        <f>C282/Table1[[#This Row],[Std. Price ($)]]</f>
        <v>227.84852973965263</v>
      </c>
      <c r="E282" s="28">
        <v>252</v>
      </c>
      <c r="F282" s="28">
        <f>Table1[[#This Row],[APU
(units)]]*(1+Table1[[#This Row],[APU Trend]])^0</f>
        <v>252</v>
      </c>
      <c r="G282" s="28">
        <f>Table1[[#This Row],[APU
(units)]]*(1+Table1[[#This Row],[APU Trend]])^1</f>
        <v>453.6</v>
      </c>
      <c r="H282" s="28">
        <f>Table1[[#This Row],[APU
(units)]]*(1+Table1[[#This Row],[APU Trend]])^2</f>
        <v>816.48</v>
      </c>
      <c r="I282" s="55">
        <f>Table1[[#This Row],[APU
(units)]]*(1+Table1[[#This Row],[APU Trend]])^3</f>
        <v>1469.6640000000002</v>
      </c>
      <c r="J282" s="55">
        <f>Table1[[#This Row],[APU
(units)]]*(1+Table1[[#This Row],[APU Trend]])^4</f>
        <v>2645.3952000000004</v>
      </c>
      <c r="K282" s="55">
        <f>Table1[[#This Row],[APU
(units)]]*(1+Table1[[#This Row],[APU Trend]])^5</f>
        <v>4761.7113600000012</v>
      </c>
      <c r="L282" s="55">
        <f>Table1[[#This Row],[APU
(units)]]*(1+Table1[[#This Row],[APU Trend]])^6</f>
        <v>8571.0804480000024</v>
      </c>
      <c r="M282" s="55">
        <f>Table1[[#This Row],[APU
(units)]]*(1+Table1[[#This Row],[APU Trend]])^7</f>
        <v>15427.944806400004</v>
      </c>
      <c r="N282" s="55">
        <f>Table1[[#This Row],[APU
(units)]]*(1+Table1[[#This Row],[APU Trend]])^8</f>
        <v>27770.30065152001</v>
      </c>
      <c r="O282" s="55">
        <f>Table1[[#This Row],[APU
(units)]]*(1+Table1[[#This Row],[APU Trend]])^9</f>
        <v>49986.541172736019</v>
      </c>
      <c r="P282" s="55">
        <f>Table1[[#This Row],[APU
(units)]]*(1+Table1[[#This Row],[APU Trend]])^10</f>
        <v>89975.774110924845</v>
      </c>
      <c r="Q282" s="55">
        <f>Table1[[#This Row],[APU
(units)]]*(1+Table1[[#This Row],[APU Trend]])^11</f>
        <v>161956.39339966472</v>
      </c>
      <c r="R282" s="55">
        <f>SUM(Table1[[#This Row],[Oct]:[September]])</f>
        <v>364086.88514924562</v>
      </c>
      <c r="S282" s="55">
        <f>Table1[[#This Row],[On-Hand Stock ($)]]*Table1[[#This Row],[APU Trend]]</f>
        <v>1359.7362278979199</v>
      </c>
      <c r="T282" s="87">
        <v>0.8</v>
      </c>
      <c r="U282" s="87" t="b">
        <f>IF(AND(Table1[[#This Row],[INVENTROY SIZING]]&lt;0,Table1[[#This Row],[Lead Time (days)]]&lt;30),TRUE,FALSE)</f>
        <v>0</v>
      </c>
      <c r="V282" s="28">
        <v>0.7</v>
      </c>
      <c r="W282" s="28">
        <f>1.65+SQRT((30)*Table1[[#This Row],[Demand variability (COV)]])+(V282*Table1[[#This Row],[APU
(units)]])^2</f>
        <v>31123.289743582711</v>
      </c>
      <c r="X282" s="28">
        <f>(Table1[[#This Row],[INVENTORY IN UNITS ON HAND]]-W282)*Table1[[#This Row],[Std. Price ($)]]</f>
        <v>-230469.17805084441</v>
      </c>
      <c r="Y282" s="28">
        <v>0.73</v>
      </c>
      <c r="Z282" s="28">
        <v>31</v>
      </c>
    </row>
    <row r="283" spans="1:26" x14ac:dyDescent="0.15">
      <c r="A283" s="31">
        <v>89951.51899386727</v>
      </c>
      <c r="B283" s="32">
        <v>7.7863500000000005</v>
      </c>
      <c r="C283" s="32">
        <v>7625.2558539268784</v>
      </c>
      <c r="D283" s="32">
        <f>C283/Table1[[#This Row],[Std. Price ($)]]</f>
        <v>979.31069807122435</v>
      </c>
      <c r="E283" s="28">
        <v>406</v>
      </c>
      <c r="F283" s="28">
        <f>Table1[[#This Row],[APU
(units)]]*(1+Table1[[#This Row],[APU Trend]])^0</f>
        <v>406</v>
      </c>
      <c r="G283" s="28">
        <f>Table1[[#This Row],[APU
(units)]]*(1+Table1[[#This Row],[APU Trend]])^1</f>
        <v>324.8</v>
      </c>
      <c r="H283" s="28">
        <f>Table1[[#This Row],[APU
(units)]]*(1+Table1[[#This Row],[APU Trend]])^2</f>
        <v>259.84000000000003</v>
      </c>
      <c r="I283" s="55">
        <f>Table1[[#This Row],[APU
(units)]]*(1+Table1[[#This Row],[APU Trend]])^3</f>
        <v>207.87200000000004</v>
      </c>
      <c r="J283" s="55">
        <f>Table1[[#This Row],[APU
(units)]]*(1+Table1[[#This Row],[APU Trend]])^4</f>
        <v>166.29760000000007</v>
      </c>
      <c r="K283" s="55">
        <f>Table1[[#This Row],[APU
(units)]]*(1+Table1[[#This Row],[APU Trend]])^5</f>
        <v>133.03808000000006</v>
      </c>
      <c r="L283" s="55">
        <f>Table1[[#This Row],[APU
(units)]]*(1+Table1[[#This Row],[APU Trend]])^6</f>
        <v>106.43046400000006</v>
      </c>
      <c r="M283" s="55">
        <f>Table1[[#This Row],[APU
(units)]]*(1+Table1[[#This Row],[APU Trend]])^7</f>
        <v>85.144371200000066</v>
      </c>
      <c r="N283" s="55">
        <f>Table1[[#This Row],[APU
(units)]]*(1+Table1[[#This Row],[APU Trend]])^8</f>
        <v>68.115496960000058</v>
      </c>
      <c r="O283" s="55">
        <f>Table1[[#This Row],[APU
(units)]]*(1+Table1[[#This Row],[APU Trend]])^9</f>
        <v>54.492397568000051</v>
      </c>
      <c r="P283" s="55">
        <f>Table1[[#This Row],[APU
(units)]]*(1+Table1[[#This Row],[APU Trend]])^10</f>
        <v>43.593918054400049</v>
      </c>
      <c r="Q283" s="55">
        <f>Table1[[#This Row],[APU
(units)]]*(1+Table1[[#This Row],[APU Trend]])^11</f>
        <v>34.875134443520039</v>
      </c>
      <c r="R283" s="55">
        <f>SUM(Table1[[#This Row],[Oct]:[September]])</f>
        <v>1890.4994622259203</v>
      </c>
      <c r="S283" s="55">
        <f>Table1[[#This Row],[On-Hand Stock ($)]]*Table1[[#This Row],[APU Trend]]</f>
        <v>-1525.0511707853757</v>
      </c>
      <c r="T283" s="87">
        <v>-0.2</v>
      </c>
      <c r="U283" s="87" t="b">
        <f>IF(AND(Table1[[#This Row],[INVENTROY SIZING]]&lt;0,Table1[[#This Row],[Lead Time (days)]]&lt;30),TRUE,FALSE)</f>
        <v>0</v>
      </c>
      <c r="V283" s="28">
        <v>0.75</v>
      </c>
      <c r="W283" s="28">
        <f>1.65+SQRT((30)*Table1[[#This Row],[Demand variability (COV)]])+(V283*Table1[[#This Row],[APU
(units)]])^2</f>
        <v>92726.643416490246</v>
      </c>
      <c r="X283" s="28">
        <f>(Table1[[#This Row],[INVENTORY IN UNITS ON HAND]]-W283)*Table1[[#This Row],[Std. Price ($)]]</f>
        <v>-714376.84411206201</v>
      </c>
      <c r="Y283" s="28">
        <v>0.75</v>
      </c>
      <c r="Z283" s="28">
        <v>68</v>
      </c>
    </row>
    <row r="284" spans="1:26" x14ac:dyDescent="0.15">
      <c r="A284" s="31">
        <v>48507.320698820367</v>
      </c>
      <c r="B284" s="32">
        <v>7.4596500000000008</v>
      </c>
      <c r="C284" s="32">
        <v>5430.2570597194026</v>
      </c>
      <c r="D284" s="32">
        <f>C284/Table1[[#This Row],[Std. Price ($)]]</f>
        <v>727.95064912152748</v>
      </c>
      <c r="E284" s="28">
        <v>340</v>
      </c>
      <c r="F284" s="28">
        <f>Table1[[#This Row],[APU
(units)]]*(1+Table1[[#This Row],[APU Trend]])^0</f>
        <v>340</v>
      </c>
      <c r="G284" s="28">
        <f>Table1[[#This Row],[APU
(units)]]*(1+Table1[[#This Row],[APU Trend]])^1</f>
        <v>272</v>
      </c>
      <c r="H284" s="28">
        <f>Table1[[#This Row],[APU
(units)]]*(1+Table1[[#This Row],[APU Trend]])^2</f>
        <v>217.60000000000005</v>
      </c>
      <c r="I284" s="55">
        <f>Table1[[#This Row],[APU
(units)]]*(1+Table1[[#This Row],[APU Trend]])^3</f>
        <v>174.08000000000004</v>
      </c>
      <c r="J284" s="55">
        <f>Table1[[#This Row],[APU
(units)]]*(1+Table1[[#This Row],[APU Trend]])^4</f>
        <v>139.26400000000007</v>
      </c>
      <c r="K284" s="55">
        <f>Table1[[#This Row],[APU
(units)]]*(1+Table1[[#This Row],[APU Trend]])^5</f>
        <v>111.41120000000006</v>
      </c>
      <c r="L284" s="55">
        <f>Table1[[#This Row],[APU
(units)]]*(1+Table1[[#This Row],[APU Trend]])^6</f>
        <v>89.128960000000049</v>
      </c>
      <c r="M284" s="55">
        <f>Table1[[#This Row],[APU
(units)]]*(1+Table1[[#This Row],[APU Trend]])^7</f>
        <v>71.303168000000056</v>
      </c>
      <c r="N284" s="55">
        <f>Table1[[#This Row],[APU
(units)]]*(1+Table1[[#This Row],[APU Trend]])^8</f>
        <v>57.042534400000051</v>
      </c>
      <c r="O284" s="55">
        <f>Table1[[#This Row],[APU
(units)]]*(1+Table1[[#This Row],[APU Trend]])^9</f>
        <v>45.634027520000039</v>
      </c>
      <c r="P284" s="55">
        <f>Table1[[#This Row],[APU
(units)]]*(1+Table1[[#This Row],[APU Trend]])^10</f>
        <v>36.507222016000036</v>
      </c>
      <c r="Q284" s="55">
        <f>Table1[[#This Row],[APU
(units)]]*(1+Table1[[#This Row],[APU Trend]])^11</f>
        <v>29.205777612800031</v>
      </c>
      <c r="R284" s="55">
        <f>SUM(Table1[[#This Row],[Oct]:[September]])</f>
        <v>1583.1768895488003</v>
      </c>
      <c r="S284" s="55">
        <f>Table1[[#This Row],[On-Hand Stock ($)]]*Table1[[#This Row],[APU Trend]]</f>
        <v>-1086.0514119438806</v>
      </c>
      <c r="T284" s="87">
        <v>-0.2</v>
      </c>
      <c r="U284" s="87" t="b">
        <f>IF(AND(Table1[[#This Row],[INVENTROY SIZING]]&lt;0,Table1[[#This Row],[Lead Time (days)]]&lt;30),TRUE,FALSE)</f>
        <v>1</v>
      </c>
      <c r="V284" s="28">
        <v>0.82</v>
      </c>
      <c r="W284" s="28">
        <f>1.65+SQRT((30)*Table1[[#This Row],[Demand variability (COV)]])+(V284*Table1[[#This Row],[APU
(units)]])^2</f>
        <v>77738.679466384405</v>
      </c>
      <c r="X284" s="28">
        <f>(Table1[[#This Row],[INVENTORY IN UNITS ON HAND]]-W284)*Table1[[#This Row],[Std. Price ($)]]</f>
        <v>-574473.08322169504</v>
      </c>
      <c r="Y284" s="28">
        <v>1.92</v>
      </c>
      <c r="Z284" s="28">
        <v>27</v>
      </c>
    </row>
    <row r="285" spans="1:26" x14ac:dyDescent="0.15">
      <c r="A285" s="31">
        <v>91203.719515893812</v>
      </c>
      <c r="B285" s="32">
        <v>8.57043</v>
      </c>
      <c r="C285" s="32">
        <v>7889.5334789007111</v>
      </c>
      <c r="D285" s="32">
        <f>C285/Table1[[#This Row],[Std. Price ($)]]</f>
        <v>920.55281694158998</v>
      </c>
      <c r="E285" s="28">
        <v>380</v>
      </c>
      <c r="F285" s="28">
        <f>Table1[[#This Row],[APU
(units)]]*(1+Table1[[#This Row],[APU Trend]])^0</f>
        <v>380</v>
      </c>
      <c r="G285" s="28">
        <f>Table1[[#This Row],[APU
(units)]]*(1+Table1[[#This Row],[APU Trend]])^1</f>
        <v>684</v>
      </c>
      <c r="H285" s="28">
        <f>Table1[[#This Row],[APU
(units)]]*(1+Table1[[#This Row],[APU Trend]])^2</f>
        <v>1231.2</v>
      </c>
      <c r="I285" s="55">
        <f>Table1[[#This Row],[APU
(units)]]*(1+Table1[[#This Row],[APU Trend]])^3</f>
        <v>2216.1600000000003</v>
      </c>
      <c r="J285" s="55">
        <f>Table1[[#This Row],[APU
(units)]]*(1+Table1[[#This Row],[APU Trend]])^4</f>
        <v>3989.0880000000006</v>
      </c>
      <c r="K285" s="55">
        <f>Table1[[#This Row],[APU
(units)]]*(1+Table1[[#This Row],[APU Trend]])^5</f>
        <v>7180.3584000000019</v>
      </c>
      <c r="L285" s="55">
        <f>Table1[[#This Row],[APU
(units)]]*(1+Table1[[#This Row],[APU Trend]])^6</f>
        <v>12924.645120000005</v>
      </c>
      <c r="M285" s="55">
        <f>Table1[[#This Row],[APU
(units)]]*(1+Table1[[#This Row],[APU Trend]])^7</f>
        <v>23264.361216000005</v>
      </c>
      <c r="N285" s="55">
        <f>Table1[[#This Row],[APU
(units)]]*(1+Table1[[#This Row],[APU Trend]])^8</f>
        <v>41875.850188800017</v>
      </c>
      <c r="O285" s="55">
        <f>Table1[[#This Row],[APU
(units)]]*(1+Table1[[#This Row],[APU Trend]])^9</f>
        <v>75376.530339840028</v>
      </c>
      <c r="P285" s="55">
        <f>Table1[[#This Row],[APU
(units)]]*(1+Table1[[#This Row],[APU Trend]])^10</f>
        <v>135677.75461171207</v>
      </c>
      <c r="Q285" s="55">
        <f>Table1[[#This Row],[APU
(units)]]*(1+Table1[[#This Row],[APU Trend]])^11</f>
        <v>244219.95830108173</v>
      </c>
      <c r="R285" s="55">
        <f>SUM(Table1[[#This Row],[Oct]:[September]])</f>
        <v>549019.90617743391</v>
      </c>
      <c r="S285" s="55">
        <f>Table1[[#This Row],[On-Hand Stock ($)]]*Table1[[#This Row],[APU Trend]]</f>
        <v>6311.6267831205696</v>
      </c>
      <c r="T285" s="87">
        <v>0.8</v>
      </c>
      <c r="U285" s="87" t="b">
        <f>IF(AND(Table1[[#This Row],[INVENTROY SIZING]]&lt;0,Table1[[#This Row],[Lead Time (days)]]&lt;30),TRUE,FALSE)</f>
        <v>0</v>
      </c>
      <c r="V285" s="28">
        <v>0.83</v>
      </c>
      <c r="W285" s="28">
        <f>1.65+SQRT((30)*Table1[[#This Row],[Demand variability (COV)]])+(V285*Table1[[#This Row],[APU
(units)]])^2</f>
        <v>99484.909180272778</v>
      </c>
      <c r="X285" s="28">
        <f>(Table1[[#This Row],[INVENTORY IN UNITS ON HAND]]-W285)*Table1[[#This Row],[Std. Price ($)]]</f>
        <v>-844738.91670698451</v>
      </c>
      <c r="Y285" s="28">
        <v>1.24</v>
      </c>
      <c r="Z285" s="28">
        <v>46</v>
      </c>
    </row>
    <row r="286" spans="1:26" x14ac:dyDescent="0.15">
      <c r="A286" s="31">
        <v>29443.447907220634</v>
      </c>
      <c r="B286" s="32">
        <v>9.8057300000000023</v>
      </c>
      <c r="C286" s="32">
        <v>2791.852534118696</v>
      </c>
      <c r="D286" s="32">
        <f>C286/Table1[[#This Row],[Std. Price ($)]]</f>
        <v>284.71643968564251</v>
      </c>
      <c r="E286" s="28">
        <v>268</v>
      </c>
      <c r="F286" s="28">
        <f>Table1[[#This Row],[APU
(units)]]*(1+Table1[[#This Row],[APU Trend]])^0</f>
        <v>268</v>
      </c>
      <c r="G286" s="28">
        <f>Table1[[#This Row],[APU
(units)]]*(1+Table1[[#This Row],[APU Trend]])^1</f>
        <v>589.6</v>
      </c>
      <c r="H286" s="28">
        <f>Table1[[#This Row],[APU
(units)]]*(1+Table1[[#This Row],[APU Trend]])^2</f>
        <v>1297.1200000000001</v>
      </c>
      <c r="I286" s="55">
        <f>Table1[[#This Row],[APU
(units)]]*(1+Table1[[#This Row],[APU Trend]])^3</f>
        <v>2853.6640000000007</v>
      </c>
      <c r="J286" s="55">
        <f>Table1[[#This Row],[APU
(units)]]*(1+Table1[[#This Row],[APU Trend]])^4</f>
        <v>6278.060800000002</v>
      </c>
      <c r="K286" s="55">
        <f>Table1[[#This Row],[APU
(units)]]*(1+Table1[[#This Row],[APU Trend]])^5</f>
        <v>13811.733760000005</v>
      </c>
      <c r="L286" s="55">
        <f>Table1[[#This Row],[APU
(units)]]*(1+Table1[[#This Row],[APU Trend]])^6</f>
        <v>30385.814272000014</v>
      </c>
      <c r="M286" s="55">
        <f>Table1[[#This Row],[APU
(units)]]*(1+Table1[[#This Row],[APU Trend]])^7</f>
        <v>66848.791398400048</v>
      </c>
      <c r="N286" s="55">
        <f>Table1[[#This Row],[APU
(units)]]*(1+Table1[[#This Row],[APU Trend]])^8</f>
        <v>147067.34107648008</v>
      </c>
      <c r="O286" s="55">
        <f>Table1[[#This Row],[APU
(units)]]*(1+Table1[[#This Row],[APU Trend]])^9</f>
        <v>323548.1503682562</v>
      </c>
      <c r="P286" s="55">
        <f>Table1[[#This Row],[APU
(units)]]*(1+Table1[[#This Row],[APU Trend]])^10</f>
        <v>711805.93081016373</v>
      </c>
      <c r="Q286" s="55">
        <f>Table1[[#This Row],[APU
(units)]]*(1+Table1[[#This Row],[APU Trend]])^11</f>
        <v>1565973.0477823603</v>
      </c>
      <c r="R286" s="55">
        <f>SUM(Table1[[#This Row],[Oct]:[September]])</f>
        <v>2870727.2542676604</v>
      </c>
      <c r="S286" s="55">
        <f>Table1[[#This Row],[On-Hand Stock ($)]]*Table1[[#This Row],[APU Trend]]</f>
        <v>3350.2230409424351</v>
      </c>
      <c r="T286" s="87">
        <v>1.2</v>
      </c>
      <c r="U286" s="87" t="b">
        <f>IF(AND(Table1[[#This Row],[INVENTROY SIZING]]&lt;0,Table1[[#This Row],[Lead Time (days)]]&lt;30),TRUE,FALSE)</f>
        <v>0</v>
      </c>
      <c r="V286" s="28">
        <v>0.75</v>
      </c>
      <c r="W286" s="28">
        <f>1.65+SQRT((30)*Table1[[#This Row],[Demand variability (COV)]])+(V286*Table1[[#This Row],[APU
(units)]])^2</f>
        <v>40408.044441583705</v>
      </c>
      <c r="X286" s="28">
        <f>(Table1[[#This Row],[INVENTORY IN UNITS ON HAND]]-W286)*Table1[[#This Row],[Std. Price ($)]]</f>
        <v>-393438.52108805196</v>
      </c>
      <c r="Y286" s="28">
        <v>0.97</v>
      </c>
      <c r="Z286" s="28">
        <v>25</v>
      </c>
    </row>
    <row r="287" spans="1:26" x14ac:dyDescent="0.15">
      <c r="A287" s="31">
        <v>26412.832886390581</v>
      </c>
      <c r="B287" s="32">
        <v>28.787660000000002</v>
      </c>
      <c r="C287" s="32">
        <v>17291.945256624502</v>
      </c>
      <c r="D287" s="32">
        <f>C287/Table1[[#This Row],[Std. Price ($)]]</f>
        <v>600.67213718046207</v>
      </c>
      <c r="E287" s="28">
        <v>454</v>
      </c>
      <c r="F287" s="28">
        <f>Table1[[#This Row],[APU
(units)]]*(1+Table1[[#This Row],[APU Trend]])^0</f>
        <v>454</v>
      </c>
      <c r="G287" s="28">
        <f>Table1[[#This Row],[APU
(units)]]*(1+Table1[[#This Row],[APU Trend]])^1</f>
        <v>544.79999999999995</v>
      </c>
      <c r="H287" s="28">
        <f>Table1[[#This Row],[APU
(units)]]*(1+Table1[[#This Row],[APU Trend]])^2</f>
        <v>653.76</v>
      </c>
      <c r="I287" s="55">
        <f>Table1[[#This Row],[APU
(units)]]*(1+Table1[[#This Row],[APU Trend]])^3</f>
        <v>784.51199999999994</v>
      </c>
      <c r="J287" s="55">
        <f>Table1[[#This Row],[APU
(units)]]*(1+Table1[[#This Row],[APU Trend]])^4</f>
        <v>941.4144</v>
      </c>
      <c r="K287" s="55">
        <f>Table1[[#This Row],[APU
(units)]]*(1+Table1[[#This Row],[APU Trend]])^5</f>
        <v>1129.6972799999999</v>
      </c>
      <c r="L287" s="55">
        <f>Table1[[#This Row],[APU
(units)]]*(1+Table1[[#This Row],[APU Trend]])^6</f>
        <v>1355.6367359999999</v>
      </c>
      <c r="M287" s="55">
        <f>Table1[[#This Row],[APU
(units)]]*(1+Table1[[#This Row],[APU Trend]])^7</f>
        <v>1626.7640831999997</v>
      </c>
      <c r="N287" s="55">
        <f>Table1[[#This Row],[APU
(units)]]*(1+Table1[[#This Row],[APU Trend]])^8</f>
        <v>1952.1168998399996</v>
      </c>
      <c r="O287" s="55">
        <f>Table1[[#This Row],[APU
(units)]]*(1+Table1[[#This Row],[APU Trend]])^9</f>
        <v>2342.5402798079999</v>
      </c>
      <c r="P287" s="55">
        <f>Table1[[#This Row],[APU
(units)]]*(1+Table1[[#This Row],[APU Trend]])^10</f>
        <v>2811.0483357695998</v>
      </c>
      <c r="Q287" s="55">
        <f>Table1[[#This Row],[APU
(units)]]*(1+Table1[[#This Row],[APU Trend]])^11</f>
        <v>3373.2580029235196</v>
      </c>
      <c r="R287" s="55">
        <f>SUM(Table1[[#This Row],[Oct]:[September]])</f>
        <v>17969.548017541118</v>
      </c>
      <c r="S287" s="55">
        <f>Table1[[#This Row],[On-Hand Stock ($)]]*Table1[[#This Row],[APU Trend]]</f>
        <v>3458.3890513249007</v>
      </c>
      <c r="T287" s="87">
        <v>0.2</v>
      </c>
      <c r="U287" s="87" t="b">
        <f>IF(AND(Table1[[#This Row],[INVENTROY SIZING]]&lt;0,Table1[[#This Row],[Lead Time (days)]]&lt;30),TRUE,FALSE)</f>
        <v>0</v>
      </c>
      <c r="V287" s="28">
        <v>1</v>
      </c>
      <c r="W287" s="28">
        <f>1.65+SQRT((30)*Table1[[#This Row],[Demand variability (COV)]])+(V287*Table1[[#This Row],[APU
(units)]])^2</f>
        <v>206122.988539126</v>
      </c>
      <c r="X287" s="28">
        <f>(Table1[[#This Row],[INVENTORY IN UNITS ON HAND]]-W287)*Table1[[#This Row],[Std. Price ($)]]</f>
        <v>-5916506.5669916319</v>
      </c>
      <c r="Y287" s="28">
        <v>0.95</v>
      </c>
      <c r="Z287" s="28">
        <v>35</v>
      </c>
    </row>
    <row r="288" spans="1:26" x14ac:dyDescent="0.15">
      <c r="A288" s="31">
        <v>82813.672235273843</v>
      </c>
      <c r="B288" s="32">
        <v>7.5970399999999998</v>
      </c>
      <c r="C288" s="32">
        <v>2725.5225496370676</v>
      </c>
      <c r="D288" s="32">
        <f>C288/Table1[[#This Row],[Std. Price ($)]]</f>
        <v>358.76111612378872</v>
      </c>
      <c r="E288" s="28">
        <v>308</v>
      </c>
      <c r="F288" s="28">
        <f>Table1[[#This Row],[APU
(units)]]*(1+Table1[[#This Row],[APU Trend]])^0</f>
        <v>308</v>
      </c>
      <c r="G288" s="28">
        <f>Table1[[#This Row],[APU
(units)]]*(1+Table1[[#This Row],[APU Trend]])^1</f>
        <v>92.40000000000002</v>
      </c>
      <c r="H288" s="28">
        <f>Table1[[#This Row],[APU
(units)]]*(1+Table1[[#This Row],[APU Trend]])^2</f>
        <v>27.720000000000006</v>
      </c>
      <c r="I288" s="55">
        <f>Table1[[#This Row],[APU
(units)]]*(1+Table1[[#This Row],[APU Trend]])^3</f>
        <v>8.3160000000000025</v>
      </c>
      <c r="J288" s="55">
        <f>Table1[[#This Row],[APU
(units)]]*(1+Table1[[#This Row],[APU Trend]])^4</f>
        <v>2.4948000000000015</v>
      </c>
      <c r="K288" s="55">
        <f>Table1[[#This Row],[APU
(units)]]*(1+Table1[[#This Row],[APU Trend]])^5</f>
        <v>0.74844000000000044</v>
      </c>
      <c r="L288" s="55">
        <f>Table1[[#This Row],[APU
(units)]]*(1+Table1[[#This Row],[APU Trend]])^6</f>
        <v>0.22453200000000018</v>
      </c>
      <c r="M288" s="55">
        <f>Table1[[#This Row],[APU
(units)]]*(1+Table1[[#This Row],[APU Trend]])^7</f>
        <v>6.7359600000000061E-2</v>
      </c>
      <c r="N288" s="55">
        <f>Table1[[#This Row],[APU
(units)]]*(1+Table1[[#This Row],[APU Trend]])^8</f>
        <v>2.0207880000000022E-2</v>
      </c>
      <c r="O288" s="55">
        <f>Table1[[#This Row],[APU
(units)]]*(1+Table1[[#This Row],[APU Trend]])^9</f>
        <v>6.0623640000000076E-3</v>
      </c>
      <c r="P288" s="55">
        <f>Table1[[#This Row],[APU
(units)]]*(1+Table1[[#This Row],[APU Trend]])^10</f>
        <v>1.8187092000000024E-3</v>
      </c>
      <c r="Q288" s="55">
        <f>Table1[[#This Row],[APU
(units)]]*(1+Table1[[#This Row],[APU Trend]])^11</f>
        <v>5.4561276000000087E-4</v>
      </c>
      <c r="R288" s="55">
        <f>SUM(Table1[[#This Row],[Oct]:[September]])</f>
        <v>439.99976616596001</v>
      </c>
      <c r="S288" s="55">
        <f>Table1[[#This Row],[On-Hand Stock ($)]]*Table1[[#This Row],[APU Trend]]</f>
        <v>-1907.8657847459472</v>
      </c>
      <c r="T288" s="87">
        <v>-0.7</v>
      </c>
      <c r="U288" s="87" t="b">
        <f>IF(AND(Table1[[#This Row],[INVENTROY SIZING]]&lt;0,Table1[[#This Row],[Lead Time (days)]]&lt;30),TRUE,FALSE)</f>
        <v>0</v>
      </c>
      <c r="V288" s="28">
        <v>1</v>
      </c>
      <c r="W288" s="28">
        <f>1.65+SQRT((30)*Table1[[#This Row],[Demand variability (COV)]])+(V288*Table1[[#This Row],[APU
(units)]])^2</f>
        <v>94870.329743582726</v>
      </c>
      <c r="X288" s="28">
        <f>(Table1[[#This Row],[INVENTORY IN UNITS ON HAND]]-W288)*Table1[[#This Row],[Std. Price ($)]]</f>
        <v>-718008.16732555069</v>
      </c>
      <c r="Y288" s="28">
        <v>0.73</v>
      </c>
      <c r="Z288" s="28">
        <v>35</v>
      </c>
    </row>
    <row r="289" spans="1:26" x14ac:dyDescent="0.15">
      <c r="A289" s="31">
        <v>73576.487495704438</v>
      </c>
      <c r="B289" s="32">
        <v>14.091660000000003</v>
      </c>
      <c r="C289" s="32">
        <v>3514.2802646952014</v>
      </c>
      <c r="D289" s="32">
        <f>C289/Table1[[#This Row],[Std. Price ($)]]</f>
        <v>249.38724498712008</v>
      </c>
      <c r="E289" s="28">
        <v>390</v>
      </c>
      <c r="F289" s="28">
        <f>Table1[[#This Row],[APU
(units)]]*(1+Table1[[#This Row],[APU Trend]])^0</f>
        <v>390</v>
      </c>
      <c r="G289" s="28">
        <f>Table1[[#This Row],[APU
(units)]]*(1+Table1[[#This Row],[APU Trend]])^1</f>
        <v>702</v>
      </c>
      <c r="H289" s="28">
        <f>Table1[[#This Row],[APU
(units)]]*(1+Table1[[#This Row],[APU Trend]])^2</f>
        <v>1263.6000000000001</v>
      </c>
      <c r="I289" s="55">
        <f>Table1[[#This Row],[APU
(units)]]*(1+Table1[[#This Row],[APU Trend]])^3</f>
        <v>2274.4800000000005</v>
      </c>
      <c r="J289" s="55">
        <f>Table1[[#This Row],[APU
(units)]]*(1+Table1[[#This Row],[APU Trend]])^4</f>
        <v>4094.0640000000008</v>
      </c>
      <c r="K289" s="55">
        <f>Table1[[#This Row],[APU
(units)]]*(1+Table1[[#This Row],[APU Trend]])^5</f>
        <v>7369.3152000000018</v>
      </c>
      <c r="L289" s="55">
        <f>Table1[[#This Row],[APU
(units)]]*(1+Table1[[#This Row],[APU Trend]])^6</f>
        <v>13264.767360000003</v>
      </c>
      <c r="M289" s="55">
        <f>Table1[[#This Row],[APU
(units)]]*(1+Table1[[#This Row],[APU Trend]])^7</f>
        <v>23876.581248000006</v>
      </c>
      <c r="N289" s="55">
        <f>Table1[[#This Row],[APU
(units)]]*(1+Table1[[#This Row],[APU Trend]])^8</f>
        <v>42977.846246400019</v>
      </c>
      <c r="O289" s="55">
        <f>Table1[[#This Row],[APU
(units)]]*(1+Table1[[#This Row],[APU Trend]])^9</f>
        <v>77360.123243520036</v>
      </c>
      <c r="P289" s="55">
        <f>Table1[[#This Row],[APU
(units)]]*(1+Table1[[#This Row],[APU Trend]])^10</f>
        <v>139248.22183833606</v>
      </c>
      <c r="Q289" s="55">
        <f>Table1[[#This Row],[APU
(units)]]*(1+Table1[[#This Row],[APU Trend]])^11</f>
        <v>250646.79930900494</v>
      </c>
      <c r="R289" s="55">
        <f>SUM(Table1[[#This Row],[Oct]:[September]])</f>
        <v>563467.79844526108</v>
      </c>
      <c r="S289" s="55">
        <f>Table1[[#This Row],[On-Hand Stock ($)]]*Table1[[#This Row],[APU Trend]]</f>
        <v>2811.4242117561612</v>
      </c>
      <c r="T289" s="87">
        <v>0.8</v>
      </c>
      <c r="U289" s="87" t="b">
        <f>IF(AND(Table1[[#This Row],[INVENTROY SIZING]]&lt;0,Table1[[#This Row],[Lead Time (days)]]&lt;30),TRUE,FALSE)</f>
        <v>0</v>
      </c>
      <c r="V289" s="28">
        <v>1</v>
      </c>
      <c r="W289" s="28">
        <f>1.65+SQRT((30)*Table1[[#This Row],[Demand variability (COV)]])+(V289*Table1[[#This Row],[APU
(units)]])^2</f>
        <v>152106.29758001544</v>
      </c>
      <c r="X289" s="28">
        <f>(Table1[[#This Row],[INVENTORY IN UNITS ON HAND]]-W289)*Table1[[#This Row],[Std. Price ($)]]</f>
        <v>-2139915.9490917055</v>
      </c>
      <c r="Y289" s="28">
        <v>0.72</v>
      </c>
      <c r="Z289" s="28">
        <v>21</v>
      </c>
    </row>
    <row r="290" spans="1:26" x14ac:dyDescent="0.15">
      <c r="A290" s="31">
        <v>50118.456933584253</v>
      </c>
      <c r="B290" s="32">
        <v>18.412240000000001</v>
      </c>
      <c r="C290" s="32">
        <v>10253.160499413922</v>
      </c>
      <c r="D290" s="32">
        <f>C290/Table1[[#This Row],[Std. Price ($)]]</f>
        <v>556.8665463525308</v>
      </c>
      <c r="E290" s="28">
        <v>348</v>
      </c>
      <c r="F290" s="28">
        <f>Table1[[#This Row],[APU
(units)]]*(1+Table1[[#This Row],[APU Trend]])^0</f>
        <v>348</v>
      </c>
      <c r="G290" s="28">
        <f>Table1[[#This Row],[APU
(units)]]*(1+Table1[[#This Row],[APU Trend]])^1</f>
        <v>556.80000000000007</v>
      </c>
      <c r="H290" s="28">
        <f>Table1[[#This Row],[APU
(units)]]*(1+Table1[[#This Row],[APU Trend]])^2</f>
        <v>890.88000000000022</v>
      </c>
      <c r="I290" s="55">
        <f>Table1[[#This Row],[APU
(units)]]*(1+Table1[[#This Row],[APU Trend]])^3</f>
        <v>1425.4080000000004</v>
      </c>
      <c r="J290" s="55">
        <f>Table1[[#This Row],[APU
(units)]]*(1+Table1[[#This Row],[APU Trend]])^4</f>
        <v>2280.6528000000012</v>
      </c>
      <c r="K290" s="55">
        <f>Table1[[#This Row],[APU
(units)]]*(1+Table1[[#This Row],[APU Trend]])^5</f>
        <v>3649.0444800000023</v>
      </c>
      <c r="L290" s="55">
        <f>Table1[[#This Row],[APU
(units)]]*(1+Table1[[#This Row],[APU Trend]])^6</f>
        <v>5838.4711680000037</v>
      </c>
      <c r="M290" s="55">
        <f>Table1[[#This Row],[APU
(units)]]*(1+Table1[[#This Row],[APU Trend]])^7</f>
        <v>9341.553868800007</v>
      </c>
      <c r="N290" s="55">
        <f>Table1[[#This Row],[APU
(units)]]*(1+Table1[[#This Row],[APU Trend]])^8</f>
        <v>14946.486190080013</v>
      </c>
      <c r="O290" s="55">
        <f>Table1[[#This Row],[APU
(units)]]*(1+Table1[[#This Row],[APU Trend]])^9</f>
        <v>23914.377904128021</v>
      </c>
      <c r="P290" s="55">
        <f>Table1[[#This Row],[APU
(units)]]*(1+Table1[[#This Row],[APU Trend]])^10</f>
        <v>38263.004646604844</v>
      </c>
      <c r="Q290" s="55">
        <f>Table1[[#This Row],[APU
(units)]]*(1+Table1[[#This Row],[APU Trend]])^11</f>
        <v>61220.807434567745</v>
      </c>
      <c r="R290" s="55">
        <f>SUM(Table1[[#This Row],[Oct]:[September]])</f>
        <v>162675.48649218064</v>
      </c>
      <c r="S290" s="55">
        <f>Table1[[#This Row],[On-Hand Stock ($)]]*Table1[[#This Row],[APU Trend]]</f>
        <v>6151.8962996483524</v>
      </c>
      <c r="T290" s="87">
        <v>0.6</v>
      </c>
      <c r="U290" s="87" t="b">
        <f>IF(AND(Table1[[#This Row],[INVENTROY SIZING]]&lt;0,Table1[[#This Row],[Lead Time (days)]]&lt;30),TRUE,FALSE)</f>
        <v>0</v>
      </c>
      <c r="V290" s="28">
        <v>1</v>
      </c>
      <c r="W290" s="28">
        <f>1.65+SQRT((30)*Table1[[#This Row],[Demand variability (COV)]])+(V290*Table1[[#This Row],[APU
(units)]])^2</f>
        <v>121111.870932406</v>
      </c>
      <c r="X290" s="28">
        <f>(Table1[[#This Row],[INVENTORY IN UNITS ON HAND]]-W290)*Table1[[#This Row],[Std. Price ($)]]</f>
        <v>-2219687.6739570694</v>
      </c>
      <c r="Y290" s="28">
        <v>1.29</v>
      </c>
      <c r="Z290" s="28">
        <v>31</v>
      </c>
    </row>
    <row r="291" spans="1:26" x14ac:dyDescent="0.15">
      <c r="A291" s="31">
        <v>32116.595853383467</v>
      </c>
      <c r="B291" s="32">
        <v>16.999290000000002</v>
      </c>
      <c r="C291" s="32">
        <v>1347.1827412520311</v>
      </c>
      <c r="D291" s="32">
        <f>C291/Table1[[#This Row],[Std. Price ($)]]</f>
        <v>79.249353428997964</v>
      </c>
      <c r="E291" s="28">
        <v>284</v>
      </c>
      <c r="F291" s="28">
        <f>Table1[[#This Row],[APU
(units)]]*(1+Table1[[#This Row],[APU Trend]])^0</f>
        <v>284</v>
      </c>
      <c r="G291" s="28">
        <f>Table1[[#This Row],[APU
(units)]]*(1+Table1[[#This Row],[APU Trend]])^1</f>
        <v>710</v>
      </c>
      <c r="H291" s="28">
        <f>Table1[[#This Row],[APU
(units)]]*(1+Table1[[#This Row],[APU Trend]])^2</f>
        <v>1775</v>
      </c>
      <c r="I291" s="55">
        <f>Table1[[#This Row],[APU
(units)]]*(1+Table1[[#This Row],[APU Trend]])^3</f>
        <v>4437.5</v>
      </c>
      <c r="J291" s="55">
        <f>Table1[[#This Row],[APU
(units)]]*(1+Table1[[#This Row],[APU Trend]])^4</f>
        <v>11093.75</v>
      </c>
      <c r="K291" s="55">
        <f>Table1[[#This Row],[APU
(units)]]*(1+Table1[[#This Row],[APU Trend]])^5</f>
        <v>27734.375</v>
      </c>
      <c r="L291" s="55">
        <f>Table1[[#This Row],[APU
(units)]]*(1+Table1[[#This Row],[APU Trend]])^6</f>
        <v>69335.9375</v>
      </c>
      <c r="M291" s="55">
        <f>Table1[[#This Row],[APU
(units)]]*(1+Table1[[#This Row],[APU Trend]])^7</f>
        <v>173339.84375</v>
      </c>
      <c r="N291" s="55">
        <f>Table1[[#This Row],[APU
(units)]]*(1+Table1[[#This Row],[APU Trend]])^8</f>
        <v>433349.609375</v>
      </c>
      <c r="O291" s="55">
        <f>Table1[[#This Row],[APU
(units)]]*(1+Table1[[#This Row],[APU Trend]])^9</f>
        <v>1083374.0234375</v>
      </c>
      <c r="P291" s="55">
        <f>Table1[[#This Row],[APU
(units)]]*(1+Table1[[#This Row],[APU Trend]])^10</f>
        <v>2708435.05859375</v>
      </c>
      <c r="Q291" s="55">
        <f>Table1[[#This Row],[APU
(units)]]*(1+Table1[[#This Row],[APU Trend]])^11</f>
        <v>6771087.646484375</v>
      </c>
      <c r="R291" s="55">
        <f>SUM(Table1[[#This Row],[Oct]:[September]])</f>
        <v>11284956.744140625</v>
      </c>
      <c r="S291" s="55">
        <f>Table1[[#This Row],[On-Hand Stock ($)]]*Table1[[#This Row],[APU Trend]]</f>
        <v>2020.7741118780466</v>
      </c>
      <c r="T291" s="87">
        <v>1.5</v>
      </c>
      <c r="U291" s="87" t="b">
        <f>IF(AND(Table1[[#This Row],[INVENTROY SIZING]]&lt;0,Table1[[#This Row],[Lead Time (days)]]&lt;30),TRUE,FALSE)</f>
        <v>0</v>
      </c>
      <c r="V291" s="28">
        <v>0.8</v>
      </c>
      <c r="W291" s="28">
        <f>1.65+SQRT((30)*Table1[[#This Row],[Demand variability (COV)]])+(V291*Table1[[#This Row],[APU
(units)]])^2</f>
        <v>51626.137580015456</v>
      </c>
      <c r="X291" s="28">
        <f>(Table1[[#This Row],[INVENTORY IN UNITS ON HAND]]-W291)*Table1[[#This Row],[Std. Price ($)]]</f>
        <v>-876260.501561329</v>
      </c>
      <c r="Y291" s="28">
        <v>0.72</v>
      </c>
      <c r="Z291" s="28">
        <v>11</v>
      </c>
    </row>
    <row r="292" spans="1:26" x14ac:dyDescent="0.15">
      <c r="A292" s="31">
        <v>65490.259567151574</v>
      </c>
      <c r="B292" s="32">
        <v>12.366530000000001</v>
      </c>
      <c r="C292" s="32">
        <v>4336.7721547108931</v>
      </c>
      <c r="D292" s="32">
        <f>C292/Table1[[#This Row],[Std. Price ($)]]</f>
        <v>350.68625998650333</v>
      </c>
      <c r="E292" s="28">
        <v>196</v>
      </c>
      <c r="F292" s="28">
        <f>Table1[[#This Row],[APU
(units)]]*(1+Table1[[#This Row],[APU Trend]])^0</f>
        <v>196</v>
      </c>
      <c r="G292" s="28">
        <f>Table1[[#This Row],[APU
(units)]]*(1+Table1[[#This Row],[APU Trend]])^1</f>
        <v>313.60000000000002</v>
      </c>
      <c r="H292" s="28">
        <f>Table1[[#This Row],[APU
(units)]]*(1+Table1[[#This Row],[APU Trend]])^2</f>
        <v>501.7600000000001</v>
      </c>
      <c r="I292" s="55">
        <f>Table1[[#This Row],[APU
(units)]]*(1+Table1[[#This Row],[APU Trend]])^3</f>
        <v>802.81600000000014</v>
      </c>
      <c r="J292" s="55">
        <f>Table1[[#This Row],[APU
(units)]]*(1+Table1[[#This Row],[APU Trend]])^4</f>
        <v>1284.5056000000006</v>
      </c>
      <c r="K292" s="55">
        <f>Table1[[#This Row],[APU
(units)]]*(1+Table1[[#This Row],[APU Trend]])^5</f>
        <v>2055.2089600000013</v>
      </c>
      <c r="L292" s="55">
        <f>Table1[[#This Row],[APU
(units)]]*(1+Table1[[#This Row],[APU Trend]])^6</f>
        <v>3288.3343360000017</v>
      </c>
      <c r="M292" s="55">
        <f>Table1[[#This Row],[APU
(units)]]*(1+Table1[[#This Row],[APU Trend]])^7</f>
        <v>5261.3349376000042</v>
      </c>
      <c r="N292" s="55">
        <f>Table1[[#This Row],[APU
(units)]]*(1+Table1[[#This Row],[APU Trend]])^8</f>
        <v>8418.1359001600067</v>
      </c>
      <c r="O292" s="55">
        <f>Table1[[#This Row],[APU
(units)]]*(1+Table1[[#This Row],[APU Trend]])^9</f>
        <v>13469.017440256011</v>
      </c>
      <c r="P292" s="55">
        <f>Table1[[#This Row],[APU
(units)]]*(1+Table1[[#This Row],[APU Trend]])^10</f>
        <v>21550.427904409622</v>
      </c>
      <c r="Q292" s="55">
        <f>Table1[[#This Row],[APU
(units)]]*(1+Table1[[#This Row],[APU Trend]])^11</f>
        <v>34480.684647055394</v>
      </c>
      <c r="R292" s="55">
        <f>SUM(Table1[[#This Row],[Oct]:[September]])</f>
        <v>91621.825725481031</v>
      </c>
      <c r="S292" s="55">
        <f>Table1[[#This Row],[On-Hand Stock ($)]]*Table1[[#This Row],[APU Trend]]</f>
        <v>2602.0632928265359</v>
      </c>
      <c r="T292" s="87">
        <v>0.6</v>
      </c>
      <c r="U292" s="87" t="b">
        <f>IF(AND(Table1[[#This Row],[INVENTROY SIZING]]&lt;0,Table1[[#This Row],[Lead Time (days)]]&lt;30),TRUE,FALSE)</f>
        <v>0</v>
      </c>
      <c r="V292" s="28">
        <v>1</v>
      </c>
      <c r="W292" s="28">
        <f>1.65+SQRT((30)*Table1[[#This Row],[Demand variability (COV)]])+(V292*Table1[[#This Row],[APU
(units)]])^2</f>
        <v>38422.9320450585</v>
      </c>
      <c r="X292" s="28">
        <f>(Table1[[#This Row],[INVENTORY IN UNITS ON HAND]]-W292)*Table1[[#This Row],[Std. Price ($)]]</f>
        <v>-470821.5696684664</v>
      </c>
      <c r="Y292" s="28">
        <v>0.93</v>
      </c>
      <c r="Z292" s="28">
        <v>46</v>
      </c>
    </row>
    <row r="293" spans="1:26" x14ac:dyDescent="0.15">
      <c r="A293" s="31">
        <v>19501.299492819369</v>
      </c>
      <c r="B293" s="32">
        <v>6.149</v>
      </c>
      <c r="C293" s="32">
        <v>845.08621197000014</v>
      </c>
      <c r="D293" s="32">
        <f>C293/Table1[[#This Row],[Std. Price ($)]]</f>
        <v>137.4347393023256</v>
      </c>
      <c r="E293" s="28">
        <v>260</v>
      </c>
      <c r="F293" s="28">
        <f>Table1[[#This Row],[APU
(units)]]*(1+Table1[[#This Row],[APU Trend]])^0</f>
        <v>260</v>
      </c>
      <c r="G293" s="28">
        <f>Table1[[#This Row],[APU
(units)]]*(1+Table1[[#This Row],[APU Trend]])^1</f>
        <v>156</v>
      </c>
      <c r="H293" s="28">
        <f>Table1[[#This Row],[APU
(units)]]*(1+Table1[[#This Row],[APU Trend]])^2</f>
        <v>93.6</v>
      </c>
      <c r="I293" s="55">
        <f>Table1[[#This Row],[APU
(units)]]*(1+Table1[[#This Row],[APU Trend]])^3</f>
        <v>56.16</v>
      </c>
      <c r="J293" s="55">
        <f>Table1[[#This Row],[APU
(units)]]*(1+Table1[[#This Row],[APU Trend]])^4</f>
        <v>33.695999999999998</v>
      </c>
      <c r="K293" s="55">
        <f>Table1[[#This Row],[APU
(units)]]*(1+Table1[[#This Row],[APU Trend]])^5</f>
        <v>20.217599999999997</v>
      </c>
      <c r="L293" s="55">
        <f>Table1[[#This Row],[APU
(units)]]*(1+Table1[[#This Row],[APU Trend]])^6</f>
        <v>12.130559999999999</v>
      </c>
      <c r="M293" s="55">
        <f>Table1[[#This Row],[APU
(units)]]*(1+Table1[[#This Row],[APU Trend]])^7</f>
        <v>7.2783359999999995</v>
      </c>
      <c r="N293" s="55">
        <f>Table1[[#This Row],[APU
(units)]]*(1+Table1[[#This Row],[APU Trend]])^8</f>
        <v>4.3670015999999992</v>
      </c>
      <c r="O293" s="55">
        <f>Table1[[#This Row],[APU
(units)]]*(1+Table1[[#This Row],[APU Trend]])^9</f>
        <v>2.6202009599999996</v>
      </c>
      <c r="P293" s="55">
        <f>Table1[[#This Row],[APU
(units)]]*(1+Table1[[#This Row],[APU Trend]])^10</f>
        <v>1.5721205759999999</v>
      </c>
      <c r="Q293" s="55">
        <f>Table1[[#This Row],[APU
(units)]]*(1+Table1[[#This Row],[APU Trend]])^11</f>
        <v>0.94327234559999984</v>
      </c>
      <c r="R293" s="55">
        <f>SUM(Table1[[#This Row],[Oct]:[September]])</f>
        <v>648.58509148159987</v>
      </c>
      <c r="S293" s="55">
        <f>Table1[[#This Row],[On-Hand Stock ($)]]*Table1[[#This Row],[APU Trend]]</f>
        <v>-338.0344847880001</v>
      </c>
      <c r="T293" s="87">
        <v>-0.4</v>
      </c>
      <c r="U293" s="87" t="b">
        <f>IF(AND(Table1[[#This Row],[INVENTROY SIZING]]&lt;0,Table1[[#This Row],[Lead Time (days)]]&lt;30),TRUE,FALSE)</f>
        <v>1</v>
      </c>
      <c r="V293" s="28">
        <v>1</v>
      </c>
      <c r="W293" s="28">
        <f>1.65+SQRT((30)*Table1[[#This Row],[Demand variability (COV)]])+(V293*Table1[[#This Row],[APU
(units)]])^2</f>
        <v>67606.817204273102</v>
      </c>
      <c r="X293" s="28">
        <f>(Table1[[#This Row],[INVENTORY IN UNITS ON HAND]]-W293)*Table1[[#This Row],[Std. Price ($)]]</f>
        <v>-414869.23277710535</v>
      </c>
      <c r="Y293" s="28">
        <v>0.89</v>
      </c>
      <c r="Z293" s="28">
        <v>11</v>
      </c>
    </row>
    <row r="294" spans="1:26" x14ac:dyDescent="0.15">
      <c r="A294" s="31">
        <v>50611.651937451526</v>
      </c>
      <c r="B294" s="32">
        <v>5.4439000000000002</v>
      </c>
      <c r="C294" s="32">
        <v>810.02534260080859</v>
      </c>
      <c r="D294" s="32">
        <f>C294/Table1[[#This Row],[Std. Price ($)]]</f>
        <v>148.79504447194265</v>
      </c>
      <c r="E294" s="28">
        <v>252</v>
      </c>
      <c r="F294" s="28">
        <f>Table1[[#This Row],[APU
(units)]]*(1+Table1[[#This Row],[APU Trend]])^0</f>
        <v>252</v>
      </c>
      <c r="G294" s="28">
        <f>Table1[[#This Row],[APU
(units)]]*(1+Table1[[#This Row],[APU Trend]])^1</f>
        <v>201.60000000000002</v>
      </c>
      <c r="H294" s="28">
        <f>Table1[[#This Row],[APU
(units)]]*(1+Table1[[#This Row],[APU Trend]])^2</f>
        <v>161.28000000000003</v>
      </c>
      <c r="I294" s="55">
        <f>Table1[[#This Row],[APU
(units)]]*(1+Table1[[#This Row],[APU Trend]])^3</f>
        <v>129.02400000000003</v>
      </c>
      <c r="J294" s="55">
        <f>Table1[[#This Row],[APU
(units)]]*(1+Table1[[#This Row],[APU Trend]])^4</f>
        <v>103.21920000000004</v>
      </c>
      <c r="K294" s="55">
        <f>Table1[[#This Row],[APU
(units)]]*(1+Table1[[#This Row],[APU Trend]])^5</f>
        <v>82.575360000000046</v>
      </c>
      <c r="L294" s="55">
        <f>Table1[[#This Row],[APU
(units)]]*(1+Table1[[#This Row],[APU Trend]])^6</f>
        <v>66.060288000000043</v>
      </c>
      <c r="M294" s="55">
        <f>Table1[[#This Row],[APU
(units)]]*(1+Table1[[#This Row],[APU Trend]])^7</f>
        <v>52.848230400000041</v>
      </c>
      <c r="N294" s="55">
        <f>Table1[[#This Row],[APU
(units)]]*(1+Table1[[#This Row],[APU Trend]])^8</f>
        <v>42.278584320000036</v>
      </c>
      <c r="O294" s="55">
        <f>Table1[[#This Row],[APU
(units)]]*(1+Table1[[#This Row],[APU Trend]])^9</f>
        <v>33.822867456000033</v>
      </c>
      <c r="P294" s="55">
        <f>Table1[[#This Row],[APU
(units)]]*(1+Table1[[#This Row],[APU Trend]])^10</f>
        <v>27.058293964800029</v>
      </c>
      <c r="Q294" s="55">
        <f>Table1[[#This Row],[APU
(units)]]*(1+Table1[[#This Row],[APU Trend]])^11</f>
        <v>21.646635171840025</v>
      </c>
      <c r="R294" s="55">
        <f>SUM(Table1[[#This Row],[Oct]:[September]])</f>
        <v>1173.4134593126403</v>
      </c>
      <c r="S294" s="55">
        <f>Table1[[#This Row],[On-Hand Stock ($)]]*Table1[[#This Row],[APU Trend]]</f>
        <v>-162.00506852016173</v>
      </c>
      <c r="T294" s="87">
        <v>-0.2</v>
      </c>
      <c r="U294" s="87" t="b">
        <f>IF(AND(Table1[[#This Row],[INVENTROY SIZING]]&lt;0,Table1[[#This Row],[Lead Time (days)]]&lt;30),TRUE,FALSE)</f>
        <v>1</v>
      </c>
      <c r="V294" s="28">
        <v>0.75</v>
      </c>
      <c r="W294" s="28">
        <f>1.65+SQRT((30)*Table1[[#This Row],[Demand variability (COV)]])+(V294*Table1[[#This Row],[APU
(units)]])^2</f>
        <v>35728.016563145997</v>
      </c>
      <c r="X294" s="28">
        <f>(Table1[[#This Row],[INVENTORY IN UNITS ON HAND]]-W294)*Table1[[#This Row],[Std. Price ($)]]</f>
        <v>-193689.7240255097</v>
      </c>
      <c r="Y294" s="28">
        <v>0.96</v>
      </c>
      <c r="Z294" s="28">
        <v>11</v>
      </c>
    </row>
    <row r="295" spans="1:26" x14ac:dyDescent="0.15">
      <c r="A295" s="31">
        <v>49002.299757869616</v>
      </c>
      <c r="B295" s="32">
        <v>13.063699</v>
      </c>
      <c r="C295" s="32">
        <v>8544.0288235045555</v>
      </c>
      <c r="D295" s="32">
        <f>C295/Table1[[#This Row],[Std. Price ($)]]</f>
        <v>654.02829807273997</v>
      </c>
      <c r="E295" s="28">
        <v>494</v>
      </c>
      <c r="F295" s="28">
        <f>Table1[[#This Row],[APU
(units)]]*(1+Table1[[#This Row],[APU Trend]])^0</f>
        <v>494</v>
      </c>
      <c r="G295" s="28">
        <f>Table1[[#This Row],[APU
(units)]]*(1+Table1[[#This Row],[APU Trend]])^1</f>
        <v>790.40000000000009</v>
      </c>
      <c r="H295" s="28">
        <f>Table1[[#This Row],[APU
(units)]]*(1+Table1[[#This Row],[APU Trend]])^2</f>
        <v>1264.6400000000003</v>
      </c>
      <c r="I295" s="55">
        <f>Table1[[#This Row],[APU
(units)]]*(1+Table1[[#This Row],[APU Trend]])^3</f>
        <v>2023.4240000000004</v>
      </c>
      <c r="J295" s="55">
        <f>Table1[[#This Row],[APU
(units)]]*(1+Table1[[#This Row],[APU Trend]])^4</f>
        <v>3237.4784000000013</v>
      </c>
      <c r="K295" s="55">
        <f>Table1[[#This Row],[APU
(units)]]*(1+Table1[[#This Row],[APU Trend]])^5</f>
        <v>5179.9654400000027</v>
      </c>
      <c r="L295" s="55">
        <f>Table1[[#This Row],[APU
(units)]]*(1+Table1[[#This Row],[APU Trend]])^6</f>
        <v>8287.944704000005</v>
      </c>
      <c r="M295" s="55">
        <f>Table1[[#This Row],[APU
(units)]]*(1+Table1[[#This Row],[APU Trend]])^7</f>
        <v>13260.711526400009</v>
      </c>
      <c r="N295" s="55">
        <f>Table1[[#This Row],[APU
(units)]]*(1+Table1[[#This Row],[APU Trend]])^8</f>
        <v>21217.138442240019</v>
      </c>
      <c r="O295" s="55">
        <f>Table1[[#This Row],[APU
(units)]]*(1+Table1[[#This Row],[APU Trend]])^9</f>
        <v>33947.421507584033</v>
      </c>
      <c r="P295" s="55">
        <f>Table1[[#This Row],[APU
(units)]]*(1+Table1[[#This Row],[APU Trend]])^10</f>
        <v>54315.874412134457</v>
      </c>
      <c r="Q295" s="55">
        <f>Table1[[#This Row],[APU
(units)]]*(1+Table1[[#This Row],[APU Trend]])^11</f>
        <v>86905.39905941514</v>
      </c>
      <c r="R295" s="55">
        <f>SUM(Table1[[#This Row],[Oct]:[September]])</f>
        <v>230924.39749177365</v>
      </c>
      <c r="S295" s="55">
        <f>Table1[[#This Row],[On-Hand Stock ($)]]*Table1[[#This Row],[APU Trend]]</f>
        <v>5126.4172941027327</v>
      </c>
      <c r="T295" s="87">
        <v>0.6</v>
      </c>
      <c r="U295" s="87" t="b">
        <f>IF(AND(Table1[[#This Row],[INVENTROY SIZING]]&lt;0,Table1[[#This Row],[Lead Time (days)]]&lt;30),TRUE,FALSE)</f>
        <v>0</v>
      </c>
      <c r="V295" s="28">
        <v>1</v>
      </c>
      <c r="W295" s="28">
        <f>1.65+SQRT((30)*Table1[[#This Row],[Demand variability (COV)]])+(V295*Table1[[#This Row],[APU
(units)]])^2</f>
        <v>244044.33580586017</v>
      </c>
      <c r="X295" s="28">
        <f>(Table1[[#This Row],[INVENTORY IN UNITS ON HAND]]-W295)*Table1[[#This Row],[Std. Price ($)]]</f>
        <v>-3179577.7167991749</v>
      </c>
      <c r="Y295" s="28">
        <v>1.49</v>
      </c>
      <c r="Z295" s="28">
        <v>22</v>
      </c>
    </row>
    <row r="296" spans="1:26" x14ac:dyDescent="0.15">
      <c r="A296" s="31">
        <v>82289.654804418984</v>
      </c>
      <c r="B296" s="32">
        <v>13.860000000000001</v>
      </c>
      <c r="C296" s="32">
        <v>3536.2492169400011</v>
      </c>
      <c r="D296" s="32">
        <f>C296/Table1[[#This Row],[Std. Price ($)]]</f>
        <v>255.1406361428572</v>
      </c>
      <c r="E296" s="28">
        <v>486</v>
      </c>
      <c r="F296" s="28">
        <f>Table1[[#This Row],[APU
(units)]]*(1+Table1[[#This Row],[APU Trend]])^0</f>
        <v>486</v>
      </c>
      <c r="G296" s="28">
        <f>Table1[[#This Row],[APU
(units)]]*(1+Table1[[#This Row],[APU Trend]])^1</f>
        <v>777.6</v>
      </c>
      <c r="H296" s="28">
        <f>Table1[[#This Row],[APU
(units)]]*(1+Table1[[#This Row],[APU Trend]])^2</f>
        <v>1244.1600000000003</v>
      </c>
      <c r="I296" s="55">
        <f>Table1[[#This Row],[APU
(units)]]*(1+Table1[[#This Row],[APU Trend]])^3</f>
        <v>1990.6560000000004</v>
      </c>
      <c r="J296" s="55">
        <f>Table1[[#This Row],[APU
(units)]]*(1+Table1[[#This Row],[APU Trend]])^4</f>
        <v>3185.0496000000016</v>
      </c>
      <c r="K296" s="55">
        <f>Table1[[#This Row],[APU
(units)]]*(1+Table1[[#This Row],[APU Trend]])^5</f>
        <v>5096.0793600000034</v>
      </c>
      <c r="L296" s="55">
        <f>Table1[[#This Row],[APU
(units)]]*(1+Table1[[#This Row],[APU Trend]])^6</f>
        <v>8153.7269760000045</v>
      </c>
      <c r="M296" s="55">
        <f>Table1[[#This Row],[APU
(units)]]*(1+Table1[[#This Row],[APU Trend]])^7</f>
        <v>13045.96316160001</v>
      </c>
      <c r="N296" s="55">
        <f>Table1[[#This Row],[APU
(units)]]*(1+Table1[[#This Row],[APU Trend]])^8</f>
        <v>20873.541058560018</v>
      </c>
      <c r="O296" s="55">
        <f>Table1[[#This Row],[APU
(units)]]*(1+Table1[[#This Row],[APU Trend]])^9</f>
        <v>33397.665693696028</v>
      </c>
      <c r="P296" s="55">
        <f>Table1[[#This Row],[APU
(units)]]*(1+Table1[[#This Row],[APU Trend]])^10</f>
        <v>53436.265109913656</v>
      </c>
      <c r="Q296" s="55">
        <f>Table1[[#This Row],[APU
(units)]]*(1+Table1[[#This Row],[APU Trend]])^11</f>
        <v>85498.02417586185</v>
      </c>
      <c r="R296" s="55">
        <f>SUM(Table1[[#This Row],[Oct]:[September]])</f>
        <v>227184.73113563156</v>
      </c>
      <c r="S296" s="55">
        <f>Table1[[#This Row],[On-Hand Stock ($)]]*Table1[[#This Row],[APU Trend]]</f>
        <v>2121.7495301640006</v>
      </c>
      <c r="T296" s="87">
        <v>0.6</v>
      </c>
      <c r="U296" s="87" t="b">
        <f>IF(AND(Table1[[#This Row],[INVENTROY SIZING]]&lt;0,Table1[[#This Row],[Lead Time (days)]]&lt;30),TRUE,FALSE)</f>
        <v>0</v>
      </c>
      <c r="V296" s="28">
        <v>1</v>
      </c>
      <c r="W296" s="28">
        <f>1.65+SQRT((30)*Table1[[#This Row],[Demand variability (COV)]])+(V296*Table1[[#This Row],[APU
(units)]])^2</f>
        <v>236202.32974358273</v>
      </c>
      <c r="X296" s="28">
        <f>(Table1[[#This Row],[INVENTORY IN UNITS ON HAND]]-W296)*Table1[[#This Row],[Std. Price ($)]]</f>
        <v>-3270228.0410291166</v>
      </c>
      <c r="Y296" s="28">
        <v>0.73</v>
      </c>
      <c r="Z296" s="28">
        <v>17</v>
      </c>
    </row>
    <row r="297" spans="1:26" x14ac:dyDescent="0.15">
      <c r="A297" s="31">
        <v>91153.848394997578</v>
      </c>
      <c r="B297" s="32">
        <v>16.5</v>
      </c>
      <c r="C297" s="32">
        <v>8270.4017956592215</v>
      </c>
      <c r="D297" s="32">
        <f>C297/Table1[[#This Row],[Std. Price ($)]]</f>
        <v>501.23647246419523</v>
      </c>
      <c r="E297" s="28">
        <v>268</v>
      </c>
      <c r="F297" s="28">
        <f>Table1[[#This Row],[APU
(units)]]*(1+Table1[[#This Row],[APU Trend]])^0</f>
        <v>268</v>
      </c>
      <c r="G297" s="28">
        <f>Table1[[#This Row],[APU
(units)]]*(1+Table1[[#This Row],[APU Trend]])^1</f>
        <v>428.8</v>
      </c>
      <c r="H297" s="28">
        <f>Table1[[#This Row],[APU
(units)]]*(1+Table1[[#This Row],[APU Trend]])^2</f>
        <v>686.08000000000015</v>
      </c>
      <c r="I297" s="55">
        <f>Table1[[#This Row],[APU
(units)]]*(1+Table1[[#This Row],[APU Trend]])^3</f>
        <v>1097.7280000000003</v>
      </c>
      <c r="J297" s="55">
        <f>Table1[[#This Row],[APU
(units)]]*(1+Table1[[#This Row],[APU Trend]])^4</f>
        <v>1756.3648000000007</v>
      </c>
      <c r="K297" s="55">
        <f>Table1[[#This Row],[APU
(units)]]*(1+Table1[[#This Row],[APU Trend]])^5</f>
        <v>2810.1836800000015</v>
      </c>
      <c r="L297" s="55">
        <f>Table1[[#This Row],[APU
(units)]]*(1+Table1[[#This Row],[APU Trend]])^6</f>
        <v>4496.2938880000029</v>
      </c>
      <c r="M297" s="55">
        <f>Table1[[#This Row],[APU
(units)]]*(1+Table1[[#This Row],[APU Trend]])^7</f>
        <v>7194.0702208000057</v>
      </c>
      <c r="N297" s="55">
        <f>Table1[[#This Row],[APU
(units)]]*(1+Table1[[#This Row],[APU Trend]])^8</f>
        <v>11510.51235328001</v>
      </c>
      <c r="O297" s="55">
        <f>Table1[[#This Row],[APU
(units)]]*(1+Table1[[#This Row],[APU Trend]])^9</f>
        <v>18416.819765248016</v>
      </c>
      <c r="P297" s="55">
        <f>Table1[[#This Row],[APU
(units)]]*(1+Table1[[#This Row],[APU Trend]])^10</f>
        <v>29466.911624396831</v>
      </c>
      <c r="Q297" s="55">
        <f>Table1[[#This Row],[APU
(units)]]*(1+Table1[[#This Row],[APU Trend]])^11</f>
        <v>47147.058599034928</v>
      </c>
      <c r="R297" s="55">
        <f>SUM(Table1[[#This Row],[Oct]:[September]])</f>
        <v>125278.82293075981</v>
      </c>
      <c r="S297" s="55">
        <f>Table1[[#This Row],[On-Hand Stock ($)]]*Table1[[#This Row],[APU Trend]]</f>
        <v>4962.2410773955326</v>
      </c>
      <c r="T297" s="87">
        <v>0.6</v>
      </c>
      <c r="U297" s="87" t="b">
        <f>IF(AND(Table1[[#This Row],[INVENTROY SIZING]]&lt;0,Table1[[#This Row],[Lead Time (days)]]&lt;30),TRUE,FALSE)</f>
        <v>0</v>
      </c>
      <c r="V297" s="28">
        <v>0.82</v>
      </c>
      <c r="W297" s="28">
        <f>1.65+SQRT((30)*Table1[[#This Row],[Demand variability (COV)]])+(V297*Table1[[#This Row],[APU
(units)]])^2</f>
        <v>48302.815803932492</v>
      </c>
      <c r="X297" s="28">
        <f>(Table1[[#This Row],[INVENTORY IN UNITS ON HAND]]-W297)*Table1[[#This Row],[Std. Price ($)]]</f>
        <v>-788726.0589692269</v>
      </c>
      <c r="Y297" s="28">
        <v>1.5</v>
      </c>
      <c r="Z297" s="28">
        <v>31</v>
      </c>
    </row>
    <row r="298" spans="1:26" x14ac:dyDescent="0.15">
      <c r="A298" s="31">
        <v>6088.3931274650413</v>
      </c>
      <c r="B298" s="32">
        <v>44.413600000000002</v>
      </c>
      <c r="C298" s="32">
        <v>13723.499905535202</v>
      </c>
      <c r="D298" s="32">
        <f>C298/Table1[[#This Row],[Std. Price ($)]]</f>
        <v>308.9931891478106</v>
      </c>
      <c r="E298" s="28">
        <v>478</v>
      </c>
      <c r="F298" s="28">
        <f>Table1[[#This Row],[APU
(units)]]*(1+Table1[[#This Row],[APU Trend]])^0</f>
        <v>478</v>
      </c>
      <c r="G298" s="28">
        <f>Table1[[#This Row],[APU
(units)]]*(1+Table1[[#This Row],[APU Trend]])^1</f>
        <v>191.20000000000002</v>
      </c>
      <c r="H298" s="28">
        <f>Table1[[#This Row],[APU
(units)]]*(1+Table1[[#This Row],[APU Trend]])^2</f>
        <v>76.480000000000018</v>
      </c>
      <c r="I298" s="55">
        <f>Table1[[#This Row],[APU
(units)]]*(1+Table1[[#This Row],[APU Trend]])^3</f>
        <v>30.592000000000006</v>
      </c>
      <c r="J298" s="55">
        <f>Table1[[#This Row],[APU
(units)]]*(1+Table1[[#This Row],[APU Trend]])^4</f>
        <v>12.236800000000006</v>
      </c>
      <c r="K298" s="55">
        <f>Table1[[#This Row],[APU
(units)]]*(1+Table1[[#This Row],[APU Trend]])^5</f>
        <v>4.8947200000000031</v>
      </c>
      <c r="L298" s="55">
        <f>Table1[[#This Row],[APU
(units)]]*(1+Table1[[#This Row],[APU Trend]])^6</f>
        <v>1.9578880000000012</v>
      </c>
      <c r="M298" s="55">
        <f>Table1[[#This Row],[APU
(units)]]*(1+Table1[[#This Row],[APU Trend]])^7</f>
        <v>0.78315520000000061</v>
      </c>
      <c r="N298" s="55">
        <f>Table1[[#This Row],[APU
(units)]]*(1+Table1[[#This Row],[APU Trend]])^8</f>
        <v>0.31326208000000028</v>
      </c>
      <c r="O298" s="55">
        <f>Table1[[#This Row],[APU
(units)]]*(1+Table1[[#This Row],[APU Trend]])^9</f>
        <v>0.12530483200000012</v>
      </c>
      <c r="P298" s="55">
        <f>Table1[[#This Row],[APU
(units)]]*(1+Table1[[#This Row],[APU Trend]])^10</f>
        <v>5.0121932800000053E-2</v>
      </c>
      <c r="Q298" s="55">
        <f>Table1[[#This Row],[APU
(units)]]*(1+Table1[[#This Row],[APU Trend]])^11</f>
        <v>2.0048773120000023E-2</v>
      </c>
      <c r="R298" s="55">
        <f>SUM(Table1[[#This Row],[Oct]:[September]])</f>
        <v>796.65330081792013</v>
      </c>
      <c r="S298" s="55">
        <f>Table1[[#This Row],[On-Hand Stock ($)]]*Table1[[#This Row],[APU Trend]]</f>
        <v>-8234.09994332112</v>
      </c>
      <c r="T298" s="87">
        <v>-0.6</v>
      </c>
      <c r="U298" s="87" t="b">
        <f>IF(AND(Table1[[#This Row],[INVENTROY SIZING]]&lt;0,Table1[[#This Row],[Lead Time (days)]]&lt;30),TRUE,FALSE)</f>
        <v>1</v>
      </c>
      <c r="V298" s="28">
        <v>1</v>
      </c>
      <c r="W298" s="28">
        <f>1.65+SQRT((30)*Table1[[#This Row],[Demand variability (COV)]])+(V298*Table1[[#This Row],[APU
(units)]])^2</f>
        <v>228492.38052746819</v>
      </c>
      <c r="X298" s="28">
        <f>(Table1[[#This Row],[INVENTORY IN UNITS ON HAND]]-W298)*Table1[[#This Row],[Std. Price ($)]]</f>
        <v>-10134445.691889226</v>
      </c>
      <c r="Y298" s="28">
        <v>1.51</v>
      </c>
      <c r="Z298" s="28">
        <v>11</v>
      </c>
    </row>
    <row r="299" spans="1:26" x14ac:dyDescent="0.15">
      <c r="A299" s="31">
        <v>38093.320945116284</v>
      </c>
      <c r="B299" s="32">
        <v>5.2821999999999996</v>
      </c>
      <c r="C299" s="32">
        <v>3296.1220573115997</v>
      </c>
      <c r="D299" s="32">
        <f>C299/Table1[[#This Row],[Std. Price ($)]]</f>
        <v>624.00553884964597</v>
      </c>
      <c r="E299" s="28">
        <v>542</v>
      </c>
      <c r="F299" s="28">
        <f>Table1[[#This Row],[APU
(units)]]*(1+Table1[[#This Row],[APU Trend]])^0</f>
        <v>542</v>
      </c>
      <c r="G299" s="28">
        <f>Table1[[#This Row],[APU
(units)]]*(1+Table1[[#This Row],[APU Trend]])^1</f>
        <v>813</v>
      </c>
      <c r="H299" s="28">
        <f>Table1[[#This Row],[APU
(units)]]*(1+Table1[[#This Row],[APU Trend]])^2</f>
        <v>1219.5</v>
      </c>
      <c r="I299" s="55">
        <f>Table1[[#This Row],[APU
(units)]]*(1+Table1[[#This Row],[APU Trend]])^3</f>
        <v>1829.25</v>
      </c>
      <c r="J299" s="55">
        <f>Table1[[#This Row],[APU
(units)]]*(1+Table1[[#This Row],[APU Trend]])^4</f>
        <v>2743.875</v>
      </c>
      <c r="K299" s="55">
        <f>Table1[[#This Row],[APU
(units)]]*(1+Table1[[#This Row],[APU Trend]])^5</f>
        <v>4115.8125</v>
      </c>
      <c r="L299" s="55">
        <f>Table1[[#This Row],[APU
(units)]]*(1+Table1[[#This Row],[APU Trend]])^6</f>
        <v>6173.71875</v>
      </c>
      <c r="M299" s="55">
        <f>Table1[[#This Row],[APU
(units)]]*(1+Table1[[#This Row],[APU Trend]])^7</f>
        <v>9260.578125</v>
      </c>
      <c r="N299" s="55">
        <f>Table1[[#This Row],[APU
(units)]]*(1+Table1[[#This Row],[APU Trend]])^8</f>
        <v>13890.8671875</v>
      </c>
      <c r="O299" s="55">
        <f>Table1[[#This Row],[APU
(units)]]*(1+Table1[[#This Row],[APU Trend]])^9</f>
        <v>20836.30078125</v>
      </c>
      <c r="P299" s="55">
        <f>Table1[[#This Row],[APU
(units)]]*(1+Table1[[#This Row],[APU Trend]])^10</f>
        <v>31254.451171875</v>
      </c>
      <c r="Q299" s="55">
        <f>Table1[[#This Row],[APU
(units)]]*(1+Table1[[#This Row],[APU Trend]])^11</f>
        <v>46881.6767578125</v>
      </c>
      <c r="R299" s="55">
        <f>SUM(Table1[[#This Row],[Oct]:[September]])</f>
        <v>139561.0302734375</v>
      </c>
      <c r="S299" s="55">
        <f>Table1[[#This Row],[On-Hand Stock ($)]]*Table1[[#This Row],[APU Trend]]</f>
        <v>1648.0610286557999</v>
      </c>
      <c r="T299" s="87">
        <v>0.5</v>
      </c>
      <c r="U299" s="87" t="b">
        <f>IF(AND(Table1[[#This Row],[INVENTROY SIZING]]&lt;0,Table1[[#This Row],[Lead Time (days)]]&lt;30),TRUE,FALSE)</f>
        <v>0</v>
      </c>
      <c r="V299" s="28">
        <v>1</v>
      </c>
      <c r="W299" s="28">
        <f>1.65+SQRT((30)*Table1[[#This Row],[Demand variability (COV)]])+(V299*Table1[[#This Row],[APU
(units)]])^2</f>
        <v>293772.29078308633</v>
      </c>
      <c r="X299" s="28">
        <f>(Table1[[#This Row],[INVENTORY IN UNITS ON HAND]]-W299)*Table1[[#This Row],[Std. Price ($)]]</f>
        <v>-1548467.8723171069</v>
      </c>
      <c r="Y299" s="28">
        <v>1.47</v>
      </c>
      <c r="Z299" s="28">
        <v>18</v>
      </c>
    </row>
    <row r="300" spans="1:26" x14ac:dyDescent="0.15">
      <c r="A300" s="31">
        <v>21062.893840983077</v>
      </c>
      <c r="B300" s="32">
        <v>7.2380000000000004</v>
      </c>
      <c r="C300" s="32">
        <v>4071.6655135019819</v>
      </c>
      <c r="D300" s="32">
        <f>C300/Table1[[#This Row],[Std. Price ($)]]</f>
        <v>562.5401372619483</v>
      </c>
      <c r="E300" s="28">
        <v>462</v>
      </c>
      <c r="F300" s="28">
        <f>Table1[[#This Row],[APU
(units)]]*(1+Table1[[#This Row],[APU Trend]])^0</f>
        <v>462</v>
      </c>
      <c r="G300" s="28">
        <f>Table1[[#This Row],[APU
(units)]]*(1+Table1[[#This Row],[APU Trend]])^1</f>
        <v>1016.4000000000001</v>
      </c>
      <c r="H300" s="28">
        <f>Table1[[#This Row],[APU
(units)]]*(1+Table1[[#This Row],[APU Trend]])^2</f>
        <v>2236.0800000000004</v>
      </c>
      <c r="I300" s="55">
        <f>Table1[[#This Row],[APU
(units)]]*(1+Table1[[#This Row],[APU Trend]])^3</f>
        <v>4919.3760000000011</v>
      </c>
      <c r="J300" s="55">
        <f>Table1[[#This Row],[APU
(units)]]*(1+Table1[[#This Row],[APU Trend]])^4</f>
        <v>10822.627200000003</v>
      </c>
      <c r="K300" s="55">
        <f>Table1[[#This Row],[APU
(units)]]*(1+Table1[[#This Row],[APU Trend]])^5</f>
        <v>23809.779840000007</v>
      </c>
      <c r="L300" s="55">
        <f>Table1[[#This Row],[APU
(units)]]*(1+Table1[[#This Row],[APU Trend]])^6</f>
        <v>52381.515648000022</v>
      </c>
      <c r="M300" s="55">
        <f>Table1[[#This Row],[APU
(units)]]*(1+Table1[[#This Row],[APU Trend]])^7</f>
        <v>115239.33442560007</v>
      </c>
      <c r="N300" s="55">
        <f>Table1[[#This Row],[APU
(units)]]*(1+Table1[[#This Row],[APU Trend]])^8</f>
        <v>253526.53573632013</v>
      </c>
      <c r="O300" s="55">
        <f>Table1[[#This Row],[APU
(units)]]*(1+Table1[[#This Row],[APU Trend]])^9</f>
        <v>557758.3786199044</v>
      </c>
      <c r="P300" s="55">
        <f>Table1[[#This Row],[APU
(units)]]*(1+Table1[[#This Row],[APU Trend]])^10</f>
        <v>1227068.4329637897</v>
      </c>
      <c r="Q300" s="55">
        <f>Table1[[#This Row],[APU
(units)]]*(1+Table1[[#This Row],[APU Trend]])^11</f>
        <v>2699550.5525203375</v>
      </c>
      <c r="R300" s="55">
        <f>SUM(Table1[[#This Row],[Oct]:[September]])</f>
        <v>4948791.012953952</v>
      </c>
      <c r="S300" s="55">
        <f>Table1[[#This Row],[On-Hand Stock ($)]]*Table1[[#This Row],[APU Trend]]</f>
        <v>4885.9986162023779</v>
      </c>
      <c r="T300" s="87">
        <v>1.2</v>
      </c>
      <c r="U300" s="87" t="b">
        <f>IF(AND(Table1[[#This Row],[INVENTROY SIZING]]&lt;0,Table1[[#This Row],[Lead Time (days)]]&lt;30),TRUE,FALSE)</f>
        <v>0</v>
      </c>
      <c r="V300" s="28">
        <v>0.87</v>
      </c>
      <c r="W300" s="28">
        <f>1.65+SQRT((30)*Table1[[#This Row],[Demand variability (COV)]])+(V300*Table1[[#This Row],[APU
(units)]])^2</f>
        <v>161562.52241590977</v>
      </c>
      <c r="X300" s="28">
        <f>(Table1[[#This Row],[INVENTORY IN UNITS ON HAND]]-W300)*Table1[[#This Row],[Std. Price ($)]]</f>
        <v>-1165317.8717328531</v>
      </c>
      <c r="Y300" s="28">
        <v>0.87</v>
      </c>
      <c r="Z300" s="28">
        <v>31</v>
      </c>
    </row>
    <row r="301" spans="1:26" x14ac:dyDescent="0.15">
      <c r="A301" s="31">
        <v>27931.325971895472</v>
      </c>
      <c r="B301" s="32">
        <v>140.54964000000001</v>
      </c>
      <c r="C301" s="32">
        <v>48630.173042753886</v>
      </c>
      <c r="D301" s="32">
        <f>C301/Table1[[#This Row],[Std. Price ($)]]</f>
        <v>345.99998294377616</v>
      </c>
      <c r="E301" s="28">
        <v>252</v>
      </c>
      <c r="F301" s="28">
        <f>Table1[[#This Row],[APU
(units)]]*(1+Table1[[#This Row],[APU Trend]])^0</f>
        <v>252</v>
      </c>
      <c r="G301" s="28">
        <f>Table1[[#This Row],[APU
(units)]]*(1+Table1[[#This Row],[APU Trend]])^1</f>
        <v>554.40000000000009</v>
      </c>
      <c r="H301" s="28">
        <f>Table1[[#This Row],[APU
(units)]]*(1+Table1[[#This Row],[APU Trend]])^2</f>
        <v>1219.6800000000003</v>
      </c>
      <c r="I301" s="55">
        <f>Table1[[#This Row],[APU
(units)]]*(1+Table1[[#This Row],[APU Trend]])^3</f>
        <v>2683.2960000000007</v>
      </c>
      <c r="J301" s="55">
        <f>Table1[[#This Row],[APU
(units)]]*(1+Table1[[#This Row],[APU Trend]])^4</f>
        <v>5903.2512000000015</v>
      </c>
      <c r="K301" s="55">
        <f>Table1[[#This Row],[APU
(units)]]*(1+Table1[[#This Row],[APU Trend]])^5</f>
        <v>12987.152640000004</v>
      </c>
      <c r="L301" s="55">
        <f>Table1[[#This Row],[APU
(units)]]*(1+Table1[[#This Row],[APU Trend]])^6</f>
        <v>28571.735808000012</v>
      </c>
      <c r="M301" s="55">
        <f>Table1[[#This Row],[APU
(units)]]*(1+Table1[[#This Row],[APU Trend]])^7</f>
        <v>62857.818777600041</v>
      </c>
      <c r="N301" s="55">
        <f>Table1[[#This Row],[APU
(units)]]*(1+Table1[[#This Row],[APU Trend]])^8</f>
        <v>138287.20131072006</v>
      </c>
      <c r="O301" s="55">
        <f>Table1[[#This Row],[APU
(units)]]*(1+Table1[[#This Row],[APU Trend]])^9</f>
        <v>304231.84288358421</v>
      </c>
      <c r="P301" s="55">
        <f>Table1[[#This Row],[APU
(units)]]*(1+Table1[[#This Row],[APU Trend]])^10</f>
        <v>669310.05434388528</v>
      </c>
      <c r="Q301" s="55">
        <f>Table1[[#This Row],[APU
(units)]]*(1+Table1[[#This Row],[APU Trend]])^11</f>
        <v>1472482.1195565478</v>
      </c>
      <c r="R301" s="55">
        <f>SUM(Table1[[#This Row],[Oct]:[September]])</f>
        <v>2699340.5525203375</v>
      </c>
      <c r="S301" s="55">
        <f>Table1[[#This Row],[On-Hand Stock ($)]]*Table1[[#This Row],[APU Trend]]</f>
        <v>58356.207651304663</v>
      </c>
      <c r="T301" s="87">
        <v>1.2</v>
      </c>
      <c r="U301" s="87" t="b">
        <f>IF(AND(Table1[[#This Row],[INVENTROY SIZING]]&lt;0,Table1[[#This Row],[Lead Time (days)]]&lt;30),TRUE,FALSE)</f>
        <v>0</v>
      </c>
      <c r="V301" s="28">
        <v>0.82</v>
      </c>
      <c r="W301" s="28">
        <f>1.65+SQRT((30)*Table1[[#This Row],[Demand variability (COV)]])+(V301*Table1[[#This Row],[APU
(units)]])^2</f>
        <v>42708.536658187179</v>
      </c>
      <c r="X301" s="28">
        <f>(Table1[[#This Row],[INVENTORY IN UNITS ON HAND]]-W301)*Table1[[#This Row],[Std. Price ($)]]</f>
        <v>-5954039.2791922577</v>
      </c>
      <c r="Y301" s="28">
        <v>1.54</v>
      </c>
      <c r="Z301" s="28">
        <v>23</v>
      </c>
    </row>
    <row r="302" spans="1:26" x14ac:dyDescent="0.15">
      <c r="A302" s="31">
        <v>57080.215839971061</v>
      </c>
      <c r="B302" s="32">
        <v>5.2377820000000002</v>
      </c>
      <c r="C302" s="32">
        <v>1366.2594104544</v>
      </c>
      <c r="D302" s="32">
        <f>C302/Table1[[#This Row],[Std. Price ($)]]</f>
        <v>260.84694064289044</v>
      </c>
      <c r="E302" s="28">
        <v>220</v>
      </c>
      <c r="F302" s="28">
        <f>Table1[[#This Row],[APU
(units)]]*(1+Table1[[#This Row],[APU Trend]])^0</f>
        <v>220</v>
      </c>
      <c r="G302" s="28">
        <f>Table1[[#This Row],[APU
(units)]]*(1+Table1[[#This Row],[APU Trend]])^1</f>
        <v>264</v>
      </c>
      <c r="H302" s="28">
        <f>Table1[[#This Row],[APU
(units)]]*(1+Table1[[#This Row],[APU Trend]])^2</f>
        <v>316.8</v>
      </c>
      <c r="I302" s="55">
        <f>Table1[[#This Row],[APU
(units)]]*(1+Table1[[#This Row],[APU Trend]])^3</f>
        <v>380.15999999999997</v>
      </c>
      <c r="J302" s="55">
        <f>Table1[[#This Row],[APU
(units)]]*(1+Table1[[#This Row],[APU Trend]])^4</f>
        <v>456.19199999999995</v>
      </c>
      <c r="K302" s="55">
        <f>Table1[[#This Row],[APU
(units)]]*(1+Table1[[#This Row],[APU Trend]])^5</f>
        <v>547.43039999999996</v>
      </c>
      <c r="L302" s="55">
        <f>Table1[[#This Row],[APU
(units)]]*(1+Table1[[#This Row],[APU Trend]])^6</f>
        <v>656.91647999999998</v>
      </c>
      <c r="M302" s="55">
        <f>Table1[[#This Row],[APU
(units)]]*(1+Table1[[#This Row],[APU Trend]])^7</f>
        <v>788.29977599999995</v>
      </c>
      <c r="N302" s="55">
        <f>Table1[[#This Row],[APU
(units)]]*(1+Table1[[#This Row],[APU Trend]])^8</f>
        <v>945.95973119999985</v>
      </c>
      <c r="O302" s="55">
        <f>Table1[[#This Row],[APU
(units)]]*(1+Table1[[#This Row],[APU Trend]])^9</f>
        <v>1135.15167744</v>
      </c>
      <c r="P302" s="55">
        <f>Table1[[#This Row],[APU
(units)]]*(1+Table1[[#This Row],[APU Trend]])^10</f>
        <v>1362.1820129279997</v>
      </c>
      <c r="Q302" s="55">
        <f>Table1[[#This Row],[APU
(units)]]*(1+Table1[[#This Row],[APU Trend]])^11</f>
        <v>1634.6184155135998</v>
      </c>
      <c r="R302" s="55">
        <f>SUM(Table1[[#This Row],[Oct]:[September]])</f>
        <v>8707.7104930815985</v>
      </c>
      <c r="S302" s="55">
        <f>Table1[[#This Row],[On-Hand Stock ($)]]*Table1[[#This Row],[APU Trend]]</f>
        <v>273.25188209088003</v>
      </c>
      <c r="T302" s="87">
        <v>0.2</v>
      </c>
      <c r="U302" s="87" t="b">
        <f>IF(AND(Table1[[#This Row],[INVENTROY SIZING]]&lt;0,Table1[[#This Row],[Lead Time (days)]]&lt;30),TRUE,FALSE)</f>
        <v>0</v>
      </c>
      <c r="V302" s="28">
        <v>1</v>
      </c>
      <c r="W302" s="28">
        <f>1.65+SQRT((30)*Table1[[#This Row],[Demand variability (COV)]])+(V302*Table1[[#This Row],[APU
(units)]])^2</f>
        <v>48408.578203230274</v>
      </c>
      <c r="X302" s="28">
        <f>(Table1[[#This Row],[INVENTORY IN UNITS ON HAND]]-W302)*Table1[[#This Row],[Std. Price ($)]]</f>
        <v>-252187.32014801746</v>
      </c>
      <c r="Y302" s="28">
        <v>1.6</v>
      </c>
      <c r="Z302" s="28">
        <v>21</v>
      </c>
    </row>
    <row r="303" spans="1:26" x14ac:dyDescent="0.15">
      <c r="A303" s="31">
        <v>12710.548773965547</v>
      </c>
      <c r="B303" s="32">
        <v>87.555160000000015</v>
      </c>
      <c r="C303" s="32">
        <v>42771.831021464182</v>
      </c>
      <c r="D303" s="32">
        <f>C303/Table1[[#This Row],[Std. Price ($)]]</f>
        <v>488.51296738495108</v>
      </c>
      <c r="E303" s="28">
        <v>252</v>
      </c>
      <c r="F303" s="28">
        <f>Table1[[#This Row],[APU
(units)]]*(1+Table1[[#This Row],[APU Trend]])^0</f>
        <v>252</v>
      </c>
      <c r="G303" s="28">
        <f>Table1[[#This Row],[APU
(units)]]*(1+Table1[[#This Row],[APU Trend]])^1</f>
        <v>378</v>
      </c>
      <c r="H303" s="28">
        <f>Table1[[#This Row],[APU
(units)]]*(1+Table1[[#This Row],[APU Trend]])^2</f>
        <v>567</v>
      </c>
      <c r="I303" s="55">
        <f>Table1[[#This Row],[APU
(units)]]*(1+Table1[[#This Row],[APU Trend]])^3</f>
        <v>850.5</v>
      </c>
      <c r="J303" s="55">
        <f>Table1[[#This Row],[APU
(units)]]*(1+Table1[[#This Row],[APU Trend]])^4</f>
        <v>1275.75</v>
      </c>
      <c r="K303" s="55">
        <f>Table1[[#This Row],[APU
(units)]]*(1+Table1[[#This Row],[APU Trend]])^5</f>
        <v>1913.625</v>
      </c>
      <c r="L303" s="55">
        <f>Table1[[#This Row],[APU
(units)]]*(1+Table1[[#This Row],[APU Trend]])^6</f>
        <v>2870.4375</v>
      </c>
      <c r="M303" s="55">
        <f>Table1[[#This Row],[APU
(units)]]*(1+Table1[[#This Row],[APU Trend]])^7</f>
        <v>4305.65625</v>
      </c>
      <c r="N303" s="55">
        <f>Table1[[#This Row],[APU
(units)]]*(1+Table1[[#This Row],[APU Trend]])^8</f>
        <v>6458.484375</v>
      </c>
      <c r="O303" s="55">
        <f>Table1[[#This Row],[APU
(units)]]*(1+Table1[[#This Row],[APU Trend]])^9</f>
        <v>9687.7265625</v>
      </c>
      <c r="P303" s="55">
        <f>Table1[[#This Row],[APU
(units)]]*(1+Table1[[#This Row],[APU Trend]])^10</f>
        <v>14531.58984375</v>
      </c>
      <c r="Q303" s="55">
        <f>Table1[[#This Row],[APU
(units)]]*(1+Table1[[#This Row],[APU Trend]])^11</f>
        <v>21797.384765625</v>
      </c>
      <c r="R303" s="55">
        <f>SUM(Table1[[#This Row],[Oct]:[September]])</f>
        <v>64888.154296875</v>
      </c>
      <c r="S303" s="55">
        <f>Table1[[#This Row],[On-Hand Stock ($)]]*Table1[[#This Row],[APU Trend]]</f>
        <v>21385.915510732091</v>
      </c>
      <c r="T303" s="87">
        <v>0.5</v>
      </c>
      <c r="U303" s="87" t="b">
        <f>IF(AND(Table1[[#This Row],[INVENTROY SIZING]]&lt;0,Table1[[#This Row],[Lead Time (days)]]&lt;30),TRUE,FALSE)</f>
        <v>0</v>
      </c>
      <c r="V303" s="28">
        <v>1</v>
      </c>
      <c r="W303" s="28">
        <f>1.65+SQRT((30)*Table1[[#This Row],[Demand variability (COV)]])+(V303*Table1[[#This Row],[APU
(units)]])^2</f>
        <v>63512.621370023175</v>
      </c>
      <c r="X303" s="28">
        <f>(Table1[[#This Row],[INVENTORY IN UNITS ON HAND]]-W303)*Table1[[#This Row],[Std. Price ($)]]</f>
        <v>-5518085.8950503347</v>
      </c>
      <c r="Y303" s="28">
        <v>1.62</v>
      </c>
      <c r="Z303" s="28">
        <v>31</v>
      </c>
    </row>
    <row r="304" spans="1:26" x14ac:dyDescent="0.15">
      <c r="A304" s="31">
        <v>7484.9624092659715</v>
      </c>
      <c r="B304" s="32">
        <v>61.111820000000002</v>
      </c>
      <c r="C304" s="32">
        <v>12702.014032463947</v>
      </c>
      <c r="D304" s="32">
        <f>C304/Table1[[#This Row],[Std. Price ($)]]</f>
        <v>207.84872766780546</v>
      </c>
      <c r="E304" s="28">
        <v>566</v>
      </c>
      <c r="F304" s="28">
        <f>Table1[[#This Row],[APU
(units)]]*(1+Table1[[#This Row],[APU Trend]])^0</f>
        <v>566</v>
      </c>
      <c r="G304" s="28">
        <f>Table1[[#This Row],[APU
(units)]]*(1+Table1[[#This Row],[APU Trend]])^1</f>
        <v>679.19999999999993</v>
      </c>
      <c r="H304" s="28">
        <f>Table1[[#This Row],[APU
(units)]]*(1+Table1[[#This Row],[APU Trend]])^2</f>
        <v>815.04</v>
      </c>
      <c r="I304" s="55">
        <f>Table1[[#This Row],[APU
(units)]]*(1+Table1[[#This Row],[APU Trend]])^3</f>
        <v>978.048</v>
      </c>
      <c r="J304" s="55">
        <f>Table1[[#This Row],[APU
(units)]]*(1+Table1[[#This Row],[APU Trend]])^4</f>
        <v>1173.6576</v>
      </c>
      <c r="K304" s="55">
        <f>Table1[[#This Row],[APU
(units)]]*(1+Table1[[#This Row],[APU Trend]])^5</f>
        <v>1408.3891199999998</v>
      </c>
      <c r="L304" s="55">
        <f>Table1[[#This Row],[APU
(units)]]*(1+Table1[[#This Row],[APU Trend]])^6</f>
        <v>1690.0669439999999</v>
      </c>
      <c r="M304" s="55">
        <f>Table1[[#This Row],[APU
(units)]]*(1+Table1[[#This Row],[APU Trend]])^7</f>
        <v>2028.0803327999997</v>
      </c>
      <c r="N304" s="55">
        <f>Table1[[#This Row],[APU
(units)]]*(1+Table1[[#This Row],[APU Trend]])^8</f>
        <v>2433.6963993599998</v>
      </c>
      <c r="O304" s="55">
        <f>Table1[[#This Row],[APU
(units)]]*(1+Table1[[#This Row],[APU Trend]])^9</f>
        <v>2920.4356792319995</v>
      </c>
      <c r="P304" s="55">
        <f>Table1[[#This Row],[APU
(units)]]*(1+Table1[[#This Row],[APU Trend]])^10</f>
        <v>3504.5228150783996</v>
      </c>
      <c r="Q304" s="55">
        <f>Table1[[#This Row],[APU
(units)]]*(1+Table1[[#This Row],[APU Trend]])^11</f>
        <v>4205.4273780940794</v>
      </c>
      <c r="R304" s="55">
        <f>SUM(Table1[[#This Row],[Oct]:[September]])</f>
        <v>22402.564268564478</v>
      </c>
      <c r="S304" s="55">
        <f>Table1[[#This Row],[On-Hand Stock ($)]]*Table1[[#This Row],[APU Trend]]</f>
        <v>2540.4028064927898</v>
      </c>
      <c r="T304" s="87">
        <v>0.2</v>
      </c>
      <c r="U304" s="87" t="b">
        <f>IF(AND(Table1[[#This Row],[INVENTROY SIZING]]&lt;0,Table1[[#This Row],[Lead Time (days)]]&lt;30),TRUE,FALSE)</f>
        <v>0</v>
      </c>
      <c r="V304" s="28">
        <v>1</v>
      </c>
      <c r="W304" s="28">
        <f>1.65+SQRT((30)*Table1[[#This Row],[Demand variability (COV)]])+(V304*Table1[[#This Row],[APU
(units)]])^2</f>
        <v>320362.29758001544</v>
      </c>
      <c r="X304" s="28">
        <f>(Table1[[#This Row],[INVENTORY IN UNITS ON HAND]]-W304)*Table1[[#This Row],[Std. Price ($)]]</f>
        <v>-19565221.050463874</v>
      </c>
      <c r="Y304" s="28">
        <v>0.72</v>
      </c>
      <c r="Z304" s="28">
        <v>13</v>
      </c>
    </row>
    <row r="305" spans="1:26" x14ac:dyDescent="0.15">
      <c r="A305" s="31">
        <v>58765.315065684073</v>
      </c>
      <c r="B305" s="32">
        <v>5.5301400000000003</v>
      </c>
      <c r="C305" s="32">
        <v>1291.216771053</v>
      </c>
      <c r="D305" s="32">
        <f>C305/Table1[[#This Row],[Std. Price ($)]]</f>
        <v>233.48717592194771</v>
      </c>
      <c r="E305" s="28">
        <v>204</v>
      </c>
      <c r="F305" s="28">
        <f>Table1[[#This Row],[APU
(units)]]*(1+Table1[[#This Row],[APU Trend]])^0</f>
        <v>204</v>
      </c>
      <c r="G305" s="28">
        <f>Table1[[#This Row],[APU
(units)]]*(1+Table1[[#This Row],[APU Trend]])^1</f>
        <v>448.8</v>
      </c>
      <c r="H305" s="28">
        <f>Table1[[#This Row],[APU
(units)]]*(1+Table1[[#This Row],[APU Trend]])^2</f>
        <v>987.36000000000013</v>
      </c>
      <c r="I305" s="55">
        <f>Table1[[#This Row],[APU
(units)]]*(1+Table1[[#This Row],[APU Trend]])^3</f>
        <v>2172.1920000000005</v>
      </c>
      <c r="J305" s="55">
        <f>Table1[[#This Row],[APU
(units)]]*(1+Table1[[#This Row],[APU Trend]])^4</f>
        <v>4778.8224000000009</v>
      </c>
      <c r="K305" s="55">
        <f>Table1[[#This Row],[APU
(units)]]*(1+Table1[[#This Row],[APU Trend]])^5</f>
        <v>10513.409280000003</v>
      </c>
      <c r="L305" s="55">
        <f>Table1[[#This Row],[APU
(units)]]*(1+Table1[[#This Row],[APU Trend]])^6</f>
        <v>23129.50041600001</v>
      </c>
      <c r="M305" s="55">
        <f>Table1[[#This Row],[APU
(units)]]*(1+Table1[[#This Row],[APU Trend]])^7</f>
        <v>50884.900915200029</v>
      </c>
      <c r="N305" s="55">
        <f>Table1[[#This Row],[APU
(units)]]*(1+Table1[[#This Row],[APU Trend]])^8</f>
        <v>111946.78201344005</v>
      </c>
      <c r="O305" s="55">
        <f>Table1[[#This Row],[APU
(units)]]*(1+Table1[[#This Row],[APU Trend]])^9</f>
        <v>246282.92042956816</v>
      </c>
      <c r="P305" s="55">
        <f>Table1[[#This Row],[APU
(units)]]*(1+Table1[[#This Row],[APU Trend]])^10</f>
        <v>541822.42494505004</v>
      </c>
      <c r="Q305" s="55">
        <f>Table1[[#This Row],[APU
(units)]]*(1+Table1[[#This Row],[APU Trend]])^11</f>
        <v>1192009.3348791101</v>
      </c>
      <c r="R305" s="55">
        <f>SUM(Table1[[#This Row],[Oct]:[September]])</f>
        <v>2185180.4472783683</v>
      </c>
      <c r="S305" s="55">
        <f>Table1[[#This Row],[On-Hand Stock ($)]]*Table1[[#This Row],[APU Trend]]</f>
        <v>1549.4601252636</v>
      </c>
      <c r="T305" s="87">
        <v>1.2</v>
      </c>
      <c r="U305" s="87" t="b">
        <f>IF(AND(Table1[[#This Row],[INVENTROY SIZING]]&lt;0,Table1[[#This Row],[Lead Time (days)]]&lt;30),TRUE,FALSE)</f>
        <v>0</v>
      </c>
      <c r="V305" s="28">
        <v>1</v>
      </c>
      <c r="W305" s="28">
        <f>1.65+SQRT((30)*Table1[[#This Row],[Demand variability (COV)]])+(V305*Table1[[#This Row],[APU
(units)]])^2</f>
        <v>41623.822519744805</v>
      </c>
      <c r="X305" s="28">
        <f>(Table1[[#This Row],[INVENTORY IN UNITS ON HAND]]-W305)*Table1[[#This Row],[Std. Price ($)]]</f>
        <v>-228894.34909828854</v>
      </c>
      <c r="Y305" s="28">
        <v>1.27</v>
      </c>
      <c r="Z305" s="28">
        <v>25</v>
      </c>
    </row>
    <row r="306" spans="1:26" x14ac:dyDescent="0.15">
      <c r="A306" s="31">
        <v>39833.665689295594</v>
      </c>
      <c r="B306" s="32">
        <v>9.9880000000000013</v>
      </c>
      <c r="C306" s="32">
        <v>3127.2345456000007</v>
      </c>
      <c r="D306" s="32">
        <f>C306/Table1[[#This Row],[Std. Price ($)]]</f>
        <v>313.09917356828197</v>
      </c>
      <c r="E306" s="28">
        <v>300</v>
      </c>
      <c r="F306" s="28">
        <f>Table1[[#This Row],[APU
(units)]]*(1+Table1[[#This Row],[APU Trend]])^0</f>
        <v>300</v>
      </c>
      <c r="G306" s="28">
        <f>Table1[[#This Row],[APU
(units)]]*(1+Table1[[#This Row],[APU Trend]])^1</f>
        <v>750</v>
      </c>
      <c r="H306" s="28">
        <f>Table1[[#This Row],[APU
(units)]]*(1+Table1[[#This Row],[APU Trend]])^2</f>
        <v>1875</v>
      </c>
      <c r="I306" s="55">
        <f>Table1[[#This Row],[APU
(units)]]*(1+Table1[[#This Row],[APU Trend]])^3</f>
        <v>4687.5</v>
      </c>
      <c r="J306" s="55">
        <f>Table1[[#This Row],[APU
(units)]]*(1+Table1[[#This Row],[APU Trend]])^4</f>
        <v>11718.75</v>
      </c>
      <c r="K306" s="55">
        <f>Table1[[#This Row],[APU
(units)]]*(1+Table1[[#This Row],[APU Trend]])^5</f>
        <v>29296.875</v>
      </c>
      <c r="L306" s="55">
        <f>Table1[[#This Row],[APU
(units)]]*(1+Table1[[#This Row],[APU Trend]])^6</f>
        <v>73242.1875</v>
      </c>
      <c r="M306" s="55">
        <f>Table1[[#This Row],[APU
(units)]]*(1+Table1[[#This Row],[APU Trend]])^7</f>
        <v>183105.46875</v>
      </c>
      <c r="N306" s="55">
        <f>Table1[[#This Row],[APU
(units)]]*(1+Table1[[#This Row],[APU Trend]])^8</f>
        <v>457763.671875</v>
      </c>
      <c r="O306" s="55">
        <f>Table1[[#This Row],[APU
(units)]]*(1+Table1[[#This Row],[APU Trend]])^9</f>
        <v>1144409.1796875</v>
      </c>
      <c r="P306" s="55">
        <f>Table1[[#This Row],[APU
(units)]]*(1+Table1[[#This Row],[APU Trend]])^10</f>
        <v>2861022.94921875</v>
      </c>
      <c r="Q306" s="55">
        <f>Table1[[#This Row],[APU
(units)]]*(1+Table1[[#This Row],[APU Trend]])^11</f>
        <v>7152557.373046875</v>
      </c>
      <c r="R306" s="55">
        <f>SUM(Table1[[#This Row],[Oct]:[September]])</f>
        <v>11920728.955078125</v>
      </c>
      <c r="S306" s="55">
        <f>Table1[[#This Row],[On-Hand Stock ($)]]*Table1[[#This Row],[APU Trend]]</f>
        <v>4690.8518184000013</v>
      </c>
      <c r="T306" s="87">
        <v>1.5</v>
      </c>
      <c r="U306" s="87" t="b">
        <f>IF(AND(Table1[[#This Row],[INVENTROY SIZING]]&lt;0,Table1[[#This Row],[Lead Time (days)]]&lt;30),TRUE,FALSE)</f>
        <v>0</v>
      </c>
      <c r="V306" s="28">
        <v>1</v>
      </c>
      <c r="W306" s="28">
        <f>1.65+SQRT((30)*Table1[[#This Row],[Demand variability (COV)]])+(V306*Table1[[#This Row],[APU
(units)]])^2</f>
        <v>90006.297580015453</v>
      </c>
      <c r="X306" s="28">
        <f>(Table1[[#This Row],[INVENTORY IN UNITS ON HAND]]-W306)*Table1[[#This Row],[Std. Price ($)]]</f>
        <v>-895855.66568359453</v>
      </c>
      <c r="Y306" s="28">
        <v>0.72</v>
      </c>
      <c r="Z306" s="28">
        <v>33</v>
      </c>
    </row>
    <row r="307" spans="1:26" x14ac:dyDescent="0.15">
      <c r="A307" s="31">
        <v>86550.049538601947</v>
      </c>
      <c r="B307" s="32">
        <v>11.990000000000002</v>
      </c>
      <c r="C307" s="32">
        <v>7299.5377835846593</v>
      </c>
      <c r="D307" s="32">
        <f>C307/Table1[[#This Row],[Std. Price ($)]]</f>
        <v>608.80215042407485</v>
      </c>
      <c r="E307" s="28">
        <v>712</v>
      </c>
      <c r="F307" s="28">
        <f>Table1[[#This Row],[APU
(units)]]*(1+Table1[[#This Row],[APU Trend]])^0</f>
        <v>712</v>
      </c>
      <c r="G307" s="28">
        <f>Table1[[#This Row],[APU
(units)]]*(1+Table1[[#This Row],[APU Trend]])^1</f>
        <v>284.8</v>
      </c>
      <c r="H307" s="28">
        <f>Table1[[#This Row],[APU
(units)]]*(1+Table1[[#This Row],[APU Trend]])^2</f>
        <v>113.92000000000002</v>
      </c>
      <c r="I307" s="55">
        <f>Table1[[#This Row],[APU
(units)]]*(1+Table1[[#This Row],[APU Trend]])^3</f>
        <v>45.568000000000012</v>
      </c>
      <c r="J307" s="55">
        <f>Table1[[#This Row],[APU
(units)]]*(1+Table1[[#This Row],[APU Trend]])^4</f>
        <v>18.227200000000007</v>
      </c>
      <c r="K307" s="55">
        <f>Table1[[#This Row],[APU
(units)]]*(1+Table1[[#This Row],[APU Trend]])^5</f>
        <v>7.290880000000004</v>
      </c>
      <c r="L307" s="55">
        <f>Table1[[#This Row],[APU
(units)]]*(1+Table1[[#This Row],[APU Trend]])^6</f>
        <v>2.9163520000000016</v>
      </c>
      <c r="M307" s="55">
        <f>Table1[[#This Row],[APU
(units)]]*(1+Table1[[#This Row],[APU Trend]])^7</f>
        <v>1.1665408000000008</v>
      </c>
      <c r="N307" s="55">
        <f>Table1[[#This Row],[APU
(units)]]*(1+Table1[[#This Row],[APU Trend]])^8</f>
        <v>0.46661632000000042</v>
      </c>
      <c r="O307" s="55">
        <f>Table1[[#This Row],[APU
(units)]]*(1+Table1[[#This Row],[APU Trend]])^9</f>
        <v>0.18664652800000017</v>
      </c>
      <c r="P307" s="55">
        <f>Table1[[#This Row],[APU
(units)]]*(1+Table1[[#This Row],[APU Trend]])^10</f>
        <v>7.4658611200000086E-2</v>
      </c>
      <c r="Q307" s="55">
        <f>Table1[[#This Row],[APU
(units)]]*(1+Table1[[#This Row],[APU Trend]])^11</f>
        <v>2.9863444480000032E-2</v>
      </c>
      <c r="R307" s="55">
        <f>SUM(Table1[[#This Row],[Oct]:[September]])</f>
        <v>1186.6467577036799</v>
      </c>
      <c r="S307" s="55">
        <f>Table1[[#This Row],[On-Hand Stock ($)]]*Table1[[#This Row],[APU Trend]]</f>
        <v>-4379.7226701507952</v>
      </c>
      <c r="T307" s="87">
        <v>-0.6</v>
      </c>
      <c r="U307" s="87" t="b">
        <f>IF(AND(Table1[[#This Row],[INVENTROY SIZING]]&lt;0,Table1[[#This Row],[Lead Time (days)]]&lt;30),TRUE,FALSE)</f>
        <v>1</v>
      </c>
      <c r="V307" s="28">
        <v>0.71</v>
      </c>
      <c r="W307" s="28">
        <f>1.65+SQRT((30)*Table1[[#This Row],[Demand variability (COV)]])+(V307*Table1[[#This Row],[APU
(units)]])^2</f>
        <v>255557.25849303146</v>
      </c>
      <c r="X307" s="28">
        <f>(Table1[[#This Row],[INVENTORY IN UNITS ON HAND]]-W307)*Table1[[#This Row],[Std. Price ($)]]</f>
        <v>-3056831.991547863</v>
      </c>
      <c r="Y307" s="28">
        <v>0.88</v>
      </c>
      <c r="Z307" s="28">
        <v>22</v>
      </c>
    </row>
    <row r="308" spans="1:26" x14ac:dyDescent="0.15">
      <c r="A308" s="31">
        <v>44208.909703113299</v>
      </c>
      <c r="B308" s="32">
        <v>37.729999999999997</v>
      </c>
      <c r="C308" s="32">
        <v>10297.903364437852</v>
      </c>
      <c r="D308" s="32">
        <f>C308/Table1[[#This Row],[Std. Price ($)]]</f>
        <v>272.93674435297783</v>
      </c>
      <c r="E308" s="28">
        <v>462</v>
      </c>
      <c r="F308" s="28">
        <f>Table1[[#This Row],[APU
(units)]]*(1+Table1[[#This Row],[APU Trend]])^0</f>
        <v>462</v>
      </c>
      <c r="G308" s="28">
        <f>Table1[[#This Row],[APU
(units)]]*(1+Table1[[#This Row],[APU Trend]])^1</f>
        <v>415.8</v>
      </c>
      <c r="H308" s="28">
        <f>Table1[[#This Row],[APU
(units)]]*(1+Table1[[#This Row],[APU Trend]])^2</f>
        <v>374.22</v>
      </c>
      <c r="I308" s="55">
        <f>Table1[[#This Row],[APU
(units)]]*(1+Table1[[#This Row],[APU Trend]])^3</f>
        <v>336.79800000000006</v>
      </c>
      <c r="J308" s="55">
        <f>Table1[[#This Row],[APU
(units)]]*(1+Table1[[#This Row],[APU Trend]])^4</f>
        <v>303.11820000000006</v>
      </c>
      <c r="K308" s="55">
        <f>Table1[[#This Row],[APU
(units)]]*(1+Table1[[#This Row],[APU Trend]])^5</f>
        <v>272.8063800000001</v>
      </c>
      <c r="L308" s="55">
        <f>Table1[[#This Row],[APU
(units)]]*(1+Table1[[#This Row],[APU Trend]])^6</f>
        <v>245.52574200000006</v>
      </c>
      <c r="M308" s="55">
        <f>Table1[[#This Row],[APU
(units)]]*(1+Table1[[#This Row],[APU Trend]])^7</f>
        <v>220.97316780000006</v>
      </c>
      <c r="N308" s="55">
        <f>Table1[[#This Row],[APU
(units)]]*(1+Table1[[#This Row],[APU Trend]])^8</f>
        <v>198.87585102000008</v>
      </c>
      <c r="O308" s="55">
        <f>Table1[[#This Row],[APU
(units)]]*(1+Table1[[#This Row],[APU Trend]])^9</f>
        <v>178.98826591800008</v>
      </c>
      <c r="P308" s="55">
        <f>Table1[[#This Row],[APU
(units)]]*(1+Table1[[#This Row],[APU Trend]])^10</f>
        <v>161.08943932620008</v>
      </c>
      <c r="Q308" s="55">
        <f>Table1[[#This Row],[APU
(units)]]*(1+Table1[[#This Row],[APU Trend]])^11</f>
        <v>144.98049539358007</v>
      </c>
      <c r="R308" s="55">
        <f>SUM(Table1[[#This Row],[Oct]:[September]])</f>
        <v>3315.175541457781</v>
      </c>
      <c r="S308" s="55">
        <f>Table1[[#This Row],[On-Hand Stock ($)]]*Table1[[#This Row],[APU Trend]]</f>
        <v>-1029.7903364437852</v>
      </c>
      <c r="T308" s="87">
        <v>-0.1</v>
      </c>
      <c r="U308" s="87" t="b">
        <f>IF(AND(Table1[[#This Row],[INVENTROY SIZING]]&lt;0,Table1[[#This Row],[Lead Time (days)]]&lt;30),TRUE,FALSE)</f>
        <v>0</v>
      </c>
      <c r="V308" s="28">
        <v>0.71</v>
      </c>
      <c r="W308" s="28">
        <f>1.65+SQRT((30)*Table1[[#This Row],[Demand variability (COV)]])+(V308*Table1[[#This Row],[APU
(units)]])^2</f>
        <v>107601.91682654449</v>
      </c>
      <c r="X308" s="28">
        <f>(Table1[[#This Row],[INVENTORY IN UNITS ON HAND]]-W308)*Table1[[#This Row],[Std. Price ($)]]</f>
        <v>-4049522.4185010856</v>
      </c>
      <c r="Y308" s="28">
        <v>0.33</v>
      </c>
      <c r="Z308" s="28">
        <v>33</v>
      </c>
    </row>
    <row r="309" spans="1:26" x14ac:dyDescent="0.15">
      <c r="A309" s="31">
        <v>53493.122481015278</v>
      </c>
      <c r="B309" s="32">
        <v>11.532180000000002</v>
      </c>
      <c r="C309" s="32">
        <v>2565.1421489925006</v>
      </c>
      <c r="D309" s="32">
        <f>C309/Table1[[#This Row],[Std. Price ($)]]</f>
        <v>222.43341232902193</v>
      </c>
      <c r="E309" s="28">
        <v>486</v>
      </c>
      <c r="F309" s="28">
        <f>Table1[[#This Row],[APU
(units)]]*(1+Table1[[#This Row],[APU Trend]])^0</f>
        <v>486</v>
      </c>
      <c r="G309" s="28">
        <f>Table1[[#This Row],[APU
(units)]]*(1+Table1[[#This Row],[APU Trend]])^1</f>
        <v>874.80000000000007</v>
      </c>
      <c r="H309" s="28">
        <f>Table1[[#This Row],[APU
(units)]]*(1+Table1[[#This Row],[APU Trend]])^2</f>
        <v>1574.64</v>
      </c>
      <c r="I309" s="55">
        <f>Table1[[#This Row],[APU
(units)]]*(1+Table1[[#This Row],[APU Trend]])^3</f>
        <v>2834.3520000000003</v>
      </c>
      <c r="J309" s="55">
        <f>Table1[[#This Row],[APU
(units)]]*(1+Table1[[#This Row],[APU Trend]])^4</f>
        <v>5101.8336000000008</v>
      </c>
      <c r="K309" s="55">
        <f>Table1[[#This Row],[APU
(units)]]*(1+Table1[[#This Row],[APU Trend]])^5</f>
        <v>9183.3004800000035</v>
      </c>
      <c r="L309" s="55">
        <f>Table1[[#This Row],[APU
(units)]]*(1+Table1[[#This Row],[APU Trend]])^6</f>
        <v>16529.940864000004</v>
      </c>
      <c r="M309" s="55">
        <f>Table1[[#This Row],[APU
(units)]]*(1+Table1[[#This Row],[APU Trend]])^7</f>
        <v>29753.893555200008</v>
      </c>
      <c r="N309" s="55">
        <f>Table1[[#This Row],[APU
(units)]]*(1+Table1[[#This Row],[APU Trend]])^8</f>
        <v>53557.00839936002</v>
      </c>
      <c r="O309" s="55">
        <f>Table1[[#This Row],[APU
(units)]]*(1+Table1[[#This Row],[APU Trend]])^9</f>
        <v>96402.615118848043</v>
      </c>
      <c r="P309" s="55">
        <f>Table1[[#This Row],[APU
(units)]]*(1+Table1[[#This Row],[APU Trend]])^10</f>
        <v>173524.70721392648</v>
      </c>
      <c r="Q309" s="55">
        <f>Table1[[#This Row],[APU
(units)]]*(1+Table1[[#This Row],[APU Trend]])^11</f>
        <v>312344.4729850677</v>
      </c>
      <c r="R309" s="55">
        <f>SUM(Table1[[#This Row],[Oct]:[September]])</f>
        <v>702167.56421640224</v>
      </c>
      <c r="S309" s="55">
        <f>Table1[[#This Row],[On-Hand Stock ($)]]*Table1[[#This Row],[APU Trend]]</f>
        <v>2052.1137191940006</v>
      </c>
      <c r="T309" s="87">
        <v>0.8</v>
      </c>
      <c r="U309" s="87" t="b">
        <f>IF(AND(Table1[[#This Row],[INVENTROY SIZING]]&lt;0,Table1[[#This Row],[Lead Time (days)]]&lt;30),TRUE,FALSE)</f>
        <v>0</v>
      </c>
      <c r="V309" s="28">
        <v>1</v>
      </c>
      <c r="W309" s="28">
        <f>1.65+SQRT((30)*Table1[[#This Row],[Demand variability (COV)]])+(V309*Table1[[#This Row],[APU
(units)]])^2</f>
        <v>236200.38861278753</v>
      </c>
      <c r="X309" s="28">
        <f>(Table1[[#This Row],[INVENTORY IN UNITS ON HAND]]-W309)*Table1[[#This Row],[Std. Price ($)]]</f>
        <v>-2721340.2554036239</v>
      </c>
      <c r="Y309" s="28">
        <v>0.25</v>
      </c>
      <c r="Z309" s="28">
        <v>35</v>
      </c>
    </row>
    <row r="310" spans="1:26" x14ac:dyDescent="0.15">
      <c r="A310" s="31">
        <v>69017.254505096775</v>
      </c>
      <c r="B310" s="32">
        <v>39.93</v>
      </c>
      <c r="C310" s="32">
        <v>6955.5445895833336</v>
      </c>
      <c r="D310" s="32">
        <f>C310/Table1[[#This Row],[Std. Price ($)]]</f>
        <v>174.1934532828283</v>
      </c>
      <c r="E310" s="28">
        <v>470</v>
      </c>
      <c r="F310" s="28">
        <f>Table1[[#This Row],[APU
(units)]]*(1+Table1[[#This Row],[APU Trend]])^0</f>
        <v>470</v>
      </c>
      <c r="G310" s="28">
        <f>Table1[[#This Row],[APU
(units)]]*(1+Table1[[#This Row],[APU Trend]])^1</f>
        <v>141.00000000000003</v>
      </c>
      <c r="H310" s="28">
        <f>Table1[[#This Row],[APU
(units)]]*(1+Table1[[#This Row],[APU Trend]])^2</f>
        <v>42.300000000000011</v>
      </c>
      <c r="I310" s="55">
        <f>Table1[[#This Row],[APU
(units)]]*(1+Table1[[#This Row],[APU Trend]])^3</f>
        <v>12.690000000000005</v>
      </c>
      <c r="J310" s="55">
        <f>Table1[[#This Row],[APU
(units)]]*(1+Table1[[#This Row],[APU Trend]])^4</f>
        <v>3.8070000000000022</v>
      </c>
      <c r="K310" s="55">
        <f>Table1[[#This Row],[APU
(units)]]*(1+Table1[[#This Row],[APU Trend]])^5</f>
        <v>1.1421000000000008</v>
      </c>
      <c r="L310" s="55">
        <f>Table1[[#This Row],[APU
(units)]]*(1+Table1[[#This Row],[APU Trend]])^6</f>
        <v>0.34263000000000027</v>
      </c>
      <c r="M310" s="55">
        <f>Table1[[#This Row],[APU
(units)]]*(1+Table1[[#This Row],[APU Trend]])^7</f>
        <v>0.1027890000000001</v>
      </c>
      <c r="N310" s="55">
        <f>Table1[[#This Row],[APU
(units)]]*(1+Table1[[#This Row],[APU Trend]])^8</f>
        <v>3.0836700000000033E-2</v>
      </c>
      <c r="O310" s="55">
        <f>Table1[[#This Row],[APU
(units)]]*(1+Table1[[#This Row],[APU Trend]])^9</f>
        <v>9.2510100000000109E-3</v>
      </c>
      <c r="P310" s="55">
        <f>Table1[[#This Row],[APU
(units)]]*(1+Table1[[#This Row],[APU Trend]])^10</f>
        <v>2.7753030000000037E-3</v>
      </c>
      <c r="Q310" s="55">
        <f>Table1[[#This Row],[APU
(units)]]*(1+Table1[[#This Row],[APU Trend]])^11</f>
        <v>8.3259090000000131E-4</v>
      </c>
      <c r="R310" s="55">
        <f>SUM(Table1[[#This Row],[Oct]:[September]])</f>
        <v>671.42821460390007</v>
      </c>
      <c r="S310" s="55">
        <f>Table1[[#This Row],[On-Hand Stock ($)]]*Table1[[#This Row],[APU Trend]]</f>
        <v>-4868.8812127083329</v>
      </c>
      <c r="T310" s="87">
        <v>-0.7</v>
      </c>
      <c r="U310" s="87" t="b">
        <f>IF(AND(Table1[[#This Row],[INVENTROY SIZING]]&lt;0,Table1[[#This Row],[Lead Time (days)]]&lt;30),TRUE,FALSE)</f>
        <v>0</v>
      </c>
      <c r="V310" s="28">
        <v>1</v>
      </c>
      <c r="W310" s="28">
        <f>1.65+SQRT((30)*Table1[[#This Row],[Demand variability (COV)]])+(V310*Table1[[#This Row],[APU
(units)]])^2</f>
        <v>220904.38861278753</v>
      </c>
      <c r="X310" s="28">
        <f>(Table1[[#This Row],[INVENTORY IN UNITS ON HAND]]-W310)*Table1[[#This Row],[Std. Price ($)]]</f>
        <v>-8813756.6927190237</v>
      </c>
      <c r="Y310" s="28">
        <v>0.25</v>
      </c>
      <c r="Z310" s="28">
        <v>35</v>
      </c>
    </row>
    <row r="311" spans="1:26" x14ac:dyDescent="0.15">
      <c r="A311" s="31">
        <v>3478.9385520711203</v>
      </c>
      <c r="B311" s="32">
        <v>6.9962200000000001</v>
      </c>
      <c r="C311" s="32">
        <v>2538.1671534222546</v>
      </c>
      <c r="D311" s="32">
        <f>C311/Table1[[#This Row],[Std. Price ($)]]</f>
        <v>362.79121488779003</v>
      </c>
      <c r="E311" s="28">
        <v>308</v>
      </c>
      <c r="F311" s="28">
        <f>Table1[[#This Row],[APU
(units)]]*(1+Table1[[#This Row],[APU Trend]])^0</f>
        <v>308</v>
      </c>
      <c r="G311" s="28">
        <f>Table1[[#This Row],[APU
(units)]]*(1+Table1[[#This Row],[APU Trend]])^1</f>
        <v>369.59999999999997</v>
      </c>
      <c r="H311" s="28">
        <f>Table1[[#This Row],[APU
(units)]]*(1+Table1[[#This Row],[APU Trend]])^2</f>
        <v>443.52</v>
      </c>
      <c r="I311" s="55">
        <f>Table1[[#This Row],[APU
(units)]]*(1+Table1[[#This Row],[APU Trend]])^3</f>
        <v>532.22400000000005</v>
      </c>
      <c r="J311" s="55">
        <f>Table1[[#This Row],[APU
(units)]]*(1+Table1[[#This Row],[APU Trend]])^4</f>
        <v>638.66879999999992</v>
      </c>
      <c r="K311" s="55">
        <f>Table1[[#This Row],[APU
(units)]]*(1+Table1[[#This Row],[APU Trend]])^5</f>
        <v>766.40255999999999</v>
      </c>
      <c r="L311" s="55">
        <f>Table1[[#This Row],[APU
(units)]]*(1+Table1[[#This Row],[APU Trend]])^6</f>
        <v>919.68307199999992</v>
      </c>
      <c r="M311" s="55">
        <f>Table1[[#This Row],[APU
(units)]]*(1+Table1[[#This Row],[APU Trend]])^7</f>
        <v>1103.6196863999999</v>
      </c>
      <c r="N311" s="55">
        <f>Table1[[#This Row],[APU
(units)]]*(1+Table1[[#This Row],[APU Trend]])^8</f>
        <v>1324.3436236799998</v>
      </c>
      <c r="O311" s="55">
        <f>Table1[[#This Row],[APU
(units)]]*(1+Table1[[#This Row],[APU Trend]])^9</f>
        <v>1589.2123484159997</v>
      </c>
      <c r="P311" s="55">
        <f>Table1[[#This Row],[APU
(units)]]*(1+Table1[[#This Row],[APU Trend]])^10</f>
        <v>1907.0548180991998</v>
      </c>
      <c r="Q311" s="55">
        <f>Table1[[#This Row],[APU
(units)]]*(1+Table1[[#This Row],[APU Trend]])^11</f>
        <v>2288.4657817190396</v>
      </c>
      <c r="R311" s="55">
        <f>SUM(Table1[[#This Row],[Oct]:[September]])</f>
        <v>12190.794690314238</v>
      </c>
      <c r="S311" s="55">
        <f>Table1[[#This Row],[On-Hand Stock ($)]]*Table1[[#This Row],[APU Trend]]</f>
        <v>507.63343068445096</v>
      </c>
      <c r="T311" s="87">
        <v>0.2</v>
      </c>
      <c r="U311" s="87" t="b">
        <f>IF(AND(Table1[[#This Row],[INVENTROY SIZING]]&lt;0,Table1[[#This Row],[Lead Time (days)]]&lt;30),TRUE,FALSE)</f>
        <v>0</v>
      </c>
      <c r="V311" s="28">
        <v>0.75</v>
      </c>
      <c r="W311" s="28">
        <f>1.65+SQRT((30)*Table1[[#This Row],[Demand variability (COV)]])+(V311*Table1[[#This Row],[APU
(units)]])^2</f>
        <v>53367.361687595752</v>
      </c>
      <c r="X311" s="28">
        <f>(Table1[[#This Row],[INVENTORY IN UNITS ON HAND]]-W311)*Table1[[#This Row],[Std. Price ($)]]</f>
        <v>-370831.63603256893</v>
      </c>
      <c r="Y311" s="28">
        <v>0.74</v>
      </c>
      <c r="Z311" s="28">
        <v>33</v>
      </c>
    </row>
    <row r="312" spans="1:26" x14ac:dyDescent="0.15">
      <c r="A312" s="31">
        <v>63660.108145157712</v>
      </c>
      <c r="B312" s="32">
        <v>6.9962200000000001</v>
      </c>
      <c r="C312" s="32">
        <v>1433.0873221533002</v>
      </c>
      <c r="D312" s="32">
        <f>C312/Table1[[#This Row],[Std. Price ($)]]</f>
        <v>204.83737248875823</v>
      </c>
      <c r="E312" s="28">
        <v>430</v>
      </c>
      <c r="F312" s="28">
        <f>Table1[[#This Row],[APU
(units)]]*(1+Table1[[#This Row],[APU Trend]])^0</f>
        <v>430</v>
      </c>
      <c r="G312" s="28">
        <f>Table1[[#This Row],[APU
(units)]]*(1+Table1[[#This Row],[APU Trend]])^1</f>
        <v>1075</v>
      </c>
      <c r="H312" s="28">
        <f>Table1[[#This Row],[APU
(units)]]*(1+Table1[[#This Row],[APU Trend]])^2</f>
        <v>2687.5</v>
      </c>
      <c r="I312" s="55">
        <f>Table1[[#This Row],[APU
(units)]]*(1+Table1[[#This Row],[APU Trend]])^3</f>
        <v>6718.75</v>
      </c>
      <c r="J312" s="55">
        <f>Table1[[#This Row],[APU
(units)]]*(1+Table1[[#This Row],[APU Trend]])^4</f>
        <v>16796.875</v>
      </c>
      <c r="K312" s="55">
        <f>Table1[[#This Row],[APU
(units)]]*(1+Table1[[#This Row],[APU Trend]])^5</f>
        <v>41992.1875</v>
      </c>
      <c r="L312" s="55">
        <f>Table1[[#This Row],[APU
(units)]]*(1+Table1[[#This Row],[APU Trend]])^6</f>
        <v>104980.46875</v>
      </c>
      <c r="M312" s="55">
        <f>Table1[[#This Row],[APU
(units)]]*(1+Table1[[#This Row],[APU Trend]])^7</f>
        <v>262451.171875</v>
      </c>
      <c r="N312" s="55">
        <f>Table1[[#This Row],[APU
(units)]]*(1+Table1[[#This Row],[APU Trend]])^8</f>
        <v>656127.9296875</v>
      </c>
      <c r="O312" s="55">
        <f>Table1[[#This Row],[APU
(units)]]*(1+Table1[[#This Row],[APU Trend]])^9</f>
        <v>1640319.82421875</v>
      </c>
      <c r="P312" s="55">
        <f>Table1[[#This Row],[APU
(units)]]*(1+Table1[[#This Row],[APU Trend]])^10</f>
        <v>4100799.560546875</v>
      </c>
      <c r="Q312" s="55">
        <f>Table1[[#This Row],[APU
(units)]]*(1+Table1[[#This Row],[APU Trend]])^11</f>
        <v>10251998.901367188</v>
      </c>
      <c r="R312" s="55">
        <f>SUM(Table1[[#This Row],[Oct]:[September]])</f>
        <v>17086378.168945312</v>
      </c>
      <c r="S312" s="55">
        <f>Table1[[#This Row],[On-Hand Stock ($)]]*Table1[[#This Row],[APU Trend]]</f>
        <v>2149.6309832299503</v>
      </c>
      <c r="T312" s="87">
        <v>1.5</v>
      </c>
      <c r="U312" s="87" t="b">
        <f>IF(AND(Table1[[#This Row],[INVENTROY SIZING]]&lt;0,Table1[[#This Row],[Lead Time (days)]]&lt;30),TRUE,FALSE)</f>
        <v>0</v>
      </c>
      <c r="V312" s="28">
        <v>1</v>
      </c>
      <c r="W312" s="28">
        <f>1.65+SQRT((30)*Table1[[#This Row],[Demand variability (COV)]])+(V312*Table1[[#This Row],[APU
(units)]])^2</f>
        <v>184904.69959013638</v>
      </c>
      <c r="X312" s="28">
        <f>(Table1[[#This Row],[INVENTORY IN UNITS ON HAND]]-W312)*Table1[[#This Row],[Std. Price ($)]]</f>
        <v>-1292200.8700443509</v>
      </c>
      <c r="Y312" s="28">
        <v>0.31</v>
      </c>
      <c r="Z312" s="28">
        <v>33</v>
      </c>
    </row>
    <row r="313" spans="1:26" x14ac:dyDescent="0.15">
      <c r="A313" s="31">
        <v>3317.4635207476431</v>
      </c>
      <c r="B313" s="32">
        <v>10.731710000000001</v>
      </c>
      <c r="C313" s="32">
        <v>16595.764319401631</v>
      </c>
      <c r="D313" s="32">
        <f>C313/Table1[[#This Row],[Std. Price ($)]]</f>
        <v>1546.4231067930114</v>
      </c>
      <c r="E313" s="28">
        <v>616</v>
      </c>
      <c r="F313" s="28">
        <f>Table1[[#This Row],[APU
(units)]]*(1+Table1[[#This Row],[APU Trend]])^0</f>
        <v>616</v>
      </c>
      <c r="G313" s="28">
        <f>Table1[[#This Row],[APU
(units)]]*(1+Table1[[#This Row],[APU Trend]])^1</f>
        <v>246.4</v>
      </c>
      <c r="H313" s="28">
        <f>Table1[[#This Row],[APU
(units)]]*(1+Table1[[#This Row],[APU Trend]])^2</f>
        <v>98.560000000000016</v>
      </c>
      <c r="I313" s="55">
        <f>Table1[[#This Row],[APU
(units)]]*(1+Table1[[#This Row],[APU Trend]])^3</f>
        <v>39.424000000000007</v>
      </c>
      <c r="J313" s="55">
        <f>Table1[[#This Row],[APU
(units)]]*(1+Table1[[#This Row],[APU Trend]])^4</f>
        <v>15.769600000000008</v>
      </c>
      <c r="K313" s="55">
        <f>Table1[[#This Row],[APU
(units)]]*(1+Table1[[#This Row],[APU Trend]])^5</f>
        <v>6.3078400000000041</v>
      </c>
      <c r="L313" s="55">
        <f>Table1[[#This Row],[APU
(units)]]*(1+Table1[[#This Row],[APU Trend]])^6</f>
        <v>2.5231360000000014</v>
      </c>
      <c r="M313" s="55">
        <f>Table1[[#This Row],[APU
(units)]]*(1+Table1[[#This Row],[APU Trend]])^7</f>
        <v>1.0092544000000008</v>
      </c>
      <c r="N313" s="55">
        <f>Table1[[#This Row],[APU
(units)]]*(1+Table1[[#This Row],[APU Trend]])^8</f>
        <v>0.40370176000000035</v>
      </c>
      <c r="O313" s="55">
        <f>Table1[[#This Row],[APU
(units)]]*(1+Table1[[#This Row],[APU Trend]])^9</f>
        <v>0.16148070400000014</v>
      </c>
      <c r="P313" s="55">
        <f>Table1[[#This Row],[APU
(units)]]*(1+Table1[[#This Row],[APU Trend]])^10</f>
        <v>6.4592281600000065E-2</v>
      </c>
      <c r="Q313" s="55">
        <f>Table1[[#This Row],[APU
(units)]]*(1+Table1[[#This Row],[APU Trend]])^11</f>
        <v>2.5836912640000029E-2</v>
      </c>
      <c r="R313" s="55">
        <f>SUM(Table1[[#This Row],[Oct]:[September]])</f>
        <v>1026.6494420582401</v>
      </c>
      <c r="S313" s="55">
        <f>Table1[[#This Row],[On-Hand Stock ($)]]*Table1[[#This Row],[APU Trend]]</f>
        <v>-9957.4585916409778</v>
      </c>
      <c r="T313" s="87">
        <v>-0.6</v>
      </c>
      <c r="U313" s="87" t="b">
        <f>IF(AND(Table1[[#This Row],[INVENTROY SIZING]]&lt;0,Table1[[#This Row],[Lead Time (days)]]&lt;30),TRUE,FALSE)</f>
        <v>0</v>
      </c>
      <c r="V313" s="28">
        <v>0.71</v>
      </c>
      <c r="W313" s="28">
        <f>1.65+SQRT((30)*Table1[[#This Row],[Demand variability (COV)]])+(V313*Table1[[#This Row],[APU
(units)]])^2</f>
        <v>191292.34780323025</v>
      </c>
      <c r="X313" s="28">
        <f>(Table1[[#This Row],[INVENTORY IN UNITS ON HAND]]-W313)*Table1[[#This Row],[Std. Price ($)]]</f>
        <v>-2036298.2375240026</v>
      </c>
      <c r="Y313" s="28">
        <v>1.6</v>
      </c>
      <c r="Z313" s="28">
        <v>38</v>
      </c>
    </row>
    <row r="314" spans="1:26" x14ac:dyDescent="0.15">
      <c r="A314" s="31">
        <v>89669.535857974945</v>
      </c>
      <c r="B314" s="32">
        <v>7.1830000000000007</v>
      </c>
      <c r="C314" s="32">
        <v>1768.6463728216997</v>
      </c>
      <c r="D314" s="32">
        <f>C314/Table1[[#This Row],[Std. Price ($)]]</f>
        <v>246.22669815142692</v>
      </c>
      <c r="E314" s="28">
        <v>664</v>
      </c>
      <c r="F314" s="28">
        <f>Table1[[#This Row],[APU
(units)]]*(1+Table1[[#This Row],[APU Trend]])^0</f>
        <v>664</v>
      </c>
      <c r="G314" s="28">
        <f>Table1[[#This Row],[APU
(units)]]*(1+Table1[[#This Row],[APU Trend]])^1</f>
        <v>1195.2</v>
      </c>
      <c r="H314" s="28">
        <f>Table1[[#This Row],[APU
(units)]]*(1+Table1[[#This Row],[APU Trend]])^2</f>
        <v>2151.36</v>
      </c>
      <c r="I314" s="55">
        <f>Table1[[#This Row],[APU
(units)]]*(1+Table1[[#This Row],[APU Trend]])^3</f>
        <v>3872.4480000000003</v>
      </c>
      <c r="J314" s="55">
        <f>Table1[[#This Row],[APU
(units)]]*(1+Table1[[#This Row],[APU Trend]])^4</f>
        <v>6970.4064000000017</v>
      </c>
      <c r="K314" s="55">
        <f>Table1[[#This Row],[APU
(units)]]*(1+Table1[[#This Row],[APU Trend]])^5</f>
        <v>12546.731520000003</v>
      </c>
      <c r="L314" s="55">
        <f>Table1[[#This Row],[APU
(units)]]*(1+Table1[[#This Row],[APU Trend]])^6</f>
        <v>22584.116736000007</v>
      </c>
      <c r="M314" s="55">
        <f>Table1[[#This Row],[APU
(units)]]*(1+Table1[[#This Row],[APU Trend]])^7</f>
        <v>40651.410124800008</v>
      </c>
      <c r="N314" s="55">
        <f>Table1[[#This Row],[APU
(units)]]*(1+Table1[[#This Row],[APU Trend]])^8</f>
        <v>73172.538224640026</v>
      </c>
      <c r="O314" s="55">
        <f>Table1[[#This Row],[APU
(units)]]*(1+Table1[[#This Row],[APU Trend]])^9</f>
        <v>131710.56880435205</v>
      </c>
      <c r="P314" s="55">
        <f>Table1[[#This Row],[APU
(units)]]*(1+Table1[[#This Row],[APU Trend]])^10</f>
        <v>237079.02384783371</v>
      </c>
      <c r="Q314" s="55">
        <f>Table1[[#This Row],[APU
(units)]]*(1+Table1[[#This Row],[APU Trend]])^11</f>
        <v>426742.24292610073</v>
      </c>
      <c r="R314" s="55">
        <f>SUM(Table1[[#This Row],[Oct]:[September]])</f>
        <v>959340.04658372654</v>
      </c>
      <c r="S314" s="55">
        <f>Table1[[#This Row],[On-Hand Stock ($)]]*Table1[[#This Row],[APU Trend]]</f>
        <v>1414.9170982573598</v>
      </c>
      <c r="T314" s="87">
        <v>0.8</v>
      </c>
      <c r="U314" s="87" t="b">
        <f>IF(AND(Table1[[#This Row],[INVENTROY SIZING]]&lt;0,Table1[[#This Row],[Lead Time (days)]]&lt;30),TRUE,FALSE)</f>
        <v>0</v>
      </c>
      <c r="V314" s="28">
        <v>0.85</v>
      </c>
      <c r="W314" s="28">
        <f>1.65+SQRT((30)*Table1[[#This Row],[Demand variability (COV)]])+(V314*Table1[[#This Row],[APU
(units)]])^2</f>
        <v>318551.74861278752</v>
      </c>
      <c r="X314" s="28">
        <f>(Table1[[#This Row],[INVENTORY IN UNITS ON HAND]]-W314)*Table1[[#This Row],[Std. Price ($)]]</f>
        <v>-2286388.5639128312</v>
      </c>
      <c r="Y314" s="28">
        <v>0.25</v>
      </c>
      <c r="Z314" s="28">
        <v>27</v>
      </c>
    </row>
    <row r="315" spans="1:26" x14ac:dyDescent="0.15">
      <c r="A315" s="31">
        <v>34390.002765268233</v>
      </c>
      <c r="B315" s="32">
        <v>5.4232200000000006</v>
      </c>
      <c r="C315" s="32">
        <v>2554.5425159425604</v>
      </c>
      <c r="D315" s="32">
        <f>C315/Table1[[#This Row],[Std. Price ($)]]</f>
        <v>471.03796562605982</v>
      </c>
      <c r="E315" s="28">
        <v>494</v>
      </c>
      <c r="F315" s="28">
        <f>Table1[[#This Row],[APU
(units)]]*(1+Table1[[#This Row],[APU Trend]])^0</f>
        <v>494</v>
      </c>
      <c r="G315" s="28">
        <f>Table1[[#This Row],[APU
(units)]]*(1+Table1[[#This Row],[APU Trend]])^1</f>
        <v>592.79999999999995</v>
      </c>
      <c r="H315" s="28">
        <f>Table1[[#This Row],[APU
(units)]]*(1+Table1[[#This Row],[APU Trend]])^2</f>
        <v>711.36</v>
      </c>
      <c r="I315" s="55">
        <f>Table1[[#This Row],[APU
(units)]]*(1+Table1[[#This Row],[APU Trend]])^3</f>
        <v>853.63199999999995</v>
      </c>
      <c r="J315" s="55">
        <f>Table1[[#This Row],[APU
(units)]]*(1+Table1[[#This Row],[APU Trend]])^4</f>
        <v>1024.3583999999998</v>
      </c>
      <c r="K315" s="55">
        <f>Table1[[#This Row],[APU
(units)]]*(1+Table1[[#This Row],[APU Trend]])^5</f>
        <v>1229.23008</v>
      </c>
      <c r="L315" s="55">
        <f>Table1[[#This Row],[APU
(units)]]*(1+Table1[[#This Row],[APU Trend]])^6</f>
        <v>1475.0760959999998</v>
      </c>
      <c r="M315" s="55">
        <f>Table1[[#This Row],[APU
(units)]]*(1+Table1[[#This Row],[APU Trend]])^7</f>
        <v>1770.0913151999998</v>
      </c>
      <c r="N315" s="55">
        <f>Table1[[#This Row],[APU
(units)]]*(1+Table1[[#This Row],[APU Trend]])^8</f>
        <v>2124.1095782399998</v>
      </c>
      <c r="O315" s="55">
        <f>Table1[[#This Row],[APU
(units)]]*(1+Table1[[#This Row],[APU Trend]])^9</f>
        <v>2548.9314938879997</v>
      </c>
      <c r="P315" s="55">
        <f>Table1[[#This Row],[APU
(units)]]*(1+Table1[[#This Row],[APU Trend]])^10</f>
        <v>3058.7177926655995</v>
      </c>
      <c r="Q315" s="55">
        <f>Table1[[#This Row],[APU
(units)]]*(1+Table1[[#This Row],[APU Trend]])^11</f>
        <v>3670.4613511987195</v>
      </c>
      <c r="R315" s="55">
        <f>SUM(Table1[[#This Row],[Oct]:[September]])</f>
        <v>19552.768107192318</v>
      </c>
      <c r="S315" s="55">
        <f>Table1[[#This Row],[On-Hand Stock ($)]]*Table1[[#This Row],[APU Trend]]</f>
        <v>510.9085031885121</v>
      </c>
      <c r="T315" s="87">
        <v>0.2</v>
      </c>
      <c r="U315" s="87" t="b">
        <f>IF(AND(Table1[[#This Row],[INVENTROY SIZING]]&lt;0,Table1[[#This Row],[Lead Time (days)]]&lt;30),TRUE,FALSE)</f>
        <v>0</v>
      </c>
      <c r="V315" s="28">
        <v>1</v>
      </c>
      <c r="W315" s="28">
        <f>1.65+SQRT((30)*Table1[[#This Row],[Demand variability (COV)]])+(V315*Table1[[#This Row],[APU
(units)]])^2</f>
        <v>244041.74878030637</v>
      </c>
      <c r="X315" s="28">
        <f>(Table1[[#This Row],[INVENTORY IN UNITS ON HAND]]-W315)*Table1[[#This Row],[Std. Price ($)]]</f>
        <v>-1320937.5503043907</v>
      </c>
      <c r="Y315" s="28">
        <v>0.56000000000000005</v>
      </c>
      <c r="Z315" s="28">
        <v>33</v>
      </c>
    </row>
    <row r="316" spans="1:26" x14ac:dyDescent="0.15">
      <c r="A316" s="31">
        <v>7536.7697465477331</v>
      </c>
      <c r="B316" s="32">
        <v>26.346320000000002</v>
      </c>
      <c r="C316" s="32">
        <v>14888.61678697854</v>
      </c>
      <c r="D316" s="32">
        <f>C316/Table1[[#This Row],[Std. Price ($)]]</f>
        <v>565.11181777867034</v>
      </c>
      <c r="E316" s="28">
        <v>946</v>
      </c>
      <c r="F316" s="28">
        <f>Table1[[#This Row],[APU
(units)]]*(1+Table1[[#This Row],[APU Trend]])^0</f>
        <v>946</v>
      </c>
      <c r="G316" s="28">
        <f>Table1[[#This Row],[APU
(units)]]*(1+Table1[[#This Row],[APU Trend]])^1</f>
        <v>2081.2000000000003</v>
      </c>
      <c r="H316" s="28">
        <f>Table1[[#This Row],[APU
(units)]]*(1+Table1[[#This Row],[APU Trend]])^2</f>
        <v>4578.6400000000003</v>
      </c>
      <c r="I316" s="55">
        <f>Table1[[#This Row],[APU
(units)]]*(1+Table1[[#This Row],[APU Trend]])^3</f>
        <v>10073.008000000003</v>
      </c>
      <c r="J316" s="55">
        <f>Table1[[#This Row],[APU
(units)]]*(1+Table1[[#This Row],[APU Trend]])^4</f>
        <v>22160.617600000005</v>
      </c>
      <c r="K316" s="55">
        <f>Table1[[#This Row],[APU
(units)]]*(1+Table1[[#This Row],[APU Trend]])^5</f>
        <v>48753.358720000018</v>
      </c>
      <c r="L316" s="55">
        <f>Table1[[#This Row],[APU
(units)]]*(1+Table1[[#This Row],[APU Trend]])^6</f>
        <v>107257.38918400004</v>
      </c>
      <c r="M316" s="55">
        <f>Table1[[#This Row],[APU
(units)]]*(1+Table1[[#This Row],[APU Trend]])^7</f>
        <v>235966.25620480016</v>
      </c>
      <c r="N316" s="55">
        <f>Table1[[#This Row],[APU
(units)]]*(1+Table1[[#This Row],[APU Trend]])^8</f>
        <v>519125.76365056029</v>
      </c>
      <c r="O316" s="55">
        <f>Table1[[#This Row],[APU
(units)]]*(1+Table1[[#This Row],[APU Trend]])^9</f>
        <v>1142076.6800312328</v>
      </c>
      <c r="P316" s="55">
        <f>Table1[[#This Row],[APU
(units)]]*(1+Table1[[#This Row],[APU Trend]])^10</f>
        <v>2512568.696068712</v>
      </c>
      <c r="Q316" s="55">
        <f>Table1[[#This Row],[APU
(units)]]*(1+Table1[[#This Row],[APU Trend]])^11</f>
        <v>5527651.1313511673</v>
      </c>
      <c r="R316" s="55">
        <f>SUM(Table1[[#This Row],[Oct]:[September]])</f>
        <v>10133238.740810473</v>
      </c>
      <c r="S316" s="55">
        <f>Table1[[#This Row],[On-Hand Stock ($)]]*Table1[[#This Row],[APU Trend]]</f>
        <v>17866.340144374248</v>
      </c>
      <c r="T316" s="87">
        <v>1.2</v>
      </c>
      <c r="U316" s="87" t="b">
        <f>IF(AND(Table1[[#This Row],[INVENTROY SIZING]]&lt;0,Table1[[#This Row],[Lead Time (days)]]&lt;30),TRUE,FALSE)</f>
        <v>0</v>
      </c>
      <c r="V316" s="28">
        <v>0.85</v>
      </c>
      <c r="W316" s="28">
        <f>1.65+SQRT((30)*Table1[[#This Row],[Demand variability (COV)]])+(V316*Table1[[#This Row],[APU
(units)]])^2</f>
        <v>646582.77277173067</v>
      </c>
      <c r="X316" s="28">
        <f>(Table1[[#This Row],[INVENTORY IN UNITS ON HAND]]-W316)*Table1[[#This Row],[Std. Price ($)]]</f>
        <v>-17020188.021144327</v>
      </c>
      <c r="Y316" s="28">
        <v>0.62</v>
      </c>
      <c r="Z316" s="28">
        <v>23</v>
      </c>
    </row>
    <row r="317" spans="1:26" x14ac:dyDescent="0.15">
      <c r="A317" s="31">
        <v>96750.545307277687</v>
      </c>
      <c r="B317" s="32">
        <v>7.1489000000000003</v>
      </c>
      <c r="C317" s="32">
        <v>9095.5357157632006</v>
      </c>
      <c r="D317" s="32">
        <f>C317/Table1[[#This Row],[Std. Price ($)]]</f>
        <v>1272.2986355611633</v>
      </c>
      <c r="E317" s="28">
        <v>608</v>
      </c>
      <c r="F317" s="28">
        <f>Table1[[#This Row],[APU
(units)]]*(1+Table1[[#This Row],[APU Trend]])^0</f>
        <v>608</v>
      </c>
      <c r="G317" s="28">
        <f>Table1[[#This Row],[APU
(units)]]*(1+Table1[[#This Row],[APU Trend]])^1</f>
        <v>1337.6000000000001</v>
      </c>
      <c r="H317" s="28">
        <f>Table1[[#This Row],[APU
(units)]]*(1+Table1[[#This Row],[APU Trend]])^2</f>
        <v>2942.7200000000003</v>
      </c>
      <c r="I317" s="55">
        <f>Table1[[#This Row],[APU
(units)]]*(1+Table1[[#This Row],[APU Trend]])^3</f>
        <v>6473.9840000000022</v>
      </c>
      <c r="J317" s="55">
        <f>Table1[[#This Row],[APU
(units)]]*(1+Table1[[#This Row],[APU Trend]])^4</f>
        <v>14242.764800000004</v>
      </c>
      <c r="K317" s="55">
        <f>Table1[[#This Row],[APU
(units)]]*(1+Table1[[#This Row],[APU Trend]])^5</f>
        <v>31334.08256000001</v>
      </c>
      <c r="L317" s="55">
        <f>Table1[[#This Row],[APU
(units)]]*(1+Table1[[#This Row],[APU Trend]])^6</f>
        <v>68934.981632000039</v>
      </c>
      <c r="M317" s="55">
        <f>Table1[[#This Row],[APU
(units)]]*(1+Table1[[#This Row],[APU Trend]])^7</f>
        <v>151656.9595904001</v>
      </c>
      <c r="N317" s="55">
        <f>Table1[[#This Row],[APU
(units)]]*(1+Table1[[#This Row],[APU Trend]])^8</f>
        <v>333645.31109888019</v>
      </c>
      <c r="O317" s="55">
        <f>Table1[[#This Row],[APU
(units)]]*(1+Table1[[#This Row],[APU Trend]])^9</f>
        <v>734019.68441753648</v>
      </c>
      <c r="P317" s="55">
        <f>Table1[[#This Row],[APU
(units)]]*(1+Table1[[#This Row],[APU Trend]])^10</f>
        <v>1614843.3057185803</v>
      </c>
      <c r="Q317" s="55">
        <f>Table1[[#This Row],[APU
(units)]]*(1+Table1[[#This Row],[APU Trend]])^11</f>
        <v>3552655.2725808774</v>
      </c>
      <c r="R317" s="55">
        <f>SUM(Table1[[#This Row],[Oct]:[September]])</f>
        <v>6512694.6663982738</v>
      </c>
      <c r="S317" s="55">
        <f>Table1[[#This Row],[On-Hand Stock ($)]]*Table1[[#This Row],[APU Trend]]</f>
        <v>10914.64285891584</v>
      </c>
      <c r="T317" s="87">
        <v>1.2</v>
      </c>
      <c r="U317" s="87" t="b">
        <f>IF(AND(Table1[[#This Row],[INVENTROY SIZING]]&lt;0,Table1[[#This Row],[Lead Time (days)]]&lt;30),TRUE,FALSE)</f>
        <v>0</v>
      </c>
      <c r="V317" s="28">
        <v>1</v>
      </c>
      <c r="W317" s="28">
        <f>1.65+SQRT((30)*Table1[[#This Row],[Demand variability (COV)]])+(V317*Table1[[#This Row],[APU
(units)]])^2</f>
        <v>369671.23569601751</v>
      </c>
      <c r="X317" s="28">
        <f>(Table1[[#This Row],[INVENTORY IN UNITS ON HAND]]-W317)*Table1[[#This Row],[Std. Price ($)]]</f>
        <v>-2633647.1611514967</v>
      </c>
      <c r="Y317" s="28">
        <v>1.04</v>
      </c>
      <c r="Z317" s="28">
        <v>46</v>
      </c>
    </row>
    <row r="318" spans="1:26" x14ac:dyDescent="0.15">
      <c r="A318" s="31">
        <v>98292.196933013736</v>
      </c>
      <c r="B318" s="32">
        <v>82.995000000000005</v>
      </c>
      <c r="C318" s="32">
        <v>8127.2080890000025</v>
      </c>
      <c r="D318" s="32">
        <f>C318/Table1[[#This Row],[Std. Price ($)]]</f>
        <v>97.924068787276369</v>
      </c>
      <c r="E318" s="28">
        <v>648</v>
      </c>
      <c r="F318" s="28">
        <f>Table1[[#This Row],[APU
(units)]]*(1+Table1[[#This Row],[APU Trend]])^0</f>
        <v>648</v>
      </c>
      <c r="G318" s="28">
        <f>Table1[[#This Row],[APU
(units)]]*(1+Table1[[#This Row],[APU Trend]])^1</f>
        <v>1620</v>
      </c>
      <c r="H318" s="28">
        <f>Table1[[#This Row],[APU
(units)]]*(1+Table1[[#This Row],[APU Trend]])^2</f>
        <v>4050</v>
      </c>
      <c r="I318" s="55">
        <f>Table1[[#This Row],[APU
(units)]]*(1+Table1[[#This Row],[APU Trend]])^3</f>
        <v>10125</v>
      </c>
      <c r="J318" s="55">
        <f>Table1[[#This Row],[APU
(units)]]*(1+Table1[[#This Row],[APU Trend]])^4</f>
        <v>25312.5</v>
      </c>
      <c r="K318" s="55">
        <f>Table1[[#This Row],[APU
(units)]]*(1+Table1[[#This Row],[APU Trend]])^5</f>
        <v>63281.25</v>
      </c>
      <c r="L318" s="55">
        <f>Table1[[#This Row],[APU
(units)]]*(1+Table1[[#This Row],[APU Trend]])^6</f>
        <v>158203.125</v>
      </c>
      <c r="M318" s="55">
        <f>Table1[[#This Row],[APU
(units)]]*(1+Table1[[#This Row],[APU Trend]])^7</f>
        <v>395507.8125</v>
      </c>
      <c r="N318" s="55">
        <f>Table1[[#This Row],[APU
(units)]]*(1+Table1[[#This Row],[APU Trend]])^8</f>
        <v>988769.53125</v>
      </c>
      <c r="O318" s="55">
        <f>Table1[[#This Row],[APU
(units)]]*(1+Table1[[#This Row],[APU Trend]])^9</f>
        <v>2471923.828125</v>
      </c>
      <c r="P318" s="55">
        <f>Table1[[#This Row],[APU
(units)]]*(1+Table1[[#This Row],[APU Trend]])^10</f>
        <v>6179809.5703125</v>
      </c>
      <c r="Q318" s="55">
        <f>Table1[[#This Row],[APU
(units)]]*(1+Table1[[#This Row],[APU Trend]])^11</f>
        <v>15449523.92578125</v>
      </c>
      <c r="R318" s="55">
        <f>SUM(Table1[[#This Row],[Oct]:[September]])</f>
        <v>25748774.54296875</v>
      </c>
      <c r="S318" s="55">
        <f>Table1[[#This Row],[On-Hand Stock ($)]]*Table1[[#This Row],[APU Trend]]</f>
        <v>12190.812133500003</v>
      </c>
      <c r="T318" s="87">
        <v>1.5</v>
      </c>
      <c r="U318" s="87" t="b">
        <f>IF(AND(Table1[[#This Row],[INVENTROY SIZING]]&lt;0,Table1[[#This Row],[Lead Time (days)]]&lt;30),TRUE,FALSE)</f>
        <v>0</v>
      </c>
      <c r="V318" s="28">
        <v>1</v>
      </c>
      <c r="W318" s="28">
        <f>1.65+SQRT((30)*Table1[[#This Row],[Demand variability (COV)]])+(V318*Table1[[#This Row],[APU
(units)]])^2</f>
        <v>419907.38205080759</v>
      </c>
      <c r="X318" s="28">
        <f>(Table1[[#This Row],[INVENTORY IN UNITS ON HAND]]-W318)*Table1[[#This Row],[Std. Price ($)]]</f>
        <v>-34842085.965217777</v>
      </c>
      <c r="Y318" s="28">
        <v>0.1</v>
      </c>
      <c r="Z318" s="28">
        <v>35</v>
      </c>
    </row>
    <row r="319" spans="1:26" x14ac:dyDescent="0.15">
      <c r="A319" s="31">
        <v>3093.6134861870746</v>
      </c>
      <c r="B319" s="32">
        <v>6.5620500000000002</v>
      </c>
      <c r="C319" s="32">
        <v>2769.2316223146668</v>
      </c>
      <c r="D319" s="32">
        <f>C319/Table1[[#This Row],[Std. Price ($)]]</f>
        <v>422.00708960075991</v>
      </c>
      <c r="E319" s="28">
        <v>688</v>
      </c>
      <c r="F319" s="28">
        <f>Table1[[#This Row],[APU
(units)]]*(1+Table1[[#This Row],[APU Trend]])^0</f>
        <v>688</v>
      </c>
      <c r="G319" s="28">
        <f>Table1[[#This Row],[APU
(units)]]*(1+Table1[[#This Row],[APU Trend]])^1</f>
        <v>1238.4000000000001</v>
      </c>
      <c r="H319" s="28">
        <f>Table1[[#This Row],[APU
(units)]]*(1+Table1[[#This Row],[APU Trend]])^2</f>
        <v>2229.1200000000003</v>
      </c>
      <c r="I319" s="55">
        <f>Table1[[#This Row],[APU
(units)]]*(1+Table1[[#This Row],[APU Trend]])^3</f>
        <v>4012.4160000000006</v>
      </c>
      <c r="J319" s="55">
        <f>Table1[[#This Row],[APU
(units)]]*(1+Table1[[#This Row],[APU Trend]])^4</f>
        <v>7222.3488000000016</v>
      </c>
      <c r="K319" s="55">
        <f>Table1[[#This Row],[APU
(units)]]*(1+Table1[[#This Row],[APU Trend]])^5</f>
        <v>13000.227840000003</v>
      </c>
      <c r="L319" s="55">
        <f>Table1[[#This Row],[APU
(units)]]*(1+Table1[[#This Row],[APU Trend]])^6</f>
        <v>23400.410112000009</v>
      </c>
      <c r="M319" s="55">
        <f>Table1[[#This Row],[APU
(units)]]*(1+Table1[[#This Row],[APU Trend]])^7</f>
        <v>42120.738201600012</v>
      </c>
      <c r="N319" s="55">
        <f>Table1[[#This Row],[APU
(units)]]*(1+Table1[[#This Row],[APU Trend]])^8</f>
        <v>75817.328762880032</v>
      </c>
      <c r="O319" s="55">
        <f>Table1[[#This Row],[APU
(units)]]*(1+Table1[[#This Row],[APU Trend]])^9</f>
        <v>136471.19177318405</v>
      </c>
      <c r="P319" s="55">
        <f>Table1[[#This Row],[APU
(units)]]*(1+Table1[[#This Row],[APU Trend]])^10</f>
        <v>245648.14519173131</v>
      </c>
      <c r="Q319" s="55">
        <f>Table1[[#This Row],[APU
(units)]]*(1+Table1[[#This Row],[APU Trend]])^11</f>
        <v>442166.66134511639</v>
      </c>
      <c r="R319" s="55">
        <f>SUM(Table1[[#This Row],[Oct]:[September]])</f>
        <v>994014.98802651186</v>
      </c>
      <c r="S319" s="55">
        <f>Table1[[#This Row],[On-Hand Stock ($)]]*Table1[[#This Row],[APU Trend]]</f>
        <v>2215.3852978517334</v>
      </c>
      <c r="T319" s="87">
        <v>0.8</v>
      </c>
      <c r="U319" s="87" t="b">
        <f>IF(AND(Table1[[#This Row],[INVENTROY SIZING]]&lt;0,Table1[[#This Row],[Lead Time (days)]]&lt;30),TRUE,FALSE)</f>
        <v>0</v>
      </c>
      <c r="V319" s="28">
        <v>1</v>
      </c>
      <c r="W319" s="28">
        <f>1.65+SQRT((30)*Table1[[#This Row],[Demand variability (COV)]])+(V319*Table1[[#This Row],[APU
(units)]])^2</f>
        <v>473350.03178046003</v>
      </c>
      <c r="X319" s="28">
        <f>(Table1[[#This Row],[INVENTORY IN UNITS ON HAND]]-W319)*Table1[[#This Row],[Std. Price ($)]]</f>
        <v>-3103377.3444226529</v>
      </c>
      <c r="Y319" s="28">
        <v>0.64</v>
      </c>
      <c r="Z319" s="28">
        <v>20</v>
      </c>
    </row>
    <row r="320" spans="1:26" x14ac:dyDescent="0.15">
      <c r="A320" s="31">
        <v>9526.4822479802169</v>
      </c>
      <c r="B320" s="32">
        <v>7.5970399999999998</v>
      </c>
      <c r="C320" s="32">
        <v>2252.4059496027785</v>
      </c>
      <c r="D320" s="32">
        <f>C320/Table1[[#This Row],[Std. Price ($)]]</f>
        <v>296.48467687451671</v>
      </c>
      <c r="E320" s="28">
        <v>526</v>
      </c>
      <c r="F320" s="28">
        <f>Table1[[#This Row],[APU
(units)]]*(1+Table1[[#This Row],[APU Trend]])^0</f>
        <v>526</v>
      </c>
      <c r="G320" s="28">
        <f>Table1[[#This Row],[APU
(units)]]*(1+Table1[[#This Row],[APU Trend]])^1</f>
        <v>1157.2</v>
      </c>
      <c r="H320" s="28">
        <f>Table1[[#This Row],[APU
(units)]]*(1+Table1[[#This Row],[APU Trend]])^2</f>
        <v>2545.8400000000006</v>
      </c>
      <c r="I320" s="55">
        <f>Table1[[#This Row],[APU
(units)]]*(1+Table1[[#This Row],[APU Trend]])^3</f>
        <v>5600.8480000000018</v>
      </c>
      <c r="J320" s="55">
        <f>Table1[[#This Row],[APU
(units)]]*(1+Table1[[#This Row],[APU Trend]])^4</f>
        <v>12321.865600000003</v>
      </c>
      <c r="K320" s="55">
        <f>Table1[[#This Row],[APU
(units)]]*(1+Table1[[#This Row],[APU Trend]])^5</f>
        <v>27108.104320000009</v>
      </c>
      <c r="L320" s="55">
        <f>Table1[[#This Row],[APU
(units)]]*(1+Table1[[#This Row],[APU Trend]])^6</f>
        <v>59637.82950400003</v>
      </c>
      <c r="M320" s="55">
        <f>Table1[[#This Row],[APU
(units)]]*(1+Table1[[#This Row],[APU Trend]])^7</f>
        <v>131203.22490880007</v>
      </c>
      <c r="N320" s="55">
        <f>Table1[[#This Row],[APU
(units)]]*(1+Table1[[#This Row],[APU Trend]])^8</f>
        <v>288647.09479936014</v>
      </c>
      <c r="O320" s="55">
        <f>Table1[[#This Row],[APU
(units)]]*(1+Table1[[#This Row],[APU Trend]])^9</f>
        <v>635023.60855859239</v>
      </c>
      <c r="P320" s="55">
        <f>Table1[[#This Row],[APU
(units)]]*(1+Table1[[#This Row],[APU Trend]])^10</f>
        <v>1397051.9388289035</v>
      </c>
      <c r="Q320" s="55">
        <f>Table1[[#This Row],[APU
(units)]]*(1+Table1[[#This Row],[APU Trend]])^11</f>
        <v>3073514.265423588</v>
      </c>
      <c r="R320" s="55">
        <f>SUM(Table1[[#This Row],[Oct]:[September]])</f>
        <v>5634337.8199432436</v>
      </c>
      <c r="S320" s="55">
        <f>Table1[[#This Row],[On-Hand Stock ($)]]*Table1[[#This Row],[APU Trend]]</f>
        <v>2702.8871395233341</v>
      </c>
      <c r="T320" s="87">
        <v>1.2</v>
      </c>
      <c r="U320" s="87" t="b">
        <f>IF(AND(Table1[[#This Row],[INVENTROY SIZING]]&lt;0,Table1[[#This Row],[Lead Time (days)]]&lt;30),TRUE,FALSE)</f>
        <v>0</v>
      </c>
      <c r="V320" s="28">
        <v>0.8</v>
      </c>
      <c r="W320" s="28">
        <f>1.65+SQRT((30)*Table1[[#This Row],[Demand variability (COV)]])+(V320*Table1[[#This Row],[APU
(units)]])^2</f>
        <v>177079.45720427312</v>
      </c>
      <c r="X320" s="28">
        <f>(Table1[[#This Row],[INVENTORY IN UNITS ON HAND]]-W320)*Table1[[#This Row],[Std. Price ($)]]</f>
        <v>-1343027.3136095484</v>
      </c>
      <c r="Y320" s="28">
        <v>0.89</v>
      </c>
      <c r="Z320" s="28">
        <v>14</v>
      </c>
    </row>
    <row r="321" spans="1:26" x14ac:dyDescent="0.15">
      <c r="A321" s="31">
        <v>17766.486260058689</v>
      </c>
      <c r="B321" s="32">
        <v>5.788310000000001</v>
      </c>
      <c r="C321" s="32">
        <v>6789.2469584272685</v>
      </c>
      <c r="D321" s="32">
        <f>C321/Table1[[#This Row],[Std. Price ($)]]</f>
        <v>1172.9238686986819</v>
      </c>
      <c r="E321" s="28">
        <v>574</v>
      </c>
      <c r="F321" s="28">
        <f>Table1[[#This Row],[APU
(units)]]*(1+Table1[[#This Row],[APU Trend]])^0</f>
        <v>574</v>
      </c>
      <c r="G321" s="28">
        <f>Table1[[#This Row],[APU
(units)]]*(1+Table1[[#This Row],[APU Trend]])^1</f>
        <v>861</v>
      </c>
      <c r="H321" s="28">
        <f>Table1[[#This Row],[APU
(units)]]*(1+Table1[[#This Row],[APU Trend]])^2</f>
        <v>1291.5</v>
      </c>
      <c r="I321" s="55">
        <f>Table1[[#This Row],[APU
(units)]]*(1+Table1[[#This Row],[APU Trend]])^3</f>
        <v>1937.25</v>
      </c>
      <c r="J321" s="55">
        <f>Table1[[#This Row],[APU
(units)]]*(1+Table1[[#This Row],[APU Trend]])^4</f>
        <v>2905.875</v>
      </c>
      <c r="K321" s="55">
        <f>Table1[[#This Row],[APU
(units)]]*(1+Table1[[#This Row],[APU Trend]])^5</f>
        <v>4358.8125</v>
      </c>
      <c r="L321" s="55">
        <f>Table1[[#This Row],[APU
(units)]]*(1+Table1[[#This Row],[APU Trend]])^6</f>
        <v>6538.21875</v>
      </c>
      <c r="M321" s="55">
        <f>Table1[[#This Row],[APU
(units)]]*(1+Table1[[#This Row],[APU Trend]])^7</f>
        <v>9807.328125</v>
      </c>
      <c r="N321" s="55">
        <f>Table1[[#This Row],[APU
(units)]]*(1+Table1[[#This Row],[APU Trend]])^8</f>
        <v>14710.9921875</v>
      </c>
      <c r="O321" s="55">
        <f>Table1[[#This Row],[APU
(units)]]*(1+Table1[[#This Row],[APU Trend]])^9</f>
        <v>22066.48828125</v>
      </c>
      <c r="P321" s="55">
        <f>Table1[[#This Row],[APU
(units)]]*(1+Table1[[#This Row],[APU Trend]])^10</f>
        <v>33099.732421875</v>
      </c>
      <c r="Q321" s="55">
        <f>Table1[[#This Row],[APU
(units)]]*(1+Table1[[#This Row],[APU Trend]])^11</f>
        <v>49649.5986328125</v>
      </c>
      <c r="R321" s="55">
        <f>SUM(Table1[[#This Row],[Oct]:[September]])</f>
        <v>147800.7958984375</v>
      </c>
      <c r="S321" s="55">
        <f>Table1[[#This Row],[On-Hand Stock ($)]]*Table1[[#This Row],[APU Trend]]</f>
        <v>3394.6234792136343</v>
      </c>
      <c r="T321" s="87">
        <v>0.5</v>
      </c>
      <c r="U321" s="87" t="b">
        <f>IF(AND(Table1[[#This Row],[INVENTROY SIZING]]&lt;0,Table1[[#This Row],[Lead Time (days)]]&lt;30),TRUE,FALSE)</f>
        <v>0</v>
      </c>
      <c r="V321" s="28">
        <v>1</v>
      </c>
      <c r="W321" s="28">
        <f>1.65+SQRT((30)*Table1[[#This Row],[Demand variability (COV)]])+(V321*Table1[[#This Row],[APU
(units)]])^2</f>
        <v>329481.82133072295</v>
      </c>
      <c r="X321" s="28">
        <f>(Table1[[#This Row],[INVENTORY IN UNITS ON HAND]]-W321)*Table1[[#This Row],[Std. Price ($)]]</f>
        <v>-1900353.6742684098</v>
      </c>
      <c r="Y321" s="28">
        <v>0.57999999999999996</v>
      </c>
      <c r="Z321" s="28">
        <v>70</v>
      </c>
    </row>
    <row r="322" spans="1:26" x14ac:dyDescent="0.15">
      <c r="A322" s="31">
        <v>39095.804324297147</v>
      </c>
      <c r="B322" s="32">
        <v>25.62406</v>
      </c>
      <c r="C322" s="32">
        <v>5583.2027147160015</v>
      </c>
      <c r="D322" s="32">
        <f>C322/Table1[[#This Row],[Std. Price ($)]]</f>
        <v>217.88907435886435</v>
      </c>
      <c r="E322" s="28">
        <v>592</v>
      </c>
      <c r="F322" s="28">
        <f>Table1[[#This Row],[APU
(units)]]*(1+Table1[[#This Row],[APU Trend]])^0</f>
        <v>592</v>
      </c>
      <c r="G322" s="28">
        <f>Table1[[#This Row],[APU
(units)]]*(1+Table1[[#This Row],[APU Trend]])^1</f>
        <v>828.8</v>
      </c>
      <c r="H322" s="28">
        <f>Table1[[#This Row],[APU
(units)]]*(1+Table1[[#This Row],[APU Trend]])^2</f>
        <v>1160.32</v>
      </c>
      <c r="I322" s="55">
        <f>Table1[[#This Row],[APU
(units)]]*(1+Table1[[#This Row],[APU Trend]])^3</f>
        <v>1624.4479999999996</v>
      </c>
      <c r="J322" s="55">
        <f>Table1[[#This Row],[APU
(units)]]*(1+Table1[[#This Row],[APU Trend]])^4</f>
        <v>2274.2271999999994</v>
      </c>
      <c r="K322" s="55">
        <f>Table1[[#This Row],[APU
(units)]]*(1+Table1[[#This Row],[APU Trend]])^5</f>
        <v>3183.918079999999</v>
      </c>
      <c r="L322" s="55">
        <f>Table1[[#This Row],[APU
(units)]]*(1+Table1[[#This Row],[APU Trend]])^6</f>
        <v>4457.485311999998</v>
      </c>
      <c r="M322" s="55">
        <f>Table1[[#This Row],[APU
(units)]]*(1+Table1[[#This Row],[APU Trend]])^7</f>
        <v>6240.4794367999966</v>
      </c>
      <c r="N322" s="55">
        <f>Table1[[#This Row],[APU
(units)]]*(1+Table1[[#This Row],[APU Trend]])^8</f>
        <v>8736.6712115199953</v>
      </c>
      <c r="O322" s="55">
        <f>Table1[[#This Row],[APU
(units)]]*(1+Table1[[#This Row],[APU Trend]])^9</f>
        <v>12231.339696127992</v>
      </c>
      <c r="P322" s="55">
        <f>Table1[[#This Row],[APU
(units)]]*(1+Table1[[#This Row],[APU Trend]])^10</f>
        <v>17123.87557457919</v>
      </c>
      <c r="Q322" s="55">
        <f>Table1[[#This Row],[APU
(units)]]*(1+Table1[[#This Row],[APU Trend]])^11</f>
        <v>23973.425804410861</v>
      </c>
      <c r="R322" s="55">
        <f>SUM(Table1[[#This Row],[Oct]:[September]])</f>
        <v>82426.99031543803</v>
      </c>
      <c r="S322" s="55">
        <f>Table1[[#This Row],[On-Hand Stock ($)]]*Table1[[#This Row],[APU Trend]]</f>
        <v>2233.2810858864009</v>
      </c>
      <c r="T322" s="87">
        <v>0.4</v>
      </c>
      <c r="U322" s="87" t="b">
        <f>IF(AND(Table1[[#This Row],[INVENTROY SIZING]]&lt;0,Table1[[#This Row],[Lead Time (days)]]&lt;30),TRUE,FALSE)</f>
        <v>0</v>
      </c>
      <c r="V322" s="28">
        <v>1</v>
      </c>
      <c r="W322" s="28">
        <f>1.65+SQRT((30)*Table1[[#This Row],[Demand variability (COV)]])+(V322*Table1[[#This Row],[APU
(units)]])^2</f>
        <v>350468.38861278753</v>
      </c>
      <c r="X322" s="28">
        <f>(Table1[[#This Row],[INVENTORY IN UNITS ON HAND]]-W322)*Table1[[#This Row],[Std. Price ($)]]</f>
        <v>-8974839.8152026683</v>
      </c>
      <c r="Y322" s="28">
        <v>0.25</v>
      </c>
      <c r="Z322" s="28">
        <v>33</v>
      </c>
    </row>
    <row r="323" spans="1:26" x14ac:dyDescent="0.15">
      <c r="A323" s="31">
        <v>71657.176380292658</v>
      </c>
      <c r="B323" s="32">
        <v>6.0005000000000006</v>
      </c>
      <c r="C323" s="32">
        <v>2227.1909216223335</v>
      </c>
      <c r="D323" s="32">
        <f>C323/Table1[[#This Row],[Std. Price ($)]]</f>
        <v>371.16755630736327</v>
      </c>
      <c r="E323" s="28">
        <v>364</v>
      </c>
      <c r="F323" s="28">
        <f>Table1[[#This Row],[APU
(units)]]*(1+Table1[[#This Row],[APU Trend]])^0</f>
        <v>364</v>
      </c>
      <c r="G323" s="28">
        <f>Table1[[#This Row],[APU
(units)]]*(1+Table1[[#This Row],[APU Trend]])^1</f>
        <v>436.8</v>
      </c>
      <c r="H323" s="28">
        <f>Table1[[#This Row],[APU
(units)]]*(1+Table1[[#This Row],[APU Trend]])^2</f>
        <v>524.16</v>
      </c>
      <c r="I323" s="55">
        <f>Table1[[#This Row],[APU
(units)]]*(1+Table1[[#This Row],[APU Trend]])^3</f>
        <v>628.99199999999996</v>
      </c>
      <c r="J323" s="55">
        <f>Table1[[#This Row],[APU
(units)]]*(1+Table1[[#This Row],[APU Trend]])^4</f>
        <v>754.79039999999998</v>
      </c>
      <c r="K323" s="55">
        <f>Table1[[#This Row],[APU
(units)]]*(1+Table1[[#This Row],[APU Trend]])^5</f>
        <v>905.74847999999997</v>
      </c>
      <c r="L323" s="55">
        <f>Table1[[#This Row],[APU
(units)]]*(1+Table1[[#This Row],[APU Trend]])^6</f>
        <v>1086.8981759999999</v>
      </c>
      <c r="M323" s="55">
        <f>Table1[[#This Row],[APU
(units)]]*(1+Table1[[#This Row],[APU Trend]])^7</f>
        <v>1304.2778111999999</v>
      </c>
      <c r="N323" s="55">
        <f>Table1[[#This Row],[APU
(units)]]*(1+Table1[[#This Row],[APU Trend]])^8</f>
        <v>1565.1333734399998</v>
      </c>
      <c r="O323" s="55">
        <f>Table1[[#This Row],[APU
(units)]]*(1+Table1[[#This Row],[APU Trend]])^9</f>
        <v>1878.1600481279997</v>
      </c>
      <c r="P323" s="55">
        <f>Table1[[#This Row],[APU
(units)]]*(1+Table1[[#This Row],[APU Trend]])^10</f>
        <v>2253.7920577535997</v>
      </c>
      <c r="Q323" s="55">
        <f>Table1[[#This Row],[APU
(units)]]*(1+Table1[[#This Row],[APU Trend]])^11</f>
        <v>2704.5504693043194</v>
      </c>
      <c r="R323" s="55">
        <f>SUM(Table1[[#This Row],[Oct]:[September]])</f>
        <v>14407.302815825919</v>
      </c>
      <c r="S323" s="55">
        <f>Table1[[#This Row],[On-Hand Stock ($)]]*Table1[[#This Row],[APU Trend]]</f>
        <v>445.4381843244667</v>
      </c>
      <c r="T323" s="87">
        <v>0.2</v>
      </c>
      <c r="U323" s="87" t="b">
        <f>IF(AND(Table1[[#This Row],[INVENTROY SIZING]]&lt;0,Table1[[#This Row],[Lead Time (days)]]&lt;30),TRUE,FALSE)</f>
        <v>0</v>
      </c>
      <c r="V323" s="28">
        <v>1</v>
      </c>
      <c r="W323" s="28">
        <f>1.65+SQRT((30)*Table1[[#This Row],[Demand variability (COV)]])+(V323*Table1[[#This Row],[APU
(units)]])^2</f>
        <v>132504.1075537164</v>
      </c>
      <c r="X323" s="28">
        <f>(Table1[[#This Row],[INVENTORY IN UNITS ON HAND]]-W323)*Table1[[#This Row],[Std. Price ($)]]</f>
        <v>-792863.70645445294</v>
      </c>
      <c r="Y323" s="28">
        <v>1.39</v>
      </c>
      <c r="Z323" s="28">
        <v>17</v>
      </c>
    </row>
    <row r="324" spans="1:26" x14ac:dyDescent="0.15">
      <c r="A324" s="31">
        <v>52573.895212981879</v>
      </c>
      <c r="B324" s="32">
        <v>6.0390000000000006</v>
      </c>
      <c r="C324" s="32">
        <v>3991.4354332160005</v>
      </c>
      <c r="D324" s="32">
        <f>C324/Table1[[#This Row],[Std. Price ($)]]</f>
        <v>660.94310866302374</v>
      </c>
      <c r="E324" s="28">
        <v>672</v>
      </c>
      <c r="F324" s="28">
        <f>Table1[[#This Row],[APU
(units)]]*(1+Table1[[#This Row],[APU Trend]])^0</f>
        <v>672</v>
      </c>
      <c r="G324" s="28">
        <f>Table1[[#This Row],[APU
(units)]]*(1+Table1[[#This Row],[APU Trend]])^1</f>
        <v>1209.6000000000001</v>
      </c>
      <c r="H324" s="28">
        <f>Table1[[#This Row],[APU
(units)]]*(1+Table1[[#This Row],[APU Trend]])^2</f>
        <v>2177.2800000000002</v>
      </c>
      <c r="I324" s="55">
        <f>Table1[[#This Row],[APU
(units)]]*(1+Table1[[#This Row],[APU Trend]])^3</f>
        <v>3919.1040000000003</v>
      </c>
      <c r="J324" s="55">
        <f>Table1[[#This Row],[APU
(units)]]*(1+Table1[[#This Row],[APU Trend]])^4</f>
        <v>7054.387200000001</v>
      </c>
      <c r="K324" s="55">
        <f>Table1[[#This Row],[APU
(units)]]*(1+Table1[[#This Row],[APU Trend]])^5</f>
        <v>12697.896960000004</v>
      </c>
      <c r="L324" s="55">
        <f>Table1[[#This Row],[APU
(units)]]*(1+Table1[[#This Row],[APU Trend]])^6</f>
        <v>22856.214528000008</v>
      </c>
      <c r="M324" s="55">
        <f>Table1[[#This Row],[APU
(units)]]*(1+Table1[[#This Row],[APU Trend]])^7</f>
        <v>41141.186150400012</v>
      </c>
      <c r="N324" s="55">
        <f>Table1[[#This Row],[APU
(units)]]*(1+Table1[[#This Row],[APU Trend]])^8</f>
        <v>74054.135070720033</v>
      </c>
      <c r="O324" s="55">
        <f>Table1[[#This Row],[APU
(units)]]*(1+Table1[[#This Row],[APU Trend]])^9</f>
        <v>133297.44312729605</v>
      </c>
      <c r="P324" s="55">
        <f>Table1[[#This Row],[APU
(units)]]*(1+Table1[[#This Row],[APU Trend]])^10</f>
        <v>239935.3976291329</v>
      </c>
      <c r="Q324" s="55">
        <f>Table1[[#This Row],[APU
(units)]]*(1+Table1[[#This Row],[APU Trend]])^11</f>
        <v>431883.7157324393</v>
      </c>
      <c r="R324" s="55">
        <f>SUM(Table1[[#This Row],[Oct]:[September]])</f>
        <v>970898.36039798835</v>
      </c>
      <c r="S324" s="55">
        <f>Table1[[#This Row],[On-Hand Stock ($)]]*Table1[[#This Row],[APU Trend]]</f>
        <v>3193.1483465728006</v>
      </c>
      <c r="T324" s="87">
        <v>0.8</v>
      </c>
      <c r="U324" s="87" t="b">
        <f>IF(AND(Table1[[#This Row],[INVENTROY SIZING]]&lt;0,Table1[[#This Row],[Lead Time (days)]]&lt;30),TRUE,FALSE)</f>
        <v>0</v>
      </c>
      <c r="V324" s="28">
        <v>1</v>
      </c>
      <c r="W324" s="28">
        <f>1.65+SQRT((30)*Table1[[#This Row],[Demand variability (COV)]])+(V324*Table1[[#This Row],[APU
(units)]])^2</f>
        <v>451592.19980915752</v>
      </c>
      <c r="X324" s="28">
        <f>(Table1[[#This Row],[INVENTORY IN UNITS ON HAND]]-W324)*Table1[[#This Row],[Std. Price ($)]]</f>
        <v>-2723173.8592142868</v>
      </c>
      <c r="Y324" s="28">
        <v>1.43</v>
      </c>
      <c r="Z324" s="28">
        <v>16</v>
      </c>
    </row>
    <row r="325" spans="1:26" x14ac:dyDescent="0.15">
      <c r="A325" s="31">
        <v>88828.836790022688</v>
      </c>
      <c r="B325" s="32">
        <v>81.216520000000017</v>
      </c>
      <c r="C325" s="32">
        <v>49626.482058161695</v>
      </c>
      <c r="D325" s="32">
        <f>C325/Table1[[#This Row],[Std. Price ($)]]</f>
        <v>611.0392572614744</v>
      </c>
      <c r="E325" s="28">
        <v>542</v>
      </c>
      <c r="F325" s="28">
        <f>Table1[[#This Row],[APU
(units)]]*(1+Table1[[#This Row],[APU Trend]])^0</f>
        <v>542</v>
      </c>
      <c r="G325" s="28">
        <f>Table1[[#This Row],[APU
(units)]]*(1+Table1[[#This Row],[APU Trend]])^1</f>
        <v>216.8</v>
      </c>
      <c r="H325" s="28">
        <f>Table1[[#This Row],[APU
(units)]]*(1+Table1[[#This Row],[APU Trend]])^2</f>
        <v>86.720000000000013</v>
      </c>
      <c r="I325" s="55">
        <f>Table1[[#This Row],[APU
(units)]]*(1+Table1[[#This Row],[APU Trend]])^3</f>
        <v>34.688000000000009</v>
      </c>
      <c r="J325" s="55">
        <f>Table1[[#This Row],[APU
(units)]]*(1+Table1[[#This Row],[APU Trend]])^4</f>
        <v>13.875200000000007</v>
      </c>
      <c r="K325" s="55">
        <f>Table1[[#This Row],[APU
(units)]]*(1+Table1[[#This Row],[APU Trend]])^5</f>
        <v>5.550080000000003</v>
      </c>
      <c r="L325" s="55">
        <f>Table1[[#This Row],[APU
(units)]]*(1+Table1[[#This Row],[APU Trend]])^6</f>
        <v>2.2200320000000011</v>
      </c>
      <c r="M325" s="55">
        <f>Table1[[#This Row],[APU
(units)]]*(1+Table1[[#This Row],[APU Trend]])^7</f>
        <v>0.88801280000000071</v>
      </c>
      <c r="N325" s="55">
        <f>Table1[[#This Row],[APU
(units)]]*(1+Table1[[#This Row],[APU Trend]])^8</f>
        <v>0.35520512000000032</v>
      </c>
      <c r="O325" s="55">
        <f>Table1[[#This Row],[APU
(units)]]*(1+Table1[[#This Row],[APU Trend]])^9</f>
        <v>0.14208204800000013</v>
      </c>
      <c r="P325" s="55">
        <f>Table1[[#This Row],[APU
(units)]]*(1+Table1[[#This Row],[APU Trend]])^10</f>
        <v>5.6832819200000058E-2</v>
      </c>
      <c r="Q325" s="55">
        <f>Table1[[#This Row],[APU
(units)]]*(1+Table1[[#This Row],[APU Trend]])^11</f>
        <v>2.2733127680000024E-2</v>
      </c>
      <c r="R325" s="55">
        <f>SUM(Table1[[#This Row],[Oct]:[September]])</f>
        <v>903.31817791488004</v>
      </c>
      <c r="S325" s="55">
        <f>Table1[[#This Row],[On-Hand Stock ($)]]*Table1[[#This Row],[APU Trend]]</f>
        <v>-29775.889234897015</v>
      </c>
      <c r="T325" s="87">
        <v>-0.6</v>
      </c>
      <c r="U325" s="87" t="b">
        <f>IF(AND(Table1[[#This Row],[INVENTROY SIZING]]&lt;0,Table1[[#This Row],[Lead Time (days)]]&lt;30),TRUE,FALSE)</f>
        <v>0</v>
      </c>
      <c r="V325" s="28">
        <v>0.82</v>
      </c>
      <c r="W325" s="28">
        <f>1.65+SQRT((30)*Table1[[#This Row],[Demand variability (COV)]])+(V325*Table1[[#This Row],[APU
(units)]])^2</f>
        <v>197533.64297003968</v>
      </c>
      <c r="X325" s="28">
        <f>(Table1[[#This Row],[INVENTORY IN UNITS ON HAND]]-W325)*Table1[[#This Row],[Std. Price ($)]]</f>
        <v>-15993368.58289093</v>
      </c>
      <c r="Y325" s="28">
        <v>0.86</v>
      </c>
      <c r="Z325" s="28">
        <v>33</v>
      </c>
    </row>
    <row r="326" spans="1:26" x14ac:dyDescent="0.15">
      <c r="A326" s="31">
        <v>43048.893021743417</v>
      </c>
      <c r="B326" s="32">
        <v>8.8471899999999994</v>
      </c>
      <c r="C326" s="32">
        <v>24597.0191895608</v>
      </c>
      <c r="D326" s="32">
        <f>C326/Table1[[#This Row],[Std. Price ($)]]</f>
        <v>2780.2069571876268</v>
      </c>
      <c r="E326" s="28">
        <v>972</v>
      </c>
      <c r="F326" s="28">
        <f>Table1[[#This Row],[APU
(units)]]*(1+Table1[[#This Row],[APU Trend]])^0</f>
        <v>972</v>
      </c>
      <c r="G326" s="28">
        <f>Table1[[#This Row],[APU
(units)]]*(1+Table1[[#This Row],[APU Trend]])^1</f>
        <v>1166.3999999999999</v>
      </c>
      <c r="H326" s="28">
        <f>Table1[[#This Row],[APU
(units)]]*(1+Table1[[#This Row],[APU Trend]])^2</f>
        <v>1399.6799999999998</v>
      </c>
      <c r="I326" s="55">
        <f>Table1[[#This Row],[APU
(units)]]*(1+Table1[[#This Row],[APU Trend]])^3</f>
        <v>1679.616</v>
      </c>
      <c r="J326" s="55">
        <f>Table1[[#This Row],[APU
(units)]]*(1+Table1[[#This Row],[APU Trend]])^4</f>
        <v>2015.5391999999999</v>
      </c>
      <c r="K326" s="55">
        <f>Table1[[#This Row],[APU
(units)]]*(1+Table1[[#This Row],[APU Trend]])^5</f>
        <v>2418.6470399999998</v>
      </c>
      <c r="L326" s="55">
        <f>Table1[[#This Row],[APU
(units)]]*(1+Table1[[#This Row],[APU Trend]])^6</f>
        <v>2902.376448</v>
      </c>
      <c r="M326" s="55">
        <f>Table1[[#This Row],[APU
(units)]]*(1+Table1[[#This Row],[APU Trend]])^7</f>
        <v>3482.8517375999995</v>
      </c>
      <c r="N326" s="55">
        <f>Table1[[#This Row],[APU
(units)]]*(1+Table1[[#This Row],[APU Trend]])^8</f>
        <v>4179.4220851199998</v>
      </c>
      <c r="O326" s="55">
        <f>Table1[[#This Row],[APU
(units)]]*(1+Table1[[#This Row],[APU Trend]])^9</f>
        <v>5015.3065021439998</v>
      </c>
      <c r="P326" s="55">
        <f>Table1[[#This Row],[APU
(units)]]*(1+Table1[[#This Row],[APU Trend]])^10</f>
        <v>6018.3678025727995</v>
      </c>
      <c r="Q326" s="55">
        <f>Table1[[#This Row],[APU
(units)]]*(1+Table1[[#This Row],[APU Trend]])^11</f>
        <v>7222.0413630873591</v>
      </c>
      <c r="R326" s="55">
        <f>SUM(Table1[[#This Row],[Oct]:[September]])</f>
        <v>38472.248178524154</v>
      </c>
      <c r="S326" s="55">
        <f>Table1[[#This Row],[On-Hand Stock ($)]]*Table1[[#This Row],[APU Trend]]</f>
        <v>4919.4038379121603</v>
      </c>
      <c r="T326" s="87">
        <v>0.2</v>
      </c>
      <c r="U326" s="87" t="b">
        <f>IF(AND(Table1[[#This Row],[INVENTROY SIZING]]&lt;0,Table1[[#This Row],[Lead Time (days)]]&lt;30),TRUE,FALSE)</f>
        <v>0</v>
      </c>
      <c r="V326" s="28">
        <v>0.82</v>
      </c>
      <c r="W326" s="28">
        <f>1.65+SQRT((30)*Table1[[#This Row],[Demand variability (COV)]])+(V326*Table1[[#This Row],[APU
(units)]])^2</f>
        <v>635280.07728618965</v>
      </c>
      <c r="X326" s="28">
        <f>(Table1[[#This Row],[INVENTORY IN UNITS ON HAND]]-W326)*Table1[[#This Row],[Std. Price ($)]]</f>
        <v>-5595846.5277760429</v>
      </c>
      <c r="Y326" s="28">
        <v>1.07</v>
      </c>
      <c r="Z326" s="28">
        <v>62</v>
      </c>
    </row>
    <row r="327" spans="1:26" x14ac:dyDescent="0.15">
      <c r="A327" s="31">
        <v>19725.136946713672</v>
      </c>
      <c r="B327" s="32">
        <v>26.281639999999999</v>
      </c>
      <c r="C327" s="32">
        <v>7665.7940593713602</v>
      </c>
      <c r="D327" s="32">
        <f>C327/Table1[[#This Row],[Std. Price ($)]]</f>
        <v>291.67867984537344</v>
      </c>
      <c r="E327" s="28">
        <v>744</v>
      </c>
      <c r="F327" s="28">
        <f>Table1[[#This Row],[APU
(units)]]*(1+Table1[[#This Row],[APU Trend]])^0</f>
        <v>744</v>
      </c>
      <c r="G327" s="28">
        <f>Table1[[#This Row],[APU
(units)]]*(1+Table1[[#This Row],[APU Trend]])^1</f>
        <v>1116</v>
      </c>
      <c r="H327" s="28">
        <f>Table1[[#This Row],[APU
(units)]]*(1+Table1[[#This Row],[APU Trend]])^2</f>
        <v>1674</v>
      </c>
      <c r="I327" s="55">
        <f>Table1[[#This Row],[APU
(units)]]*(1+Table1[[#This Row],[APU Trend]])^3</f>
        <v>2511</v>
      </c>
      <c r="J327" s="55">
        <f>Table1[[#This Row],[APU
(units)]]*(1+Table1[[#This Row],[APU Trend]])^4</f>
        <v>3766.5</v>
      </c>
      <c r="K327" s="55">
        <f>Table1[[#This Row],[APU
(units)]]*(1+Table1[[#This Row],[APU Trend]])^5</f>
        <v>5649.75</v>
      </c>
      <c r="L327" s="55">
        <f>Table1[[#This Row],[APU
(units)]]*(1+Table1[[#This Row],[APU Trend]])^6</f>
        <v>8474.625</v>
      </c>
      <c r="M327" s="55">
        <f>Table1[[#This Row],[APU
(units)]]*(1+Table1[[#This Row],[APU Trend]])^7</f>
        <v>12711.9375</v>
      </c>
      <c r="N327" s="55">
        <f>Table1[[#This Row],[APU
(units)]]*(1+Table1[[#This Row],[APU Trend]])^8</f>
        <v>19067.90625</v>
      </c>
      <c r="O327" s="55">
        <f>Table1[[#This Row],[APU
(units)]]*(1+Table1[[#This Row],[APU Trend]])^9</f>
        <v>28601.859375</v>
      </c>
      <c r="P327" s="55">
        <f>Table1[[#This Row],[APU
(units)]]*(1+Table1[[#This Row],[APU Trend]])^10</f>
        <v>42902.7890625</v>
      </c>
      <c r="Q327" s="55">
        <f>Table1[[#This Row],[APU
(units)]]*(1+Table1[[#This Row],[APU Trend]])^11</f>
        <v>64354.18359375</v>
      </c>
      <c r="R327" s="55">
        <f>SUM(Table1[[#This Row],[Oct]:[September]])</f>
        <v>191574.55078125</v>
      </c>
      <c r="S327" s="55">
        <f>Table1[[#This Row],[On-Hand Stock ($)]]*Table1[[#This Row],[APU Trend]]</f>
        <v>3832.8970296856801</v>
      </c>
      <c r="T327" s="87">
        <v>0.5</v>
      </c>
      <c r="U327" s="87" t="b">
        <f>IF(AND(Table1[[#This Row],[INVENTROY SIZING]]&lt;0,Table1[[#This Row],[Lead Time (days)]]&lt;30),TRUE,FALSE)</f>
        <v>0</v>
      </c>
      <c r="V327" s="28">
        <v>1</v>
      </c>
      <c r="W327" s="28">
        <f>1.65+SQRT((30)*Table1[[#This Row],[Demand variability (COV)]])+(V327*Table1[[#This Row],[APU
(units)]])^2</f>
        <v>553540.59957624075</v>
      </c>
      <c r="X327" s="28">
        <f>(Table1[[#This Row],[INVENTORY IN UNITS ON HAND]]-W327)*Table1[[#This Row],[Std. Price ($)]]</f>
        <v>-14540288.969387539</v>
      </c>
      <c r="Y327" s="28">
        <v>0.28999999999999998</v>
      </c>
      <c r="Z327" s="28">
        <v>31</v>
      </c>
    </row>
    <row r="328" spans="1:26" x14ac:dyDescent="0.15">
      <c r="A328" s="31">
        <v>59302.898077303777</v>
      </c>
      <c r="B328" s="32">
        <v>6.4572200000000004</v>
      </c>
      <c r="C328" s="32">
        <v>1314.9081837460801</v>
      </c>
      <c r="D328" s="32">
        <f>C328/Table1[[#This Row],[Std. Price ($)]]</f>
        <v>203.63379035344622</v>
      </c>
      <c r="E328" s="28">
        <v>574</v>
      </c>
      <c r="F328" s="28">
        <f>Table1[[#This Row],[APU
(units)]]*(1+Table1[[#This Row],[APU Trend]])^0</f>
        <v>574</v>
      </c>
      <c r="G328" s="28">
        <f>Table1[[#This Row],[APU
(units)]]*(1+Table1[[#This Row],[APU Trend]])^1</f>
        <v>1262.8000000000002</v>
      </c>
      <c r="H328" s="28">
        <f>Table1[[#This Row],[APU
(units)]]*(1+Table1[[#This Row],[APU Trend]])^2</f>
        <v>2778.1600000000003</v>
      </c>
      <c r="I328" s="55">
        <f>Table1[[#This Row],[APU
(units)]]*(1+Table1[[#This Row],[APU Trend]])^3</f>
        <v>6111.952000000002</v>
      </c>
      <c r="J328" s="55">
        <f>Table1[[#This Row],[APU
(units)]]*(1+Table1[[#This Row],[APU Trend]])^4</f>
        <v>13446.294400000004</v>
      </c>
      <c r="K328" s="55">
        <f>Table1[[#This Row],[APU
(units)]]*(1+Table1[[#This Row],[APU Trend]])^5</f>
        <v>29581.84768000001</v>
      </c>
      <c r="L328" s="55">
        <f>Table1[[#This Row],[APU
(units)]]*(1+Table1[[#This Row],[APU Trend]])^6</f>
        <v>65080.064896000033</v>
      </c>
      <c r="M328" s="55">
        <f>Table1[[#This Row],[APU
(units)]]*(1+Table1[[#This Row],[APU Trend]])^7</f>
        <v>143176.1427712001</v>
      </c>
      <c r="N328" s="55">
        <f>Table1[[#This Row],[APU
(units)]]*(1+Table1[[#This Row],[APU Trend]])^8</f>
        <v>314987.51409664017</v>
      </c>
      <c r="O328" s="55">
        <f>Table1[[#This Row],[APU
(units)]]*(1+Table1[[#This Row],[APU Trend]])^9</f>
        <v>692972.53101260844</v>
      </c>
      <c r="P328" s="55">
        <f>Table1[[#This Row],[APU
(units)]]*(1+Table1[[#This Row],[APU Trend]])^10</f>
        <v>1524539.5682277386</v>
      </c>
      <c r="Q328" s="55">
        <f>Table1[[#This Row],[APU
(units)]]*(1+Table1[[#This Row],[APU Trend]])^11</f>
        <v>3353987.0501010255</v>
      </c>
      <c r="R328" s="55">
        <f>SUM(Table1[[#This Row],[Oct]:[September]])</f>
        <v>6148497.9251852129</v>
      </c>
      <c r="S328" s="55">
        <f>Table1[[#This Row],[On-Hand Stock ($)]]*Table1[[#This Row],[APU Trend]]</f>
        <v>1577.8898204952961</v>
      </c>
      <c r="T328" s="87">
        <v>1.2</v>
      </c>
      <c r="U328" s="87" t="b">
        <f>IF(AND(Table1[[#This Row],[INVENTROY SIZING]]&lt;0,Table1[[#This Row],[Lead Time (days)]]&lt;30),TRUE,FALSE)</f>
        <v>0</v>
      </c>
      <c r="V328" s="28">
        <v>1</v>
      </c>
      <c r="W328" s="28">
        <f>1.65+SQRT((30)*Table1[[#This Row],[Demand variability (COV)]])+(V328*Table1[[#This Row],[APU
(units)]])^2</f>
        <v>329482.487354649</v>
      </c>
      <c r="X328" s="28">
        <f>(Table1[[#This Row],[INVENTORY IN UNITS ON HAND]]-W328)*Table1[[#This Row],[Std. Price ($)]]</f>
        <v>-2126225.9988124408</v>
      </c>
      <c r="Y328" s="28">
        <v>0.78</v>
      </c>
      <c r="Z328" s="28">
        <v>12</v>
      </c>
    </row>
    <row r="329" spans="1:26" x14ac:dyDescent="0.15">
      <c r="A329" s="31">
        <v>28071.436376973048</v>
      </c>
      <c r="B329" s="32">
        <v>26.605040000000002</v>
      </c>
      <c r="C329" s="32">
        <v>1758.48736453632</v>
      </c>
      <c r="D329" s="32">
        <f>C329/Table1[[#This Row],[Std. Price ($)]]</f>
        <v>66.096024081764952</v>
      </c>
      <c r="E329" s="28">
        <v>704</v>
      </c>
      <c r="F329" s="28">
        <f>Table1[[#This Row],[APU
(units)]]*(1+Table1[[#This Row],[APU Trend]])^0</f>
        <v>704</v>
      </c>
      <c r="G329" s="28">
        <f>Table1[[#This Row],[APU
(units)]]*(1+Table1[[#This Row],[APU Trend]])^1</f>
        <v>844.8</v>
      </c>
      <c r="H329" s="28">
        <f>Table1[[#This Row],[APU
(units)]]*(1+Table1[[#This Row],[APU Trend]])^2</f>
        <v>1013.76</v>
      </c>
      <c r="I329" s="55">
        <f>Table1[[#This Row],[APU
(units)]]*(1+Table1[[#This Row],[APU Trend]])^3</f>
        <v>1216.5119999999999</v>
      </c>
      <c r="J329" s="55">
        <f>Table1[[#This Row],[APU
(units)]]*(1+Table1[[#This Row],[APU Trend]])^4</f>
        <v>1459.8144</v>
      </c>
      <c r="K329" s="55">
        <f>Table1[[#This Row],[APU
(units)]]*(1+Table1[[#This Row],[APU Trend]])^5</f>
        <v>1751.7772799999998</v>
      </c>
      <c r="L329" s="55">
        <f>Table1[[#This Row],[APU
(units)]]*(1+Table1[[#This Row],[APU Trend]])^6</f>
        <v>2102.132736</v>
      </c>
      <c r="M329" s="55">
        <f>Table1[[#This Row],[APU
(units)]]*(1+Table1[[#This Row],[APU Trend]])^7</f>
        <v>2522.5592831999998</v>
      </c>
      <c r="N329" s="55">
        <f>Table1[[#This Row],[APU
(units)]]*(1+Table1[[#This Row],[APU Trend]])^8</f>
        <v>3027.0711398399994</v>
      </c>
      <c r="O329" s="55">
        <f>Table1[[#This Row],[APU
(units)]]*(1+Table1[[#This Row],[APU Trend]])^9</f>
        <v>3632.4853678079994</v>
      </c>
      <c r="P329" s="55">
        <f>Table1[[#This Row],[APU
(units)]]*(1+Table1[[#This Row],[APU Trend]])^10</f>
        <v>4358.9824413695997</v>
      </c>
      <c r="Q329" s="55">
        <f>Table1[[#This Row],[APU
(units)]]*(1+Table1[[#This Row],[APU Trend]])^11</f>
        <v>5230.7789296435194</v>
      </c>
      <c r="R329" s="55">
        <f>SUM(Table1[[#This Row],[Oct]:[September]])</f>
        <v>27864.673577861118</v>
      </c>
      <c r="S329" s="55">
        <f>Table1[[#This Row],[On-Hand Stock ($)]]*Table1[[#This Row],[APU Trend]]</f>
        <v>351.697472907264</v>
      </c>
      <c r="T329" s="87">
        <v>0.2</v>
      </c>
      <c r="U329" s="87" t="b">
        <f>IF(AND(Table1[[#This Row],[INVENTROY SIZING]]&lt;0,Table1[[#This Row],[Lead Time (days)]]&lt;30),TRUE,FALSE)</f>
        <v>0</v>
      </c>
      <c r="V329" s="28">
        <v>1</v>
      </c>
      <c r="W329" s="28">
        <f>1.65+SQRT((30)*Table1[[#This Row],[Demand variability (COV)]])+(V329*Table1[[#This Row],[APU
(units)]])^2</f>
        <v>495620.15998007962</v>
      </c>
      <c r="X329" s="28">
        <f>(Table1[[#This Row],[INVENTORY IN UNITS ON HAND]]-W329)*Table1[[#This Row],[Std. Price ($)]]</f>
        <v>-13184235.693711882</v>
      </c>
      <c r="Y329" s="28">
        <v>0.21</v>
      </c>
      <c r="Z329" s="28">
        <v>12</v>
      </c>
    </row>
    <row r="330" spans="1:26" x14ac:dyDescent="0.15">
      <c r="A330" s="31">
        <v>12797.363615515667</v>
      </c>
      <c r="B330" s="32">
        <v>7.0400000000000009</v>
      </c>
      <c r="C330" s="32">
        <v>4386.465811378991</v>
      </c>
      <c r="D330" s="32">
        <f>C330/Table1[[#This Row],[Std. Price ($)]]</f>
        <v>623.07753002542484</v>
      </c>
      <c r="E330" s="28">
        <v>744</v>
      </c>
      <c r="F330" s="28">
        <f>Table1[[#This Row],[APU
(units)]]*(1+Table1[[#This Row],[APU Trend]])^0</f>
        <v>744</v>
      </c>
      <c r="G330" s="28">
        <f>Table1[[#This Row],[APU
(units)]]*(1+Table1[[#This Row],[APU Trend]])^1</f>
        <v>595.20000000000005</v>
      </c>
      <c r="H330" s="28">
        <f>Table1[[#This Row],[APU
(units)]]*(1+Table1[[#This Row],[APU Trend]])^2</f>
        <v>476.16000000000008</v>
      </c>
      <c r="I330" s="55">
        <f>Table1[[#This Row],[APU
(units)]]*(1+Table1[[#This Row],[APU Trend]])^3</f>
        <v>380.92800000000011</v>
      </c>
      <c r="J330" s="55">
        <f>Table1[[#This Row],[APU
(units)]]*(1+Table1[[#This Row],[APU Trend]])^4</f>
        <v>304.74240000000015</v>
      </c>
      <c r="K330" s="55">
        <f>Table1[[#This Row],[APU
(units)]]*(1+Table1[[#This Row],[APU Trend]])^5</f>
        <v>243.79392000000016</v>
      </c>
      <c r="L330" s="55">
        <f>Table1[[#This Row],[APU
(units)]]*(1+Table1[[#This Row],[APU Trend]])^6</f>
        <v>195.03513600000011</v>
      </c>
      <c r="M330" s="55">
        <f>Table1[[#This Row],[APU
(units)]]*(1+Table1[[#This Row],[APU Trend]])^7</f>
        <v>156.02810880000013</v>
      </c>
      <c r="N330" s="55">
        <f>Table1[[#This Row],[APU
(units)]]*(1+Table1[[#This Row],[APU Trend]])^8</f>
        <v>124.82248704000011</v>
      </c>
      <c r="O330" s="55">
        <f>Table1[[#This Row],[APU
(units)]]*(1+Table1[[#This Row],[APU Trend]])^9</f>
        <v>99.857989632000084</v>
      </c>
      <c r="P330" s="55">
        <f>Table1[[#This Row],[APU
(units)]]*(1+Table1[[#This Row],[APU Trend]])^10</f>
        <v>79.88639170560009</v>
      </c>
      <c r="Q330" s="55">
        <f>Table1[[#This Row],[APU
(units)]]*(1+Table1[[#This Row],[APU Trend]])^11</f>
        <v>63.909113364480071</v>
      </c>
      <c r="R330" s="55">
        <f>SUM(Table1[[#This Row],[Oct]:[September]])</f>
        <v>3464.3635465420812</v>
      </c>
      <c r="S330" s="55">
        <f>Table1[[#This Row],[On-Hand Stock ($)]]*Table1[[#This Row],[APU Trend]]</f>
        <v>-877.2931622757983</v>
      </c>
      <c r="T330" s="87">
        <v>-0.2</v>
      </c>
      <c r="U330" s="87" t="b">
        <f>IF(AND(Table1[[#This Row],[INVENTROY SIZING]]&lt;0,Table1[[#This Row],[Lead Time (days)]]&lt;30),TRUE,FALSE)</f>
        <v>1</v>
      </c>
      <c r="V330" s="28">
        <v>0.75</v>
      </c>
      <c r="W330" s="28">
        <f>1.65+SQRT((30)*Table1[[#This Row],[Demand variability (COV)]])+(V330*Table1[[#This Row],[APU
(units)]])^2</f>
        <v>311369.7120192023</v>
      </c>
      <c r="X330" s="28">
        <f>(Table1[[#This Row],[INVENTORY IN UNITS ON HAND]]-W330)*Table1[[#This Row],[Std. Price ($)]]</f>
        <v>-2187656.3068038053</v>
      </c>
      <c r="Y330" s="28">
        <v>0.55000000000000004</v>
      </c>
      <c r="Z330" s="28">
        <v>29</v>
      </c>
    </row>
    <row r="331" spans="1:26" x14ac:dyDescent="0.15">
      <c r="A331" s="31">
        <v>37557.191091413581</v>
      </c>
      <c r="B331" s="32">
        <v>20.568239999999999</v>
      </c>
      <c r="C331" s="32">
        <v>7605.9542603393065</v>
      </c>
      <c r="D331" s="32">
        <f>C331/Table1[[#This Row],[Std. Price ($)]]</f>
        <v>369.79120529220324</v>
      </c>
      <c r="E331" s="28">
        <v>616</v>
      </c>
      <c r="F331" s="28">
        <f>Table1[[#This Row],[APU
(units)]]*(1+Table1[[#This Row],[APU Trend]])^0</f>
        <v>616</v>
      </c>
      <c r="G331" s="28">
        <f>Table1[[#This Row],[APU
(units)]]*(1+Table1[[#This Row],[APU Trend]])^1</f>
        <v>862.4</v>
      </c>
      <c r="H331" s="28">
        <f>Table1[[#This Row],[APU
(units)]]*(1+Table1[[#This Row],[APU Trend]])^2</f>
        <v>1207.3599999999999</v>
      </c>
      <c r="I331" s="55">
        <f>Table1[[#This Row],[APU
(units)]]*(1+Table1[[#This Row],[APU Trend]])^3</f>
        <v>1690.3039999999996</v>
      </c>
      <c r="J331" s="55">
        <f>Table1[[#This Row],[APU
(units)]]*(1+Table1[[#This Row],[APU Trend]])^4</f>
        <v>2366.4255999999991</v>
      </c>
      <c r="K331" s="55">
        <f>Table1[[#This Row],[APU
(units)]]*(1+Table1[[#This Row],[APU Trend]])^5</f>
        <v>3312.9958399999987</v>
      </c>
      <c r="L331" s="55">
        <f>Table1[[#This Row],[APU
(units)]]*(1+Table1[[#This Row],[APU Trend]])^6</f>
        <v>4638.1941759999982</v>
      </c>
      <c r="M331" s="55">
        <f>Table1[[#This Row],[APU
(units)]]*(1+Table1[[#This Row],[APU Trend]])^7</f>
        <v>6493.4718463999961</v>
      </c>
      <c r="N331" s="55">
        <f>Table1[[#This Row],[APU
(units)]]*(1+Table1[[#This Row],[APU Trend]])^8</f>
        <v>9090.8605849599953</v>
      </c>
      <c r="O331" s="55">
        <f>Table1[[#This Row],[APU
(units)]]*(1+Table1[[#This Row],[APU Trend]])^9</f>
        <v>12727.204818943992</v>
      </c>
      <c r="P331" s="55">
        <f>Table1[[#This Row],[APU
(units)]]*(1+Table1[[#This Row],[APU Trend]])^10</f>
        <v>17818.086746521589</v>
      </c>
      <c r="Q331" s="55">
        <f>Table1[[#This Row],[APU
(units)]]*(1+Table1[[#This Row],[APU Trend]])^11</f>
        <v>24945.321445130219</v>
      </c>
      <c r="R331" s="55">
        <f>SUM(Table1[[#This Row],[Oct]:[September]])</f>
        <v>85768.625057955782</v>
      </c>
      <c r="S331" s="55">
        <f>Table1[[#This Row],[On-Hand Stock ($)]]*Table1[[#This Row],[APU Trend]]</f>
        <v>3042.3817041357229</v>
      </c>
      <c r="T331" s="87">
        <v>0.4</v>
      </c>
      <c r="U331" s="87" t="b">
        <f>IF(AND(Table1[[#This Row],[INVENTROY SIZING]]&lt;0,Table1[[#This Row],[Lead Time (days)]]&lt;30),TRUE,FALSE)</f>
        <v>0</v>
      </c>
      <c r="V331" s="28">
        <v>1</v>
      </c>
      <c r="W331" s="28">
        <f>1.65+SQRT((30)*Table1[[#This Row],[Demand variability (COV)]])+(V331*Table1[[#This Row],[APU
(units)]])^2</f>
        <v>379461.99741302384</v>
      </c>
      <c r="X331" s="28">
        <f>(Table1[[#This Row],[INVENTORY IN UNITS ON HAND]]-W331)*Table1[[#This Row],[Std. Price ($)]]</f>
        <v>-7797259.4794101138</v>
      </c>
      <c r="Y331" s="28">
        <v>0.63</v>
      </c>
      <c r="Z331" s="28">
        <v>23</v>
      </c>
    </row>
    <row r="332" spans="1:26" x14ac:dyDescent="0.15">
      <c r="A332" s="31">
        <v>45174.963757891994</v>
      </c>
      <c r="B332" s="32">
        <v>16.258770000000002</v>
      </c>
      <c r="C332" s="32">
        <v>3933.3570845912541</v>
      </c>
      <c r="D332" s="32">
        <f>C332/Table1[[#This Row],[Std. Price ($)]]</f>
        <v>241.92218012747912</v>
      </c>
      <c r="E332" s="28">
        <v>170</v>
      </c>
      <c r="F332" s="28">
        <f>Table1[[#This Row],[APU
(units)]]*(1+Table1[[#This Row],[APU Trend]])^0</f>
        <v>170</v>
      </c>
      <c r="G332" s="28">
        <f>Table1[[#This Row],[APU
(units)]]*(1+Table1[[#This Row],[APU Trend]])^1</f>
        <v>306</v>
      </c>
      <c r="H332" s="28">
        <f>Table1[[#This Row],[APU
(units)]]*(1+Table1[[#This Row],[APU Trend]])^2</f>
        <v>550.80000000000007</v>
      </c>
      <c r="I332" s="55">
        <f>Table1[[#This Row],[APU
(units)]]*(1+Table1[[#This Row],[APU Trend]])^3</f>
        <v>991.44000000000017</v>
      </c>
      <c r="J332" s="55">
        <f>Table1[[#This Row],[APU
(units)]]*(1+Table1[[#This Row],[APU Trend]])^4</f>
        <v>1784.5920000000003</v>
      </c>
      <c r="K332" s="55">
        <f>Table1[[#This Row],[APU
(units)]]*(1+Table1[[#This Row],[APU Trend]])^5</f>
        <v>3212.2656000000011</v>
      </c>
      <c r="L332" s="55">
        <f>Table1[[#This Row],[APU
(units)]]*(1+Table1[[#This Row],[APU Trend]])^6</f>
        <v>5782.078080000002</v>
      </c>
      <c r="M332" s="55">
        <f>Table1[[#This Row],[APU
(units)]]*(1+Table1[[#This Row],[APU Trend]])^7</f>
        <v>10407.740544000004</v>
      </c>
      <c r="N332" s="55">
        <f>Table1[[#This Row],[APU
(units)]]*(1+Table1[[#This Row],[APU Trend]])^8</f>
        <v>18733.932979200006</v>
      </c>
      <c r="O332" s="55">
        <f>Table1[[#This Row],[APU
(units)]]*(1+Table1[[#This Row],[APU Trend]])^9</f>
        <v>33721.079362560013</v>
      </c>
      <c r="P332" s="55">
        <f>Table1[[#This Row],[APU
(units)]]*(1+Table1[[#This Row],[APU Trend]])^10</f>
        <v>60697.94285260803</v>
      </c>
      <c r="Q332" s="55">
        <f>Table1[[#This Row],[APU
(units)]]*(1+Table1[[#This Row],[APU Trend]])^11</f>
        <v>109256.29713469445</v>
      </c>
      <c r="R332" s="55">
        <f>SUM(Table1[[#This Row],[Oct]:[September]])</f>
        <v>245614.16855306254</v>
      </c>
      <c r="S332" s="55">
        <f>Table1[[#This Row],[On-Hand Stock ($)]]*Table1[[#This Row],[APU Trend]]</f>
        <v>3146.6856676730035</v>
      </c>
      <c r="T332" s="87">
        <v>0.8</v>
      </c>
      <c r="U332" s="87" t="b">
        <f>IF(AND(Table1[[#This Row],[INVENTROY SIZING]]&lt;0,Table1[[#This Row],[Lead Time (days)]]&lt;30),TRUE,FALSE)</f>
        <v>0</v>
      </c>
      <c r="V332" s="28">
        <v>0.82</v>
      </c>
      <c r="W332" s="28">
        <f>1.65+SQRT((30)*Table1[[#This Row],[Demand variability (COV)]])+(V332*Table1[[#This Row],[APU
(units)]])^2</f>
        <v>19439.432176684692</v>
      </c>
      <c r="X332" s="28">
        <f>(Table1[[#This Row],[INVENTORY IN UNITS ON HAND]]-W332)*Table1[[#This Row],[Std. Price ($)]]</f>
        <v>-312127.89960672456</v>
      </c>
      <c r="Y332" s="28">
        <v>0.98</v>
      </c>
      <c r="Z332" s="28">
        <v>35</v>
      </c>
    </row>
    <row r="333" spans="1:26" x14ac:dyDescent="0.15">
      <c r="A333" s="31">
        <v>82649.026547267989</v>
      </c>
      <c r="B333" s="32">
        <v>14.135000000000002</v>
      </c>
      <c r="C333" s="32">
        <v>8983.8025390952553</v>
      </c>
      <c r="D333" s="32">
        <f>C333/Table1[[#This Row],[Std. Price ($)]]</f>
        <v>635.57145660383833</v>
      </c>
      <c r="E333" s="28">
        <v>656</v>
      </c>
      <c r="F333" s="28">
        <f>Table1[[#This Row],[APU
(units)]]*(1+Table1[[#This Row],[APU Trend]])^0</f>
        <v>656</v>
      </c>
      <c r="G333" s="28">
        <f>Table1[[#This Row],[APU
(units)]]*(1+Table1[[#This Row],[APU Trend]])^1</f>
        <v>524.80000000000007</v>
      </c>
      <c r="H333" s="28">
        <f>Table1[[#This Row],[APU
(units)]]*(1+Table1[[#This Row],[APU Trend]])^2</f>
        <v>419.84000000000009</v>
      </c>
      <c r="I333" s="55">
        <f>Table1[[#This Row],[APU
(units)]]*(1+Table1[[#This Row],[APU Trend]])^3</f>
        <v>335.87200000000007</v>
      </c>
      <c r="J333" s="55">
        <f>Table1[[#This Row],[APU
(units)]]*(1+Table1[[#This Row],[APU Trend]])^4</f>
        <v>268.69760000000014</v>
      </c>
      <c r="K333" s="55">
        <f>Table1[[#This Row],[APU
(units)]]*(1+Table1[[#This Row],[APU Trend]])^5</f>
        <v>214.95808000000014</v>
      </c>
      <c r="L333" s="55">
        <f>Table1[[#This Row],[APU
(units)]]*(1+Table1[[#This Row],[APU Trend]])^6</f>
        <v>171.96646400000009</v>
      </c>
      <c r="M333" s="55">
        <f>Table1[[#This Row],[APU
(units)]]*(1+Table1[[#This Row],[APU Trend]])^7</f>
        <v>137.5731712000001</v>
      </c>
      <c r="N333" s="55">
        <f>Table1[[#This Row],[APU
(units)]]*(1+Table1[[#This Row],[APU Trend]])^8</f>
        <v>110.0585369600001</v>
      </c>
      <c r="O333" s="55">
        <f>Table1[[#This Row],[APU
(units)]]*(1+Table1[[#This Row],[APU Trend]])^9</f>
        <v>88.046829568000078</v>
      </c>
      <c r="P333" s="55">
        <f>Table1[[#This Row],[APU
(units)]]*(1+Table1[[#This Row],[APU Trend]])^10</f>
        <v>70.437463654400077</v>
      </c>
      <c r="Q333" s="55">
        <f>Table1[[#This Row],[APU
(units)]]*(1+Table1[[#This Row],[APU Trend]])^11</f>
        <v>56.349970923520061</v>
      </c>
      <c r="R333" s="55">
        <f>SUM(Table1[[#This Row],[Oct]:[September]])</f>
        <v>3054.6001163059223</v>
      </c>
      <c r="S333" s="55">
        <f>Table1[[#This Row],[On-Hand Stock ($)]]*Table1[[#This Row],[APU Trend]]</f>
        <v>-1796.7605078190511</v>
      </c>
      <c r="T333" s="87">
        <v>-0.2</v>
      </c>
      <c r="U333" s="87" t="b">
        <f>IF(AND(Table1[[#This Row],[INVENTROY SIZING]]&lt;0,Table1[[#This Row],[Lead Time (days)]]&lt;30),TRUE,FALSE)</f>
        <v>0</v>
      </c>
      <c r="V333" s="28">
        <v>0.9</v>
      </c>
      <c r="W333" s="28">
        <f>1.65+SQRT((30)*Table1[[#This Row],[Demand variability (COV)]])+(V333*Table1[[#This Row],[APU
(units)]])^2</f>
        <v>348577.23052627529</v>
      </c>
      <c r="X333" s="28">
        <f>(Table1[[#This Row],[INVENTORY IN UNITS ON HAND]]-W333)*Table1[[#This Row],[Std. Price ($)]]</f>
        <v>-4918155.3509498071</v>
      </c>
      <c r="Y333" s="28">
        <v>0.39</v>
      </c>
      <c r="Z333" s="28">
        <v>53</v>
      </c>
    </row>
    <row r="334" spans="1:26" x14ac:dyDescent="0.15">
      <c r="A334" s="31">
        <v>96539.696808062552</v>
      </c>
      <c r="B334" s="32">
        <v>13.750000000000002</v>
      </c>
      <c r="C334" s="32">
        <v>5855.3624250000021</v>
      </c>
      <c r="D334" s="32">
        <f>C334/Table1[[#This Row],[Std. Price ($)]]</f>
        <v>425.84454000000011</v>
      </c>
      <c r="E334" s="28">
        <v>810</v>
      </c>
      <c r="F334" s="28">
        <f>Table1[[#This Row],[APU
(units)]]*(1+Table1[[#This Row],[APU Trend]])^0</f>
        <v>810</v>
      </c>
      <c r="G334" s="28">
        <f>Table1[[#This Row],[APU
(units)]]*(1+Table1[[#This Row],[APU Trend]])^1</f>
        <v>1215</v>
      </c>
      <c r="H334" s="28">
        <f>Table1[[#This Row],[APU
(units)]]*(1+Table1[[#This Row],[APU Trend]])^2</f>
        <v>1822.5</v>
      </c>
      <c r="I334" s="55">
        <f>Table1[[#This Row],[APU
(units)]]*(1+Table1[[#This Row],[APU Trend]])^3</f>
        <v>2733.75</v>
      </c>
      <c r="J334" s="55">
        <f>Table1[[#This Row],[APU
(units)]]*(1+Table1[[#This Row],[APU Trend]])^4</f>
        <v>4100.625</v>
      </c>
      <c r="K334" s="55">
        <f>Table1[[#This Row],[APU
(units)]]*(1+Table1[[#This Row],[APU Trend]])^5</f>
        <v>6150.9375</v>
      </c>
      <c r="L334" s="55">
        <f>Table1[[#This Row],[APU
(units)]]*(1+Table1[[#This Row],[APU Trend]])^6</f>
        <v>9226.40625</v>
      </c>
      <c r="M334" s="55">
        <f>Table1[[#This Row],[APU
(units)]]*(1+Table1[[#This Row],[APU Trend]])^7</f>
        <v>13839.609375</v>
      </c>
      <c r="N334" s="55">
        <f>Table1[[#This Row],[APU
(units)]]*(1+Table1[[#This Row],[APU Trend]])^8</f>
        <v>20759.4140625</v>
      </c>
      <c r="O334" s="55">
        <f>Table1[[#This Row],[APU
(units)]]*(1+Table1[[#This Row],[APU Trend]])^9</f>
        <v>31139.12109375</v>
      </c>
      <c r="P334" s="55">
        <f>Table1[[#This Row],[APU
(units)]]*(1+Table1[[#This Row],[APU Trend]])^10</f>
        <v>46708.681640625</v>
      </c>
      <c r="Q334" s="55">
        <f>Table1[[#This Row],[APU
(units)]]*(1+Table1[[#This Row],[APU Trend]])^11</f>
        <v>70063.0224609375</v>
      </c>
      <c r="R334" s="55">
        <f>SUM(Table1[[#This Row],[Oct]:[September]])</f>
        <v>208569.0673828125</v>
      </c>
      <c r="S334" s="55">
        <f>Table1[[#This Row],[On-Hand Stock ($)]]*Table1[[#This Row],[APU Trend]]</f>
        <v>2927.681212500001</v>
      </c>
      <c r="T334" s="87">
        <v>0.5</v>
      </c>
      <c r="U334" s="87" t="b">
        <f>IF(AND(Table1[[#This Row],[INVENTROY SIZING]]&lt;0,Table1[[#This Row],[Lead Time (days)]]&lt;30),TRUE,FALSE)</f>
        <v>0</v>
      </c>
      <c r="V334" s="28">
        <v>1</v>
      </c>
      <c r="W334" s="28">
        <f>1.65+SQRT((30)*Table1[[#This Row],[Demand variability (COV)]])+(V334*Table1[[#This Row],[APU
(units)]])^2</f>
        <v>656105.59968353168</v>
      </c>
      <c r="X334" s="28">
        <f>(Table1[[#This Row],[INVENTORY IN UNITS ON HAND]]-W334)*Table1[[#This Row],[Std. Price ($)]]</f>
        <v>-9015596.6332235616</v>
      </c>
      <c r="Y334" s="28">
        <v>0.52</v>
      </c>
      <c r="Z334" s="28">
        <v>23</v>
      </c>
    </row>
    <row r="335" spans="1:26" x14ac:dyDescent="0.15">
      <c r="A335" s="31">
        <v>35027.400250236853</v>
      </c>
      <c r="B335" s="32">
        <v>7.1830000000000007</v>
      </c>
      <c r="C335" s="32">
        <v>9046.9619317982888</v>
      </c>
      <c r="D335" s="32">
        <f>C335/Table1[[#This Row],[Std. Price ($)]]</f>
        <v>1259.4963012387982</v>
      </c>
      <c r="E335" s="28">
        <v>922</v>
      </c>
      <c r="F335" s="28">
        <f>Table1[[#This Row],[APU
(units)]]*(1+Table1[[#This Row],[APU Trend]])^0</f>
        <v>922</v>
      </c>
      <c r="G335" s="28">
        <f>Table1[[#This Row],[APU
(units)]]*(1+Table1[[#This Row],[APU Trend]])^1</f>
        <v>1475.2</v>
      </c>
      <c r="H335" s="28">
        <f>Table1[[#This Row],[APU
(units)]]*(1+Table1[[#This Row],[APU Trend]])^2</f>
        <v>2360.3200000000006</v>
      </c>
      <c r="I335" s="55">
        <f>Table1[[#This Row],[APU
(units)]]*(1+Table1[[#This Row],[APU Trend]])^3</f>
        <v>3776.5120000000011</v>
      </c>
      <c r="J335" s="55">
        <f>Table1[[#This Row],[APU
(units)]]*(1+Table1[[#This Row],[APU Trend]])^4</f>
        <v>6042.419200000003</v>
      </c>
      <c r="K335" s="55">
        <f>Table1[[#This Row],[APU
(units)]]*(1+Table1[[#This Row],[APU Trend]])^5</f>
        <v>9667.8707200000063</v>
      </c>
      <c r="L335" s="55">
        <f>Table1[[#This Row],[APU
(units)]]*(1+Table1[[#This Row],[APU Trend]])^6</f>
        <v>15468.593152000009</v>
      </c>
      <c r="M335" s="55">
        <f>Table1[[#This Row],[APU
(units)]]*(1+Table1[[#This Row],[APU Trend]])^7</f>
        <v>24749.74904320002</v>
      </c>
      <c r="N335" s="55">
        <f>Table1[[#This Row],[APU
(units)]]*(1+Table1[[#This Row],[APU Trend]])^8</f>
        <v>39599.598469120036</v>
      </c>
      <c r="O335" s="55">
        <f>Table1[[#This Row],[APU
(units)]]*(1+Table1[[#This Row],[APU Trend]])^9</f>
        <v>63359.35755059206</v>
      </c>
      <c r="P335" s="55">
        <f>Table1[[#This Row],[APU
(units)]]*(1+Table1[[#This Row],[APU Trend]])^10</f>
        <v>101374.97208094731</v>
      </c>
      <c r="Q335" s="55">
        <f>Table1[[#This Row],[APU
(units)]]*(1+Table1[[#This Row],[APU Trend]])^11</f>
        <v>162199.95532951568</v>
      </c>
      <c r="R335" s="55">
        <f>SUM(Table1[[#This Row],[Oct]:[September]])</f>
        <v>430996.54754537513</v>
      </c>
      <c r="S335" s="55">
        <f>Table1[[#This Row],[On-Hand Stock ($)]]*Table1[[#This Row],[APU Trend]]</f>
        <v>5428.1771590789731</v>
      </c>
      <c r="T335" s="87">
        <v>0.6</v>
      </c>
      <c r="U335" s="87" t="b">
        <f>IF(AND(Table1[[#This Row],[INVENTROY SIZING]]&lt;0,Table1[[#This Row],[Lead Time (days)]]&lt;30),TRUE,FALSE)</f>
        <v>0</v>
      </c>
      <c r="V335" s="28">
        <v>0.82</v>
      </c>
      <c r="W335" s="28">
        <f>1.65+SQRT((30)*Table1[[#This Row],[Demand variability (COV)]])+(V335*Table1[[#This Row],[APU
(units)]])^2</f>
        <v>571604.03075248143</v>
      </c>
      <c r="X335" s="28">
        <f>(Table1[[#This Row],[INVENTORY IN UNITS ON HAND]]-W335)*Table1[[#This Row],[Std. Price ($)]]</f>
        <v>-4096784.7909632763</v>
      </c>
      <c r="Y335" s="28">
        <v>1.1599999999999999</v>
      </c>
      <c r="Z335" s="28">
        <v>27</v>
      </c>
    </row>
    <row r="336" spans="1:26" x14ac:dyDescent="0.15">
      <c r="A336" s="31">
        <v>87446.870547124796</v>
      </c>
      <c r="B336" s="32">
        <v>5.9613400000000007</v>
      </c>
      <c r="C336" s="32">
        <v>3449.9347676403763</v>
      </c>
      <c r="D336" s="32">
        <f>C336/Table1[[#This Row],[Std. Price ($)]]</f>
        <v>578.71800092602939</v>
      </c>
      <c r="E336" s="28">
        <v>858</v>
      </c>
      <c r="F336" s="28">
        <f>Table1[[#This Row],[APU
(units)]]*(1+Table1[[#This Row],[APU Trend]])^0</f>
        <v>858</v>
      </c>
      <c r="G336" s="28">
        <f>Table1[[#This Row],[APU
(units)]]*(1+Table1[[#This Row],[APU Trend]])^1</f>
        <v>343.20000000000005</v>
      </c>
      <c r="H336" s="28">
        <f>Table1[[#This Row],[APU
(units)]]*(1+Table1[[#This Row],[APU Trend]])^2</f>
        <v>137.28000000000003</v>
      </c>
      <c r="I336" s="55">
        <f>Table1[[#This Row],[APU
(units)]]*(1+Table1[[#This Row],[APU Trend]])^3</f>
        <v>54.912000000000013</v>
      </c>
      <c r="J336" s="55">
        <f>Table1[[#This Row],[APU
(units)]]*(1+Table1[[#This Row],[APU Trend]])^4</f>
        <v>21.964800000000011</v>
      </c>
      <c r="K336" s="55">
        <f>Table1[[#This Row],[APU
(units)]]*(1+Table1[[#This Row],[APU Trend]])^5</f>
        <v>8.7859200000000044</v>
      </c>
      <c r="L336" s="55">
        <f>Table1[[#This Row],[APU
(units)]]*(1+Table1[[#This Row],[APU Trend]])^6</f>
        <v>3.5143680000000019</v>
      </c>
      <c r="M336" s="55">
        <f>Table1[[#This Row],[APU
(units)]]*(1+Table1[[#This Row],[APU Trend]])^7</f>
        <v>1.4057472000000011</v>
      </c>
      <c r="N336" s="55">
        <f>Table1[[#This Row],[APU
(units)]]*(1+Table1[[#This Row],[APU Trend]])^8</f>
        <v>0.5622988800000005</v>
      </c>
      <c r="O336" s="55">
        <f>Table1[[#This Row],[APU
(units)]]*(1+Table1[[#This Row],[APU Trend]])^9</f>
        <v>0.22491955200000019</v>
      </c>
      <c r="P336" s="55">
        <f>Table1[[#This Row],[APU
(units)]]*(1+Table1[[#This Row],[APU Trend]])^10</f>
        <v>8.9967820800000098E-2</v>
      </c>
      <c r="Q336" s="55">
        <f>Table1[[#This Row],[APU
(units)]]*(1+Table1[[#This Row],[APU Trend]])^11</f>
        <v>3.5987128320000041E-2</v>
      </c>
      <c r="R336" s="55">
        <f>SUM(Table1[[#This Row],[Oct]:[September]])</f>
        <v>1429.9760085811201</v>
      </c>
      <c r="S336" s="55">
        <f>Table1[[#This Row],[On-Hand Stock ($)]]*Table1[[#This Row],[APU Trend]]</f>
        <v>-2069.9608605842259</v>
      </c>
      <c r="T336" s="87">
        <v>-0.6</v>
      </c>
      <c r="U336" s="87" t="b">
        <f>IF(AND(Table1[[#This Row],[INVENTROY SIZING]]&lt;0,Table1[[#This Row],[Lead Time (days)]]&lt;30),TRUE,FALSE)</f>
        <v>1</v>
      </c>
      <c r="V336" s="28">
        <v>0.82</v>
      </c>
      <c r="W336" s="28">
        <f>1.65+SQRT((30)*Table1[[#This Row],[Demand variability (COV)]])+(V336*Table1[[#This Row],[APU
(units)]])^2</f>
        <v>495001.95678042487</v>
      </c>
      <c r="X336" s="28">
        <f>(Table1[[#This Row],[INVENTORY IN UNITS ON HAND]]-W336)*Table1[[#This Row],[Std. Price ($)]]</f>
        <v>-2947425.0302657778</v>
      </c>
      <c r="Y336" s="28">
        <v>0.44</v>
      </c>
      <c r="Z336" s="28">
        <v>27</v>
      </c>
    </row>
    <row r="337" spans="1:26" x14ac:dyDescent="0.15">
      <c r="A337" s="31">
        <v>8120.8209736702065</v>
      </c>
      <c r="B337" s="32">
        <v>9.2489100000000004</v>
      </c>
      <c r="C337" s="32">
        <v>3189.0327697471835</v>
      </c>
      <c r="D337" s="32">
        <f>C337/Table1[[#This Row],[Std. Price ($)]]</f>
        <v>344.80093002820695</v>
      </c>
      <c r="E337" s="28">
        <v>794</v>
      </c>
      <c r="F337" s="28">
        <f>Table1[[#This Row],[APU
(units)]]*(1+Table1[[#This Row],[APU Trend]])^0</f>
        <v>794</v>
      </c>
      <c r="G337" s="28">
        <f>Table1[[#This Row],[APU
(units)]]*(1+Table1[[#This Row],[APU Trend]])^1</f>
        <v>1746.8000000000002</v>
      </c>
      <c r="H337" s="28">
        <f>Table1[[#This Row],[APU
(units)]]*(1+Table1[[#This Row],[APU Trend]])^2</f>
        <v>3842.9600000000005</v>
      </c>
      <c r="I337" s="55">
        <f>Table1[[#This Row],[APU
(units)]]*(1+Table1[[#This Row],[APU Trend]])^3</f>
        <v>8454.5120000000024</v>
      </c>
      <c r="J337" s="55">
        <f>Table1[[#This Row],[APU
(units)]]*(1+Table1[[#This Row],[APU Trend]])^4</f>
        <v>18599.926400000004</v>
      </c>
      <c r="K337" s="55">
        <f>Table1[[#This Row],[APU
(units)]]*(1+Table1[[#This Row],[APU Trend]])^5</f>
        <v>40919.838080000016</v>
      </c>
      <c r="L337" s="55">
        <f>Table1[[#This Row],[APU
(units)]]*(1+Table1[[#This Row],[APU Trend]])^6</f>
        <v>90023.643776000041</v>
      </c>
      <c r="M337" s="55">
        <f>Table1[[#This Row],[APU
(units)]]*(1+Table1[[#This Row],[APU Trend]])^7</f>
        <v>198052.01630720013</v>
      </c>
      <c r="N337" s="55">
        <f>Table1[[#This Row],[APU
(units)]]*(1+Table1[[#This Row],[APU Trend]])^8</f>
        <v>435714.43587584025</v>
      </c>
      <c r="O337" s="55">
        <f>Table1[[#This Row],[APU
(units)]]*(1+Table1[[#This Row],[APU Trend]])^9</f>
        <v>958571.75892684865</v>
      </c>
      <c r="P337" s="55">
        <f>Table1[[#This Row],[APU
(units)]]*(1+Table1[[#This Row],[APU Trend]])^10</f>
        <v>2108857.869639067</v>
      </c>
      <c r="Q337" s="55">
        <f>Table1[[#This Row],[APU
(units)]]*(1+Table1[[#This Row],[APU Trend]])^11</f>
        <v>4639487.3132059481</v>
      </c>
      <c r="R337" s="55">
        <f>SUM(Table1[[#This Row],[Oct]:[September]])</f>
        <v>8505065.0742109045</v>
      </c>
      <c r="S337" s="55">
        <f>Table1[[#This Row],[On-Hand Stock ($)]]*Table1[[#This Row],[APU Trend]]</f>
        <v>3826.8393236966199</v>
      </c>
      <c r="T337" s="87">
        <v>1.2</v>
      </c>
      <c r="U337" s="87" t="b">
        <f>IF(AND(Table1[[#This Row],[INVENTROY SIZING]]&lt;0,Table1[[#This Row],[Lead Time (days)]]&lt;30),TRUE,FALSE)</f>
        <v>0</v>
      </c>
      <c r="V337" s="28">
        <v>1</v>
      </c>
      <c r="W337" s="28">
        <f>1.65+SQRT((30)*Table1[[#This Row],[Demand variability (COV)]])+(V337*Table1[[#This Row],[APU
(units)]])^2</f>
        <v>630440.15998007962</v>
      </c>
      <c r="X337" s="28">
        <f>(Table1[[#This Row],[INVENTORY IN UNITS ON HAND]]-W337)*Table1[[#This Row],[Std. Price ($)]]</f>
        <v>-5827695.2672716118</v>
      </c>
      <c r="Y337" s="28">
        <v>0.21</v>
      </c>
      <c r="Z337" s="28">
        <v>35</v>
      </c>
    </row>
    <row r="338" spans="1:26" x14ac:dyDescent="0.15">
      <c r="A338" s="31">
        <v>66650.703018305721</v>
      </c>
      <c r="B338" s="32">
        <v>6.3237900000000007</v>
      </c>
      <c r="C338" s="32">
        <v>6476.5087107573618</v>
      </c>
      <c r="D338" s="32">
        <f>C338/Table1[[#This Row],[Std. Price ($)]]</f>
        <v>1024.1498706878883</v>
      </c>
      <c r="E338" s="28">
        <v>946</v>
      </c>
      <c r="F338" s="28">
        <f>Table1[[#This Row],[APU
(units)]]*(1+Table1[[#This Row],[APU Trend]])^0</f>
        <v>946</v>
      </c>
      <c r="G338" s="28">
        <f>Table1[[#This Row],[APU
(units)]]*(1+Table1[[#This Row],[APU Trend]])^1</f>
        <v>1702.8</v>
      </c>
      <c r="H338" s="28">
        <f>Table1[[#This Row],[APU
(units)]]*(1+Table1[[#This Row],[APU Trend]])^2</f>
        <v>3065.0400000000004</v>
      </c>
      <c r="I338" s="55">
        <f>Table1[[#This Row],[APU
(units)]]*(1+Table1[[#This Row],[APU Trend]])^3</f>
        <v>5517.072000000001</v>
      </c>
      <c r="J338" s="55">
        <f>Table1[[#This Row],[APU
(units)]]*(1+Table1[[#This Row],[APU Trend]])^4</f>
        <v>9930.7296000000024</v>
      </c>
      <c r="K338" s="55">
        <f>Table1[[#This Row],[APU
(units)]]*(1+Table1[[#This Row],[APU Trend]])^5</f>
        <v>17875.313280000006</v>
      </c>
      <c r="L338" s="55">
        <f>Table1[[#This Row],[APU
(units)]]*(1+Table1[[#This Row],[APU Trend]])^6</f>
        <v>32175.56390400001</v>
      </c>
      <c r="M338" s="55">
        <f>Table1[[#This Row],[APU
(units)]]*(1+Table1[[#This Row],[APU Trend]])^7</f>
        <v>57916.015027200017</v>
      </c>
      <c r="N338" s="55">
        <f>Table1[[#This Row],[APU
(units)]]*(1+Table1[[#This Row],[APU Trend]])^8</f>
        <v>104248.82704896004</v>
      </c>
      <c r="O338" s="55">
        <f>Table1[[#This Row],[APU
(units)]]*(1+Table1[[#This Row],[APU Trend]])^9</f>
        <v>187647.88868812806</v>
      </c>
      <c r="P338" s="55">
        <f>Table1[[#This Row],[APU
(units)]]*(1+Table1[[#This Row],[APU Trend]])^10</f>
        <v>337766.19963863055</v>
      </c>
      <c r="Q338" s="55">
        <f>Table1[[#This Row],[APU
(units)]]*(1+Table1[[#This Row],[APU Trend]])^11</f>
        <v>607979.15934953501</v>
      </c>
      <c r="R338" s="55">
        <f>SUM(Table1[[#This Row],[Oct]:[September]])</f>
        <v>1366770.6085364539</v>
      </c>
      <c r="S338" s="55">
        <f>Table1[[#This Row],[On-Hand Stock ($)]]*Table1[[#This Row],[APU Trend]]</f>
        <v>5181.2069686058894</v>
      </c>
      <c r="T338" s="87">
        <v>0.8</v>
      </c>
      <c r="U338" s="87" t="b">
        <f>IF(AND(Table1[[#This Row],[INVENTROY SIZING]]&lt;0,Table1[[#This Row],[Lead Time (days)]]&lt;30),TRUE,FALSE)</f>
        <v>0</v>
      </c>
      <c r="V338" s="28">
        <v>1</v>
      </c>
      <c r="W338" s="28">
        <f>1.65+SQRT((30)*Table1[[#This Row],[Demand variability (COV)]])+(V338*Table1[[#This Row],[APU
(units)]])^2</f>
        <v>894922.7880930315</v>
      </c>
      <c r="X338" s="28">
        <f>(Table1[[#This Row],[INVENTORY IN UNITS ON HAND]]-W338)*Table1[[#This Row],[Std. Price ($)]]</f>
        <v>-5652827.2694040751</v>
      </c>
      <c r="Y338" s="28">
        <v>0.88</v>
      </c>
      <c r="Z338" s="28">
        <v>27</v>
      </c>
    </row>
    <row r="339" spans="1:26" x14ac:dyDescent="0.15">
      <c r="A339" s="31">
        <v>32462.079423133517</v>
      </c>
      <c r="B339" s="32">
        <v>21.807939999999999</v>
      </c>
      <c r="C339" s="32">
        <v>2365.5909097563599</v>
      </c>
      <c r="D339" s="32">
        <f>C339/Table1[[#This Row],[Std. Price ($)]]</f>
        <v>108.47383612374026</v>
      </c>
      <c r="E339" s="28">
        <v>954</v>
      </c>
      <c r="F339" s="28">
        <f>Table1[[#This Row],[APU
(units)]]*(1+Table1[[#This Row],[APU Trend]])^0</f>
        <v>954</v>
      </c>
      <c r="G339" s="28">
        <f>Table1[[#This Row],[APU
(units)]]*(1+Table1[[#This Row],[APU Trend]])^1</f>
        <v>2385</v>
      </c>
      <c r="H339" s="28">
        <f>Table1[[#This Row],[APU
(units)]]*(1+Table1[[#This Row],[APU Trend]])^2</f>
        <v>5962.5</v>
      </c>
      <c r="I339" s="55">
        <f>Table1[[#This Row],[APU
(units)]]*(1+Table1[[#This Row],[APU Trend]])^3</f>
        <v>14906.25</v>
      </c>
      <c r="J339" s="55">
        <f>Table1[[#This Row],[APU
(units)]]*(1+Table1[[#This Row],[APU Trend]])^4</f>
        <v>37265.625</v>
      </c>
      <c r="K339" s="55">
        <f>Table1[[#This Row],[APU
(units)]]*(1+Table1[[#This Row],[APU Trend]])^5</f>
        <v>93164.0625</v>
      </c>
      <c r="L339" s="55">
        <f>Table1[[#This Row],[APU
(units)]]*(1+Table1[[#This Row],[APU Trend]])^6</f>
        <v>232910.15625</v>
      </c>
      <c r="M339" s="55">
        <f>Table1[[#This Row],[APU
(units)]]*(1+Table1[[#This Row],[APU Trend]])^7</f>
        <v>582275.390625</v>
      </c>
      <c r="N339" s="55">
        <f>Table1[[#This Row],[APU
(units)]]*(1+Table1[[#This Row],[APU Trend]])^8</f>
        <v>1455688.4765625</v>
      </c>
      <c r="O339" s="55">
        <f>Table1[[#This Row],[APU
(units)]]*(1+Table1[[#This Row],[APU Trend]])^9</f>
        <v>3639221.19140625</v>
      </c>
      <c r="P339" s="55">
        <f>Table1[[#This Row],[APU
(units)]]*(1+Table1[[#This Row],[APU Trend]])^10</f>
        <v>9098052.978515625</v>
      </c>
      <c r="Q339" s="55">
        <f>Table1[[#This Row],[APU
(units)]]*(1+Table1[[#This Row],[APU Trend]])^11</f>
        <v>22745132.446289062</v>
      </c>
      <c r="R339" s="55">
        <f>SUM(Table1[[#This Row],[Oct]:[September]])</f>
        <v>37907918.077148438</v>
      </c>
      <c r="S339" s="55">
        <f>Table1[[#This Row],[On-Hand Stock ($)]]*Table1[[#This Row],[APU Trend]]</f>
        <v>3548.3863646345399</v>
      </c>
      <c r="T339" s="87">
        <v>1.5</v>
      </c>
      <c r="U339" s="87" t="b">
        <f>IF(AND(Table1[[#This Row],[INVENTROY SIZING]]&lt;0,Table1[[#This Row],[Lead Time (days)]]&lt;30),TRUE,FALSE)</f>
        <v>0</v>
      </c>
      <c r="V339" s="28">
        <v>1</v>
      </c>
      <c r="W339" s="28">
        <f>1.65+SQRT((30)*Table1[[#This Row],[Demand variability (COV)]])+(V339*Table1[[#This Row],[APU
(units)]])^2</f>
        <v>910119.97379000776</v>
      </c>
      <c r="X339" s="28">
        <f>(Table1[[#This Row],[INVENTORY IN UNITS ON HAND]]-W339)*Table1[[#This Row],[Std. Price ($)]]</f>
        <v>-19845476.190304305</v>
      </c>
      <c r="Y339" s="28">
        <v>0.18</v>
      </c>
      <c r="Z339" s="28">
        <v>13</v>
      </c>
    </row>
    <row r="340" spans="1:26" x14ac:dyDescent="0.15">
      <c r="A340" s="31">
        <v>4179.7363135435253</v>
      </c>
      <c r="B340" s="32">
        <v>21.41986</v>
      </c>
      <c r="C340" s="32">
        <v>11703.552182106025</v>
      </c>
      <c r="D340" s="32">
        <f>C340/Table1[[#This Row],[Std. Price ($)]]</f>
        <v>546.38789338987397</v>
      </c>
      <c r="E340" s="28">
        <v>996</v>
      </c>
      <c r="F340" s="28">
        <f>Table1[[#This Row],[APU
(units)]]*(1+Table1[[#This Row],[APU Trend]])^0</f>
        <v>996</v>
      </c>
      <c r="G340" s="28">
        <f>Table1[[#This Row],[APU
(units)]]*(1+Table1[[#This Row],[APU Trend]])^1</f>
        <v>597.6</v>
      </c>
      <c r="H340" s="28">
        <f>Table1[[#This Row],[APU
(units)]]*(1+Table1[[#This Row],[APU Trend]])^2</f>
        <v>358.56</v>
      </c>
      <c r="I340" s="55">
        <f>Table1[[#This Row],[APU
(units)]]*(1+Table1[[#This Row],[APU Trend]])^3</f>
        <v>215.136</v>
      </c>
      <c r="J340" s="55">
        <f>Table1[[#This Row],[APU
(units)]]*(1+Table1[[#This Row],[APU Trend]])^4</f>
        <v>129.08159999999998</v>
      </c>
      <c r="K340" s="55">
        <f>Table1[[#This Row],[APU
(units)]]*(1+Table1[[#This Row],[APU Trend]])^5</f>
        <v>77.44896</v>
      </c>
      <c r="L340" s="55">
        <f>Table1[[#This Row],[APU
(units)]]*(1+Table1[[#This Row],[APU Trend]])^6</f>
        <v>46.469375999999997</v>
      </c>
      <c r="M340" s="55">
        <f>Table1[[#This Row],[APU
(units)]]*(1+Table1[[#This Row],[APU Trend]])^7</f>
        <v>27.881625599999996</v>
      </c>
      <c r="N340" s="55">
        <f>Table1[[#This Row],[APU
(units)]]*(1+Table1[[#This Row],[APU Trend]])^8</f>
        <v>16.728975359999996</v>
      </c>
      <c r="O340" s="55">
        <f>Table1[[#This Row],[APU
(units)]]*(1+Table1[[#This Row],[APU Trend]])^9</f>
        <v>10.037385215999999</v>
      </c>
      <c r="P340" s="55">
        <f>Table1[[#This Row],[APU
(units)]]*(1+Table1[[#This Row],[APU Trend]])^10</f>
        <v>6.0224311295999993</v>
      </c>
      <c r="Q340" s="55">
        <f>Table1[[#This Row],[APU
(units)]]*(1+Table1[[#This Row],[APU Trend]])^11</f>
        <v>3.6134586777599993</v>
      </c>
      <c r="R340" s="55">
        <f>SUM(Table1[[#This Row],[Oct]:[September]])</f>
        <v>2484.5798119833598</v>
      </c>
      <c r="S340" s="55">
        <f>Table1[[#This Row],[On-Hand Stock ($)]]*Table1[[#This Row],[APU Trend]]</f>
        <v>-4681.4208728424101</v>
      </c>
      <c r="T340" s="87">
        <v>-0.4</v>
      </c>
      <c r="U340" s="87" t="b">
        <f>IF(AND(Table1[[#This Row],[INVENTROY SIZING]]&lt;0,Table1[[#This Row],[Lead Time (days)]]&lt;30),TRUE,FALSE)</f>
        <v>0</v>
      </c>
      <c r="V340" s="28">
        <v>0.82</v>
      </c>
      <c r="W340" s="28">
        <f>1.65+SQRT((30)*Table1[[#This Row],[Demand variability (COV)]])+(V340*Table1[[#This Row],[APU
(units)]])^2</f>
        <v>667036.40214388445</v>
      </c>
      <c r="X340" s="28">
        <f>(Table1[[#This Row],[INVENTORY IN UNITS ON HAND]]-W340)*Table1[[#This Row],[Std. Price ($)]]</f>
        <v>-14276122.796643598</v>
      </c>
      <c r="Y340" s="28">
        <v>0.34</v>
      </c>
      <c r="Z340" s="28">
        <v>33</v>
      </c>
    </row>
    <row r="341" spans="1:26" x14ac:dyDescent="0.15">
      <c r="A341" s="31">
        <v>49863.588996184626</v>
      </c>
      <c r="B341" s="32">
        <v>30.646000000000001</v>
      </c>
      <c r="C341" s="32">
        <v>16879.368616264004</v>
      </c>
      <c r="D341" s="32">
        <f>C341/Table1[[#This Row],[Std. Price ($)]]</f>
        <v>550.78537545728659</v>
      </c>
      <c r="E341" s="28">
        <v>826</v>
      </c>
      <c r="F341" s="28">
        <f>Table1[[#This Row],[APU
(units)]]*(1+Table1[[#This Row],[APU Trend]])^0</f>
        <v>826</v>
      </c>
      <c r="G341" s="28">
        <f>Table1[[#This Row],[APU
(units)]]*(1+Table1[[#This Row],[APU Trend]])^1</f>
        <v>330.40000000000003</v>
      </c>
      <c r="H341" s="28">
        <f>Table1[[#This Row],[APU
(units)]]*(1+Table1[[#This Row],[APU Trend]])^2</f>
        <v>132.16000000000003</v>
      </c>
      <c r="I341" s="55">
        <f>Table1[[#This Row],[APU
(units)]]*(1+Table1[[#This Row],[APU Trend]])^3</f>
        <v>52.864000000000011</v>
      </c>
      <c r="J341" s="55">
        <f>Table1[[#This Row],[APU
(units)]]*(1+Table1[[#This Row],[APU Trend]])^4</f>
        <v>21.145600000000009</v>
      </c>
      <c r="K341" s="55">
        <f>Table1[[#This Row],[APU
(units)]]*(1+Table1[[#This Row],[APU Trend]])^5</f>
        <v>8.4582400000000053</v>
      </c>
      <c r="L341" s="55">
        <f>Table1[[#This Row],[APU
(units)]]*(1+Table1[[#This Row],[APU Trend]])^6</f>
        <v>3.3832960000000019</v>
      </c>
      <c r="M341" s="55">
        <f>Table1[[#This Row],[APU
(units)]]*(1+Table1[[#This Row],[APU Trend]])^7</f>
        <v>1.3533184000000009</v>
      </c>
      <c r="N341" s="55">
        <f>Table1[[#This Row],[APU
(units)]]*(1+Table1[[#This Row],[APU Trend]])^8</f>
        <v>0.54132736000000048</v>
      </c>
      <c r="O341" s="55">
        <f>Table1[[#This Row],[APU
(units)]]*(1+Table1[[#This Row],[APU Trend]])^9</f>
        <v>0.2165309440000002</v>
      </c>
      <c r="P341" s="55">
        <f>Table1[[#This Row],[APU
(units)]]*(1+Table1[[#This Row],[APU Trend]])^10</f>
        <v>8.6612377600000096E-2</v>
      </c>
      <c r="Q341" s="55">
        <f>Table1[[#This Row],[APU
(units)]]*(1+Table1[[#This Row],[APU Trend]])^11</f>
        <v>3.4644951040000038E-2</v>
      </c>
      <c r="R341" s="55">
        <f>SUM(Table1[[#This Row],[Oct]:[September]])</f>
        <v>1376.6435700326401</v>
      </c>
      <c r="S341" s="55">
        <f>Table1[[#This Row],[On-Hand Stock ($)]]*Table1[[#This Row],[APU Trend]]</f>
        <v>-10127.621169758402</v>
      </c>
      <c r="T341" s="87">
        <v>-0.6</v>
      </c>
      <c r="U341" s="87" t="b">
        <f>IF(AND(Table1[[#This Row],[INVENTROY SIZING]]&lt;0,Table1[[#This Row],[Lead Time (days)]]&lt;30),TRUE,FALSE)</f>
        <v>0</v>
      </c>
      <c r="V341" s="28">
        <v>1</v>
      </c>
      <c r="W341" s="28">
        <f>1.65+SQRT((30)*Table1[[#This Row],[Demand variability (COV)]])+(V341*Table1[[#This Row],[APU
(units)]])^2</f>
        <v>682281.02638860326</v>
      </c>
      <c r="X341" s="28">
        <f>(Table1[[#This Row],[INVENTORY IN UNITS ON HAND]]-W341)*Table1[[#This Row],[Std. Price ($)]]</f>
        <v>-20892304.966088872</v>
      </c>
      <c r="Y341" s="28">
        <v>0.38</v>
      </c>
      <c r="Z341" s="28">
        <v>42</v>
      </c>
    </row>
    <row r="342" spans="1:26" x14ac:dyDescent="0.15">
      <c r="A342" s="31">
        <v>72091.998533710415</v>
      </c>
      <c r="B342" s="32">
        <v>7.2160000000000002</v>
      </c>
      <c r="C342" s="32">
        <v>10385.715487955315</v>
      </c>
      <c r="D342" s="32">
        <f>C342/Table1[[#This Row],[Std. Price ($)]]</f>
        <v>1439.2621241623219</v>
      </c>
      <c r="E342" s="28">
        <v>890</v>
      </c>
      <c r="F342" s="28">
        <f>Table1[[#This Row],[APU
(units)]]*(1+Table1[[#This Row],[APU Trend]])^0</f>
        <v>890</v>
      </c>
      <c r="G342" s="28">
        <f>Table1[[#This Row],[APU
(units)]]*(1+Table1[[#This Row],[APU Trend]])^1</f>
        <v>1958.0000000000002</v>
      </c>
      <c r="H342" s="28">
        <f>Table1[[#This Row],[APU
(units)]]*(1+Table1[[#This Row],[APU Trend]])^2</f>
        <v>4307.6000000000004</v>
      </c>
      <c r="I342" s="55">
        <f>Table1[[#This Row],[APU
(units)]]*(1+Table1[[#This Row],[APU Trend]])^3</f>
        <v>9476.720000000003</v>
      </c>
      <c r="J342" s="55">
        <f>Table1[[#This Row],[APU
(units)]]*(1+Table1[[#This Row],[APU Trend]])^4</f>
        <v>20848.784000000007</v>
      </c>
      <c r="K342" s="55">
        <f>Table1[[#This Row],[APU
(units)]]*(1+Table1[[#This Row],[APU Trend]])^5</f>
        <v>45867.324800000017</v>
      </c>
      <c r="L342" s="55">
        <f>Table1[[#This Row],[APU
(units)]]*(1+Table1[[#This Row],[APU Trend]])^6</f>
        <v>100908.11456000005</v>
      </c>
      <c r="M342" s="55">
        <f>Table1[[#This Row],[APU
(units)]]*(1+Table1[[#This Row],[APU Trend]])^7</f>
        <v>221997.85203200014</v>
      </c>
      <c r="N342" s="55">
        <f>Table1[[#This Row],[APU
(units)]]*(1+Table1[[#This Row],[APU Trend]])^8</f>
        <v>488395.27447040024</v>
      </c>
      <c r="O342" s="55">
        <f>Table1[[#This Row],[APU
(units)]]*(1+Table1[[#This Row],[APU Trend]])^9</f>
        <v>1074469.6038348807</v>
      </c>
      <c r="P342" s="55">
        <f>Table1[[#This Row],[APU
(units)]]*(1+Table1[[#This Row],[APU Trend]])^10</f>
        <v>2363833.1284367377</v>
      </c>
      <c r="Q342" s="55">
        <f>Table1[[#This Row],[APU
(units)]]*(1+Table1[[#This Row],[APU Trend]])^11</f>
        <v>5200432.882560824</v>
      </c>
      <c r="R342" s="55">
        <f>SUM(Table1[[#This Row],[Oct]:[September]])</f>
        <v>9533385.284694843</v>
      </c>
      <c r="S342" s="55">
        <f>Table1[[#This Row],[On-Hand Stock ($)]]*Table1[[#This Row],[APU Trend]]</f>
        <v>12462.858585546377</v>
      </c>
      <c r="T342" s="87">
        <v>1.2</v>
      </c>
      <c r="U342" s="87" t="b">
        <f>IF(AND(Table1[[#This Row],[INVENTROY SIZING]]&lt;0,Table1[[#This Row],[Lead Time (days)]]&lt;30),TRUE,FALSE)</f>
        <v>0</v>
      </c>
      <c r="V342" s="28">
        <v>0.75</v>
      </c>
      <c r="W342" s="28">
        <f>1.65+SQRT((30)*Table1[[#This Row],[Demand variability (COV)]])+(V342*Table1[[#This Row],[APU
(units)]])^2</f>
        <v>445562.5797435827</v>
      </c>
      <c r="X342" s="28">
        <f>(Table1[[#This Row],[INVENTORY IN UNITS ON HAND]]-W342)*Table1[[#This Row],[Std. Price ($)]]</f>
        <v>-3204793.8599417373</v>
      </c>
      <c r="Y342" s="28">
        <v>0.73</v>
      </c>
      <c r="Z342" s="28">
        <v>46</v>
      </c>
    </row>
    <row r="343" spans="1:26" x14ac:dyDescent="0.15">
      <c r="A343" s="31">
        <v>73887.809658185564</v>
      </c>
      <c r="B343" s="32">
        <v>7.0840000000000014</v>
      </c>
      <c r="C343" s="32">
        <v>4264.2051136960008</v>
      </c>
      <c r="D343" s="32">
        <f>C343/Table1[[#This Row],[Std. Price ($)]]</f>
        <v>601.94877381366462</v>
      </c>
      <c r="E343" s="28">
        <v>1416</v>
      </c>
      <c r="F343" s="28">
        <f>Table1[[#This Row],[APU
(units)]]*(1+Table1[[#This Row],[APU Trend]])^0</f>
        <v>1416</v>
      </c>
      <c r="G343" s="28">
        <f>Table1[[#This Row],[APU
(units)]]*(1+Table1[[#This Row],[APU Trend]])^1</f>
        <v>3540</v>
      </c>
      <c r="H343" s="28">
        <f>Table1[[#This Row],[APU
(units)]]*(1+Table1[[#This Row],[APU Trend]])^2</f>
        <v>8850</v>
      </c>
      <c r="I343" s="55">
        <f>Table1[[#This Row],[APU
(units)]]*(1+Table1[[#This Row],[APU Trend]])^3</f>
        <v>22125</v>
      </c>
      <c r="J343" s="55">
        <f>Table1[[#This Row],[APU
(units)]]*(1+Table1[[#This Row],[APU Trend]])^4</f>
        <v>55312.5</v>
      </c>
      <c r="K343" s="55">
        <f>Table1[[#This Row],[APU
(units)]]*(1+Table1[[#This Row],[APU Trend]])^5</f>
        <v>138281.25</v>
      </c>
      <c r="L343" s="55">
        <f>Table1[[#This Row],[APU
(units)]]*(1+Table1[[#This Row],[APU Trend]])^6</f>
        <v>345703.125</v>
      </c>
      <c r="M343" s="55">
        <f>Table1[[#This Row],[APU
(units)]]*(1+Table1[[#This Row],[APU Trend]])^7</f>
        <v>864257.8125</v>
      </c>
      <c r="N343" s="55">
        <f>Table1[[#This Row],[APU
(units)]]*(1+Table1[[#This Row],[APU Trend]])^8</f>
        <v>2160644.53125</v>
      </c>
      <c r="O343" s="55">
        <f>Table1[[#This Row],[APU
(units)]]*(1+Table1[[#This Row],[APU Trend]])^9</f>
        <v>5401611.328125</v>
      </c>
      <c r="P343" s="55">
        <f>Table1[[#This Row],[APU
(units)]]*(1+Table1[[#This Row],[APU Trend]])^10</f>
        <v>13504028.3203125</v>
      </c>
      <c r="Q343" s="55">
        <f>Table1[[#This Row],[APU
(units)]]*(1+Table1[[#This Row],[APU Trend]])^11</f>
        <v>33760070.80078125</v>
      </c>
      <c r="R343" s="55">
        <f>SUM(Table1[[#This Row],[Oct]:[September]])</f>
        <v>56265840.66796875</v>
      </c>
      <c r="S343" s="55">
        <f>Table1[[#This Row],[On-Hand Stock ($)]]*Table1[[#This Row],[APU Trend]]</f>
        <v>6396.3076705440017</v>
      </c>
      <c r="T343" s="87">
        <v>1.5</v>
      </c>
      <c r="U343" s="87" t="b">
        <f>IF(AND(Table1[[#This Row],[INVENTROY SIZING]]&lt;0,Table1[[#This Row],[Lead Time (days)]]&lt;30),TRUE,FALSE)</f>
        <v>0</v>
      </c>
      <c r="V343" s="28">
        <v>1</v>
      </c>
      <c r="W343" s="28">
        <f>1.65+SQRT((30)*Table1[[#This Row],[Demand variability (COV)]])+(V343*Table1[[#This Row],[APU
(units)]])^2</f>
        <v>2005062.7293700397</v>
      </c>
      <c r="X343" s="28">
        <f>(Table1[[#This Row],[INVENTORY IN UNITS ON HAND]]-W343)*Table1[[#This Row],[Std. Price ($)]]</f>
        <v>-14199600.169743668</v>
      </c>
      <c r="Y343" s="28">
        <v>0.86</v>
      </c>
      <c r="Z343" s="28">
        <v>11</v>
      </c>
    </row>
    <row r="344" spans="1:26" x14ac:dyDescent="0.15">
      <c r="A344" s="31">
        <v>81868.636664230522</v>
      </c>
      <c r="B344" s="32">
        <v>13.754070000000002</v>
      </c>
      <c r="C344" s="32">
        <v>46339.150814539935</v>
      </c>
      <c r="D344" s="32">
        <f>C344/Table1[[#This Row],[Std. Price ($)]]</f>
        <v>3369.1227988907958</v>
      </c>
      <c r="E344" s="28">
        <v>1690</v>
      </c>
      <c r="F344" s="28">
        <f>Table1[[#This Row],[APU
(units)]]*(1+Table1[[#This Row],[APU Trend]])^0</f>
        <v>1690</v>
      </c>
      <c r="G344" s="28">
        <f>Table1[[#This Row],[APU
(units)]]*(1+Table1[[#This Row],[APU Trend]])^1</f>
        <v>1352</v>
      </c>
      <c r="H344" s="28">
        <f>Table1[[#This Row],[APU
(units)]]*(1+Table1[[#This Row],[APU Trend]])^2</f>
        <v>1081.6000000000001</v>
      </c>
      <c r="I344" s="55">
        <f>Table1[[#This Row],[APU
(units)]]*(1+Table1[[#This Row],[APU Trend]])^3</f>
        <v>865.2800000000002</v>
      </c>
      <c r="J344" s="55">
        <f>Table1[[#This Row],[APU
(units)]]*(1+Table1[[#This Row],[APU Trend]])^4</f>
        <v>692.22400000000027</v>
      </c>
      <c r="K344" s="55">
        <f>Table1[[#This Row],[APU
(units)]]*(1+Table1[[#This Row],[APU Trend]])^5</f>
        <v>553.77920000000029</v>
      </c>
      <c r="L344" s="55">
        <f>Table1[[#This Row],[APU
(units)]]*(1+Table1[[#This Row],[APU Trend]])^6</f>
        <v>443.02336000000025</v>
      </c>
      <c r="M344" s="55">
        <f>Table1[[#This Row],[APU
(units)]]*(1+Table1[[#This Row],[APU Trend]])^7</f>
        <v>354.41868800000026</v>
      </c>
      <c r="N344" s="55">
        <f>Table1[[#This Row],[APU
(units)]]*(1+Table1[[#This Row],[APU Trend]])^8</f>
        <v>283.53495040000024</v>
      </c>
      <c r="O344" s="55">
        <f>Table1[[#This Row],[APU
(units)]]*(1+Table1[[#This Row],[APU Trend]])^9</f>
        <v>226.82796032000022</v>
      </c>
      <c r="P344" s="55">
        <f>Table1[[#This Row],[APU
(units)]]*(1+Table1[[#This Row],[APU Trend]])^10</f>
        <v>181.46236825600019</v>
      </c>
      <c r="Q344" s="55">
        <f>Table1[[#This Row],[APU
(units)]]*(1+Table1[[#This Row],[APU Trend]])^11</f>
        <v>145.16989460480016</v>
      </c>
      <c r="R344" s="55">
        <f>SUM(Table1[[#This Row],[Oct]:[September]])</f>
        <v>7869.3204215808028</v>
      </c>
      <c r="S344" s="55">
        <f>Table1[[#This Row],[On-Hand Stock ($)]]*Table1[[#This Row],[APU Trend]]</f>
        <v>-9267.830162907987</v>
      </c>
      <c r="T344" s="87">
        <v>-0.2</v>
      </c>
      <c r="U344" s="87" t="b">
        <f>IF(AND(Table1[[#This Row],[INVENTROY SIZING]]&lt;0,Table1[[#This Row],[Lead Time (days)]]&lt;30),TRUE,FALSE)</f>
        <v>0</v>
      </c>
      <c r="V344" s="28">
        <v>1</v>
      </c>
      <c r="W344" s="28">
        <f>1.65+SQRT((30)*Table1[[#This Row],[Demand variability (COV)]])+(V344*Table1[[#This Row],[APU
(units)]])^2</f>
        <v>2856108.1538450164</v>
      </c>
      <c r="X344" s="28">
        <f>(Table1[[#This Row],[INVENTORY IN UNITS ON HAND]]-W344)*Table1[[#This Row],[Std. Price ($)]]</f>
        <v>-39236772.324740589</v>
      </c>
      <c r="Y344" s="28">
        <v>1.41</v>
      </c>
      <c r="Z344" s="28">
        <v>35</v>
      </c>
    </row>
    <row r="345" spans="1:26" x14ac:dyDescent="0.15">
      <c r="A345" s="31">
        <v>54211.152797208815</v>
      </c>
      <c r="B345" s="32">
        <v>25.501300000000001</v>
      </c>
      <c r="C345" s="32">
        <v>17667.118792356436</v>
      </c>
      <c r="D345" s="32">
        <f>C345/Table1[[#This Row],[Std. Price ($)]]</f>
        <v>692.79286908339714</v>
      </c>
      <c r="E345" s="28">
        <v>752</v>
      </c>
      <c r="F345" s="28">
        <f>Table1[[#This Row],[APU
(units)]]*(1+Table1[[#This Row],[APU Trend]])^0</f>
        <v>752</v>
      </c>
      <c r="G345" s="28">
        <f>Table1[[#This Row],[APU
(units)]]*(1+Table1[[#This Row],[APU Trend]])^1</f>
        <v>1353.6000000000001</v>
      </c>
      <c r="H345" s="28">
        <f>Table1[[#This Row],[APU
(units)]]*(1+Table1[[#This Row],[APU Trend]])^2</f>
        <v>2436.48</v>
      </c>
      <c r="I345" s="55">
        <f>Table1[[#This Row],[APU
(units)]]*(1+Table1[[#This Row],[APU Trend]])^3</f>
        <v>4385.6640000000007</v>
      </c>
      <c r="J345" s="55">
        <f>Table1[[#This Row],[APU
(units)]]*(1+Table1[[#This Row],[APU Trend]])^4</f>
        <v>7894.1952000000019</v>
      </c>
      <c r="K345" s="55">
        <f>Table1[[#This Row],[APU
(units)]]*(1+Table1[[#This Row],[APU Trend]])^5</f>
        <v>14209.551360000005</v>
      </c>
      <c r="L345" s="55">
        <f>Table1[[#This Row],[APU
(units)]]*(1+Table1[[#This Row],[APU Trend]])^6</f>
        <v>25577.192448000009</v>
      </c>
      <c r="M345" s="55">
        <f>Table1[[#This Row],[APU
(units)]]*(1+Table1[[#This Row],[APU Trend]])^7</f>
        <v>46038.946406400013</v>
      </c>
      <c r="N345" s="55">
        <f>Table1[[#This Row],[APU
(units)]]*(1+Table1[[#This Row],[APU Trend]])^8</f>
        <v>82870.103531520028</v>
      </c>
      <c r="O345" s="55">
        <f>Table1[[#This Row],[APU
(units)]]*(1+Table1[[#This Row],[APU Trend]])^9</f>
        <v>149166.18635673606</v>
      </c>
      <c r="P345" s="55">
        <f>Table1[[#This Row],[APU
(units)]]*(1+Table1[[#This Row],[APU Trend]])^10</f>
        <v>268499.13544212491</v>
      </c>
      <c r="Q345" s="55">
        <f>Table1[[#This Row],[APU
(units)]]*(1+Table1[[#This Row],[APU Trend]])^11</f>
        <v>483298.44379582489</v>
      </c>
      <c r="R345" s="55">
        <f>SUM(Table1[[#This Row],[Oct]:[September]])</f>
        <v>1086481.4985406059</v>
      </c>
      <c r="S345" s="55">
        <f>Table1[[#This Row],[On-Hand Stock ($)]]*Table1[[#This Row],[APU Trend]]</f>
        <v>14133.695033885149</v>
      </c>
      <c r="T345" s="87">
        <v>0.8</v>
      </c>
      <c r="U345" s="87" t="b">
        <f>IF(AND(Table1[[#This Row],[INVENTROY SIZING]]&lt;0,Table1[[#This Row],[Lead Time (days)]]&lt;30),TRUE,FALSE)</f>
        <v>0</v>
      </c>
      <c r="V345" s="28">
        <v>0.9</v>
      </c>
      <c r="W345" s="28">
        <f>1.65+SQRT((30)*Table1[[#This Row],[Demand variability (COV)]])+(V345*Table1[[#This Row],[APU
(units)]])^2</f>
        <v>458064.40663591638</v>
      </c>
      <c r="X345" s="28">
        <f>(Table1[[#This Row],[INVENTORY IN UNITS ON HAND]]-W345)*Table1[[#This Row],[Std. Price ($)]]</f>
        <v>-11663570.734152138</v>
      </c>
      <c r="Y345" s="28">
        <v>0.68</v>
      </c>
      <c r="Z345" s="28">
        <v>33</v>
      </c>
    </row>
    <row r="346" spans="1:26" x14ac:dyDescent="0.15">
      <c r="A346" s="31">
        <v>13335.724577992214</v>
      </c>
      <c r="B346" s="32">
        <v>6.6836000000000002</v>
      </c>
      <c r="C346" s="32">
        <v>10279.543624451202</v>
      </c>
      <c r="D346" s="32">
        <f>C346/Table1[[#This Row],[Std. Price ($)]]</f>
        <v>1538.0249602685981</v>
      </c>
      <c r="E346" s="28">
        <v>1416</v>
      </c>
      <c r="F346" s="28">
        <f>Table1[[#This Row],[APU
(units)]]*(1+Table1[[#This Row],[APU Trend]])^0</f>
        <v>1416</v>
      </c>
      <c r="G346" s="28">
        <f>Table1[[#This Row],[APU
(units)]]*(1+Table1[[#This Row],[APU Trend]])^1</f>
        <v>849.6</v>
      </c>
      <c r="H346" s="28">
        <f>Table1[[#This Row],[APU
(units)]]*(1+Table1[[#This Row],[APU Trend]])^2</f>
        <v>509.76</v>
      </c>
      <c r="I346" s="55">
        <f>Table1[[#This Row],[APU
(units)]]*(1+Table1[[#This Row],[APU Trend]])^3</f>
        <v>305.85599999999999</v>
      </c>
      <c r="J346" s="55">
        <f>Table1[[#This Row],[APU
(units)]]*(1+Table1[[#This Row],[APU Trend]])^4</f>
        <v>183.5136</v>
      </c>
      <c r="K346" s="55">
        <f>Table1[[#This Row],[APU
(units)]]*(1+Table1[[#This Row],[APU Trend]])^5</f>
        <v>110.10816</v>
      </c>
      <c r="L346" s="55">
        <f>Table1[[#This Row],[APU
(units)]]*(1+Table1[[#This Row],[APU Trend]])^6</f>
        <v>66.06489599999999</v>
      </c>
      <c r="M346" s="55">
        <f>Table1[[#This Row],[APU
(units)]]*(1+Table1[[#This Row],[APU Trend]])^7</f>
        <v>39.638937599999998</v>
      </c>
      <c r="N346" s="55">
        <f>Table1[[#This Row],[APU
(units)]]*(1+Table1[[#This Row],[APU Trend]])^8</f>
        <v>23.783362559999997</v>
      </c>
      <c r="O346" s="55">
        <f>Table1[[#This Row],[APU
(units)]]*(1+Table1[[#This Row],[APU Trend]])^9</f>
        <v>14.270017535999999</v>
      </c>
      <c r="P346" s="55">
        <f>Table1[[#This Row],[APU
(units)]]*(1+Table1[[#This Row],[APU Trend]])^10</f>
        <v>8.5620105215999995</v>
      </c>
      <c r="Q346" s="55">
        <f>Table1[[#This Row],[APU
(units)]]*(1+Table1[[#This Row],[APU Trend]])^11</f>
        <v>5.1372063129599992</v>
      </c>
      <c r="R346" s="55">
        <f>SUM(Table1[[#This Row],[Oct]:[September]])</f>
        <v>3532.2941905305597</v>
      </c>
      <c r="S346" s="55">
        <f>Table1[[#This Row],[On-Hand Stock ($)]]*Table1[[#This Row],[APU Trend]]</f>
        <v>-4111.8174497804812</v>
      </c>
      <c r="T346" s="87">
        <v>-0.4</v>
      </c>
      <c r="U346" s="87" t="b">
        <f>IF(AND(Table1[[#This Row],[INVENTROY SIZING]]&lt;0,Table1[[#This Row],[Lead Time (days)]]&lt;30),TRUE,FALSE)</f>
        <v>1</v>
      </c>
      <c r="V346" s="28">
        <v>1</v>
      </c>
      <c r="W346" s="28">
        <f>1.65+SQRT((30)*Table1[[#This Row],[Demand variability (COV)]])+(V346*Table1[[#This Row],[APU
(units)]])^2</f>
        <v>2005062.6098387071</v>
      </c>
      <c r="X346" s="28">
        <f>(Table1[[#This Row],[INVENTORY IN UNITS ON HAND]]-W346)*Table1[[#This Row],[Std. Price ($)]]</f>
        <v>-13390756.915493533</v>
      </c>
      <c r="Y346" s="28">
        <v>0.82</v>
      </c>
      <c r="Z346" s="28">
        <v>29</v>
      </c>
    </row>
    <row r="347" spans="1:26" x14ac:dyDescent="0.15">
      <c r="A347" s="31">
        <v>76441.549620638441</v>
      </c>
      <c r="B347" s="32">
        <v>6.6897929999999999</v>
      </c>
      <c r="C347" s="32">
        <v>1257.1346273193212</v>
      </c>
      <c r="D347" s="32">
        <f>C347/Table1[[#This Row],[Std. Price ($)]]</f>
        <v>187.9183148595661</v>
      </c>
      <c r="E347" s="28">
        <v>526</v>
      </c>
      <c r="F347" s="28">
        <f>Table1[[#This Row],[APU
(units)]]*(1+Table1[[#This Row],[APU Trend]])^0</f>
        <v>526</v>
      </c>
      <c r="G347" s="28">
        <f>Table1[[#This Row],[APU
(units)]]*(1+Table1[[#This Row],[APU Trend]])^1</f>
        <v>1315</v>
      </c>
      <c r="H347" s="28">
        <f>Table1[[#This Row],[APU
(units)]]*(1+Table1[[#This Row],[APU Trend]])^2</f>
        <v>3287.5</v>
      </c>
      <c r="I347" s="55">
        <f>Table1[[#This Row],[APU
(units)]]*(1+Table1[[#This Row],[APU Trend]])^3</f>
        <v>8218.75</v>
      </c>
      <c r="J347" s="55">
        <f>Table1[[#This Row],[APU
(units)]]*(1+Table1[[#This Row],[APU Trend]])^4</f>
        <v>20546.875</v>
      </c>
      <c r="K347" s="55">
        <f>Table1[[#This Row],[APU
(units)]]*(1+Table1[[#This Row],[APU Trend]])^5</f>
        <v>51367.1875</v>
      </c>
      <c r="L347" s="55">
        <f>Table1[[#This Row],[APU
(units)]]*(1+Table1[[#This Row],[APU Trend]])^6</f>
        <v>128417.96875</v>
      </c>
      <c r="M347" s="55">
        <f>Table1[[#This Row],[APU
(units)]]*(1+Table1[[#This Row],[APU Trend]])^7</f>
        <v>321044.921875</v>
      </c>
      <c r="N347" s="55">
        <f>Table1[[#This Row],[APU
(units)]]*(1+Table1[[#This Row],[APU Trend]])^8</f>
        <v>802612.3046875</v>
      </c>
      <c r="O347" s="55">
        <f>Table1[[#This Row],[APU
(units)]]*(1+Table1[[#This Row],[APU Trend]])^9</f>
        <v>2006530.76171875</v>
      </c>
      <c r="P347" s="55">
        <f>Table1[[#This Row],[APU
(units)]]*(1+Table1[[#This Row],[APU Trend]])^10</f>
        <v>5016326.904296875</v>
      </c>
      <c r="Q347" s="55">
        <f>Table1[[#This Row],[APU
(units)]]*(1+Table1[[#This Row],[APU Trend]])^11</f>
        <v>12540817.260742188</v>
      </c>
      <c r="R347" s="55">
        <f>SUM(Table1[[#This Row],[Oct]:[September]])</f>
        <v>20901011.434570312</v>
      </c>
      <c r="S347" s="55">
        <f>Table1[[#This Row],[On-Hand Stock ($)]]*Table1[[#This Row],[APU Trend]]</f>
        <v>1885.7019409789818</v>
      </c>
      <c r="T347" s="87">
        <v>1.5</v>
      </c>
      <c r="U347" s="87" t="b">
        <f>IF(AND(Table1[[#This Row],[INVENTROY SIZING]]&lt;0,Table1[[#This Row],[Lead Time (days)]]&lt;30),TRUE,FALSE)</f>
        <v>0</v>
      </c>
      <c r="V347" s="28">
        <v>0.82</v>
      </c>
      <c r="W347" s="28">
        <f>1.65+SQRT((30)*Table1[[#This Row],[Demand variability (COV)]])+(V347*Table1[[#This Row],[APU
(units)]])^2</f>
        <v>186043.67177003968</v>
      </c>
      <c r="X347" s="28">
        <f>(Table1[[#This Row],[INVENTORY IN UNITS ON HAND]]-W347)*Table1[[#This Row],[Std. Price ($)]]</f>
        <v>-1243336.5184741898</v>
      </c>
      <c r="Y347" s="28">
        <v>0.86</v>
      </c>
      <c r="Z347" s="28">
        <v>11</v>
      </c>
    </row>
    <row r="348" spans="1:26" x14ac:dyDescent="0.15">
      <c r="A348" s="31">
        <v>34274.561738284305</v>
      </c>
      <c r="B348" s="32">
        <v>10.430959000000001</v>
      </c>
      <c r="C348" s="32">
        <v>22858.952514156357</v>
      </c>
      <c r="D348" s="32">
        <f>C348/Table1[[#This Row],[Std. Price ($)]]</f>
        <v>2191.4526281002882</v>
      </c>
      <c r="E348" s="28">
        <v>1408</v>
      </c>
      <c r="F348" s="28">
        <f>Table1[[#This Row],[APU
(units)]]*(1+Table1[[#This Row],[APU Trend]])^0</f>
        <v>1408</v>
      </c>
      <c r="G348" s="28">
        <f>Table1[[#This Row],[APU
(units)]]*(1+Table1[[#This Row],[APU Trend]])^1</f>
        <v>3520</v>
      </c>
      <c r="H348" s="28">
        <f>Table1[[#This Row],[APU
(units)]]*(1+Table1[[#This Row],[APU Trend]])^2</f>
        <v>8800</v>
      </c>
      <c r="I348" s="55">
        <f>Table1[[#This Row],[APU
(units)]]*(1+Table1[[#This Row],[APU Trend]])^3</f>
        <v>22000</v>
      </c>
      <c r="J348" s="55">
        <f>Table1[[#This Row],[APU
(units)]]*(1+Table1[[#This Row],[APU Trend]])^4</f>
        <v>55000</v>
      </c>
      <c r="K348" s="55">
        <f>Table1[[#This Row],[APU
(units)]]*(1+Table1[[#This Row],[APU Trend]])^5</f>
        <v>137500</v>
      </c>
      <c r="L348" s="55">
        <f>Table1[[#This Row],[APU
(units)]]*(1+Table1[[#This Row],[APU Trend]])^6</f>
        <v>343750</v>
      </c>
      <c r="M348" s="55">
        <f>Table1[[#This Row],[APU
(units)]]*(1+Table1[[#This Row],[APU Trend]])^7</f>
        <v>859375</v>
      </c>
      <c r="N348" s="55">
        <f>Table1[[#This Row],[APU
(units)]]*(1+Table1[[#This Row],[APU Trend]])^8</f>
        <v>2148437.5</v>
      </c>
      <c r="O348" s="55">
        <f>Table1[[#This Row],[APU
(units)]]*(1+Table1[[#This Row],[APU Trend]])^9</f>
        <v>5371093.75</v>
      </c>
      <c r="P348" s="55">
        <f>Table1[[#This Row],[APU
(units)]]*(1+Table1[[#This Row],[APU Trend]])^10</f>
        <v>13427734.375</v>
      </c>
      <c r="Q348" s="55">
        <f>Table1[[#This Row],[APU
(units)]]*(1+Table1[[#This Row],[APU Trend]])^11</f>
        <v>33569335.9375</v>
      </c>
      <c r="R348" s="55">
        <f>SUM(Table1[[#This Row],[Oct]:[September]])</f>
        <v>55947954.5625</v>
      </c>
      <c r="S348" s="55">
        <f>Table1[[#This Row],[On-Hand Stock ($)]]*Table1[[#This Row],[APU Trend]]</f>
        <v>34288.428771234539</v>
      </c>
      <c r="T348" s="87">
        <v>1.5</v>
      </c>
      <c r="U348" s="87" t="b">
        <f>IF(AND(Table1[[#This Row],[INVENTROY SIZING]]&lt;0,Table1[[#This Row],[Lead Time (days)]]&lt;30),TRUE,FALSE)</f>
        <v>0</v>
      </c>
      <c r="V348" s="28">
        <v>1</v>
      </c>
      <c r="W348" s="28">
        <f>1.65+SQRT((30)*Table1[[#This Row],[Demand variability (COV)]])+(V348*Table1[[#This Row],[APU
(units)]])^2</f>
        <v>1982471.4723706513</v>
      </c>
      <c r="X348" s="28">
        <f>(Table1[[#This Row],[INVENTORY IN UNITS ON HAND]]-W348)*Table1[[#This Row],[Std. Price ($)]]</f>
        <v>-20656219.694453742</v>
      </c>
      <c r="Y348" s="28">
        <v>1.1299999999999999</v>
      </c>
      <c r="Z348" s="28">
        <v>33</v>
      </c>
    </row>
    <row r="349" spans="1:26" x14ac:dyDescent="0.15">
      <c r="A349" s="31">
        <v>48698.094012416041</v>
      </c>
      <c r="B349" s="32">
        <v>22.18524</v>
      </c>
      <c r="C349" s="32">
        <v>14004.204569760033</v>
      </c>
      <c r="D349" s="32">
        <f>C349/Table1[[#This Row],[Std. Price ($)]]</f>
        <v>631.23971477252599</v>
      </c>
      <c r="E349" s="28">
        <v>1108</v>
      </c>
      <c r="F349" s="28">
        <f>Table1[[#This Row],[APU
(units)]]*(1+Table1[[#This Row],[APU Trend]])^0</f>
        <v>1108</v>
      </c>
      <c r="G349" s="28">
        <f>Table1[[#This Row],[APU
(units)]]*(1+Table1[[#This Row],[APU Trend]])^1</f>
        <v>2770</v>
      </c>
      <c r="H349" s="28">
        <f>Table1[[#This Row],[APU
(units)]]*(1+Table1[[#This Row],[APU Trend]])^2</f>
        <v>6925</v>
      </c>
      <c r="I349" s="55">
        <f>Table1[[#This Row],[APU
(units)]]*(1+Table1[[#This Row],[APU Trend]])^3</f>
        <v>17312.5</v>
      </c>
      <c r="J349" s="55">
        <f>Table1[[#This Row],[APU
(units)]]*(1+Table1[[#This Row],[APU Trend]])^4</f>
        <v>43281.25</v>
      </c>
      <c r="K349" s="55">
        <f>Table1[[#This Row],[APU
(units)]]*(1+Table1[[#This Row],[APU Trend]])^5</f>
        <v>108203.125</v>
      </c>
      <c r="L349" s="55">
        <f>Table1[[#This Row],[APU
(units)]]*(1+Table1[[#This Row],[APU Trend]])^6</f>
        <v>270507.8125</v>
      </c>
      <c r="M349" s="55">
        <f>Table1[[#This Row],[APU
(units)]]*(1+Table1[[#This Row],[APU Trend]])^7</f>
        <v>676269.53125</v>
      </c>
      <c r="N349" s="55">
        <f>Table1[[#This Row],[APU
(units)]]*(1+Table1[[#This Row],[APU Trend]])^8</f>
        <v>1690673.828125</v>
      </c>
      <c r="O349" s="55">
        <f>Table1[[#This Row],[APU
(units)]]*(1+Table1[[#This Row],[APU Trend]])^9</f>
        <v>4226684.5703125</v>
      </c>
      <c r="P349" s="55">
        <f>Table1[[#This Row],[APU
(units)]]*(1+Table1[[#This Row],[APU Trend]])^10</f>
        <v>10566711.42578125</v>
      </c>
      <c r="Q349" s="55">
        <f>Table1[[#This Row],[APU
(units)]]*(1+Table1[[#This Row],[APU Trend]])^11</f>
        <v>26416778.564453125</v>
      </c>
      <c r="R349" s="55">
        <f>SUM(Table1[[#This Row],[Oct]:[September]])</f>
        <v>44027225.607421875</v>
      </c>
      <c r="S349" s="55">
        <f>Table1[[#This Row],[On-Hand Stock ($)]]*Table1[[#This Row],[APU Trend]]</f>
        <v>21006.30685464005</v>
      </c>
      <c r="T349" s="87">
        <v>1.5</v>
      </c>
      <c r="U349" s="87" t="b">
        <f>IF(AND(Table1[[#This Row],[INVENTROY SIZING]]&lt;0,Table1[[#This Row],[Lead Time (days)]]&lt;30),TRUE,FALSE)</f>
        <v>0</v>
      </c>
      <c r="V349" s="28">
        <v>0.71</v>
      </c>
      <c r="W349" s="28">
        <f>1.65+SQRT((30)*Table1[[#This Row],[Demand variability (COV)]])+(V349*Table1[[#This Row],[APU
(units)]])^2</f>
        <v>618869.97067534912</v>
      </c>
      <c r="X349" s="28">
        <f>(Table1[[#This Row],[INVENTORY IN UNITS ON HAND]]-W349)*Table1[[#This Row],[Std. Price ($)]]</f>
        <v>-13715774.623655822</v>
      </c>
      <c r="Y349" s="28">
        <v>0.28000000000000003</v>
      </c>
      <c r="Z349" s="28">
        <v>33</v>
      </c>
    </row>
    <row r="350" spans="1:26" x14ac:dyDescent="0.15">
      <c r="A350" s="31">
        <v>55473.704142680013</v>
      </c>
      <c r="B350" s="32">
        <v>8.6735000000000007</v>
      </c>
      <c r="C350" s="32">
        <v>3356.7050362560003</v>
      </c>
      <c r="D350" s="32">
        <f>C350/Table1[[#This Row],[Std. Price ($)]]</f>
        <v>387.00697944958785</v>
      </c>
      <c r="E350" s="28">
        <v>1206</v>
      </c>
      <c r="F350" s="28">
        <f>Table1[[#This Row],[APU
(units)]]*(1+Table1[[#This Row],[APU Trend]])^0</f>
        <v>1206</v>
      </c>
      <c r="G350" s="28">
        <f>Table1[[#This Row],[APU
(units)]]*(1+Table1[[#This Row],[APU Trend]])^1</f>
        <v>723.6</v>
      </c>
      <c r="H350" s="28">
        <f>Table1[[#This Row],[APU
(units)]]*(1+Table1[[#This Row],[APU Trend]])^2</f>
        <v>434.15999999999997</v>
      </c>
      <c r="I350" s="55">
        <f>Table1[[#This Row],[APU
(units)]]*(1+Table1[[#This Row],[APU Trend]])^3</f>
        <v>260.49599999999998</v>
      </c>
      <c r="J350" s="55">
        <f>Table1[[#This Row],[APU
(units)]]*(1+Table1[[#This Row],[APU Trend]])^4</f>
        <v>156.29759999999999</v>
      </c>
      <c r="K350" s="55">
        <f>Table1[[#This Row],[APU
(units)]]*(1+Table1[[#This Row],[APU Trend]])^5</f>
        <v>93.778559999999999</v>
      </c>
      <c r="L350" s="55">
        <f>Table1[[#This Row],[APU
(units)]]*(1+Table1[[#This Row],[APU Trend]])^6</f>
        <v>56.267135999999994</v>
      </c>
      <c r="M350" s="55">
        <f>Table1[[#This Row],[APU
(units)]]*(1+Table1[[#This Row],[APU Trend]])^7</f>
        <v>33.760281599999999</v>
      </c>
      <c r="N350" s="55">
        <f>Table1[[#This Row],[APU
(units)]]*(1+Table1[[#This Row],[APU Trend]])^8</f>
        <v>20.256168959999997</v>
      </c>
      <c r="O350" s="55">
        <f>Table1[[#This Row],[APU
(units)]]*(1+Table1[[#This Row],[APU Trend]])^9</f>
        <v>12.153701375999999</v>
      </c>
      <c r="P350" s="55">
        <f>Table1[[#This Row],[APU
(units)]]*(1+Table1[[#This Row],[APU Trend]])^10</f>
        <v>7.2922208255999985</v>
      </c>
      <c r="Q350" s="55">
        <f>Table1[[#This Row],[APU
(units)]]*(1+Table1[[#This Row],[APU Trend]])^11</f>
        <v>4.3753324953599995</v>
      </c>
      <c r="R350" s="55">
        <f>SUM(Table1[[#This Row],[Oct]:[September]])</f>
        <v>3008.4370012569598</v>
      </c>
      <c r="S350" s="55">
        <f>Table1[[#This Row],[On-Hand Stock ($)]]*Table1[[#This Row],[APU Trend]]</f>
        <v>-1342.6820145024003</v>
      </c>
      <c r="T350" s="87">
        <v>-0.4</v>
      </c>
      <c r="U350" s="87" t="b">
        <f>IF(AND(Table1[[#This Row],[INVENTROY SIZING]]&lt;0,Table1[[#This Row],[Lead Time (days)]]&lt;30),TRUE,FALSE)</f>
        <v>1</v>
      </c>
      <c r="V350" s="28">
        <v>1</v>
      </c>
      <c r="W350" s="28">
        <f>1.65+SQRT((30)*Table1[[#This Row],[Demand variability (COV)]])+(V350*Table1[[#This Row],[APU
(units)]])^2</f>
        <v>1454442.0317804602</v>
      </c>
      <c r="X350" s="28">
        <f>(Table1[[#This Row],[INVENTORY IN UNITS ON HAND]]-W350)*Table1[[#This Row],[Std. Price ($)]]</f>
        <v>-12611746.257611565</v>
      </c>
      <c r="Y350" s="28">
        <v>0.64</v>
      </c>
      <c r="Z350" s="28">
        <v>11</v>
      </c>
    </row>
    <row r="351" spans="1:26" x14ac:dyDescent="0.15">
      <c r="A351" s="31">
        <v>14203.871009889846</v>
      </c>
      <c r="B351" s="32">
        <v>26.346320000000002</v>
      </c>
      <c r="C351" s="32">
        <v>11750.645299673284</v>
      </c>
      <c r="D351" s="32">
        <f>C351/Table1[[#This Row],[Std. Price ($)]]</f>
        <v>446.00708181155028</v>
      </c>
      <c r="E351" s="28">
        <v>1148</v>
      </c>
      <c r="F351" s="28">
        <f>Table1[[#This Row],[APU
(units)]]*(1+Table1[[#This Row],[APU Trend]])^0</f>
        <v>1148</v>
      </c>
      <c r="G351" s="28">
        <f>Table1[[#This Row],[APU
(units)]]*(1+Table1[[#This Row],[APU Trend]])^1</f>
        <v>2525.6000000000004</v>
      </c>
      <c r="H351" s="28">
        <f>Table1[[#This Row],[APU
(units)]]*(1+Table1[[#This Row],[APU Trend]])^2</f>
        <v>5556.3200000000006</v>
      </c>
      <c r="I351" s="55">
        <f>Table1[[#This Row],[APU
(units)]]*(1+Table1[[#This Row],[APU Trend]])^3</f>
        <v>12223.904000000004</v>
      </c>
      <c r="J351" s="55">
        <f>Table1[[#This Row],[APU
(units)]]*(1+Table1[[#This Row],[APU Trend]])^4</f>
        <v>26892.588800000009</v>
      </c>
      <c r="K351" s="55">
        <f>Table1[[#This Row],[APU
(units)]]*(1+Table1[[#This Row],[APU Trend]])^5</f>
        <v>59163.69536000002</v>
      </c>
      <c r="L351" s="55">
        <f>Table1[[#This Row],[APU
(units)]]*(1+Table1[[#This Row],[APU Trend]])^6</f>
        <v>130160.12979200007</v>
      </c>
      <c r="M351" s="55">
        <f>Table1[[#This Row],[APU
(units)]]*(1+Table1[[#This Row],[APU Trend]])^7</f>
        <v>286352.2855424002</v>
      </c>
      <c r="N351" s="55">
        <f>Table1[[#This Row],[APU
(units)]]*(1+Table1[[#This Row],[APU Trend]])^8</f>
        <v>629975.02819328033</v>
      </c>
      <c r="O351" s="55">
        <f>Table1[[#This Row],[APU
(units)]]*(1+Table1[[#This Row],[APU Trend]])^9</f>
        <v>1385945.0620252169</v>
      </c>
      <c r="P351" s="55">
        <f>Table1[[#This Row],[APU
(units)]]*(1+Table1[[#This Row],[APU Trend]])^10</f>
        <v>3049079.1364554772</v>
      </c>
      <c r="Q351" s="55">
        <f>Table1[[#This Row],[APU
(units)]]*(1+Table1[[#This Row],[APU Trend]])^11</f>
        <v>6707974.100202051</v>
      </c>
      <c r="R351" s="55">
        <f>SUM(Table1[[#This Row],[Oct]:[September]])</f>
        <v>12296995.850370426</v>
      </c>
      <c r="S351" s="55">
        <f>Table1[[#This Row],[On-Hand Stock ($)]]*Table1[[#This Row],[APU Trend]]</f>
        <v>14100.77435960794</v>
      </c>
      <c r="T351" s="87">
        <v>1.2</v>
      </c>
      <c r="U351" s="87" t="b">
        <f>IF(AND(Table1[[#This Row],[INVENTROY SIZING]]&lt;0,Table1[[#This Row],[Lead Time (days)]]&lt;30),TRUE,FALSE)</f>
        <v>0</v>
      </c>
      <c r="V351" s="28">
        <v>1</v>
      </c>
      <c r="W351" s="28">
        <f>1.65+SQRT((30)*Table1[[#This Row],[Demand variability (COV)]])+(V351*Table1[[#This Row],[APU
(units)]])^2</f>
        <v>1317910.3616875957</v>
      </c>
      <c r="X351" s="28">
        <f>(Table1[[#This Row],[INVENTORY IN UNITS ON HAND]]-W351)*Table1[[#This Row],[Std. Price ($)]]</f>
        <v>-34710337.475037463</v>
      </c>
      <c r="Y351" s="28">
        <v>0.74</v>
      </c>
      <c r="Z351" s="28">
        <v>13</v>
      </c>
    </row>
    <row r="352" spans="1:26" x14ac:dyDescent="0.15">
      <c r="A352" s="31">
        <v>3430.4893898145951</v>
      </c>
      <c r="B352" s="32">
        <v>5.1150000000000011</v>
      </c>
      <c r="C352" s="32">
        <v>4302.9664300333343</v>
      </c>
      <c r="D352" s="32">
        <f>C352/Table1[[#This Row],[Std. Price ($)]]</f>
        <v>841.24465885304664</v>
      </c>
      <c r="E352" s="28">
        <v>1270</v>
      </c>
      <c r="F352" s="28">
        <f>Table1[[#This Row],[APU
(units)]]*(1+Table1[[#This Row],[APU Trend]])^0</f>
        <v>1270</v>
      </c>
      <c r="G352" s="28">
        <f>Table1[[#This Row],[APU
(units)]]*(1+Table1[[#This Row],[APU Trend]])^1</f>
        <v>2794</v>
      </c>
      <c r="H352" s="28">
        <f>Table1[[#This Row],[APU
(units)]]*(1+Table1[[#This Row],[APU Trend]])^2</f>
        <v>6146.8000000000011</v>
      </c>
      <c r="I352" s="55">
        <f>Table1[[#This Row],[APU
(units)]]*(1+Table1[[#This Row],[APU Trend]])^3</f>
        <v>13522.960000000005</v>
      </c>
      <c r="J352" s="55">
        <f>Table1[[#This Row],[APU
(units)]]*(1+Table1[[#This Row],[APU Trend]])^4</f>
        <v>29750.51200000001</v>
      </c>
      <c r="K352" s="55">
        <f>Table1[[#This Row],[APU
(units)]]*(1+Table1[[#This Row],[APU Trend]])^5</f>
        <v>65451.126400000023</v>
      </c>
      <c r="L352" s="55">
        <f>Table1[[#This Row],[APU
(units)]]*(1+Table1[[#This Row],[APU Trend]])^6</f>
        <v>143992.47808000006</v>
      </c>
      <c r="M352" s="55">
        <f>Table1[[#This Row],[APU
(units)]]*(1+Table1[[#This Row],[APU Trend]])^7</f>
        <v>316783.45177600021</v>
      </c>
      <c r="N352" s="55">
        <f>Table1[[#This Row],[APU
(units)]]*(1+Table1[[#This Row],[APU Trend]])^8</f>
        <v>696923.59390720038</v>
      </c>
      <c r="O352" s="55">
        <f>Table1[[#This Row],[APU
(units)]]*(1+Table1[[#This Row],[APU Trend]])^9</f>
        <v>1533231.9065958411</v>
      </c>
      <c r="P352" s="55">
        <f>Table1[[#This Row],[APU
(units)]]*(1+Table1[[#This Row],[APU Trend]])^10</f>
        <v>3373110.1945108506</v>
      </c>
      <c r="Q352" s="55">
        <f>Table1[[#This Row],[APU
(units)]]*(1+Table1[[#This Row],[APU Trend]])^11</f>
        <v>7420842.4279238721</v>
      </c>
      <c r="R352" s="55">
        <f>SUM(Table1[[#This Row],[Oct]:[September]])</f>
        <v>13603819.451193765</v>
      </c>
      <c r="S352" s="55">
        <f>Table1[[#This Row],[On-Hand Stock ($)]]*Table1[[#This Row],[APU Trend]]</f>
        <v>5163.5597160400011</v>
      </c>
      <c r="T352" s="87">
        <v>1.2</v>
      </c>
      <c r="U352" s="87" t="b">
        <f>IF(AND(Table1[[#This Row],[INVENTROY SIZING]]&lt;0,Table1[[#This Row],[Lead Time (days)]]&lt;30),TRUE,FALSE)</f>
        <v>0</v>
      </c>
      <c r="V352" s="28">
        <v>1</v>
      </c>
      <c r="W352" s="28">
        <f>1.65+SQRT((30)*Table1[[#This Row],[Demand variability (COV)]])+(V352*Table1[[#This Row],[APU
(units)]])^2</f>
        <v>1612905.8213307229</v>
      </c>
      <c r="X352" s="28">
        <f>(Table1[[#This Row],[INVENTORY IN UNITS ON HAND]]-W352)*Table1[[#This Row],[Std. Price ($)]]</f>
        <v>-8245710.3096766155</v>
      </c>
      <c r="Y352" s="28">
        <v>0.57999999999999996</v>
      </c>
      <c r="Z352" s="28">
        <v>22</v>
      </c>
    </row>
    <row r="353" spans="1:26" x14ac:dyDescent="0.15">
      <c r="A353" s="31">
        <v>39413.57949792975</v>
      </c>
      <c r="B353" s="32">
        <v>6.0660600000000002</v>
      </c>
      <c r="C353" s="32">
        <v>5794.3338645574813</v>
      </c>
      <c r="D353" s="32">
        <f>C353/Table1[[#This Row],[Std. Price ($)]]</f>
        <v>955.2054982241325</v>
      </c>
      <c r="E353" s="28">
        <v>1294</v>
      </c>
      <c r="F353" s="28">
        <f>Table1[[#This Row],[APU
(units)]]*(1+Table1[[#This Row],[APU Trend]])^0</f>
        <v>1294</v>
      </c>
      <c r="G353" s="28">
        <f>Table1[[#This Row],[APU
(units)]]*(1+Table1[[#This Row],[APU Trend]])^1</f>
        <v>2846.8</v>
      </c>
      <c r="H353" s="28">
        <f>Table1[[#This Row],[APU
(units)]]*(1+Table1[[#This Row],[APU Trend]])^2</f>
        <v>6262.9600000000009</v>
      </c>
      <c r="I353" s="55">
        <f>Table1[[#This Row],[APU
(units)]]*(1+Table1[[#This Row],[APU Trend]])^3</f>
        <v>13778.512000000004</v>
      </c>
      <c r="J353" s="55">
        <f>Table1[[#This Row],[APU
(units)]]*(1+Table1[[#This Row],[APU Trend]])^4</f>
        <v>30312.726400000007</v>
      </c>
      <c r="K353" s="55">
        <f>Table1[[#This Row],[APU
(units)]]*(1+Table1[[#This Row],[APU Trend]])^5</f>
        <v>66687.998080000019</v>
      </c>
      <c r="L353" s="55">
        <f>Table1[[#This Row],[APU
(units)]]*(1+Table1[[#This Row],[APU Trend]])^6</f>
        <v>146713.59577600006</v>
      </c>
      <c r="M353" s="55">
        <f>Table1[[#This Row],[APU
(units)]]*(1+Table1[[#This Row],[APU Trend]])^7</f>
        <v>322769.91070720018</v>
      </c>
      <c r="N353" s="55">
        <f>Table1[[#This Row],[APU
(units)]]*(1+Table1[[#This Row],[APU Trend]])^8</f>
        <v>710093.80355584039</v>
      </c>
      <c r="O353" s="55">
        <f>Table1[[#This Row],[APU
(units)]]*(1+Table1[[#This Row],[APU Trend]])^9</f>
        <v>1562206.367822849</v>
      </c>
      <c r="P353" s="55">
        <f>Table1[[#This Row],[APU
(units)]]*(1+Table1[[#This Row],[APU Trend]])^10</f>
        <v>3436854.009210268</v>
      </c>
      <c r="Q353" s="55">
        <f>Table1[[#This Row],[APU
(units)]]*(1+Table1[[#This Row],[APU Trend]])^11</f>
        <v>7561078.8202625904</v>
      </c>
      <c r="R353" s="55">
        <f>SUM(Table1[[#This Row],[Oct]:[September]])</f>
        <v>13860899.503814748</v>
      </c>
      <c r="S353" s="55">
        <f>Table1[[#This Row],[On-Hand Stock ($)]]*Table1[[#This Row],[APU Trend]]</f>
        <v>6953.2006374689772</v>
      </c>
      <c r="T353" s="87">
        <v>1.2</v>
      </c>
      <c r="U353" s="87" t="b">
        <f>IF(AND(Table1[[#This Row],[INVENTROY SIZING]]&lt;0,Table1[[#This Row],[Lead Time (days)]]&lt;30),TRUE,FALSE)</f>
        <v>0</v>
      </c>
      <c r="V353" s="28">
        <v>1</v>
      </c>
      <c r="W353" s="28">
        <f>1.65+SQRT((30)*Table1[[#This Row],[Demand variability (COV)]])+(V353*Table1[[#This Row],[APU
(units)]])^2</f>
        <v>1674441.6749223594</v>
      </c>
      <c r="X353" s="28">
        <f>(Table1[[#This Row],[INVENTORY IN UNITS ON HAND]]-W353)*Table1[[#This Row],[Std. Price ($)]]</f>
        <v>-10151469.332714971</v>
      </c>
      <c r="Y353" s="28">
        <v>0.54</v>
      </c>
      <c r="Z353" s="28">
        <v>27</v>
      </c>
    </row>
    <row r="354" spans="1:26" x14ac:dyDescent="0.15">
      <c r="A354" s="31">
        <v>41010.12338741892</v>
      </c>
      <c r="B354" s="32">
        <v>5.6210000000000004</v>
      </c>
      <c r="C354" s="32">
        <v>1129.5304225920001</v>
      </c>
      <c r="D354" s="32">
        <f>C354/Table1[[#This Row],[Std. Price ($)]]</f>
        <v>200.9483050332681</v>
      </c>
      <c r="E354" s="28">
        <v>972</v>
      </c>
      <c r="F354" s="28">
        <f>Table1[[#This Row],[APU
(units)]]*(1+Table1[[#This Row],[APU Trend]])^0</f>
        <v>972</v>
      </c>
      <c r="G354" s="28">
        <f>Table1[[#This Row],[APU
(units)]]*(1+Table1[[#This Row],[APU Trend]])^1</f>
        <v>1360.8</v>
      </c>
      <c r="H354" s="28">
        <f>Table1[[#This Row],[APU
(units)]]*(1+Table1[[#This Row],[APU Trend]])^2</f>
        <v>1905.1199999999997</v>
      </c>
      <c r="I354" s="55">
        <f>Table1[[#This Row],[APU
(units)]]*(1+Table1[[#This Row],[APU Trend]])^3</f>
        <v>2667.1679999999992</v>
      </c>
      <c r="J354" s="55">
        <f>Table1[[#This Row],[APU
(units)]]*(1+Table1[[#This Row],[APU Trend]])^4</f>
        <v>3734.0351999999989</v>
      </c>
      <c r="K354" s="55">
        <f>Table1[[#This Row],[APU
(units)]]*(1+Table1[[#This Row],[APU Trend]])^5</f>
        <v>5227.6492799999978</v>
      </c>
      <c r="L354" s="55">
        <f>Table1[[#This Row],[APU
(units)]]*(1+Table1[[#This Row],[APU Trend]])^6</f>
        <v>7318.7089919999971</v>
      </c>
      <c r="M354" s="55">
        <f>Table1[[#This Row],[APU
(units)]]*(1+Table1[[#This Row],[APU Trend]])^7</f>
        <v>10246.192588799993</v>
      </c>
      <c r="N354" s="55">
        <f>Table1[[#This Row],[APU
(units)]]*(1+Table1[[#This Row],[APU Trend]])^8</f>
        <v>14344.669624319991</v>
      </c>
      <c r="O354" s="55">
        <f>Table1[[#This Row],[APU
(units)]]*(1+Table1[[#This Row],[APU Trend]])^9</f>
        <v>20082.537474047986</v>
      </c>
      <c r="P354" s="55">
        <f>Table1[[#This Row],[APU
(units)]]*(1+Table1[[#This Row],[APU Trend]])^10</f>
        <v>28115.55246366718</v>
      </c>
      <c r="Q354" s="55">
        <f>Table1[[#This Row],[APU
(units)]]*(1+Table1[[#This Row],[APU Trend]])^11</f>
        <v>39361.773449134045</v>
      </c>
      <c r="R354" s="55">
        <f>SUM(Table1[[#This Row],[Oct]:[September]])</f>
        <v>135336.20707196917</v>
      </c>
      <c r="S354" s="55">
        <f>Table1[[#This Row],[On-Hand Stock ($)]]*Table1[[#This Row],[APU Trend]]</f>
        <v>451.81216903680007</v>
      </c>
      <c r="T354" s="87">
        <v>0.4</v>
      </c>
      <c r="U354" s="87" t="b">
        <f>IF(AND(Table1[[#This Row],[INVENTROY SIZING]]&lt;0,Table1[[#This Row],[Lead Time (days)]]&lt;30),TRUE,FALSE)</f>
        <v>0</v>
      </c>
      <c r="V354" s="28">
        <v>1</v>
      </c>
      <c r="W354" s="28">
        <f>1.65+SQRT((30)*Table1[[#This Row],[Demand variability (COV)]])+(V354*Table1[[#This Row],[APU
(units)]])^2</f>
        <v>944788.74838667701</v>
      </c>
      <c r="X354" s="28">
        <f>(Table1[[#This Row],[INVENTORY IN UNITS ON HAND]]-W354)*Table1[[#This Row],[Std. Price ($)]]</f>
        <v>-5309528.02425892</v>
      </c>
      <c r="Y354" s="28">
        <v>0.32</v>
      </c>
      <c r="Z354" s="28">
        <v>13</v>
      </c>
    </row>
    <row r="355" spans="1:26" x14ac:dyDescent="0.15">
      <c r="A355" s="31">
        <v>23113.940071194138</v>
      </c>
      <c r="B355" s="32">
        <v>21.452200000000001</v>
      </c>
      <c r="C355" s="32">
        <v>10344.047128800001</v>
      </c>
      <c r="D355" s="32">
        <f>C355/Table1[[#This Row],[Std. Price ($)]]</f>
        <v>482.19050394831299</v>
      </c>
      <c r="E355" s="28">
        <v>672</v>
      </c>
      <c r="F355" s="28">
        <f>Table1[[#This Row],[APU
(units)]]*(1+Table1[[#This Row],[APU Trend]])^0</f>
        <v>672</v>
      </c>
      <c r="G355" s="28">
        <f>Table1[[#This Row],[APU
(units)]]*(1+Table1[[#This Row],[APU Trend]])^1</f>
        <v>1680</v>
      </c>
      <c r="H355" s="28">
        <f>Table1[[#This Row],[APU
(units)]]*(1+Table1[[#This Row],[APU Trend]])^2</f>
        <v>4200</v>
      </c>
      <c r="I355" s="55">
        <f>Table1[[#This Row],[APU
(units)]]*(1+Table1[[#This Row],[APU Trend]])^3</f>
        <v>10500</v>
      </c>
      <c r="J355" s="55">
        <f>Table1[[#This Row],[APU
(units)]]*(1+Table1[[#This Row],[APU Trend]])^4</f>
        <v>26250</v>
      </c>
      <c r="K355" s="55">
        <f>Table1[[#This Row],[APU
(units)]]*(1+Table1[[#This Row],[APU Trend]])^5</f>
        <v>65625</v>
      </c>
      <c r="L355" s="55">
        <f>Table1[[#This Row],[APU
(units)]]*(1+Table1[[#This Row],[APU Trend]])^6</f>
        <v>164062.5</v>
      </c>
      <c r="M355" s="55">
        <f>Table1[[#This Row],[APU
(units)]]*(1+Table1[[#This Row],[APU Trend]])^7</f>
        <v>410156.25</v>
      </c>
      <c r="N355" s="55">
        <f>Table1[[#This Row],[APU
(units)]]*(1+Table1[[#This Row],[APU Trend]])^8</f>
        <v>1025390.625</v>
      </c>
      <c r="O355" s="55">
        <f>Table1[[#This Row],[APU
(units)]]*(1+Table1[[#This Row],[APU Trend]])^9</f>
        <v>2563476.5625</v>
      </c>
      <c r="P355" s="55">
        <f>Table1[[#This Row],[APU
(units)]]*(1+Table1[[#This Row],[APU Trend]])^10</f>
        <v>6408691.40625</v>
      </c>
      <c r="Q355" s="55">
        <f>Table1[[#This Row],[APU
(units)]]*(1+Table1[[#This Row],[APU Trend]])^11</f>
        <v>16021728.515625</v>
      </c>
      <c r="R355" s="55">
        <f>SUM(Table1[[#This Row],[Oct]:[September]])</f>
        <v>26702432.859375</v>
      </c>
      <c r="S355" s="55">
        <f>Table1[[#This Row],[On-Hand Stock ($)]]*Table1[[#This Row],[APU Trend]]</f>
        <v>15516.070693200001</v>
      </c>
      <c r="T355" s="87">
        <v>1.5</v>
      </c>
      <c r="U355" s="87" t="b">
        <f>IF(AND(Table1[[#This Row],[INVENTROY SIZING]]&lt;0,Table1[[#This Row],[Lead Time (days)]]&lt;30),TRUE,FALSE)</f>
        <v>0</v>
      </c>
      <c r="V355" s="28">
        <v>1</v>
      </c>
      <c r="W355" s="28">
        <f>1.65+SQRT((30)*Table1[[#This Row],[Demand variability (COV)]])+(V355*Table1[[#This Row],[APU
(units)]])^2</f>
        <v>451590.23257569497</v>
      </c>
      <c r="X355" s="28">
        <f>(Table1[[#This Row],[INVENTORY IN UNITS ON HAND]]-W355)*Table1[[#This Row],[Std. Price ($)]]</f>
        <v>-9677259.9401315246</v>
      </c>
      <c r="Y355" s="28">
        <v>0.7</v>
      </c>
      <c r="Z355" s="28">
        <v>25</v>
      </c>
    </row>
    <row r="356" spans="1:26" x14ac:dyDescent="0.15">
      <c r="A356" s="31">
        <v>63816.301698402567</v>
      </c>
      <c r="B356" s="32">
        <v>6.0720000000000001</v>
      </c>
      <c r="C356" s="32">
        <v>4455.7305244287209</v>
      </c>
      <c r="D356" s="32">
        <f>C356/Table1[[#This Row],[Std. Price ($)]]</f>
        <v>733.81596252119903</v>
      </c>
      <c r="E356" s="28">
        <v>890</v>
      </c>
      <c r="F356" s="28">
        <f>Table1[[#This Row],[APU
(units)]]*(1+Table1[[#This Row],[APU Trend]])^0</f>
        <v>890</v>
      </c>
      <c r="G356" s="28">
        <f>Table1[[#This Row],[APU
(units)]]*(1+Table1[[#This Row],[APU Trend]])^1</f>
        <v>1424</v>
      </c>
      <c r="H356" s="28">
        <f>Table1[[#This Row],[APU
(units)]]*(1+Table1[[#This Row],[APU Trend]])^2</f>
        <v>2278.4000000000005</v>
      </c>
      <c r="I356" s="55">
        <f>Table1[[#This Row],[APU
(units)]]*(1+Table1[[#This Row],[APU Trend]])^3</f>
        <v>3645.440000000001</v>
      </c>
      <c r="J356" s="55">
        <f>Table1[[#This Row],[APU
(units)]]*(1+Table1[[#This Row],[APU Trend]])^4</f>
        <v>5832.7040000000025</v>
      </c>
      <c r="K356" s="55">
        <f>Table1[[#This Row],[APU
(units)]]*(1+Table1[[#This Row],[APU Trend]])^5</f>
        <v>9332.3264000000054</v>
      </c>
      <c r="L356" s="55">
        <f>Table1[[#This Row],[APU
(units)]]*(1+Table1[[#This Row],[APU Trend]])^6</f>
        <v>14931.722240000008</v>
      </c>
      <c r="M356" s="55">
        <f>Table1[[#This Row],[APU
(units)]]*(1+Table1[[#This Row],[APU Trend]])^7</f>
        <v>23890.755584000017</v>
      </c>
      <c r="N356" s="55">
        <f>Table1[[#This Row],[APU
(units)]]*(1+Table1[[#This Row],[APU Trend]])^8</f>
        <v>38225.208934400034</v>
      </c>
      <c r="O356" s="55">
        <f>Table1[[#This Row],[APU
(units)]]*(1+Table1[[#This Row],[APU Trend]])^9</f>
        <v>61160.334295040055</v>
      </c>
      <c r="P356" s="55">
        <f>Table1[[#This Row],[APU
(units)]]*(1+Table1[[#This Row],[APU Trend]])^10</f>
        <v>97856.534872064105</v>
      </c>
      <c r="Q356" s="55">
        <f>Table1[[#This Row],[APU
(units)]]*(1+Table1[[#This Row],[APU Trend]])^11</f>
        <v>156570.45579530258</v>
      </c>
      <c r="R356" s="55">
        <f>SUM(Table1[[#This Row],[Oct]:[September]])</f>
        <v>416037.88212080684</v>
      </c>
      <c r="S356" s="55">
        <f>Table1[[#This Row],[On-Hand Stock ($)]]*Table1[[#This Row],[APU Trend]]</f>
        <v>2673.4383146572322</v>
      </c>
      <c r="T356" s="87">
        <v>0.6</v>
      </c>
      <c r="U356" s="87" t="b">
        <f>IF(AND(Table1[[#This Row],[INVENTROY SIZING]]&lt;0,Table1[[#This Row],[Lead Time (days)]]&lt;30),TRUE,FALSE)</f>
        <v>0</v>
      </c>
      <c r="V356" s="28">
        <v>0.83</v>
      </c>
      <c r="W356" s="28">
        <f>1.65+SQRT((30)*Table1[[#This Row],[Demand variability (COV)]])+(V356*Table1[[#This Row],[APU
(units)]])^2</f>
        <v>545683.58264068712</v>
      </c>
      <c r="X356" s="28">
        <f>(Table1[[#This Row],[INVENTORY IN UNITS ON HAND]]-W356)*Table1[[#This Row],[Std. Price ($)]]</f>
        <v>-3308934.9832698232</v>
      </c>
      <c r="Y356" s="28">
        <v>0.6</v>
      </c>
      <c r="Z356" s="28">
        <v>27</v>
      </c>
    </row>
    <row r="357" spans="1:26" x14ac:dyDescent="0.15">
      <c r="A357" s="31">
        <v>97673.707189905661</v>
      </c>
      <c r="B357" s="32">
        <v>5.6870000000000003</v>
      </c>
      <c r="C357" s="32">
        <v>6155.3170888205259</v>
      </c>
      <c r="D357" s="32">
        <f>C357/Table1[[#This Row],[Std. Price ($)]]</f>
        <v>1082.3487056128936</v>
      </c>
      <c r="E357" s="28">
        <v>874</v>
      </c>
      <c r="F357" s="28">
        <f>Table1[[#This Row],[APU
(units)]]*(1+Table1[[#This Row],[APU Trend]])^0</f>
        <v>874</v>
      </c>
      <c r="G357" s="28">
        <f>Table1[[#This Row],[APU
(units)]]*(1+Table1[[#This Row],[APU Trend]])^1</f>
        <v>524.4</v>
      </c>
      <c r="H357" s="28">
        <f>Table1[[#This Row],[APU
(units)]]*(1+Table1[[#This Row],[APU Trend]])^2</f>
        <v>314.64</v>
      </c>
      <c r="I357" s="55">
        <f>Table1[[#This Row],[APU
(units)]]*(1+Table1[[#This Row],[APU Trend]])^3</f>
        <v>188.78399999999999</v>
      </c>
      <c r="J357" s="55">
        <f>Table1[[#This Row],[APU
(units)]]*(1+Table1[[#This Row],[APU Trend]])^4</f>
        <v>113.2704</v>
      </c>
      <c r="K357" s="55">
        <f>Table1[[#This Row],[APU
(units)]]*(1+Table1[[#This Row],[APU Trend]])^5</f>
        <v>67.962239999999994</v>
      </c>
      <c r="L357" s="55">
        <f>Table1[[#This Row],[APU
(units)]]*(1+Table1[[#This Row],[APU Trend]])^6</f>
        <v>40.777343999999999</v>
      </c>
      <c r="M357" s="55">
        <f>Table1[[#This Row],[APU
(units)]]*(1+Table1[[#This Row],[APU Trend]])^7</f>
        <v>24.466406399999997</v>
      </c>
      <c r="N357" s="55">
        <f>Table1[[#This Row],[APU
(units)]]*(1+Table1[[#This Row],[APU Trend]])^8</f>
        <v>14.679843839999998</v>
      </c>
      <c r="O357" s="55">
        <f>Table1[[#This Row],[APU
(units)]]*(1+Table1[[#This Row],[APU Trend]])^9</f>
        <v>8.8079063039999994</v>
      </c>
      <c r="P357" s="55">
        <f>Table1[[#This Row],[APU
(units)]]*(1+Table1[[#This Row],[APU Trend]])^10</f>
        <v>5.2847437823999996</v>
      </c>
      <c r="Q357" s="55">
        <f>Table1[[#This Row],[APU
(units)]]*(1+Table1[[#This Row],[APU Trend]])^11</f>
        <v>3.1708462694399993</v>
      </c>
      <c r="R357" s="55">
        <f>SUM(Table1[[#This Row],[Oct]:[September]])</f>
        <v>2180.2437305958397</v>
      </c>
      <c r="S357" s="55">
        <f>Table1[[#This Row],[On-Hand Stock ($)]]*Table1[[#This Row],[APU Trend]]</f>
        <v>-2462.1268355282104</v>
      </c>
      <c r="T357" s="87">
        <v>-0.4</v>
      </c>
      <c r="U357" s="87" t="b">
        <f>IF(AND(Table1[[#This Row],[INVENTROY SIZING]]&lt;0,Table1[[#This Row],[Lead Time (days)]]&lt;30),TRUE,FALSE)</f>
        <v>0</v>
      </c>
      <c r="V357" s="28">
        <v>0.85</v>
      </c>
      <c r="W357" s="28">
        <f>1.65+SQRT((30)*Table1[[#This Row],[Demand variability (COV)]])+(V357*Table1[[#This Row],[APU
(units)]])^2</f>
        <v>551906.89735464891</v>
      </c>
      <c r="X357" s="28">
        <f>(Table1[[#This Row],[INVENTORY IN UNITS ON HAND]]-W357)*Table1[[#This Row],[Std. Price ($)]]</f>
        <v>-3132539.2081670677</v>
      </c>
      <c r="Y357" s="28">
        <v>0.78</v>
      </c>
      <c r="Z357" s="28">
        <v>33</v>
      </c>
    </row>
    <row r="358" spans="1:26" x14ac:dyDescent="0.15">
      <c r="A358" s="31">
        <v>10741.301503346223</v>
      </c>
      <c r="B358" s="32">
        <v>10.334742</v>
      </c>
      <c r="C358" s="32">
        <v>13948.910441709177</v>
      </c>
      <c r="D358" s="32">
        <f>C358/Table1[[#This Row],[Std. Price ($)]]</f>
        <v>1349.7105628480301</v>
      </c>
      <c r="E358" s="28">
        <v>1480</v>
      </c>
      <c r="F358" s="28">
        <f>Table1[[#This Row],[APU
(units)]]*(1+Table1[[#This Row],[APU Trend]])^0</f>
        <v>1480</v>
      </c>
      <c r="G358" s="28">
        <f>Table1[[#This Row],[APU
(units)]]*(1+Table1[[#This Row],[APU Trend]])^1</f>
        <v>2368</v>
      </c>
      <c r="H358" s="28">
        <f>Table1[[#This Row],[APU
(units)]]*(1+Table1[[#This Row],[APU Trend]])^2</f>
        <v>3788.8000000000006</v>
      </c>
      <c r="I358" s="55">
        <f>Table1[[#This Row],[APU
(units)]]*(1+Table1[[#This Row],[APU Trend]])^3</f>
        <v>6062.0800000000017</v>
      </c>
      <c r="J358" s="55">
        <f>Table1[[#This Row],[APU
(units)]]*(1+Table1[[#This Row],[APU Trend]])^4</f>
        <v>9699.328000000005</v>
      </c>
      <c r="K358" s="55">
        <f>Table1[[#This Row],[APU
(units)]]*(1+Table1[[#This Row],[APU Trend]])^5</f>
        <v>15518.92480000001</v>
      </c>
      <c r="L358" s="55">
        <f>Table1[[#This Row],[APU
(units)]]*(1+Table1[[#This Row],[APU Trend]])^6</f>
        <v>24830.279680000014</v>
      </c>
      <c r="M358" s="55">
        <f>Table1[[#This Row],[APU
(units)]]*(1+Table1[[#This Row],[APU Trend]])^7</f>
        <v>39728.447488000027</v>
      </c>
      <c r="N358" s="55">
        <f>Table1[[#This Row],[APU
(units)]]*(1+Table1[[#This Row],[APU Trend]])^8</f>
        <v>63565.515980800054</v>
      </c>
      <c r="O358" s="55">
        <f>Table1[[#This Row],[APU
(units)]]*(1+Table1[[#This Row],[APU Trend]])^9</f>
        <v>101704.82556928009</v>
      </c>
      <c r="P358" s="55">
        <f>Table1[[#This Row],[APU
(units)]]*(1+Table1[[#This Row],[APU Trend]])^10</f>
        <v>162727.72091084818</v>
      </c>
      <c r="Q358" s="55">
        <f>Table1[[#This Row],[APU
(units)]]*(1+Table1[[#This Row],[APU Trend]])^11</f>
        <v>260364.35345735707</v>
      </c>
      <c r="R358" s="55">
        <f>SUM(Table1[[#This Row],[Oct]:[September]])</f>
        <v>691838.27588628547</v>
      </c>
      <c r="S358" s="55">
        <f>Table1[[#This Row],[On-Hand Stock ($)]]*Table1[[#This Row],[APU Trend]]</f>
        <v>8369.346265025506</v>
      </c>
      <c r="T358" s="87">
        <v>0.6</v>
      </c>
      <c r="U358" s="87" t="b">
        <f>IF(AND(Table1[[#This Row],[INVENTROY SIZING]]&lt;0,Table1[[#This Row],[Lead Time (days)]]&lt;30),TRUE,FALSE)</f>
        <v>0</v>
      </c>
      <c r="V358" s="28">
        <v>1</v>
      </c>
      <c r="W358" s="28">
        <f>1.65+SQRT((30)*Table1[[#This Row],[Demand variability (COV)]])+(V358*Table1[[#This Row],[APU
(units)]])^2</f>
        <v>2190407.0721766846</v>
      </c>
      <c r="X358" s="28">
        <f>(Table1[[#This Row],[INVENTORY IN UNITS ON HAND]]-W358)*Table1[[#This Row],[Std. Price ($)]]</f>
        <v>-22623343.055479705</v>
      </c>
      <c r="Y358" s="28">
        <v>0.98</v>
      </c>
      <c r="Z358" s="28">
        <v>22</v>
      </c>
    </row>
    <row r="359" spans="1:26" x14ac:dyDescent="0.15">
      <c r="A359" s="31">
        <v>75376.461119151907</v>
      </c>
      <c r="B359" s="32">
        <v>6.4130000000000003</v>
      </c>
      <c r="C359" s="32">
        <v>6421.2590314180006</v>
      </c>
      <c r="D359" s="32">
        <f>C359/Table1[[#This Row],[Std. Price ($)]]</f>
        <v>1001.2878576981133</v>
      </c>
      <c r="E359" s="28">
        <v>1318</v>
      </c>
      <c r="F359" s="28">
        <f>Table1[[#This Row],[APU
(units)]]*(1+Table1[[#This Row],[APU Trend]])^0</f>
        <v>1318</v>
      </c>
      <c r="G359" s="28">
        <f>Table1[[#This Row],[APU
(units)]]*(1+Table1[[#This Row],[APU Trend]])^1</f>
        <v>2372.4</v>
      </c>
      <c r="H359" s="28">
        <f>Table1[[#This Row],[APU
(units)]]*(1+Table1[[#This Row],[APU Trend]])^2</f>
        <v>4270.3200000000006</v>
      </c>
      <c r="I359" s="55">
        <f>Table1[[#This Row],[APU
(units)]]*(1+Table1[[#This Row],[APU Trend]])^3</f>
        <v>7686.5760000000009</v>
      </c>
      <c r="J359" s="55">
        <f>Table1[[#This Row],[APU
(units)]]*(1+Table1[[#This Row],[APU Trend]])^4</f>
        <v>13835.836800000003</v>
      </c>
      <c r="K359" s="55">
        <f>Table1[[#This Row],[APU
(units)]]*(1+Table1[[#This Row],[APU Trend]])^5</f>
        <v>24904.506240000006</v>
      </c>
      <c r="L359" s="55">
        <f>Table1[[#This Row],[APU
(units)]]*(1+Table1[[#This Row],[APU Trend]])^6</f>
        <v>44828.11123200001</v>
      </c>
      <c r="M359" s="55">
        <f>Table1[[#This Row],[APU
(units)]]*(1+Table1[[#This Row],[APU Trend]])^7</f>
        <v>80690.600217600018</v>
      </c>
      <c r="N359" s="55">
        <f>Table1[[#This Row],[APU
(units)]]*(1+Table1[[#This Row],[APU Trend]])^8</f>
        <v>145243.08039168007</v>
      </c>
      <c r="O359" s="55">
        <f>Table1[[#This Row],[APU
(units)]]*(1+Table1[[#This Row],[APU Trend]])^9</f>
        <v>261437.54470502411</v>
      </c>
      <c r="P359" s="55">
        <f>Table1[[#This Row],[APU
(units)]]*(1+Table1[[#This Row],[APU Trend]])^10</f>
        <v>470587.5804690434</v>
      </c>
      <c r="Q359" s="55">
        <f>Table1[[#This Row],[APU
(units)]]*(1+Table1[[#This Row],[APU Trend]])^11</f>
        <v>847057.64484427823</v>
      </c>
      <c r="R359" s="55">
        <f>SUM(Table1[[#This Row],[Oct]:[September]])</f>
        <v>1904232.2008996259</v>
      </c>
      <c r="S359" s="55">
        <f>Table1[[#This Row],[On-Hand Stock ($)]]*Table1[[#This Row],[APU Trend]]</f>
        <v>5137.0072251344009</v>
      </c>
      <c r="T359" s="87">
        <v>0.8</v>
      </c>
      <c r="U359" s="87" t="b">
        <f>IF(AND(Table1[[#This Row],[INVENTROY SIZING]]&lt;0,Table1[[#This Row],[Lead Time (days)]]&lt;30),TRUE,FALSE)</f>
        <v>0</v>
      </c>
      <c r="V359" s="28">
        <v>1</v>
      </c>
      <c r="W359" s="28">
        <f>1.65+SQRT((30)*Table1[[#This Row],[Demand variability (COV)]])+(V359*Table1[[#This Row],[APU
(units)]])^2</f>
        <v>1737130.487354649</v>
      </c>
      <c r="X359" s="28">
        <f>(Table1[[#This Row],[INVENTORY IN UNITS ON HAND]]-W359)*Table1[[#This Row],[Std. Price ($)]]</f>
        <v>-11133796.556373946</v>
      </c>
      <c r="Y359" s="28">
        <v>0.78</v>
      </c>
      <c r="Z359" s="28">
        <v>21</v>
      </c>
    </row>
    <row r="360" spans="1:26" x14ac:dyDescent="0.15">
      <c r="A360" s="31">
        <v>77020.256611833611</v>
      </c>
      <c r="B360" s="32">
        <v>7.4597600000000011</v>
      </c>
      <c r="C360" s="32">
        <v>16240</v>
      </c>
      <c r="D360" s="32">
        <f>C360/Table1[[#This Row],[Std. Price ($)]]</f>
        <v>2177.0137377073788</v>
      </c>
      <c r="E360" s="28">
        <v>1480</v>
      </c>
      <c r="F360" s="28">
        <f>Table1[[#This Row],[APU
(units)]]*(1+Table1[[#This Row],[APU Trend]])^0</f>
        <v>1480</v>
      </c>
      <c r="G360" s="28">
        <f>Table1[[#This Row],[APU
(units)]]*(1+Table1[[#This Row],[APU Trend]])^1</f>
        <v>444.00000000000006</v>
      </c>
      <c r="H360" s="28">
        <f>Table1[[#This Row],[APU
(units)]]*(1+Table1[[#This Row],[APU Trend]])^2</f>
        <v>133.20000000000005</v>
      </c>
      <c r="I360" s="55">
        <f>Table1[[#This Row],[APU
(units)]]*(1+Table1[[#This Row],[APU Trend]])^3</f>
        <v>39.960000000000015</v>
      </c>
      <c r="J360" s="55">
        <f>Table1[[#This Row],[APU
(units)]]*(1+Table1[[#This Row],[APU Trend]])^4</f>
        <v>11.988000000000007</v>
      </c>
      <c r="K360" s="55">
        <f>Table1[[#This Row],[APU
(units)]]*(1+Table1[[#This Row],[APU Trend]])^5</f>
        <v>3.5964000000000023</v>
      </c>
      <c r="L360" s="55">
        <f>Table1[[#This Row],[APU
(units)]]*(1+Table1[[#This Row],[APU Trend]])^6</f>
        <v>1.0789200000000008</v>
      </c>
      <c r="M360" s="55">
        <f>Table1[[#This Row],[APU
(units)]]*(1+Table1[[#This Row],[APU Trend]])^7</f>
        <v>0.32367600000000035</v>
      </c>
      <c r="N360" s="55">
        <f>Table1[[#This Row],[APU
(units)]]*(1+Table1[[#This Row],[APU Trend]])^8</f>
        <v>9.71028000000001E-2</v>
      </c>
      <c r="O360" s="55">
        <f>Table1[[#This Row],[APU
(units)]]*(1+Table1[[#This Row],[APU Trend]])^9</f>
        <v>2.9130840000000036E-2</v>
      </c>
      <c r="P360" s="55">
        <f>Table1[[#This Row],[APU
(units)]]*(1+Table1[[#This Row],[APU Trend]])^10</f>
        <v>8.7392520000000116E-3</v>
      </c>
      <c r="Q360" s="55">
        <f>Table1[[#This Row],[APU
(units)]]*(1+Table1[[#This Row],[APU Trend]])^11</f>
        <v>2.6217756000000039E-3</v>
      </c>
      <c r="R360" s="55">
        <f>SUM(Table1[[#This Row],[Oct]:[September]])</f>
        <v>2114.2845906675993</v>
      </c>
      <c r="S360" s="55">
        <f>Table1[[#This Row],[On-Hand Stock ($)]]*Table1[[#This Row],[APU Trend]]</f>
        <v>-11368</v>
      </c>
      <c r="T360" s="87">
        <v>-0.7</v>
      </c>
      <c r="U360" s="87" t="b">
        <f>IF(AND(Table1[[#This Row],[INVENTROY SIZING]]&lt;0,Table1[[#This Row],[Lead Time (days)]]&lt;30),TRUE,FALSE)</f>
        <v>0</v>
      </c>
      <c r="V360" s="28">
        <v>1</v>
      </c>
      <c r="W360" s="28">
        <f>1.65+SQRT((30)*Table1[[#This Row],[Demand variability (COV)]])+(V360*Table1[[#This Row],[APU
(units)]])^2</f>
        <v>2190406.3297435828</v>
      </c>
      <c r="X360" s="28">
        <f>(Table1[[#This Row],[INVENTORY IN UNITS ON HAND]]-W360)*Table1[[#This Row],[Std. Price ($)]]</f>
        <v>-16323665.522367992</v>
      </c>
      <c r="Y360" s="28">
        <v>0.73</v>
      </c>
      <c r="Z360" s="28">
        <v>31</v>
      </c>
    </row>
    <row r="361" spans="1:26" x14ac:dyDescent="0.15">
      <c r="A361" s="31">
        <v>62577.320875555597</v>
      </c>
      <c r="B361" s="32">
        <v>7.1830000000000007</v>
      </c>
      <c r="C361" s="32">
        <v>8034.5272284750008</v>
      </c>
      <c r="D361" s="32">
        <f>C361/Table1[[#This Row],[Std. Price ($)]]</f>
        <v>1118.5475746171517</v>
      </c>
      <c r="E361" s="28">
        <v>1270</v>
      </c>
      <c r="F361" s="28">
        <f>Table1[[#This Row],[APU
(units)]]*(1+Table1[[#This Row],[APU Trend]])^0</f>
        <v>1270</v>
      </c>
      <c r="G361" s="28">
        <f>Table1[[#This Row],[APU
(units)]]*(1+Table1[[#This Row],[APU Trend]])^1</f>
        <v>381.00000000000006</v>
      </c>
      <c r="H361" s="28">
        <f>Table1[[#This Row],[APU
(units)]]*(1+Table1[[#This Row],[APU Trend]])^2</f>
        <v>114.30000000000003</v>
      </c>
      <c r="I361" s="55">
        <f>Table1[[#This Row],[APU
(units)]]*(1+Table1[[#This Row],[APU Trend]])^3</f>
        <v>34.290000000000013</v>
      </c>
      <c r="J361" s="55">
        <f>Table1[[#This Row],[APU
(units)]]*(1+Table1[[#This Row],[APU Trend]])^4</f>
        <v>10.287000000000006</v>
      </c>
      <c r="K361" s="55">
        <f>Table1[[#This Row],[APU
(units)]]*(1+Table1[[#This Row],[APU Trend]])^5</f>
        <v>3.0861000000000018</v>
      </c>
      <c r="L361" s="55">
        <f>Table1[[#This Row],[APU
(units)]]*(1+Table1[[#This Row],[APU Trend]])^6</f>
        <v>0.92583000000000071</v>
      </c>
      <c r="M361" s="55">
        <f>Table1[[#This Row],[APU
(units)]]*(1+Table1[[#This Row],[APU Trend]])^7</f>
        <v>0.2777490000000003</v>
      </c>
      <c r="N361" s="55">
        <f>Table1[[#This Row],[APU
(units)]]*(1+Table1[[#This Row],[APU Trend]])^8</f>
        <v>8.3324700000000085E-2</v>
      </c>
      <c r="O361" s="55">
        <f>Table1[[#This Row],[APU
(units)]]*(1+Table1[[#This Row],[APU Trend]])^9</f>
        <v>2.4997410000000032E-2</v>
      </c>
      <c r="P361" s="55">
        <f>Table1[[#This Row],[APU
(units)]]*(1+Table1[[#This Row],[APU Trend]])^10</f>
        <v>7.4992230000000097E-3</v>
      </c>
      <c r="Q361" s="55">
        <f>Table1[[#This Row],[APU
(units)]]*(1+Table1[[#This Row],[APU Trend]])^11</f>
        <v>2.2497669000000032E-3</v>
      </c>
      <c r="R361" s="55">
        <f>SUM(Table1[[#This Row],[Oct]:[September]])</f>
        <v>1814.2847500998998</v>
      </c>
      <c r="S361" s="55">
        <f>Table1[[#This Row],[On-Hand Stock ($)]]*Table1[[#This Row],[APU Trend]]</f>
        <v>-5624.1690599325002</v>
      </c>
      <c r="T361" s="87">
        <v>-0.7</v>
      </c>
      <c r="U361" s="87" t="b">
        <f>IF(AND(Table1[[#This Row],[INVENTROY SIZING]]&lt;0,Table1[[#This Row],[Lead Time (days)]]&lt;30),TRUE,FALSE)</f>
        <v>0</v>
      </c>
      <c r="V361" s="28">
        <v>1</v>
      </c>
      <c r="W361" s="28">
        <f>1.65+SQRT((30)*Table1[[#This Row],[Demand variability (COV)]])+(V361*Table1[[#This Row],[APU
(units)]])^2</f>
        <v>1612905.7120192023</v>
      </c>
      <c r="X361" s="28">
        <f>(Table1[[#This Row],[INVENTORY IN UNITS ON HAND]]-W361)*Table1[[#This Row],[Std. Price ($)]]</f>
        <v>-11577467.202205457</v>
      </c>
      <c r="Y361" s="28">
        <v>0.55000000000000004</v>
      </c>
      <c r="Z361" s="28">
        <v>33</v>
      </c>
    </row>
    <row r="362" spans="1:26" x14ac:dyDescent="0.15">
      <c r="A362" s="31">
        <v>60625.652981932668</v>
      </c>
      <c r="B362" s="32">
        <v>6.0720000000000001</v>
      </c>
      <c r="C362" s="32">
        <v>5933.648473161762</v>
      </c>
      <c r="D362" s="32">
        <f>C362/Table1[[#This Row],[Std. Price ($)]]</f>
        <v>977.21483418342586</v>
      </c>
      <c r="E362" s="28">
        <v>1068</v>
      </c>
      <c r="F362" s="28">
        <f>Table1[[#This Row],[APU
(units)]]*(1+Table1[[#This Row],[APU Trend]])^0</f>
        <v>1068</v>
      </c>
      <c r="G362" s="28">
        <f>Table1[[#This Row],[APU
(units)]]*(1+Table1[[#This Row],[APU Trend]])^1</f>
        <v>427.20000000000005</v>
      </c>
      <c r="H362" s="28">
        <f>Table1[[#This Row],[APU
(units)]]*(1+Table1[[#This Row],[APU Trend]])^2</f>
        <v>170.88000000000002</v>
      </c>
      <c r="I362" s="55">
        <f>Table1[[#This Row],[APU
(units)]]*(1+Table1[[#This Row],[APU Trend]])^3</f>
        <v>68.352000000000018</v>
      </c>
      <c r="J362" s="55">
        <f>Table1[[#This Row],[APU
(units)]]*(1+Table1[[#This Row],[APU Trend]])^4</f>
        <v>27.340800000000012</v>
      </c>
      <c r="K362" s="55">
        <f>Table1[[#This Row],[APU
(units)]]*(1+Table1[[#This Row],[APU Trend]])^5</f>
        <v>10.936320000000006</v>
      </c>
      <c r="L362" s="55">
        <f>Table1[[#This Row],[APU
(units)]]*(1+Table1[[#This Row],[APU Trend]])^6</f>
        <v>4.3745280000000024</v>
      </c>
      <c r="M362" s="55">
        <f>Table1[[#This Row],[APU
(units)]]*(1+Table1[[#This Row],[APU Trend]])^7</f>
        <v>1.7498112000000012</v>
      </c>
      <c r="N362" s="55">
        <f>Table1[[#This Row],[APU
(units)]]*(1+Table1[[#This Row],[APU Trend]])^8</f>
        <v>0.69992448000000063</v>
      </c>
      <c r="O362" s="55">
        <f>Table1[[#This Row],[APU
(units)]]*(1+Table1[[#This Row],[APU Trend]])^9</f>
        <v>0.27996979200000027</v>
      </c>
      <c r="P362" s="55">
        <f>Table1[[#This Row],[APU
(units)]]*(1+Table1[[#This Row],[APU Trend]])^10</f>
        <v>0.11198791680000011</v>
      </c>
      <c r="Q362" s="55">
        <f>Table1[[#This Row],[APU
(units)]]*(1+Table1[[#This Row],[APU Trend]])^11</f>
        <v>4.479516672000005E-2</v>
      </c>
      <c r="R362" s="55">
        <f>SUM(Table1[[#This Row],[Oct]:[September]])</f>
        <v>1779.9701365555202</v>
      </c>
      <c r="S362" s="55">
        <f>Table1[[#This Row],[On-Hand Stock ($)]]*Table1[[#This Row],[APU Trend]]</f>
        <v>-3560.1890838970571</v>
      </c>
      <c r="T362" s="87">
        <v>-0.6</v>
      </c>
      <c r="U362" s="87" t="b">
        <f>IF(AND(Table1[[#This Row],[INVENTROY SIZING]]&lt;0,Table1[[#This Row],[Lead Time (days)]]&lt;30),TRUE,FALSE)</f>
        <v>0</v>
      </c>
      <c r="V362" s="28">
        <v>0.82</v>
      </c>
      <c r="W362" s="28">
        <f>1.65+SQRT((30)*Table1[[#This Row],[Demand variability (COV)]])+(V362*Table1[[#This Row],[APU
(units)]])^2</f>
        <v>766961.17728353164</v>
      </c>
      <c r="X362" s="28">
        <f>(Table1[[#This Row],[INVENTORY IN UNITS ON HAND]]-W362)*Table1[[#This Row],[Std. Price ($)]]</f>
        <v>-4651054.6199924424</v>
      </c>
      <c r="Y362" s="28">
        <v>0.52</v>
      </c>
      <c r="Z362" s="28">
        <v>33</v>
      </c>
    </row>
    <row r="363" spans="1:26" x14ac:dyDescent="0.15">
      <c r="A363" s="31">
        <v>92222.674400521151</v>
      </c>
      <c r="B363" s="32">
        <v>10.46529</v>
      </c>
      <c r="C363" s="32">
        <v>6258.3691990505004</v>
      </c>
      <c r="D363" s="32">
        <f>C363/Table1[[#This Row],[Std. Price ($)]]</f>
        <v>598.01201868753765</v>
      </c>
      <c r="E363" s="28">
        <v>1270</v>
      </c>
      <c r="F363" s="28">
        <f>Table1[[#This Row],[APU
(units)]]*(1+Table1[[#This Row],[APU Trend]])^0</f>
        <v>1270</v>
      </c>
      <c r="G363" s="28">
        <f>Table1[[#This Row],[APU
(units)]]*(1+Table1[[#This Row],[APU Trend]])^1</f>
        <v>2286</v>
      </c>
      <c r="H363" s="28">
        <f>Table1[[#This Row],[APU
(units)]]*(1+Table1[[#This Row],[APU Trend]])^2</f>
        <v>4114.8</v>
      </c>
      <c r="I363" s="55">
        <f>Table1[[#This Row],[APU
(units)]]*(1+Table1[[#This Row],[APU Trend]])^3</f>
        <v>7406.6400000000012</v>
      </c>
      <c r="J363" s="55">
        <f>Table1[[#This Row],[APU
(units)]]*(1+Table1[[#This Row],[APU Trend]])^4</f>
        <v>13331.952000000003</v>
      </c>
      <c r="K363" s="55">
        <f>Table1[[#This Row],[APU
(units)]]*(1+Table1[[#This Row],[APU Trend]])^5</f>
        <v>23997.513600000006</v>
      </c>
      <c r="L363" s="55">
        <f>Table1[[#This Row],[APU
(units)]]*(1+Table1[[#This Row],[APU Trend]])^6</f>
        <v>43195.524480000015</v>
      </c>
      <c r="M363" s="55">
        <f>Table1[[#This Row],[APU
(units)]]*(1+Table1[[#This Row],[APU Trend]])^7</f>
        <v>77751.944064000025</v>
      </c>
      <c r="N363" s="55">
        <f>Table1[[#This Row],[APU
(units)]]*(1+Table1[[#This Row],[APU Trend]])^8</f>
        <v>139953.49931520005</v>
      </c>
      <c r="O363" s="55">
        <f>Table1[[#This Row],[APU
(units)]]*(1+Table1[[#This Row],[APU Trend]])^9</f>
        <v>251916.2987673601</v>
      </c>
      <c r="P363" s="55">
        <f>Table1[[#This Row],[APU
(units)]]*(1+Table1[[#This Row],[APU Trend]])^10</f>
        <v>453449.33778124821</v>
      </c>
      <c r="Q363" s="55">
        <f>Table1[[#This Row],[APU
(units)]]*(1+Table1[[#This Row],[APU Trend]])^11</f>
        <v>816208.80800624681</v>
      </c>
      <c r="R363" s="55">
        <f>SUM(Table1[[#This Row],[Oct]:[September]])</f>
        <v>1834882.3180140553</v>
      </c>
      <c r="S363" s="55">
        <f>Table1[[#This Row],[On-Hand Stock ($)]]*Table1[[#This Row],[APU Trend]]</f>
        <v>5006.6953592404006</v>
      </c>
      <c r="T363" s="87">
        <v>0.8</v>
      </c>
      <c r="U363" s="87" t="b">
        <f>IF(AND(Table1[[#This Row],[INVENTROY SIZING]]&lt;0,Table1[[#This Row],[Lead Time (days)]]&lt;30),TRUE,FALSE)</f>
        <v>0</v>
      </c>
      <c r="V363" s="28">
        <v>0.82</v>
      </c>
      <c r="W363" s="28">
        <f>1.65+SQRT((30)*Table1[[#This Row],[Demand variability (COV)]])+(V363*Table1[[#This Row],[APU
(units)]])^2</f>
        <v>1084518.9416662494</v>
      </c>
      <c r="X363" s="28">
        <f>(Table1[[#This Row],[INVENTORY IN UNITS ON HAND]]-W363)*Table1[[#This Row],[Std. Price ($)]]</f>
        <v>-11343546.865831332</v>
      </c>
      <c r="Y363" s="28">
        <v>0.37</v>
      </c>
      <c r="Z363" s="28">
        <v>24</v>
      </c>
    </row>
    <row r="364" spans="1:26" x14ac:dyDescent="0.15">
      <c r="A364" s="31">
        <v>39287.169274914188</v>
      </c>
      <c r="B364" s="32">
        <v>10.359030000000001</v>
      </c>
      <c r="C364" s="32">
        <v>6167.0579206744223</v>
      </c>
      <c r="D364" s="32">
        <f>C364/Table1[[#This Row],[Std. Price ($)]]</f>
        <v>595.33160157605698</v>
      </c>
      <c r="E364" s="28">
        <v>1302</v>
      </c>
      <c r="F364" s="28">
        <f>Table1[[#This Row],[APU
(units)]]*(1+Table1[[#This Row],[APU Trend]])^0</f>
        <v>1302</v>
      </c>
      <c r="G364" s="28">
        <f>Table1[[#This Row],[APU
(units)]]*(1+Table1[[#This Row],[APU Trend]])^1</f>
        <v>1822.8</v>
      </c>
      <c r="H364" s="28">
        <f>Table1[[#This Row],[APU
(units)]]*(1+Table1[[#This Row],[APU Trend]])^2</f>
        <v>2551.9199999999996</v>
      </c>
      <c r="I364" s="55">
        <f>Table1[[#This Row],[APU
(units)]]*(1+Table1[[#This Row],[APU Trend]])^3</f>
        <v>3572.6879999999992</v>
      </c>
      <c r="J364" s="55">
        <f>Table1[[#This Row],[APU
(units)]]*(1+Table1[[#This Row],[APU Trend]])^4</f>
        <v>5001.7631999999985</v>
      </c>
      <c r="K364" s="55">
        <f>Table1[[#This Row],[APU
(units)]]*(1+Table1[[#This Row],[APU Trend]])^5</f>
        <v>7002.4684799999977</v>
      </c>
      <c r="L364" s="55">
        <f>Table1[[#This Row],[APU
(units)]]*(1+Table1[[#This Row],[APU Trend]])^6</f>
        <v>9803.455871999995</v>
      </c>
      <c r="M364" s="55">
        <f>Table1[[#This Row],[APU
(units)]]*(1+Table1[[#This Row],[APU Trend]])^7</f>
        <v>13724.838220799991</v>
      </c>
      <c r="N364" s="55">
        <f>Table1[[#This Row],[APU
(units)]]*(1+Table1[[#This Row],[APU Trend]])^8</f>
        <v>19214.773509119987</v>
      </c>
      <c r="O364" s="55">
        <f>Table1[[#This Row],[APU
(units)]]*(1+Table1[[#This Row],[APU Trend]])^9</f>
        <v>26900.682912767981</v>
      </c>
      <c r="P364" s="55">
        <f>Table1[[#This Row],[APU
(units)]]*(1+Table1[[#This Row],[APU Trend]])^10</f>
        <v>37660.956077875177</v>
      </c>
      <c r="Q364" s="55">
        <f>Table1[[#This Row],[APU
(units)]]*(1+Table1[[#This Row],[APU Trend]])^11</f>
        <v>52725.338509025241</v>
      </c>
      <c r="R364" s="55">
        <f>SUM(Table1[[#This Row],[Oct]:[September]])</f>
        <v>181283.68478158838</v>
      </c>
      <c r="S364" s="55">
        <f>Table1[[#This Row],[On-Hand Stock ($)]]*Table1[[#This Row],[APU Trend]]</f>
        <v>2466.8231682697692</v>
      </c>
      <c r="T364" s="87">
        <v>0.4</v>
      </c>
      <c r="U364" s="87" t="b">
        <f>IF(AND(Table1[[#This Row],[INVENTROY SIZING]]&lt;0,Table1[[#This Row],[Lead Time (days)]]&lt;30),TRUE,FALSE)</f>
        <v>0</v>
      </c>
      <c r="V364" s="28">
        <v>1</v>
      </c>
      <c r="W364" s="28">
        <f>1.65+SQRT((30)*Table1[[#This Row],[Demand variability (COV)]])+(V364*Table1[[#This Row],[APU
(units)]])^2</f>
        <v>1695208.4428480088</v>
      </c>
      <c r="X364" s="28">
        <f>(Table1[[#This Row],[INVENTORY IN UNITS ON HAND]]-W364)*Table1[[#This Row],[Std. Price ($)]]</f>
        <v>-17554548.057795137</v>
      </c>
      <c r="Y364" s="28">
        <v>0.26</v>
      </c>
      <c r="Z364" s="28">
        <v>33</v>
      </c>
    </row>
    <row r="365" spans="1:26" x14ac:dyDescent="0.15">
      <c r="A365" s="31">
        <v>58137.155114145193</v>
      </c>
      <c r="B365" s="32">
        <v>23.18778</v>
      </c>
      <c r="C365" s="32">
        <v>21980.243834902885</v>
      </c>
      <c r="D365" s="32">
        <f>C365/Table1[[#This Row],[Std. Price ($)]]</f>
        <v>947.92359746827356</v>
      </c>
      <c r="E365" s="28">
        <v>1562</v>
      </c>
      <c r="F365" s="28">
        <f>Table1[[#This Row],[APU
(units)]]*(1+Table1[[#This Row],[APU Trend]])^0</f>
        <v>1562</v>
      </c>
      <c r="G365" s="28">
        <f>Table1[[#This Row],[APU
(units)]]*(1+Table1[[#This Row],[APU Trend]])^1</f>
        <v>2343</v>
      </c>
      <c r="H365" s="28">
        <f>Table1[[#This Row],[APU
(units)]]*(1+Table1[[#This Row],[APU Trend]])^2</f>
        <v>3514.5</v>
      </c>
      <c r="I365" s="55">
        <f>Table1[[#This Row],[APU
(units)]]*(1+Table1[[#This Row],[APU Trend]])^3</f>
        <v>5271.75</v>
      </c>
      <c r="J365" s="55">
        <f>Table1[[#This Row],[APU
(units)]]*(1+Table1[[#This Row],[APU Trend]])^4</f>
        <v>7907.625</v>
      </c>
      <c r="K365" s="55">
        <f>Table1[[#This Row],[APU
(units)]]*(1+Table1[[#This Row],[APU Trend]])^5</f>
        <v>11861.4375</v>
      </c>
      <c r="L365" s="55">
        <f>Table1[[#This Row],[APU
(units)]]*(1+Table1[[#This Row],[APU Trend]])^6</f>
        <v>17792.15625</v>
      </c>
      <c r="M365" s="55">
        <f>Table1[[#This Row],[APU
(units)]]*(1+Table1[[#This Row],[APU Trend]])^7</f>
        <v>26688.234375</v>
      </c>
      <c r="N365" s="55">
        <f>Table1[[#This Row],[APU
(units)]]*(1+Table1[[#This Row],[APU Trend]])^8</f>
        <v>40032.3515625</v>
      </c>
      <c r="O365" s="55">
        <f>Table1[[#This Row],[APU
(units)]]*(1+Table1[[#This Row],[APU Trend]])^9</f>
        <v>60048.52734375</v>
      </c>
      <c r="P365" s="55">
        <f>Table1[[#This Row],[APU
(units)]]*(1+Table1[[#This Row],[APU Trend]])^10</f>
        <v>90072.791015625</v>
      </c>
      <c r="Q365" s="55">
        <f>Table1[[#This Row],[APU
(units)]]*(1+Table1[[#This Row],[APU Trend]])^11</f>
        <v>135109.1865234375</v>
      </c>
      <c r="R365" s="55">
        <f>SUM(Table1[[#This Row],[Oct]:[September]])</f>
        <v>402203.5595703125</v>
      </c>
      <c r="S365" s="55">
        <f>Table1[[#This Row],[On-Hand Stock ($)]]*Table1[[#This Row],[APU Trend]]</f>
        <v>10990.121917451443</v>
      </c>
      <c r="T365" s="87">
        <v>0.5</v>
      </c>
      <c r="U365" s="87" t="b">
        <f>IF(AND(Table1[[#This Row],[INVENTROY SIZING]]&lt;0,Table1[[#This Row],[Lead Time (days)]]&lt;30),TRUE,FALSE)</f>
        <v>0</v>
      </c>
      <c r="V365" s="28">
        <v>0.75</v>
      </c>
      <c r="W365" s="28">
        <f>1.65+SQRT((30)*Table1[[#This Row],[Demand variability (COV)]])+(V365*Table1[[#This Row],[APU
(units)]])^2</f>
        <v>1372417.6947331922</v>
      </c>
      <c r="X365" s="28">
        <f>(Table1[[#This Row],[INVENTORY IN UNITS ON HAND]]-W365)*Table1[[#This Row],[Std. Price ($)]]</f>
        <v>-31801339.329745516</v>
      </c>
      <c r="Y365" s="28">
        <v>0.48</v>
      </c>
      <c r="Z365" s="28">
        <v>27</v>
      </c>
    </row>
    <row r="366" spans="1:26" x14ac:dyDescent="0.15">
      <c r="A366" s="31">
        <v>93125.36957152019</v>
      </c>
      <c r="B366" s="32">
        <v>6.4033200000000008</v>
      </c>
      <c r="C366" s="32">
        <v>4377.2897948150803</v>
      </c>
      <c r="D366" s="32">
        <f>C366/Table1[[#This Row],[Std. Price ($)]]</f>
        <v>683.59691454043832</v>
      </c>
      <c r="E366" s="28">
        <v>494</v>
      </c>
      <c r="F366" s="28">
        <f>Table1[[#This Row],[APU
(units)]]*(1+Table1[[#This Row],[APU Trend]])^0</f>
        <v>494</v>
      </c>
      <c r="G366" s="28">
        <f>Table1[[#This Row],[APU
(units)]]*(1+Table1[[#This Row],[APU Trend]])^1</f>
        <v>296.39999999999998</v>
      </c>
      <c r="H366" s="28">
        <f>Table1[[#This Row],[APU
(units)]]*(1+Table1[[#This Row],[APU Trend]])^2</f>
        <v>177.84</v>
      </c>
      <c r="I366" s="55">
        <f>Table1[[#This Row],[APU
(units)]]*(1+Table1[[#This Row],[APU Trend]])^3</f>
        <v>106.70399999999999</v>
      </c>
      <c r="J366" s="55">
        <f>Table1[[#This Row],[APU
(units)]]*(1+Table1[[#This Row],[APU Trend]])^4</f>
        <v>64.02239999999999</v>
      </c>
      <c r="K366" s="55">
        <f>Table1[[#This Row],[APU
(units)]]*(1+Table1[[#This Row],[APU Trend]])^5</f>
        <v>38.413440000000001</v>
      </c>
      <c r="L366" s="55">
        <f>Table1[[#This Row],[APU
(units)]]*(1+Table1[[#This Row],[APU Trend]])^6</f>
        <v>23.048063999999997</v>
      </c>
      <c r="M366" s="55">
        <f>Table1[[#This Row],[APU
(units)]]*(1+Table1[[#This Row],[APU Trend]])^7</f>
        <v>13.828838399999999</v>
      </c>
      <c r="N366" s="55">
        <f>Table1[[#This Row],[APU
(units)]]*(1+Table1[[#This Row],[APU Trend]])^8</f>
        <v>8.2973030399999992</v>
      </c>
      <c r="O366" s="55">
        <f>Table1[[#This Row],[APU
(units)]]*(1+Table1[[#This Row],[APU Trend]])^9</f>
        <v>4.9783818239999995</v>
      </c>
      <c r="P366" s="55">
        <f>Table1[[#This Row],[APU
(units)]]*(1+Table1[[#This Row],[APU Trend]])^10</f>
        <v>2.9870290943999995</v>
      </c>
      <c r="Q366" s="55">
        <f>Table1[[#This Row],[APU
(units)]]*(1+Table1[[#This Row],[APU Trend]])^11</f>
        <v>1.7922174566399998</v>
      </c>
      <c r="R366" s="55">
        <f>SUM(Table1[[#This Row],[Oct]:[September]])</f>
        <v>1232.3116738150402</v>
      </c>
      <c r="S366" s="55">
        <f>Table1[[#This Row],[On-Hand Stock ($)]]*Table1[[#This Row],[APU Trend]]</f>
        <v>-1750.9159179260323</v>
      </c>
      <c r="T366" s="87">
        <v>-0.4</v>
      </c>
      <c r="U366" s="87" t="b">
        <f>IF(AND(Table1[[#This Row],[INVENTROY SIZING]]&lt;0,Table1[[#This Row],[Lead Time (days)]]&lt;30),TRUE,FALSE)</f>
        <v>0</v>
      </c>
      <c r="V366" s="28">
        <v>1</v>
      </c>
      <c r="W366" s="28">
        <f>1.65+SQRT((30)*Table1[[#This Row],[Demand variability (COV)]])+(V366*Table1[[#This Row],[APU
(units)]])^2</f>
        <v>244042.93204505849</v>
      </c>
      <c r="X366" s="28">
        <f>(Table1[[#This Row],[INVENTORY IN UNITS ON HAND]]-W366)*Table1[[#This Row],[Std. Price ($)]]</f>
        <v>-1558307.697827949</v>
      </c>
      <c r="Y366" s="28">
        <v>0.93</v>
      </c>
      <c r="Z366" s="28">
        <v>33</v>
      </c>
    </row>
    <row r="367" spans="1:26" x14ac:dyDescent="0.15">
      <c r="A367" s="31">
        <v>95346.798294980617</v>
      </c>
      <c r="B367" s="32">
        <v>5.9613400000000007</v>
      </c>
      <c r="C367" s="32">
        <v>3360.4847088032002</v>
      </c>
      <c r="D367" s="32">
        <f>C367/Table1[[#This Row],[Std. Price ($)]]</f>
        <v>563.71297540539535</v>
      </c>
      <c r="E367" s="28">
        <v>1520</v>
      </c>
      <c r="F367" s="28">
        <f>Table1[[#This Row],[APU
(units)]]*(1+Table1[[#This Row],[APU Trend]])^0</f>
        <v>1520</v>
      </c>
      <c r="G367" s="28">
        <f>Table1[[#This Row],[APU
(units)]]*(1+Table1[[#This Row],[APU Trend]])^1</f>
        <v>2280</v>
      </c>
      <c r="H367" s="28">
        <f>Table1[[#This Row],[APU
(units)]]*(1+Table1[[#This Row],[APU Trend]])^2</f>
        <v>3420</v>
      </c>
      <c r="I367" s="55">
        <f>Table1[[#This Row],[APU
(units)]]*(1+Table1[[#This Row],[APU Trend]])^3</f>
        <v>5130</v>
      </c>
      <c r="J367" s="55">
        <f>Table1[[#This Row],[APU
(units)]]*(1+Table1[[#This Row],[APU Trend]])^4</f>
        <v>7695</v>
      </c>
      <c r="K367" s="55">
        <f>Table1[[#This Row],[APU
(units)]]*(1+Table1[[#This Row],[APU Trend]])^5</f>
        <v>11542.5</v>
      </c>
      <c r="L367" s="55">
        <f>Table1[[#This Row],[APU
(units)]]*(1+Table1[[#This Row],[APU Trend]])^6</f>
        <v>17313.75</v>
      </c>
      <c r="M367" s="55">
        <f>Table1[[#This Row],[APU
(units)]]*(1+Table1[[#This Row],[APU Trend]])^7</f>
        <v>25970.625</v>
      </c>
      <c r="N367" s="55">
        <f>Table1[[#This Row],[APU
(units)]]*(1+Table1[[#This Row],[APU Trend]])^8</f>
        <v>38955.9375</v>
      </c>
      <c r="O367" s="55">
        <f>Table1[[#This Row],[APU
(units)]]*(1+Table1[[#This Row],[APU Trend]])^9</f>
        <v>58433.90625</v>
      </c>
      <c r="P367" s="55">
        <f>Table1[[#This Row],[APU
(units)]]*(1+Table1[[#This Row],[APU Trend]])^10</f>
        <v>87650.859375</v>
      </c>
      <c r="Q367" s="55">
        <f>Table1[[#This Row],[APU
(units)]]*(1+Table1[[#This Row],[APU Trend]])^11</f>
        <v>131476.2890625</v>
      </c>
      <c r="R367" s="55">
        <f>SUM(Table1[[#This Row],[Oct]:[September]])</f>
        <v>391388.8671875</v>
      </c>
      <c r="S367" s="55">
        <f>Table1[[#This Row],[On-Hand Stock ($)]]*Table1[[#This Row],[APU Trend]]</f>
        <v>1680.2423544016001</v>
      </c>
      <c r="T367" s="87">
        <v>0.5</v>
      </c>
      <c r="U367" s="87" t="b">
        <f>IF(AND(Table1[[#This Row],[INVENTROY SIZING]]&lt;0,Table1[[#This Row],[Lead Time (days)]]&lt;30),TRUE,FALSE)</f>
        <v>0</v>
      </c>
      <c r="V367" s="28">
        <v>1</v>
      </c>
      <c r="W367" s="28">
        <f>1.65+SQRT((30)*Table1[[#This Row],[Demand variability (COV)]])+(V367*Table1[[#This Row],[APU
(units)]])^2</f>
        <v>2310405.9974130238</v>
      </c>
      <c r="X367" s="28">
        <f>(Table1[[#This Row],[INVENTORY IN UNITS ON HAND]]-W367)*Table1[[#This Row],[Std. Price ($)]]</f>
        <v>-13769755.203909352</v>
      </c>
      <c r="Y367" s="28">
        <v>0.63</v>
      </c>
      <c r="Z367" s="28">
        <v>12</v>
      </c>
    </row>
    <row r="368" spans="1:26" x14ac:dyDescent="0.15">
      <c r="A368" s="31">
        <v>38413.66890665119</v>
      </c>
      <c r="B368" s="32">
        <v>12.397</v>
      </c>
      <c r="C368" s="32">
        <v>15445.825566160003</v>
      </c>
      <c r="D368" s="32">
        <f>C368/Table1[[#This Row],[Std. Price ($)]]</f>
        <v>1245.9325293345166</v>
      </c>
      <c r="E368" s="28">
        <v>1562</v>
      </c>
      <c r="F368" s="28">
        <f>Table1[[#This Row],[APU
(units)]]*(1+Table1[[#This Row],[APU Trend]])^0</f>
        <v>1562</v>
      </c>
      <c r="G368" s="28">
        <f>Table1[[#This Row],[APU
(units)]]*(1+Table1[[#This Row],[APU Trend]])^1</f>
        <v>3436.4</v>
      </c>
      <c r="H368" s="28">
        <f>Table1[[#This Row],[APU
(units)]]*(1+Table1[[#This Row],[APU Trend]])^2</f>
        <v>7560.0800000000008</v>
      </c>
      <c r="I368" s="55">
        <f>Table1[[#This Row],[APU
(units)]]*(1+Table1[[#This Row],[APU Trend]])^3</f>
        <v>16632.176000000007</v>
      </c>
      <c r="J368" s="55">
        <f>Table1[[#This Row],[APU
(units)]]*(1+Table1[[#This Row],[APU Trend]])^4</f>
        <v>36590.787200000013</v>
      </c>
      <c r="K368" s="55">
        <f>Table1[[#This Row],[APU
(units)]]*(1+Table1[[#This Row],[APU Trend]])^5</f>
        <v>80499.731840000022</v>
      </c>
      <c r="L368" s="55">
        <f>Table1[[#This Row],[APU
(units)]]*(1+Table1[[#This Row],[APU Trend]])^6</f>
        <v>177099.41004800008</v>
      </c>
      <c r="M368" s="55">
        <f>Table1[[#This Row],[APU
(units)]]*(1+Table1[[#This Row],[APU Trend]])^7</f>
        <v>389618.70210560021</v>
      </c>
      <c r="N368" s="55">
        <f>Table1[[#This Row],[APU
(units)]]*(1+Table1[[#This Row],[APU Trend]])^8</f>
        <v>857161.1446323205</v>
      </c>
      <c r="O368" s="55">
        <f>Table1[[#This Row],[APU
(units)]]*(1+Table1[[#This Row],[APU Trend]])^9</f>
        <v>1885754.5181911052</v>
      </c>
      <c r="P368" s="55">
        <f>Table1[[#This Row],[APU
(units)]]*(1+Table1[[#This Row],[APU Trend]])^10</f>
        <v>4148659.9400204318</v>
      </c>
      <c r="Q368" s="55">
        <f>Table1[[#This Row],[APU
(units)]]*(1+Table1[[#This Row],[APU Trend]])^11</f>
        <v>9127051.8680449519</v>
      </c>
      <c r="R368" s="55">
        <f>SUM(Table1[[#This Row],[Oct]:[September]])</f>
        <v>16731626.75808241</v>
      </c>
      <c r="S368" s="55">
        <f>Table1[[#This Row],[On-Hand Stock ($)]]*Table1[[#This Row],[APU Trend]]</f>
        <v>18534.990679392002</v>
      </c>
      <c r="T368" s="87">
        <v>1.2</v>
      </c>
      <c r="U368" s="87" t="b">
        <f>IF(AND(Table1[[#This Row],[INVENTROY SIZING]]&lt;0,Table1[[#This Row],[Lead Time (days)]]&lt;30),TRUE,FALSE)</f>
        <v>0</v>
      </c>
      <c r="V368" s="28">
        <v>1</v>
      </c>
      <c r="W368" s="28">
        <f>1.65+SQRT((30)*Table1[[#This Row],[Demand variability (COV)]])+(V368*Table1[[#This Row],[APU
(units)]])^2</f>
        <v>2439847.8408902301</v>
      </c>
      <c r="X368" s="28">
        <f>(Table1[[#This Row],[INVENTORY IN UNITS ON HAND]]-W368)*Table1[[#This Row],[Std. Price ($)]]</f>
        <v>-30231347.857950024</v>
      </c>
      <c r="Y368" s="28">
        <v>0.16</v>
      </c>
      <c r="Z368" s="28">
        <v>85</v>
      </c>
    </row>
    <row r="369" spans="1:26" x14ac:dyDescent="0.15">
      <c r="A369" s="31">
        <v>32669.286397666696</v>
      </c>
      <c r="B369" s="32">
        <v>7.1220600000000003</v>
      </c>
      <c r="C369" s="32">
        <v>14267.848704569949</v>
      </c>
      <c r="D369" s="32">
        <f>C369/Table1[[#This Row],[Std. Price ($)]]</f>
        <v>2003.3317192736299</v>
      </c>
      <c r="E369" s="28">
        <v>1916</v>
      </c>
      <c r="F369" s="28">
        <f>Table1[[#This Row],[APU
(units)]]*(1+Table1[[#This Row],[APU Trend]])^0</f>
        <v>1916</v>
      </c>
      <c r="G369" s="28">
        <f>Table1[[#This Row],[APU
(units)]]*(1+Table1[[#This Row],[APU Trend]])^1</f>
        <v>1149.5999999999999</v>
      </c>
      <c r="H369" s="28">
        <f>Table1[[#This Row],[APU
(units)]]*(1+Table1[[#This Row],[APU Trend]])^2</f>
        <v>689.76</v>
      </c>
      <c r="I369" s="55">
        <f>Table1[[#This Row],[APU
(units)]]*(1+Table1[[#This Row],[APU Trend]])^3</f>
        <v>413.85599999999999</v>
      </c>
      <c r="J369" s="55">
        <f>Table1[[#This Row],[APU
(units)]]*(1+Table1[[#This Row],[APU Trend]])^4</f>
        <v>248.31359999999998</v>
      </c>
      <c r="K369" s="55">
        <f>Table1[[#This Row],[APU
(units)]]*(1+Table1[[#This Row],[APU Trend]])^5</f>
        <v>148.98815999999999</v>
      </c>
      <c r="L369" s="55">
        <f>Table1[[#This Row],[APU
(units)]]*(1+Table1[[#This Row],[APU Trend]])^6</f>
        <v>89.392895999999993</v>
      </c>
      <c r="M369" s="55">
        <f>Table1[[#This Row],[APU
(units)]]*(1+Table1[[#This Row],[APU Trend]])^7</f>
        <v>53.635737599999992</v>
      </c>
      <c r="N369" s="55">
        <f>Table1[[#This Row],[APU
(units)]]*(1+Table1[[#This Row],[APU Trend]])^8</f>
        <v>32.181442559999994</v>
      </c>
      <c r="O369" s="55">
        <f>Table1[[#This Row],[APU
(units)]]*(1+Table1[[#This Row],[APU Trend]])^9</f>
        <v>19.308865535999999</v>
      </c>
      <c r="P369" s="55">
        <f>Table1[[#This Row],[APU
(units)]]*(1+Table1[[#This Row],[APU Trend]])^10</f>
        <v>11.585319321599998</v>
      </c>
      <c r="Q369" s="55">
        <f>Table1[[#This Row],[APU
(units)]]*(1+Table1[[#This Row],[APU Trend]])^11</f>
        <v>6.951191592959999</v>
      </c>
      <c r="R369" s="55">
        <f>SUM(Table1[[#This Row],[Oct]:[September]])</f>
        <v>4779.5732126105586</v>
      </c>
      <c r="S369" s="55">
        <f>Table1[[#This Row],[On-Hand Stock ($)]]*Table1[[#This Row],[APU Trend]]</f>
        <v>-5707.1394818279805</v>
      </c>
      <c r="T369" s="87">
        <v>-0.4</v>
      </c>
      <c r="U369" s="87" t="b">
        <f>IF(AND(Table1[[#This Row],[INVENTROY SIZING]]&lt;0,Table1[[#This Row],[Lead Time (days)]]&lt;30),TRUE,FALSE)</f>
        <v>1</v>
      </c>
      <c r="V369" s="28">
        <v>0.75</v>
      </c>
      <c r="W369" s="28">
        <f>1.65+SQRT((30)*Table1[[#This Row],[Demand variability (COV)]])+(V369*Table1[[#This Row],[APU
(units)]])^2</f>
        <v>2064975.8749401909</v>
      </c>
      <c r="X369" s="28">
        <f>(Table1[[#This Row],[INVENTORY IN UNITS ON HAND]]-W369)*Table1[[#This Row],[Std. Price ($)]]</f>
        <v>-14692614.231171966</v>
      </c>
      <c r="Y369" s="28">
        <v>0.91</v>
      </c>
      <c r="Z369" s="28">
        <v>25</v>
      </c>
    </row>
    <row r="370" spans="1:26" x14ac:dyDescent="0.15">
      <c r="A370" s="31">
        <v>88284.200879672921</v>
      </c>
      <c r="B370" s="32">
        <v>7.7220000000000004</v>
      </c>
      <c r="C370" s="32">
        <v>51709.194757266341</v>
      </c>
      <c r="D370" s="32">
        <f>C370/Table1[[#This Row],[Std. Price ($)]]</f>
        <v>6696.347417413408</v>
      </c>
      <c r="E370" s="28">
        <v>1860</v>
      </c>
      <c r="F370" s="28">
        <f>Table1[[#This Row],[APU
(units)]]*(1+Table1[[#This Row],[APU Trend]])^0</f>
        <v>1860</v>
      </c>
      <c r="G370" s="28">
        <f>Table1[[#This Row],[APU
(units)]]*(1+Table1[[#This Row],[APU Trend]])^1</f>
        <v>2232</v>
      </c>
      <c r="H370" s="28">
        <f>Table1[[#This Row],[APU
(units)]]*(1+Table1[[#This Row],[APU Trend]])^2</f>
        <v>2678.4</v>
      </c>
      <c r="I370" s="55">
        <f>Table1[[#This Row],[APU
(units)]]*(1+Table1[[#This Row],[APU Trend]])^3</f>
        <v>3214.08</v>
      </c>
      <c r="J370" s="55">
        <f>Table1[[#This Row],[APU
(units)]]*(1+Table1[[#This Row],[APU Trend]])^4</f>
        <v>3856.8959999999997</v>
      </c>
      <c r="K370" s="55">
        <f>Table1[[#This Row],[APU
(units)]]*(1+Table1[[#This Row],[APU Trend]])^5</f>
        <v>4628.2752</v>
      </c>
      <c r="L370" s="55">
        <f>Table1[[#This Row],[APU
(units)]]*(1+Table1[[#This Row],[APU Trend]])^6</f>
        <v>5553.9302399999997</v>
      </c>
      <c r="M370" s="55">
        <f>Table1[[#This Row],[APU
(units)]]*(1+Table1[[#This Row],[APU Trend]])^7</f>
        <v>6664.7162879999996</v>
      </c>
      <c r="N370" s="55">
        <f>Table1[[#This Row],[APU
(units)]]*(1+Table1[[#This Row],[APU Trend]])^8</f>
        <v>7997.6595455999986</v>
      </c>
      <c r="O370" s="55">
        <f>Table1[[#This Row],[APU
(units)]]*(1+Table1[[#This Row],[APU Trend]])^9</f>
        <v>9597.1914547199995</v>
      </c>
      <c r="P370" s="55">
        <f>Table1[[#This Row],[APU
(units)]]*(1+Table1[[#This Row],[APU Trend]])^10</f>
        <v>11516.629745663999</v>
      </c>
      <c r="Q370" s="55">
        <f>Table1[[#This Row],[APU
(units)]]*(1+Table1[[#This Row],[APU Trend]])^11</f>
        <v>13819.955694796798</v>
      </c>
      <c r="R370" s="55">
        <f>SUM(Table1[[#This Row],[Oct]:[September]])</f>
        <v>73619.734168780793</v>
      </c>
      <c r="S370" s="55">
        <f>Table1[[#This Row],[On-Hand Stock ($)]]*Table1[[#This Row],[APU Trend]]</f>
        <v>10341.838951453268</v>
      </c>
      <c r="T370" s="87">
        <v>0.2</v>
      </c>
      <c r="U370" s="87" t="b">
        <f>IF(AND(Table1[[#This Row],[INVENTROY SIZING]]&lt;0,Table1[[#This Row],[Lead Time (days)]]&lt;30),TRUE,FALSE)</f>
        <v>0</v>
      </c>
      <c r="V370" s="28">
        <v>0.88</v>
      </c>
      <c r="W370" s="28">
        <f>1.65+SQRT((30)*Table1[[#This Row],[Demand variability (COV)]])+(V370*Table1[[#This Row],[APU
(units)]])^2</f>
        <v>2679121.6606152183</v>
      </c>
      <c r="X370" s="28">
        <f>(Table1[[#This Row],[INVENTORY IN UNITS ON HAND]]-W370)*Table1[[#This Row],[Std. Price ($)]]</f>
        <v>-20636468.268513452</v>
      </c>
      <c r="Y370" s="28">
        <v>1.1100000000000001</v>
      </c>
      <c r="Z370" s="28">
        <v>75</v>
      </c>
    </row>
    <row r="371" spans="1:26" x14ac:dyDescent="0.15">
      <c r="A371" s="31">
        <v>5602.4458466557571</v>
      </c>
      <c r="B371" s="32">
        <v>15.684900000000003</v>
      </c>
      <c r="C371" s="32">
        <v>20868.328857916582</v>
      </c>
      <c r="D371" s="32">
        <f>C371/Table1[[#This Row],[Std. Price ($)]]</f>
        <v>1330.4725473491433</v>
      </c>
      <c r="E371" s="28">
        <v>1400</v>
      </c>
      <c r="F371" s="28">
        <f>Table1[[#This Row],[APU
(units)]]*(1+Table1[[#This Row],[APU Trend]])^0</f>
        <v>1400</v>
      </c>
      <c r="G371" s="28">
        <f>Table1[[#This Row],[APU
(units)]]*(1+Table1[[#This Row],[APU Trend]])^1</f>
        <v>420.00000000000006</v>
      </c>
      <c r="H371" s="28">
        <f>Table1[[#This Row],[APU
(units)]]*(1+Table1[[#This Row],[APU Trend]])^2</f>
        <v>126.00000000000003</v>
      </c>
      <c r="I371" s="55">
        <f>Table1[[#This Row],[APU
(units)]]*(1+Table1[[#This Row],[APU Trend]])^3</f>
        <v>37.800000000000011</v>
      </c>
      <c r="J371" s="55">
        <f>Table1[[#This Row],[APU
(units)]]*(1+Table1[[#This Row],[APU Trend]])^4</f>
        <v>11.340000000000007</v>
      </c>
      <c r="K371" s="55">
        <f>Table1[[#This Row],[APU
(units)]]*(1+Table1[[#This Row],[APU Trend]])^5</f>
        <v>3.4020000000000024</v>
      </c>
      <c r="L371" s="55">
        <f>Table1[[#This Row],[APU
(units)]]*(1+Table1[[#This Row],[APU Trend]])^6</f>
        <v>1.0206000000000008</v>
      </c>
      <c r="M371" s="55">
        <f>Table1[[#This Row],[APU
(units)]]*(1+Table1[[#This Row],[APU Trend]])^7</f>
        <v>0.30618000000000029</v>
      </c>
      <c r="N371" s="55">
        <f>Table1[[#This Row],[APU
(units)]]*(1+Table1[[#This Row],[APU Trend]])^8</f>
        <v>9.1854000000000102E-2</v>
      </c>
      <c r="O371" s="55">
        <f>Table1[[#This Row],[APU
(units)]]*(1+Table1[[#This Row],[APU Trend]])^9</f>
        <v>2.7556200000000034E-2</v>
      </c>
      <c r="P371" s="55">
        <f>Table1[[#This Row],[APU
(units)]]*(1+Table1[[#This Row],[APU Trend]])^10</f>
        <v>8.2668600000000113E-3</v>
      </c>
      <c r="Q371" s="55">
        <f>Table1[[#This Row],[APU
(units)]]*(1+Table1[[#This Row],[APU Trend]])^11</f>
        <v>2.4800580000000037E-3</v>
      </c>
      <c r="R371" s="55">
        <f>SUM(Table1[[#This Row],[Oct]:[September]])</f>
        <v>1999.998937118</v>
      </c>
      <c r="S371" s="55">
        <f>Table1[[#This Row],[On-Hand Stock ($)]]*Table1[[#This Row],[APU Trend]]</f>
        <v>-14607.830200541606</v>
      </c>
      <c r="T371" s="87">
        <v>-0.7</v>
      </c>
      <c r="U371" s="87" t="b">
        <f>IF(AND(Table1[[#This Row],[INVENTROY SIZING]]&lt;0,Table1[[#This Row],[Lead Time (days)]]&lt;30),TRUE,FALSE)</f>
        <v>0</v>
      </c>
      <c r="V371" s="28">
        <v>0.71</v>
      </c>
      <c r="W371" s="28">
        <f>1.65+SQRT((30)*Table1[[#This Row],[Demand variability (COV)]])+(V371*Table1[[#This Row],[APU
(units)]])^2</f>
        <v>988041.96277173061</v>
      </c>
      <c r="X371" s="28">
        <f>(Table1[[#This Row],[INVENTORY IN UNITS ON HAND]]-W371)*Table1[[#This Row],[Std. Price ($)]]</f>
        <v>-15476471.053020403</v>
      </c>
      <c r="Y371" s="28">
        <v>0.62</v>
      </c>
      <c r="Z371" s="28">
        <v>33</v>
      </c>
    </row>
    <row r="372" spans="1:26" x14ac:dyDescent="0.15">
      <c r="A372" s="31">
        <v>23279.886637395743</v>
      </c>
      <c r="B372" s="32">
        <v>676.28</v>
      </c>
      <c r="C372" s="32">
        <v>140154.28013451249</v>
      </c>
      <c r="D372" s="32">
        <f>C372/Table1[[#This Row],[Std. Price ($)]]</f>
        <v>207.24297648091397</v>
      </c>
      <c r="E372" s="28">
        <v>1674</v>
      </c>
      <c r="F372" s="28">
        <f>Table1[[#This Row],[APU
(units)]]*(1+Table1[[#This Row],[APU Trend]])^0</f>
        <v>1674</v>
      </c>
      <c r="G372" s="28">
        <f>Table1[[#This Row],[APU
(units)]]*(1+Table1[[#This Row],[APU Trend]])^1</f>
        <v>3013.2000000000003</v>
      </c>
      <c r="H372" s="28">
        <f>Table1[[#This Row],[APU
(units)]]*(1+Table1[[#This Row],[APU Trend]])^2</f>
        <v>5423.76</v>
      </c>
      <c r="I372" s="55">
        <f>Table1[[#This Row],[APU
(units)]]*(1+Table1[[#This Row],[APU Trend]])^3</f>
        <v>9762.7680000000018</v>
      </c>
      <c r="J372" s="55">
        <f>Table1[[#This Row],[APU
(units)]]*(1+Table1[[#This Row],[APU Trend]])^4</f>
        <v>17572.982400000004</v>
      </c>
      <c r="K372" s="55">
        <f>Table1[[#This Row],[APU
(units)]]*(1+Table1[[#This Row],[APU Trend]])^5</f>
        <v>31631.368320000009</v>
      </c>
      <c r="L372" s="55">
        <f>Table1[[#This Row],[APU
(units)]]*(1+Table1[[#This Row],[APU Trend]])^6</f>
        <v>56936.462976000017</v>
      </c>
      <c r="M372" s="55">
        <f>Table1[[#This Row],[APU
(units)]]*(1+Table1[[#This Row],[APU Trend]])^7</f>
        <v>102485.63335680003</v>
      </c>
      <c r="N372" s="55">
        <f>Table1[[#This Row],[APU
(units)]]*(1+Table1[[#This Row],[APU Trend]])^8</f>
        <v>184474.14004224006</v>
      </c>
      <c r="O372" s="55">
        <f>Table1[[#This Row],[APU
(units)]]*(1+Table1[[#This Row],[APU Trend]])^9</f>
        <v>332053.45207603212</v>
      </c>
      <c r="P372" s="55">
        <f>Table1[[#This Row],[APU
(units)]]*(1+Table1[[#This Row],[APU Trend]])^10</f>
        <v>597696.21373685787</v>
      </c>
      <c r="Q372" s="55">
        <f>Table1[[#This Row],[APU
(units)]]*(1+Table1[[#This Row],[APU Trend]])^11</f>
        <v>1075853.1847263442</v>
      </c>
      <c r="R372" s="55">
        <f>SUM(Table1[[#This Row],[Oct]:[September]])</f>
        <v>2418577.1656342745</v>
      </c>
      <c r="S372" s="55">
        <f>Table1[[#This Row],[On-Hand Stock ($)]]*Table1[[#This Row],[APU Trend]]</f>
        <v>112123.42410761</v>
      </c>
      <c r="T372" s="87">
        <v>0.8</v>
      </c>
      <c r="U372" s="87" t="b">
        <f>IF(AND(Table1[[#This Row],[INVENTROY SIZING]]&lt;0,Table1[[#This Row],[Lead Time (days)]]&lt;30),TRUE,FALSE)</f>
        <v>0</v>
      </c>
      <c r="V372" s="28">
        <v>0.77</v>
      </c>
      <c r="W372" s="28">
        <f>1.65+SQRT((30)*Table1[[#This Row],[Demand variability (COV)]])+(V372*Table1[[#This Row],[APU
(units)]])^2</f>
        <v>1661472.7335676725</v>
      </c>
      <c r="X372" s="28">
        <f>(Table1[[#This Row],[INVENTORY IN UNITS ON HAND]]-W372)*Table1[[#This Row],[Std. Price ($)]]</f>
        <v>-1123480625.977011</v>
      </c>
      <c r="Y372" s="28">
        <v>0.09</v>
      </c>
      <c r="Z372" s="28">
        <v>13</v>
      </c>
    </row>
    <row r="373" spans="1:26" x14ac:dyDescent="0.15">
      <c r="A373" s="31">
        <v>89401.792753078174</v>
      </c>
      <c r="B373" s="32">
        <v>7.570310000000001</v>
      </c>
      <c r="C373" s="32">
        <v>20132.877769011815</v>
      </c>
      <c r="D373" s="32">
        <f>C373/Table1[[#This Row],[Std. Price ($)]]</f>
        <v>2659.4522244150917</v>
      </c>
      <c r="E373" s="28">
        <v>1578</v>
      </c>
      <c r="F373" s="28">
        <f>Table1[[#This Row],[APU
(units)]]*(1+Table1[[#This Row],[APU Trend]])^0</f>
        <v>1578</v>
      </c>
      <c r="G373" s="28">
        <f>Table1[[#This Row],[APU
(units)]]*(1+Table1[[#This Row],[APU Trend]])^1</f>
        <v>2209.1999999999998</v>
      </c>
      <c r="H373" s="28">
        <f>Table1[[#This Row],[APU
(units)]]*(1+Table1[[#This Row],[APU Trend]])^2</f>
        <v>3092.8799999999997</v>
      </c>
      <c r="I373" s="55">
        <f>Table1[[#This Row],[APU
(units)]]*(1+Table1[[#This Row],[APU Trend]])^3</f>
        <v>4330.0319999999992</v>
      </c>
      <c r="J373" s="55">
        <f>Table1[[#This Row],[APU
(units)]]*(1+Table1[[#This Row],[APU Trend]])^4</f>
        <v>6062.0447999999978</v>
      </c>
      <c r="K373" s="55">
        <f>Table1[[#This Row],[APU
(units)]]*(1+Table1[[#This Row],[APU Trend]])^5</f>
        <v>8486.8627199999974</v>
      </c>
      <c r="L373" s="55">
        <f>Table1[[#This Row],[APU
(units)]]*(1+Table1[[#This Row],[APU Trend]])^6</f>
        <v>11881.607807999995</v>
      </c>
      <c r="M373" s="55">
        <f>Table1[[#This Row],[APU
(units)]]*(1+Table1[[#This Row],[APU Trend]])^7</f>
        <v>16634.250931199989</v>
      </c>
      <c r="N373" s="55">
        <f>Table1[[#This Row],[APU
(units)]]*(1+Table1[[#This Row],[APU Trend]])^8</f>
        <v>23287.951303679987</v>
      </c>
      <c r="O373" s="55">
        <f>Table1[[#This Row],[APU
(units)]]*(1+Table1[[#This Row],[APU Trend]])^9</f>
        <v>32603.131825151977</v>
      </c>
      <c r="P373" s="55">
        <f>Table1[[#This Row],[APU
(units)]]*(1+Table1[[#This Row],[APU Trend]])^10</f>
        <v>45644.384555212768</v>
      </c>
      <c r="Q373" s="55">
        <f>Table1[[#This Row],[APU
(units)]]*(1+Table1[[#This Row],[APU Trend]])^11</f>
        <v>63902.138377297866</v>
      </c>
      <c r="R373" s="55">
        <f>SUM(Table1[[#This Row],[Oct]:[September]])</f>
        <v>219712.4843205426</v>
      </c>
      <c r="S373" s="55">
        <f>Table1[[#This Row],[On-Hand Stock ($)]]*Table1[[#This Row],[APU Trend]]</f>
        <v>8053.1511076047263</v>
      </c>
      <c r="T373" s="87">
        <v>0.4</v>
      </c>
      <c r="U373" s="87" t="b">
        <f>IF(AND(Table1[[#This Row],[INVENTROY SIZING]]&lt;0,Table1[[#This Row],[Lead Time (days)]]&lt;30),TRUE,FALSE)</f>
        <v>0</v>
      </c>
      <c r="V373" s="28">
        <v>1</v>
      </c>
      <c r="W373" s="28">
        <f>1.65+SQRT((30)*Table1[[#This Row],[Demand variability (COV)]])+(V373*Table1[[#This Row],[APU
(units)]])^2</f>
        <v>2490092.3358058603</v>
      </c>
      <c r="X373" s="28">
        <f>(Table1[[#This Row],[INVENTORY IN UNITS ON HAND]]-W373)*Table1[[#This Row],[Std. Price ($)]]</f>
        <v>-18830638.032905452</v>
      </c>
      <c r="Y373" s="28">
        <v>1.49</v>
      </c>
      <c r="Z373" s="28">
        <v>27</v>
      </c>
    </row>
    <row r="374" spans="1:26" x14ac:dyDescent="0.15">
      <c r="A374" s="31">
        <v>31119.19079422588</v>
      </c>
      <c r="B374" s="32">
        <v>7.570310000000001</v>
      </c>
      <c r="C374" s="32">
        <v>4385.8920087058641</v>
      </c>
      <c r="D374" s="32">
        <f>C374/Table1[[#This Row],[Std. Price ($)]]</f>
        <v>579.35434727321126</v>
      </c>
      <c r="E374" s="28">
        <v>1658</v>
      </c>
      <c r="F374" s="28">
        <f>Table1[[#This Row],[APU
(units)]]*(1+Table1[[#This Row],[APU Trend]])^0</f>
        <v>1658</v>
      </c>
      <c r="G374" s="28">
        <f>Table1[[#This Row],[APU
(units)]]*(1+Table1[[#This Row],[APU Trend]])^1</f>
        <v>3647.6000000000004</v>
      </c>
      <c r="H374" s="28">
        <f>Table1[[#This Row],[APU
(units)]]*(1+Table1[[#This Row],[APU Trend]])^2</f>
        <v>8024.7200000000012</v>
      </c>
      <c r="I374" s="55">
        <f>Table1[[#This Row],[APU
(units)]]*(1+Table1[[#This Row],[APU Trend]])^3</f>
        <v>17654.384000000005</v>
      </c>
      <c r="J374" s="55">
        <f>Table1[[#This Row],[APU
(units)]]*(1+Table1[[#This Row],[APU Trend]])^4</f>
        <v>38839.644800000009</v>
      </c>
      <c r="K374" s="55">
        <f>Table1[[#This Row],[APU
(units)]]*(1+Table1[[#This Row],[APU Trend]])^5</f>
        <v>85447.218560000023</v>
      </c>
      <c r="L374" s="55">
        <f>Table1[[#This Row],[APU
(units)]]*(1+Table1[[#This Row],[APU Trend]])^6</f>
        <v>187983.88083200008</v>
      </c>
      <c r="M374" s="55">
        <f>Table1[[#This Row],[APU
(units)]]*(1+Table1[[#This Row],[APU Trend]])^7</f>
        <v>413564.53783040028</v>
      </c>
      <c r="N374" s="55">
        <f>Table1[[#This Row],[APU
(units)]]*(1+Table1[[#This Row],[APU Trend]])^8</f>
        <v>909841.98322688043</v>
      </c>
      <c r="O374" s="55">
        <f>Table1[[#This Row],[APU
(units)]]*(1+Table1[[#This Row],[APU Trend]])^9</f>
        <v>2001652.3630991373</v>
      </c>
      <c r="P374" s="55">
        <f>Table1[[#This Row],[APU
(units)]]*(1+Table1[[#This Row],[APU Trend]])^10</f>
        <v>4403635.1988181025</v>
      </c>
      <c r="Q374" s="55">
        <f>Table1[[#This Row],[APU
(units)]]*(1+Table1[[#This Row],[APU Trend]])^11</f>
        <v>9687997.4373998269</v>
      </c>
      <c r="R374" s="55">
        <f>SUM(Table1[[#This Row],[Oct]:[September]])</f>
        <v>17759946.968566347</v>
      </c>
      <c r="S374" s="55">
        <f>Table1[[#This Row],[On-Hand Stock ($)]]*Table1[[#This Row],[APU Trend]]</f>
        <v>5263.0704104470369</v>
      </c>
      <c r="T374" s="87">
        <v>1.2</v>
      </c>
      <c r="U374" s="87" t="b">
        <f>IF(AND(Table1[[#This Row],[INVENTROY SIZING]]&lt;0,Table1[[#This Row],[Lead Time (days)]]&lt;30),TRUE,FALSE)</f>
        <v>0</v>
      </c>
      <c r="V374" s="28">
        <v>1</v>
      </c>
      <c r="W374" s="28">
        <f>1.65+SQRT((30)*Table1[[#This Row],[Demand variability (COV)]])+(V374*Table1[[#This Row],[APU
(units)]])^2</f>
        <v>2748970.1997252665</v>
      </c>
      <c r="X374" s="28">
        <f>(Table1[[#This Row],[INVENTORY IN UNITS ON HAND]]-W374)*Table1[[#This Row],[Std. Price ($)]]</f>
        <v>-20806170.70067348</v>
      </c>
      <c r="Y374" s="28">
        <v>0.69</v>
      </c>
      <c r="Z374" s="28">
        <v>11</v>
      </c>
    </row>
    <row r="375" spans="1:26" x14ac:dyDescent="0.15">
      <c r="A375" s="31">
        <v>50290.726330899284</v>
      </c>
      <c r="B375" s="32">
        <v>32.113620000000004</v>
      </c>
      <c r="C375" s="32">
        <v>9841.4642697757572</v>
      </c>
      <c r="D375" s="32">
        <f>C375/Table1[[#This Row],[Std. Price ($)]]</f>
        <v>306.45764226442725</v>
      </c>
      <c r="E375" s="28">
        <v>1722</v>
      </c>
      <c r="F375" s="28">
        <f>Table1[[#This Row],[APU
(units)]]*(1+Table1[[#This Row],[APU Trend]])^0</f>
        <v>1722</v>
      </c>
      <c r="G375" s="28">
        <f>Table1[[#This Row],[APU
(units)]]*(1+Table1[[#This Row],[APU Trend]])^1</f>
        <v>4305</v>
      </c>
      <c r="H375" s="28">
        <f>Table1[[#This Row],[APU
(units)]]*(1+Table1[[#This Row],[APU Trend]])^2</f>
        <v>10762.5</v>
      </c>
      <c r="I375" s="55">
        <f>Table1[[#This Row],[APU
(units)]]*(1+Table1[[#This Row],[APU Trend]])^3</f>
        <v>26906.25</v>
      </c>
      <c r="J375" s="55">
        <f>Table1[[#This Row],[APU
(units)]]*(1+Table1[[#This Row],[APU Trend]])^4</f>
        <v>67265.625</v>
      </c>
      <c r="K375" s="55">
        <f>Table1[[#This Row],[APU
(units)]]*(1+Table1[[#This Row],[APU Trend]])^5</f>
        <v>168164.0625</v>
      </c>
      <c r="L375" s="55">
        <f>Table1[[#This Row],[APU
(units)]]*(1+Table1[[#This Row],[APU Trend]])^6</f>
        <v>420410.15625</v>
      </c>
      <c r="M375" s="55">
        <f>Table1[[#This Row],[APU
(units)]]*(1+Table1[[#This Row],[APU Trend]])^7</f>
        <v>1051025.390625</v>
      </c>
      <c r="N375" s="55">
        <f>Table1[[#This Row],[APU
(units)]]*(1+Table1[[#This Row],[APU Trend]])^8</f>
        <v>2627563.4765625</v>
      </c>
      <c r="O375" s="55">
        <f>Table1[[#This Row],[APU
(units)]]*(1+Table1[[#This Row],[APU Trend]])^9</f>
        <v>6568908.69140625</v>
      </c>
      <c r="P375" s="55">
        <f>Table1[[#This Row],[APU
(units)]]*(1+Table1[[#This Row],[APU Trend]])^10</f>
        <v>16422271.728515625</v>
      </c>
      <c r="Q375" s="55">
        <f>Table1[[#This Row],[APU
(units)]]*(1+Table1[[#This Row],[APU Trend]])^11</f>
        <v>41055679.321289062</v>
      </c>
      <c r="R375" s="55">
        <f>SUM(Table1[[#This Row],[Oct]:[September]])</f>
        <v>68424984.202148438</v>
      </c>
      <c r="S375" s="55">
        <f>Table1[[#This Row],[On-Hand Stock ($)]]*Table1[[#This Row],[APU Trend]]</f>
        <v>14762.196404663635</v>
      </c>
      <c r="T375" s="87">
        <v>1.5</v>
      </c>
      <c r="U375" s="87" t="b">
        <f>IF(AND(Table1[[#This Row],[INVENTROY SIZING]]&lt;0,Table1[[#This Row],[Lead Time (days)]]&lt;30),TRUE,FALSE)</f>
        <v>0</v>
      </c>
      <c r="V375" s="28">
        <v>0.82</v>
      </c>
      <c r="W375" s="28">
        <f>1.65+SQRT((30)*Table1[[#This Row],[Demand variability (COV)]])+(V375*Table1[[#This Row],[APU
(units)]])^2</f>
        <v>1993861.4576498941</v>
      </c>
      <c r="X375" s="28">
        <f>(Table1[[#This Row],[INVENTORY IN UNITS ON HAND]]-W375)*Table1[[#This Row],[Std. Price ($)]]</f>
        <v>-64020267.719345026</v>
      </c>
      <c r="Y375" s="28">
        <v>0.27</v>
      </c>
      <c r="Z375" s="28">
        <v>13</v>
      </c>
    </row>
    <row r="376" spans="1:26" x14ac:dyDescent="0.15">
      <c r="A376" s="31">
        <v>87895.674216179963</v>
      </c>
      <c r="B376" s="32">
        <v>6.5548999999999999</v>
      </c>
      <c r="C376" s="32">
        <v>6623.8019392511997</v>
      </c>
      <c r="D376" s="32">
        <f>C376/Table1[[#This Row],[Std. Price ($)]]</f>
        <v>1010.5115164611511</v>
      </c>
      <c r="E376" s="28">
        <v>2304</v>
      </c>
      <c r="F376" s="28">
        <f>Table1[[#This Row],[APU
(units)]]*(1+Table1[[#This Row],[APU Trend]])^0</f>
        <v>2304</v>
      </c>
      <c r="G376" s="28">
        <f>Table1[[#This Row],[APU
(units)]]*(1+Table1[[#This Row],[APU Trend]])^1</f>
        <v>1382.3999999999999</v>
      </c>
      <c r="H376" s="28">
        <f>Table1[[#This Row],[APU
(units)]]*(1+Table1[[#This Row],[APU Trend]])^2</f>
        <v>829.43999999999994</v>
      </c>
      <c r="I376" s="55">
        <f>Table1[[#This Row],[APU
(units)]]*(1+Table1[[#This Row],[APU Trend]])^3</f>
        <v>497.66399999999999</v>
      </c>
      <c r="J376" s="55">
        <f>Table1[[#This Row],[APU
(units)]]*(1+Table1[[#This Row],[APU Trend]])^4</f>
        <v>298.59839999999997</v>
      </c>
      <c r="K376" s="55">
        <f>Table1[[#This Row],[APU
(units)]]*(1+Table1[[#This Row],[APU Trend]])^5</f>
        <v>179.15904</v>
      </c>
      <c r="L376" s="55">
        <f>Table1[[#This Row],[APU
(units)]]*(1+Table1[[#This Row],[APU Trend]])^6</f>
        <v>107.49542399999999</v>
      </c>
      <c r="M376" s="55">
        <f>Table1[[#This Row],[APU
(units)]]*(1+Table1[[#This Row],[APU Trend]])^7</f>
        <v>64.497254399999989</v>
      </c>
      <c r="N376" s="55">
        <f>Table1[[#This Row],[APU
(units)]]*(1+Table1[[#This Row],[APU Trend]])^8</f>
        <v>38.698352639999996</v>
      </c>
      <c r="O376" s="55">
        <f>Table1[[#This Row],[APU
(units)]]*(1+Table1[[#This Row],[APU Trend]])^9</f>
        <v>23.219011583999997</v>
      </c>
      <c r="P376" s="55">
        <f>Table1[[#This Row],[APU
(units)]]*(1+Table1[[#This Row],[APU Trend]])^10</f>
        <v>13.931406950399998</v>
      </c>
      <c r="Q376" s="55">
        <f>Table1[[#This Row],[APU
(units)]]*(1+Table1[[#This Row],[APU Trend]])^11</f>
        <v>8.3588441702399994</v>
      </c>
      <c r="R376" s="55">
        <f>SUM(Table1[[#This Row],[Oct]:[September]])</f>
        <v>5747.4617337446389</v>
      </c>
      <c r="S376" s="55">
        <f>Table1[[#This Row],[On-Hand Stock ($)]]*Table1[[#This Row],[APU Trend]]</f>
        <v>-2649.52077570048</v>
      </c>
      <c r="T376" s="87">
        <v>-0.4</v>
      </c>
      <c r="U376" s="87" t="b">
        <f>IF(AND(Table1[[#This Row],[INVENTROY SIZING]]&lt;0,Table1[[#This Row],[Lead Time (days)]]&lt;30),TRUE,FALSE)</f>
        <v>1</v>
      </c>
      <c r="V376" s="28">
        <v>1</v>
      </c>
      <c r="W376" s="28">
        <f>1.65+SQRT((30)*Table1[[#This Row],[Demand variability (COV)]])+(V376*Table1[[#This Row],[APU
(units)]])^2</f>
        <v>5308422.7880930314</v>
      </c>
      <c r="X376" s="28">
        <f>(Table1[[#This Row],[INVENTORY IN UNITS ON HAND]]-W376)*Table1[[#This Row],[Std. Price ($)]]</f>
        <v>-34789556.731731758</v>
      </c>
      <c r="Y376" s="28">
        <v>0.88</v>
      </c>
      <c r="Z376" s="28">
        <v>11</v>
      </c>
    </row>
    <row r="377" spans="1:26" x14ac:dyDescent="0.15">
      <c r="A377" s="31">
        <v>95060.098032659414</v>
      </c>
      <c r="B377" s="32">
        <v>16.709220000000002</v>
      </c>
      <c r="C377" s="32">
        <v>8031.6391437663351</v>
      </c>
      <c r="D377" s="32">
        <f>C377/Table1[[#This Row],[Std. Price ($)]]</f>
        <v>480.67109917556502</v>
      </c>
      <c r="E377" s="28">
        <v>1714</v>
      </c>
      <c r="F377" s="28">
        <f>Table1[[#This Row],[APU
(units)]]*(1+Table1[[#This Row],[APU Trend]])^0</f>
        <v>1714</v>
      </c>
      <c r="G377" s="28">
        <f>Table1[[#This Row],[APU
(units)]]*(1+Table1[[#This Row],[APU Trend]])^1</f>
        <v>3085.2000000000003</v>
      </c>
      <c r="H377" s="28">
        <f>Table1[[#This Row],[APU
(units)]]*(1+Table1[[#This Row],[APU Trend]])^2</f>
        <v>5553.3600000000006</v>
      </c>
      <c r="I377" s="55">
        <f>Table1[[#This Row],[APU
(units)]]*(1+Table1[[#This Row],[APU Trend]])^3</f>
        <v>9996.0480000000007</v>
      </c>
      <c r="J377" s="55">
        <f>Table1[[#This Row],[APU
(units)]]*(1+Table1[[#This Row],[APU Trend]])^4</f>
        <v>17992.886400000003</v>
      </c>
      <c r="K377" s="55">
        <f>Table1[[#This Row],[APU
(units)]]*(1+Table1[[#This Row],[APU Trend]])^5</f>
        <v>32387.195520000008</v>
      </c>
      <c r="L377" s="55">
        <f>Table1[[#This Row],[APU
(units)]]*(1+Table1[[#This Row],[APU Trend]])^6</f>
        <v>58296.951936000019</v>
      </c>
      <c r="M377" s="55">
        <f>Table1[[#This Row],[APU
(units)]]*(1+Table1[[#This Row],[APU Trend]])^7</f>
        <v>104934.51348480003</v>
      </c>
      <c r="N377" s="55">
        <f>Table1[[#This Row],[APU
(units)]]*(1+Table1[[#This Row],[APU Trend]])^8</f>
        <v>188882.12427264007</v>
      </c>
      <c r="O377" s="55">
        <f>Table1[[#This Row],[APU
(units)]]*(1+Table1[[#This Row],[APU Trend]])^9</f>
        <v>339987.82369075215</v>
      </c>
      <c r="P377" s="55">
        <f>Table1[[#This Row],[APU
(units)]]*(1+Table1[[#This Row],[APU Trend]])^10</f>
        <v>611978.08264335385</v>
      </c>
      <c r="Q377" s="55">
        <f>Table1[[#This Row],[APU
(units)]]*(1+Table1[[#This Row],[APU Trend]])^11</f>
        <v>1101560.5487580372</v>
      </c>
      <c r="R377" s="55">
        <f>SUM(Table1[[#This Row],[Oct]:[September]])</f>
        <v>2476368.7347055832</v>
      </c>
      <c r="S377" s="55">
        <f>Table1[[#This Row],[On-Hand Stock ($)]]*Table1[[#This Row],[APU Trend]]</f>
        <v>6425.3113150130685</v>
      </c>
      <c r="T377" s="87">
        <v>0.8</v>
      </c>
      <c r="U377" s="87" t="b">
        <f>IF(AND(Table1[[#This Row],[INVENTROY SIZING]]&lt;0,Table1[[#This Row],[Lead Time (days)]]&lt;30),TRUE,FALSE)</f>
        <v>0</v>
      </c>
      <c r="V377" s="28">
        <v>1</v>
      </c>
      <c r="W377" s="28">
        <f>1.65+SQRT((30)*Table1[[#This Row],[Demand variability (COV)]])+(V377*Table1[[#This Row],[APU
(units)]])^2</f>
        <v>2937801.5229833461</v>
      </c>
      <c r="X377" s="28">
        <f>(Table1[[#This Row],[INVENTORY IN UNITS ON HAND]]-W377)*Table1[[#This Row],[Std. Price ($)]]</f>
        <v>-49080340.324720025</v>
      </c>
      <c r="Y377" s="28">
        <v>0.5</v>
      </c>
      <c r="Z377" s="28">
        <v>13</v>
      </c>
    </row>
    <row r="378" spans="1:26" x14ac:dyDescent="0.15">
      <c r="A378" s="31">
        <v>81228.377219758564</v>
      </c>
      <c r="B378" s="32">
        <v>35.36918</v>
      </c>
      <c r="C378" s="32">
        <v>21371.862775760936</v>
      </c>
      <c r="D378" s="32">
        <f>C378/Table1[[#This Row],[Std. Price ($)]]</f>
        <v>604.25101107124726</v>
      </c>
      <c r="E378" s="28">
        <v>1804</v>
      </c>
      <c r="F378" s="28">
        <f>Table1[[#This Row],[APU
(units)]]*(1+Table1[[#This Row],[APU Trend]])^0</f>
        <v>1804</v>
      </c>
      <c r="G378" s="28">
        <f>Table1[[#This Row],[APU
(units)]]*(1+Table1[[#This Row],[APU Trend]])^1</f>
        <v>3968.8</v>
      </c>
      <c r="H378" s="28">
        <f>Table1[[#This Row],[APU
(units)]]*(1+Table1[[#This Row],[APU Trend]])^2</f>
        <v>8731.36</v>
      </c>
      <c r="I378" s="55">
        <f>Table1[[#This Row],[APU
(units)]]*(1+Table1[[#This Row],[APU Trend]])^3</f>
        <v>19208.992000000006</v>
      </c>
      <c r="J378" s="55">
        <f>Table1[[#This Row],[APU
(units)]]*(1+Table1[[#This Row],[APU Trend]])^4</f>
        <v>42259.782400000011</v>
      </c>
      <c r="K378" s="55">
        <f>Table1[[#This Row],[APU
(units)]]*(1+Table1[[#This Row],[APU Trend]])^5</f>
        <v>92971.52128000003</v>
      </c>
      <c r="L378" s="55">
        <f>Table1[[#This Row],[APU
(units)]]*(1+Table1[[#This Row],[APU Trend]])^6</f>
        <v>204537.34681600009</v>
      </c>
      <c r="M378" s="55">
        <f>Table1[[#This Row],[APU
(units)]]*(1+Table1[[#This Row],[APU Trend]])^7</f>
        <v>449982.16299520025</v>
      </c>
      <c r="N378" s="55">
        <f>Table1[[#This Row],[APU
(units)]]*(1+Table1[[#This Row],[APU Trend]])^8</f>
        <v>989960.75858944049</v>
      </c>
      <c r="O378" s="55">
        <f>Table1[[#This Row],[APU
(units)]]*(1+Table1[[#This Row],[APU Trend]])^9</f>
        <v>2177913.6688967692</v>
      </c>
      <c r="P378" s="55">
        <f>Table1[[#This Row],[APU
(units)]]*(1+Table1[[#This Row],[APU Trend]])^10</f>
        <v>4791410.0715728933</v>
      </c>
      <c r="Q378" s="55">
        <f>Table1[[#This Row],[APU
(units)]]*(1+Table1[[#This Row],[APU Trend]])^11</f>
        <v>10541102.157460365</v>
      </c>
      <c r="R378" s="55">
        <f>SUM(Table1[[#This Row],[Oct]:[September]])</f>
        <v>19323850.622010671</v>
      </c>
      <c r="S378" s="55">
        <f>Table1[[#This Row],[On-Hand Stock ($)]]*Table1[[#This Row],[APU Trend]]</f>
        <v>25646.235330913121</v>
      </c>
      <c r="T378" s="87">
        <v>1.2</v>
      </c>
      <c r="U378" s="87" t="b">
        <f>IF(AND(Table1[[#This Row],[INVENTROY SIZING]]&lt;0,Table1[[#This Row],[Lead Time (days)]]&lt;30),TRUE,FALSE)</f>
        <v>0</v>
      </c>
      <c r="V378" s="28">
        <v>1</v>
      </c>
      <c r="W378" s="28">
        <f>1.65+SQRT((30)*Table1[[#This Row],[Demand variability (COV)]])+(V378*Table1[[#This Row],[APU
(units)]])^2</f>
        <v>3254420.2190465159</v>
      </c>
      <c r="X378" s="28">
        <f>(Table1[[#This Row],[INVENTORY IN UNITS ON HAND]]-W378)*Table1[[#This Row],[Std. Price ($)]]</f>
        <v>-115084802.66031989</v>
      </c>
      <c r="Y378" s="28">
        <v>0.22</v>
      </c>
      <c r="Z378" s="28">
        <v>35</v>
      </c>
    </row>
    <row r="379" spans="1:26" x14ac:dyDescent="0.15">
      <c r="A379" s="31">
        <v>3872.5300186134959</v>
      </c>
      <c r="B379" s="32">
        <v>7.219850000000001</v>
      </c>
      <c r="C379" s="32">
        <v>8116.0235975866672</v>
      </c>
      <c r="D379" s="32">
        <f>C379/Table1[[#This Row],[Std. Price ($)]]</f>
        <v>1124.1263457809603</v>
      </c>
      <c r="E379" s="28">
        <v>2200</v>
      </c>
      <c r="F379" s="28">
        <f>Table1[[#This Row],[APU
(units)]]*(1+Table1[[#This Row],[APU Trend]])^0</f>
        <v>2200</v>
      </c>
      <c r="G379" s="28">
        <f>Table1[[#This Row],[APU
(units)]]*(1+Table1[[#This Row],[APU Trend]])^1</f>
        <v>1320</v>
      </c>
      <c r="H379" s="28">
        <f>Table1[[#This Row],[APU
(units)]]*(1+Table1[[#This Row],[APU Trend]])^2</f>
        <v>792</v>
      </c>
      <c r="I379" s="55">
        <f>Table1[[#This Row],[APU
(units)]]*(1+Table1[[#This Row],[APU Trend]])^3</f>
        <v>475.2</v>
      </c>
      <c r="J379" s="55">
        <f>Table1[[#This Row],[APU
(units)]]*(1+Table1[[#This Row],[APU Trend]])^4</f>
        <v>285.12</v>
      </c>
      <c r="K379" s="55">
        <f>Table1[[#This Row],[APU
(units)]]*(1+Table1[[#This Row],[APU Trend]])^5</f>
        <v>171.072</v>
      </c>
      <c r="L379" s="55">
        <f>Table1[[#This Row],[APU
(units)]]*(1+Table1[[#This Row],[APU Trend]])^6</f>
        <v>102.64319999999999</v>
      </c>
      <c r="M379" s="55">
        <f>Table1[[#This Row],[APU
(units)]]*(1+Table1[[#This Row],[APU Trend]])^7</f>
        <v>61.585919999999994</v>
      </c>
      <c r="N379" s="55">
        <f>Table1[[#This Row],[APU
(units)]]*(1+Table1[[#This Row],[APU Trend]])^8</f>
        <v>36.951551999999992</v>
      </c>
      <c r="O379" s="55">
        <f>Table1[[#This Row],[APU
(units)]]*(1+Table1[[#This Row],[APU Trend]])^9</f>
        <v>22.170931199999998</v>
      </c>
      <c r="P379" s="55">
        <f>Table1[[#This Row],[APU
(units)]]*(1+Table1[[#This Row],[APU Trend]])^10</f>
        <v>13.302558719999999</v>
      </c>
      <c r="Q379" s="55">
        <f>Table1[[#This Row],[APU
(units)]]*(1+Table1[[#This Row],[APU Trend]])^11</f>
        <v>7.9815352319999988</v>
      </c>
      <c r="R379" s="55">
        <f>SUM(Table1[[#This Row],[Oct]:[September]])</f>
        <v>5488.0276971520007</v>
      </c>
      <c r="S379" s="55">
        <f>Table1[[#This Row],[On-Hand Stock ($)]]*Table1[[#This Row],[APU Trend]]</f>
        <v>-3246.4094390346672</v>
      </c>
      <c r="T379" s="87">
        <v>-0.4</v>
      </c>
      <c r="U379" s="87" t="b">
        <f>IF(AND(Table1[[#This Row],[INVENTROY SIZING]]&lt;0,Table1[[#This Row],[Lead Time (days)]]&lt;30),TRUE,FALSE)</f>
        <v>1</v>
      </c>
      <c r="V379" s="28">
        <v>1</v>
      </c>
      <c r="W379" s="28">
        <f>1.65+SQRT((30)*Table1[[#This Row],[Demand variability (COV)]])+(V379*Table1[[#This Row],[APU
(units)]])^2</f>
        <v>4840006.7880930314</v>
      </c>
      <c r="X379" s="28">
        <f>(Table1[[#This Row],[INVENTORY IN UNITS ON HAND]]-W379)*Table1[[#This Row],[Std. Price ($)]]</f>
        <v>-34936006.985415891</v>
      </c>
      <c r="Y379" s="28">
        <v>0.88</v>
      </c>
      <c r="Z379" s="28">
        <v>13</v>
      </c>
    </row>
    <row r="380" spans="1:26" x14ac:dyDescent="0.15">
      <c r="A380" s="31">
        <v>49940.170798373198</v>
      </c>
      <c r="B380" s="32">
        <v>36.231580000000008</v>
      </c>
      <c r="C380" s="32">
        <v>74957.117192314516</v>
      </c>
      <c r="D380" s="32">
        <f>C380/Table1[[#This Row],[Std. Price ($)]]</f>
        <v>2068.8337961610978</v>
      </c>
      <c r="E380" s="28">
        <v>1950</v>
      </c>
      <c r="F380" s="28">
        <f>Table1[[#This Row],[APU
(units)]]*(1+Table1[[#This Row],[APU Trend]])^0</f>
        <v>1950</v>
      </c>
      <c r="G380" s="28">
        <f>Table1[[#This Row],[APU
(units)]]*(1+Table1[[#This Row],[APU Trend]])^1</f>
        <v>3510</v>
      </c>
      <c r="H380" s="28">
        <f>Table1[[#This Row],[APU
(units)]]*(1+Table1[[#This Row],[APU Trend]])^2</f>
        <v>6318</v>
      </c>
      <c r="I380" s="55">
        <f>Table1[[#This Row],[APU
(units)]]*(1+Table1[[#This Row],[APU Trend]])^3</f>
        <v>11372.400000000001</v>
      </c>
      <c r="J380" s="55">
        <f>Table1[[#This Row],[APU
(units)]]*(1+Table1[[#This Row],[APU Trend]])^4</f>
        <v>20470.320000000003</v>
      </c>
      <c r="K380" s="55">
        <f>Table1[[#This Row],[APU
(units)]]*(1+Table1[[#This Row],[APU Trend]])^5</f>
        <v>36846.576000000008</v>
      </c>
      <c r="L380" s="55">
        <f>Table1[[#This Row],[APU
(units)]]*(1+Table1[[#This Row],[APU Trend]])^6</f>
        <v>66323.836800000019</v>
      </c>
      <c r="M380" s="55">
        <f>Table1[[#This Row],[APU
(units)]]*(1+Table1[[#This Row],[APU Trend]])^7</f>
        <v>119382.90624000004</v>
      </c>
      <c r="N380" s="55">
        <f>Table1[[#This Row],[APU
(units)]]*(1+Table1[[#This Row],[APU Trend]])^8</f>
        <v>214889.23123200008</v>
      </c>
      <c r="O380" s="55">
        <f>Table1[[#This Row],[APU
(units)]]*(1+Table1[[#This Row],[APU Trend]])^9</f>
        <v>386800.61621760012</v>
      </c>
      <c r="P380" s="55">
        <f>Table1[[#This Row],[APU
(units)]]*(1+Table1[[#This Row],[APU Trend]])^10</f>
        <v>696241.10919168033</v>
      </c>
      <c r="Q380" s="55">
        <f>Table1[[#This Row],[APU
(units)]]*(1+Table1[[#This Row],[APU Trend]])^11</f>
        <v>1253233.9965450247</v>
      </c>
      <c r="R380" s="55">
        <f>SUM(Table1[[#This Row],[Oct]:[September]])</f>
        <v>2817338.9922263054</v>
      </c>
      <c r="S380" s="55">
        <f>Table1[[#This Row],[On-Hand Stock ($)]]*Table1[[#This Row],[APU Trend]]</f>
        <v>59965.693753851614</v>
      </c>
      <c r="T380" s="87">
        <v>0.8</v>
      </c>
      <c r="U380" s="87" t="b">
        <f>IF(AND(Table1[[#This Row],[INVENTROY SIZING]]&lt;0,Table1[[#This Row],[Lead Time (days)]]&lt;30),TRUE,FALSE)</f>
        <v>0</v>
      </c>
      <c r="V380" s="28">
        <v>1</v>
      </c>
      <c r="W380" s="28">
        <f>1.65+SQRT((30)*Table1[[#This Row],[Demand variability (COV)]])+(V380*Table1[[#This Row],[APU
(units)]])^2</f>
        <v>3802506.5795030175</v>
      </c>
      <c r="X380" s="28">
        <f>(Table1[[#This Row],[INVENTORY IN UNITS ON HAND]]-W380)*Table1[[#This Row],[Std. Price ($)]]</f>
        <v>-137695864.21859765</v>
      </c>
      <c r="Y380" s="28">
        <v>0.81</v>
      </c>
      <c r="Z380" s="28">
        <v>33</v>
      </c>
    </row>
    <row r="381" spans="1:26" x14ac:dyDescent="0.15">
      <c r="A381" s="31">
        <v>59279.796371916069</v>
      </c>
      <c r="B381" s="32">
        <v>6.9962200000000001</v>
      </c>
      <c r="C381" s="32">
        <v>3540.3801527736296</v>
      </c>
      <c r="D381" s="32">
        <f>C381/Table1[[#This Row],[Std. Price ($)]]</f>
        <v>506.04185585553762</v>
      </c>
      <c r="E381" s="28">
        <v>1424</v>
      </c>
      <c r="F381" s="28">
        <f>Table1[[#This Row],[APU
(units)]]*(1+Table1[[#This Row],[APU Trend]])^0</f>
        <v>1424</v>
      </c>
      <c r="G381" s="28">
        <f>Table1[[#This Row],[APU
(units)]]*(1+Table1[[#This Row],[APU Trend]])^1</f>
        <v>1993.6</v>
      </c>
      <c r="H381" s="28">
        <f>Table1[[#This Row],[APU
(units)]]*(1+Table1[[#This Row],[APU Trend]])^2</f>
        <v>2791.0399999999995</v>
      </c>
      <c r="I381" s="55">
        <f>Table1[[#This Row],[APU
(units)]]*(1+Table1[[#This Row],[APU Trend]])^3</f>
        <v>3907.4559999999992</v>
      </c>
      <c r="J381" s="55">
        <f>Table1[[#This Row],[APU
(units)]]*(1+Table1[[#This Row],[APU Trend]])^4</f>
        <v>5470.4383999999982</v>
      </c>
      <c r="K381" s="55">
        <f>Table1[[#This Row],[APU
(units)]]*(1+Table1[[#This Row],[APU Trend]])^5</f>
        <v>7658.6137599999975</v>
      </c>
      <c r="L381" s="55">
        <f>Table1[[#This Row],[APU
(units)]]*(1+Table1[[#This Row],[APU Trend]])^6</f>
        <v>10722.059263999996</v>
      </c>
      <c r="M381" s="55">
        <f>Table1[[#This Row],[APU
(units)]]*(1+Table1[[#This Row],[APU Trend]])^7</f>
        <v>15010.88296959999</v>
      </c>
      <c r="N381" s="55">
        <f>Table1[[#This Row],[APU
(units)]]*(1+Table1[[#This Row],[APU Trend]])^8</f>
        <v>21015.236157439987</v>
      </c>
      <c r="O381" s="55">
        <f>Table1[[#This Row],[APU
(units)]]*(1+Table1[[#This Row],[APU Trend]])^9</f>
        <v>29421.330620415978</v>
      </c>
      <c r="P381" s="55">
        <f>Table1[[#This Row],[APU
(units)]]*(1+Table1[[#This Row],[APU Trend]])^10</f>
        <v>41189.862868582371</v>
      </c>
      <c r="Q381" s="55">
        <f>Table1[[#This Row],[APU
(units)]]*(1+Table1[[#This Row],[APU Trend]])^11</f>
        <v>57665.808016015311</v>
      </c>
      <c r="R381" s="55">
        <f>SUM(Table1[[#This Row],[Oct]:[September]])</f>
        <v>198270.32805605361</v>
      </c>
      <c r="S381" s="55">
        <f>Table1[[#This Row],[On-Hand Stock ($)]]*Table1[[#This Row],[APU Trend]]</f>
        <v>1416.152061109452</v>
      </c>
      <c r="T381" s="87">
        <v>0.4</v>
      </c>
      <c r="U381" s="87" t="b">
        <f>IF(AND(Table1[[#This Row],[INVENTROY SIZING]]&lt;0,Table1[[#This Row],[Lead Time (days)]]&lt;30),TRUE,FALSE)</f>
        <v>0</v>
      </c>
      <c r="V381" s="28">
        <v>0.75</v>
      </c>
      <c r="W381" s="28">
        <f>1.65+SQRT((30)*Table1[[#This Row],[Demand variability (COV)]])+(V381*Table1[[#This Row],[APU
(units)]])^2</f>
        <v>1140629.7852146255</v>
      </c>
      <c r="X381" s="28">
        <f>(Table1[[#This Row],[INVENTORY IN UNITS ON HAND]]-W381)*Table1[[#This Row],[Std. Price ($)]]</f>
        <v>-7976556.5357614933</v>
      </c>
      <c r="Y381" s="28">
        <v>0.56999999999999995</v>
      </c>
      <c r="Z381" s="28">
        <v>12</v>
      </c>
    </row>
    <row r="382" spans="1:26" x14ac:dyDescent="0.15">
      <c r="A382" s="31">
        <v>42518.779556630041</v>
      </c>
      <c r="B382" s="32">
        <v>8.624880000000001</v>
      </c>
      <c r="C382" s="32">
        <v>5762.7890158484806</v>
      </c>
      <c r="D382" s="32">
        <f>C382/Table1[[#This Row],[Std. Price ($)]]</f>
        <v>668.15874723456795</v>
      </c>
      <c r="E382" s="28">
        <v>1958</v>
      </c>
      <c r="F382" s="28">
        <f>Table1[[#This Row],[APU
(units)]]*(1+Table1[[#This Row],[APU Trend]])^0</f>
        <v>1958</v>
      </c>
      <c r="G382" s="28">
        <f>Table1[[#This Row],[APU
(units)]]*(1+Table1[[#This Row],[APU Trend]])^1</f>
        <v>4895</v>
      </c>
      <c r="H382" s="28">
        <f>Table1[[#This Row],[APU
(units)]]*(1+Table1[[#This Row],[APU Trend]])^2</f>
        <v>12237.5</v>
      </c>
      <c r="I382" s="55">
        <f>Table1[[#This Row],[APU
(units)]]*(1+Table1[[#This Row],[APU Trend]])^3</f>
        <v>30593.75</v>
      </c>
      <c r="J382" s="55">
        <f>Table1[[#This Row],[APU
(units)]]*(1+Table1[[#This Row],[APU Trend]])^4</f>
        <v>76484.375</v>
      </c>
      <c r="K382" s="55">
        <f>Table1[[#This Row],[APU
(units)]]*(1+Table1[[#This Row],[APU Trend]])^5</f>
        <v>191210.9375</v>
      </c>
      <c r="L382" s="55">
        <f>Table1[[#This Row],[APU
(units)]]*(1+Table1[[#This Row],[APU Trend]])^6</f>
        <v>478027.34375</v>
      </c>
      <c r="M382" s="55">
        <f>Table1[[#This Row],[APU
(units)]]*(1+Table1[[#This Row],[APU Trend]])^7</f>
        <v>1195068.359375</v>
      </c>
      <c r="N382" s="55">
        <f>Table1[[#This Row],[APU
(units)]]*(1+Table1[[#This Row],[APU Trend]])^8</f>
        <v>2987670.8984375</v>
      </c>
      <c r="O382" s="55">
        <f>Table1[[#This Row],[APU
(units)]]*(1+Table1[[#This Row],[APU Trend]])^9</f>
        <v>7469177.24609375</v>
      </c>
      <c r="P382" s="55">
        <f>Table1[[#This Row],[APU
(units)]]*(1+Table1[[#This Row],[APU Trend]])^10</f>
        <v>18672943.115234375</v>
      </c>
      <c r="Q382" s="55">
        <f>Table1[[#This Row],[APU
(units)]]*(1+Table1[[#This Row],[APU Trend]])^11</f>
        <v>46682357.788085938</v>
      </c>
      <c r="R382" s="55">
        <f>SUM(Table1[[#This Row],[Oct]:[September]])</f>
        <v>77802624.313476562</v>
      </c>
      <c r="S382" s="55">
        <f>Table1[[#This Row],[On-Hand Stock ($)]]*Table1[[#This Row],[APU Trend]]</f>
        <v>8644.1835237727209</v>
      </c>
      <c r="T382" s="87">
        <v>1.5</v>
      </c>
      <c r="U382" s="87" t="b">
        <f>IF(AND(Table1[[#This Row],[INVENTROY SIZING]]&lt;0,Table1[[#This Row],[Lead Time (days)]]&lt;30),TRUE,FALSE)</f>
        <v>0</v>
      </c>
      <c r="V382" s="28">
        <v>1</v>
      </c>
      <c r="W382" s="28">
        <f>1.65+SQRT((30)*Table1[[#This Row],[Demand variability (COV)]])+(V382*Table1[[#This Row],[APU
(units)]])^2</f>
        <v>3833767.2931676726</v>
      </c>
      <c r="X382" s="28">
        <f>(Table1[[#This Row],[INVENTORY IN UNITS ON HAND]]-W382)*Table1[[#This Row],[Std. Price ($)]]</f>
        <v>-33060020.062480152</v>
      </c>
      <c r="Y382" s="28">
        <v>0.09</v>
      </c>
      <c r="Z382" s="28">
        <v>42</v>
      </c>
    </row>
    <row r="383" spans="1:26" x14ac:dyDescent="0.15">
      <c r="A383" s="31">
        <v>60161.156344175179</v>
      </c>
      <c r="B383" s="32">
        <v>8.2437300000000011</v>
      </c>
      <c r="C383" s="32">
        <v>7147.7971344384023</v>
      </c>
      <c r="D383" s="32">
        <f>C383/Table1[[#This Row],[Std. Price ($)]]</f>
        <v>867.05861720827841</v>
      </c>
      <c r="E383" s="28">
        <v>1536</v>
      </c>
      <c r="F383" s="28">
        <f>Table1[[#This Row],[APU
(units)]]*(1+Table1[[#This Row],[APU Trend]])^0</f>
        <v>1536</v>
      </c>
      <c r="G383" s="28">
        <f>Table1[[#This Row],[APU
(units)]]*(1+Table1[[#This Row],[APU Trend]])^1</f>
        <v>2764.8</v>
      </c>
      <c r="H383" s="28">
        <f>Table1[[#This Row],[APU
(units)]]*(1+Table1[[#This Row],[APU Trend]])^2</f>
        <v>4976.6400000000003</v>
      </c>
      <c r="I383" s="55">
        <f>Table1[[#This Row],[APU
(units)]]*(1+Table1[[#This Row],[APU Trend]])^3</f>
        <v>8957.9520000000011</v>
      </c>
      <c r="J383" s="55">
        <f>Table1[[#This Row],[APU
(units)]]*(1+Table1[[#This Row],[APU Trend]])^4</f>
        <v>16124.313600000003</v>
      </c>
      <c r="K383" s="55">
        <f>Table1[[#This Row],[APU
(units)]]*(1+Table1[[#This Row],[APU Trend]])^5</f>
        <v>29023.764480000009</v>
      </c>
      <c r="L383" s="55">
        <f>Table1[[#This Row],[APU
(units)]]*(1+Table1[[#This Row],[APU Trend]])^6</f>
        <v>52242.77606400002</v>
      </c>
      <c r="M383" s="55">
        <f>Table1[[#This Row],[APU
(units)]]*(1+Table1[[#This Row],[APU Trend]])^7</f>
        <v>94036.996915200027</v>
      </c>
      <c r="N383" s="55">
        <f>Table1[[#This Row],[APU
(units)]]*(1+Table1[[#This Row],[APU Trend]])^8</f>
        <v>169266.59444736005</v>
      </c>
      <c r="O383" s="55">
        <f>Table1[[#This Row],[APU
(units)]]*(1+Table1[[#This Row],[APU Trend]])^9</f>
        <v>304679.87000524811</v>
      </c>
      <c r="P383" s="55">
        <f>Table1[[#This Row],[APU
(units)]]*(1+Table1[[#This Row],[APU Trend]])^10</f>
        <v>548423.7660094467</v>
      </c>
      <c r="Q383" s="55">
        <f>Table1[[#This Row],[APU
(units)]]*(1+Table1[[#This Row],[APU Trend]])^11</f>
        <v>987162.77881700406</v>
      </c>
      <c r="R383" s="55">
        <f>SUM(Table1[[#This Row],[Oct]:[September]])</f>
        <v>2219196.252338259</v>
      </c>
      <c r="S383" s="55">
        <f>Table1[[#This Row],[On-Hand Stock ($)]]*Table1[[#This Row],[APU Trend]]</f>
        <v>5718.237707550722</v>
      </c>
      <c r="T383" s="87">
        <v>0.8</v>
      </c>
      <c r="U383" s="87" t="b">
        <f>IF(AND(Table1[[#This Row],[INVENTROY SIZING]]&lt;0,Table1[[#This Row],[Lead Time (days)]]&lt;30),TRUE,FALSE)</f>
        <v>0</v>
      </c>
      <c r="V383" s="28">
        <v>1</v>
      </c>
      <c r="W383" s="28">
        <f>1.65+SQRT((30)*Table1[[#This Row],[Demand variability (COV)]])+(V383*Table1[[#This Row],[APU
(units)]])^2</f>
        <v>2359303.3945626467</v>
      </c>
      <c r="X383" s="28">
        <f>(Table1[[#This Row],[INVENTORY IN UNITS ON HAND]]-W383)*Table1[[#This Row],[Std. Price ($)]]</f>
        <v>-19442312.375723492</v>
      </c>
      <c r="Y383" s="28">
        <v>1.1000000000000001</v>
      </c>
      <c r="Z383" s="28">
        <v>12</v>
      </c>
    </row>
    <row r="384" spans="1:26" x14ac:dyDescent="0.15">
      <c r="A384" s="31">
        <v>66491.665439278804</v>
      </c>
      <c r="B384" s="32">
        <v>7.1830000000000007</v>
      </c>
      <c r="C384" s="32">
        <v>9989.463446916654</v>
      </c>
      <c r="D384" s="32">
        <f>C384/Table1[[#This Row],[Std. Price ($)]]</f>
        <v>1390.7090974407147</v>
      </c>
      <c r="E384" s="28">
        <v>1318</v>
      </c>
      <c r="F384" s="28">
        <f>Table1[[#This Row],[APU
(units)]]*(1+Table1[[#This Row],[APU Trend]])^0</f>
        <v>1318</v>
      </c>
      <c r="G384" s="28">
        <f>Table1[[#This Row],[APU
(units)]]*(1+Table1[[#This Row],[APU Trend]])^1</f>
        <v>1054.4000000000001</v>
      </c>
      <c r="H384" s="28">
        <f>Table1[[#This Row],[APU
(units)]]*(1+Table1[[#This Row],[APU Trend]])^2</f>
        <v>843.52000000000021</v>
      </c>
      <c r="I384" s="55">
        <f>Table1[[#This Row],[APU
(units)]]*(1+Table1[[#This Row],[APU Trend]])^3</f>
        <v>674.81600000000014</v>
      </c>
      <c r="J384" s="55">
        <f>Table1[[#This Row],[APU
(units)]]*(1+Table1[[#This Row],[APU Trend]])^4</f>
        <v>539.85280000000023</v>
      </c>
      <c r="K384" s="55">
        <f>Table1[[#This Row],[APU
(units)]]*(1+Table1[[#This Row],[APU Trend]])^5</f>
        <v>431.88224000000025</v>
      </c>
      <c r="L384" s="55">
        <f>Table1[[#This Row],[APU
(units)]]*(1+Table1[[#This Row],[APU Trend]])^6</f>
        <v>345.50579200000021</v>
      </c>
      <c r="M384" s="55">
        <f>Table1[[#This Row],[APU
(units)]]*(1+Table1[[#This Row],[APU Trend]])^7</f>
        <v>276.40463360000018</v>
      </c>
      <c r="N384" s="55">
        <f>Table1[[#This Row],[APU
(units)]]*(1+Table1[[#This Row],[APU Trend]])^8</f>
        <v>221.12370688000019</v>
      </c>
      <c r="O384" s="55">
        <f>Table1[[#This Row],[APU
(units)]]*(1+Table1[[#This Row],[APU Trend]])^9</f>
        <v>176.89896550400016</v>
      </c>
      <c r="P384" s="55">
        <f>Table1[[#This Row],[APU
(units)]]*(1+Table1[[#This Row],[APU Trend]])^10</f>
        <v>141.51917240320014</v>
      </c>
      <c r="Q384" s="55">
        <f>Table1[[#This Row],[APU
(units)]]*(1+Table1[[#This Row],[APU Trend]])^11</f>
        <v>113.21533792256012</v>
      </c>
      <c r="R384" s="55">
        <f>SUM(Table1[[#This Row],[Oct]:[September]])</f>
        <v>6137.1386483097613</v>
      </c>
      <c r="S384" s="55">
        <f>Table1[[#This Row],[On-Hand Stock ($)]]*Table1[[#This Row],[APU Trend]]</f>
        <v>-1997.8926893833309</v>
      </c>
      <c r="T384" s="87">
        <v>-0.2</v>
      </c>
      <c r="U384" s="87" t="b">
        <f>IF(AND(Table1[[#This Row],[INVENTROY SIZING]]&lt;0,Table1[[#This Row],[Lead Time (days)]]&lt;30),TRUE,FALSE)</f>
        <v>1</v>
      </c>
      <c r="V384" s="28">
        <v>0.85</v>
      </c>
      <c r="W384" s="28">
        <f>1.65+SQRT((30)*Table1[[#This Row],[Demand variability (COV)]])+(V384*Table1[[#This Row],[APU
(units)]])^2</f>
        <v>1255079.3256960174</v>
      </c>
      <c r="X384" s="28">
        <f>(Table1[[#This Row],[INVENTORY IN UNITS ON HAND]]-W384)*Table1[[#This Row],[Std. Price ($)]]</f>
        <v>-9005245.333027577</v>
      </c>
      <c r="Y384" s="28">
        <v>1.04</v>
      </c>
      <c r="Z384" s="28">
        <v>23</v>
      </c>
    </row>
    <row r="385" spans="1:26" x14ac:dyDescent="0.15">
      <c r="A385" s="31">
        <v>46174.197040383369</v>
      </c>
      <c r="B385" s="32">
        <v>634.15000000000009</v>
      </c>
      <c r="C385" s="32">
        <v>160463.20136000004</v>
      </c>
      <c r="D385" s="32">
        <f>C385/Table1[[#This Row],[Std. Price ($)]]</f>
        <v>253.03666539462273</v>
      </c>
      <c r="E385" s="28">
        <v>2240</v>
      </c>
      <c r="F385" s="28">
        <f>Table1[[#This Row],[APU
(units)]]*(1+Table1[[#This Row],[APU Trend]])^0</f>
        <v>2240</v>
      </c>
      <c r="G385" s="28">
        <f>Table1[[#This Row],[APU
(units)]]*(1+Table1[[#This Row],[APU Trend]])^1</f>
        <v>4032</v>
      </c>
      <c r="H385" s="28">
        <f>Table1[[#This Row],[APU
(units)]]*(1+Table1[[#This Row],[APU Trend]])^2</f>
        <v>7257.6</v>
      </c>
      <c r="I385" s="55">
        <f>Table1[[#This Row],[APU
(units)]]*(1+Table1[[#This Row],[APU Trend]])^3</f>
        <v>13063.680000000002</v>
      </c>
      <c r="J385" s="55">
        <f>Table1[[#This Row],[APU
(units)]]*(1+Table1[[#This Row],[APU Trend]])^4</f>
        <v>23514.624000000003</v>
      </c>
      <c r="K385" s="55">
        <f>Table1[[#This Row],[APU
(units)]]*(1+Table1[[#This Row],[APU Trend]])^5</f>
        <v>42326.323200000013</v>
      </c>
      <c r="L385" s="55">
        <f>Table1[[#This Row],[APU
(units)]]*(1+Table1[[#This Row],[APU Trend]])^6</f>
        <v>76187.381760000018</v>
      </c>
      <c r="M385" s="55">
        <f>Table1[[#This Row],[APU
(units)]]*(1+Table1[[#This Row],[APU Trend]])^7</f>
        <v>137137.28716800004</v>
      </c>
      <c r="N385" s="55">
        <f>Table1[[#This Row],[APU
(units)]]*(1+Table1[[#This Row],[APU Trend]])^8</f>
        <v>246847.1169024001</v>
      </c>
      <c r="O385" s="55">
        <f>Table1[[#This Row],[APU
(units)]]*(1+Table1[[#This Row],[APU Trend]])^9</f>
        <v>444324.81042432017</v>
      </c>
      <c r="P385" s="55">
        <f>Table1[[#This Row],[APU
(units)]]*(1+Table1[[#This Row],[APU Trend]])^10</f>
        <v>799784.6587637763</v>
      </c>
      <c r="Q385" s="55">
        <f>Table1[[#This Row],[APU
(units)]]*(1+Table1[[#This Row],[APU Trend]])^11</f>
        <v>1439612.3857747975</v>
      </c>
      <c r="R385" s="55">
        <f>SUM(Table1[[#This Row],[Oct]:[September]])</f>
        <v>3236327.8679932943</v>
      </c>
      <c r="S385" s="55">
        <f>Table1[[#This Row],[On-Hand Stock ($)]]*Table1[[#This Row],[APU Trend]]</f>
        <v>128370.56108800003</v>
      </c>
      <c r="T385" s="87">
        <v>0.8</v>
      </c>
      <c r="U385" s="87" t="b">
        <f>IF(AND(Table1[[#This Row],[INVENTROY SIZING]]&lt;0,Table1[[#This Row],[Lead Time (days)]]&lt;30),TRUE,FALSE)</f>
        <v>0</v>
      </c>
      <c r="V385" s="28">
        <v>1</v>
      </c>
      <c r="W385" s="28">
        <f>1.65+SQRT((30)*Table1[[#This Row],[Demand variability (COV)]])+(V385*Table1[[#This Row],[APU
(units)]])^2</f>
        <v>5017603.3820508076</v>
      </c>
      <c r="X385" s="28">
        <f>(Table1[[#This Row],[INVENTORY IN UNITS ON HAND]]-W385)*Table1[[#This Row],[Std. Price ($)]]</f>
        <v>-3181752721.5261598</v>
      </c>
      <c r="Y385" s="28">
        <v>0.1</v>
      </c>
      <c r="Z385" s="28">
        <v>29</v>
      </c>
    </row>
    <row r="386" spans="1:26" x14ac:dyDescent="0.15">
      <c r="A386" s="31">
        <v>28074.484010202294</v>
      </c>
      <c r="B386" s="32">
        <v>7.1662800000000004</v>
      </c>
      <c r="C386" s="32">
        <v>9764.257993679199</v>
      </c>
      <c r="D386" s="32">
        <f>C386/Table1[[#This Row],[Std. Price ($)]]</f>
        <v>1362.5281169141031</v>
      </c>
      <c r="E386" s="28">
        <v>2094</v>
      </c>
      <c r="F386" s="28">
        <f>Table1[[#This Row],[APU
(units)]]*(1+Table1[[#This Row],[APU Trend]])^0</f>
        <v>2094</v>
      </c>
      <c r="G386" s="28">
        <f>Table1[[#This Row],[APU
(units)]]*(1+Table1[[#This Row],[APU Trend]])^1</f>
        <v>1675.2</v>
      </c>
      <c r="H386" s="28">
        <f>Table1[[#This Row],[APU
(units)]]*(1+Table1[[#This Row],[APU Trend]])^2</f>
        <v>1340.1600000000003</v>
      </c>
      <c r="I386" s="55">
        <f>Table1[[#This Row],[APU
(units)]]*(1+Table1[[#This Row],[APU Trend]])^3</f>
        <v>1072.1280000000002</v>
      </c>
      <c r="J386" s="55">
        <f>Table1[[#This Row],[APU
(units)]]*(1+Table1[[#This Row],[APU Trend]])^4</f>
        <v>857.70240000000035</v>
      </c>
      <c r="K386" s="55">
        <f>Table1[[#This Row],[APU
(units)]]*(1+Table1[[#This Row],[APU Trend]])^5</f>
        <v>686.16192000000035</v>
      </c>
      <c r="L386" s="55">
        <f>Table1[[#This Row],[APU
(units)]]*(1+Table1[[#This Row],[APU Trend]])^6</f>
        <v>548.92953600000033</v>
      </c>
      <c r="M386" s="55">
        <f>Table1[[#This Row],[APU
(units)]]*(1+Table1[[#This Row],[APU Trend]])^7</f>
        <v>439.14362880000033</v>
      </c>
      <c r="N386" s="55">
        <f>Table1[[#This Row],[APU
(units)]]*(1+Table1[[#This Row],[APU Trend]])^8</f>
        <v>351.31490304000027</v>
      </c>
      <c r="O386" s="55">
        <f>Table1[[#This Row],[APU
(units)]]*(1+Table1[[#This Row],[APU Trend]])^9</f>
        <v>281.05192243200025</v>
      </c>
      <c r="P386" s="55">
        <f>Table1[[#This Row],[APU
(units)]]*(1+Table1[[#This Row],[APU Trend]])^10</f>
        <v>224.84153794560024</v>
      </c>
      <c r="Q386" s="55">
        <f>Table1[[#This Row],[APU
(units)]]*(1+Table1[[#This Row],[APU Trend]])^11</f>
        <v>179.87323035648021</v>
      </c>
      <c r="R386" s="55">
        <f>SUM(Table1[[#This Row],[Oct]:[September]])</f>
        <v>9750.5070785740809</v>
      </c>
      <c r="S386" s="55">
        <f>Table1[[#This Row],[On-Hand Stock ($)]]*Table1[[#This Row],[APU Trend]]</f>
        <v>-1952.8515987358398</v>
      </c>
      <c r="T386" s="87">
        <v>-0.2</v>
      </c>
      <c r="U386" s="87" t="b">
        <f>IF(AND(Table1[[#This Row],[INVENTROY SIZING]]&lt;0,Table1[[#This Row],[Lead Time (days)]]&lt;30),TRUE,FALSE)</f>
        <v>0</v>
      </c>
      <c r="V386" s="28">
        <v>1</v>
      </c>
      <c r="W386" s="28">
        <f>1.65+SQRT((30)*Table1[[#This Row],[Demand variability (COV)]])+(V386*Table1[[#This Row],[APU
(units)]])^2</f>
        <v>4384840.6500000004</v>
      </c>
      <c r="X386" s="28">
        <f>(Table1[[#This Row],[INVENTORY IN UNITS ON HAND]]-W386)*Table1[[#This Row],[Std. Price ($)]]</f>
        <v>-31413231.595288321</v>
      </c>
      <c r="Y386" s="28">
        <v>0.3</v>
      </c>
      <c r="Z386" s="28">
        <v>38</v>
      </c>
    </row>
    <row r="387" spans="1:26" x14ac:dyDescent="0.15">
      <c r="A387" s="31">
        <v>41023.898209479514</v>
      </c>
      <c r="B387" s="32">
        <v>5.0439400000000001</v>
      </c>
      <c r="C387" s="32">
        <v>10804.47642562906</v>
      </c>
      <c r="D387" s="32">
        <f>C387/Table1[[#This Row],[Std. Price ($)]]</f>
        <v>2142.0707672234521</v>
      </c>
      <c r="E387" s="28">
        <v>2604</v>
      </c>
      <c r="F387" s="28">
        <f>Table1[[#This Row],[APU
(units)]]*(1+Table1[[#This Row],[APU Trend]])^0</f>
        <v>2604</v>
      </c>
      <c r="G387" s="28">
        <f>Table1[[#This Row],[APU
(units)]]*(1+Table1[[#This Row],[APU Trend]])^1</f>
        <v>3124.7999999999997</v>
      </c>
      <c r="H387" s="28">
        <f>Table1[[#This Row],[APU
(units)]]*(1+Table1[[#This Row],[APU Trend]])^2</f>
        <v>3749.7599999999998</v>
      </c>
      <c r="I387" s="55">
        <f>Table1[[#This Row],[APU
(units)]]*(1+Table1[[#This Row],[APU Trend]])^3</f>
        <v>4499.7119999999995</v>
      </c>
      <c r="J387" s="55">
        <f>Table1[[#This Row],[APU
(units)]]*(1+Table1[[#This Row],[APU Trend]])^4</f>
        <v>5399.6543999999994</v>
      </c>
      <c r="K387" s="55">
        <f>Table1[[#This Row],[APU
(units)]]*(1+Table1[[#This Row],[APU Trend]])^5</f>
        <v>6479.5852799999993</v>
      </c>
      <c r="L387" s="55">
        <f>Table1[[#This Row],[APU
(units)]]*(1+Table1[[#This Row],[APU Trend]])^6</f>
        <v>7775.5023359999996</v>
      </c>
      <c r="M387" s="55">
        <f>Table1[[#This Row],[APU
(units)]]*(1+Table1[[#This Row],[APU Trend]])^7</f>
        <v>9330.6028031999995</v>
      </c>
      <c r="N387" s="55">
        <f>Table1[[#This Row],[APU
(units)]]*(1+Table1[[#This Row],[APU Trend]])^8</f>
        <v>11196.723363839998</v>
      </c>
      <c r="O387" s="55">
        <f>Table1[[#This Row],[APU
(units)]]*(1+Table1[[#This Row],[APU Trend]])^9</f>
        <v>13436.068036607998</v>
      </c>
      <c r="P387" s="55">
        <f>Table1[[#This Row],[APU
(units)]]*(1+Table1[[#This Row],[APU Trend]])^10</f>
        <v>16123.281643929598</v>
      </c>
      <c r="Q387" s="55">
        <f>Table1[[#This Row],[APU
(units)]]*(1+Table1[[#This Row],[APU Trend]])^11</f>
        <v>19347.937972715517</v>
      </c>
      <c r="R387" s="55">
        <f>SUM(Table1[[#This Row],[Oct]:[September]])</f>
        <v>103067.6278362931</v>
      </c>
      <c r="S387" s="55">
        <f>Table1[[#This Row],[On-Hand Stock ($)]]*Table1[[#This Row],[APU Trend]]</f>
        <v>2160.8952851258123</v>
      </c>
      <c r="T387" s="87">
        <v>0.2</v>
      </c>
      <c r="U387" s="87" t="b">
        <f>IF(AND(Table1[[#This Row],[INVENTROY SIZING]]&lt;0,Table1[[#This Row],[Lead Time (days)]]&lt;30),TRUE,FALSE)</f>
        <v>0</v>
      </c>
      <c r="V387" s="28">
        <v>0.8</v>
      </c>
      <c r="W387" s="28">
        <f>1.65+SQRT((30)*Table1[[#This Row],[Demand variability (COV)]])+(V387*Table1[[#This Row],[APU
(units)]])^2</f>
        <v>4339726.6828480102</v>
      </c>
      <c r="X387" s="28">
        <f>(Table1[[#This Row],[INVENTORY IN UNITS ON HAND]]-W387)*Table1[[#This Row],[Std. Price ($)]]</f>
        <v>-21878516.528258763</v>
      </c>
      <c r="Y387" s="28">
        <v>0.26</v>
      </c>
      <c r="Z387" s="28">
        <v>40</v>
      </c>
    </row>
    <row r="388" spans="1:26" x14ac:dyDescent="0.15">
      <c r="A388" s="31">
        <v>18966.897720067987</v>
      </c>
      <c r="B388" s="32">
        <v>7.5922000000000009</v>
      </c>
      <c r="C388" s="32">
        <v>10185.893223974595</v>
      </c>
      <c r="D388" s="32">
        <f>C388/Table1[[#This Row],[Std. Price ($)]]</f>
        <v>1341.6260404065481</v>
      </c>
      <c r="E388" s="28">
        <v>1230</v>
      </c>
      <c r="F388" s="28">
        <f>Table1[[#This Row],[APU
(units)]]*(1+Table1[[#This Row],[APU Trend]])^0</f>
        <v>1230</v>
      </c>
      <c r="G388" s="28">
        <f>Table1[[#This Row],[APU
(units)]]*(1+Table1[[#This Row],[APU Trend]])^1</f>
        <v>1845</v>
      </c>
      <c r="H388" s="28">
        <f>Table1[[#This Row],[APU
(units)]]*(1+Table1[[#This Row],[APU Trend]])^2</f>
        <v>2767.5</v>
      </c>
      <c r="I388" s="55">
        <f>Table1[[#This Row],[APU
(units)]]*(1+Table1[[#This Row],[APU Trend]])^3</f>
        <v>4151.25</v>
      </c>
      <c r="J388" s="55">
        <f>Table1[[#This Row],[APU
(units)]]*(1+Table1[[#This Row],[APU Trend]])^4</f>
        <v>6226.875</v>
      </c>
      <c r="K388" s="55">
        <f>Table1[[#This Row],[APU
(units)]]*(1+Table1[[#This Row],[APU Trend]])^5</f>
        <v>9340.3125</v>
      </c>
      <c r="L388" s="55">
        <f>Table1[[#This Row],[APU
(units)]]*(1+Table1[[#This Row],[APU Trend]])^6</f>
        <v>14010.46875</v>
      </c>
      <c r="M388" s="55">
        <f>Table1[[#This Row],[APU
(units)]]*(1+Table1[[#This Row],[APU Trend]])^7</f>
        <v>21015.703125</v>
      </c>
      <c r="N388" s="55">
        <f>Table1[[#This Row],[APU
(units)]]*(1+Table1[[#This Row],[APU Trend]])^8</f>
        <v>31523.5546875</v>
      </c>
      <c r="O388" s="55">
        <f>Table1[[#This Row],[APU
(units)]]*(1+Table1[[#This Row],[APU Trend]])^9</f>
        <v>47285.33203125</v>
      </c>
      <c r="P388" s="55">
        <f>Table1[[#This Row],[APU
(units)]]*(1+Table1[[#This Row],[APU Trend]])^10</f>
        <v>70927.998046875</v>
      </c>
      <c r="Q388" s="55">
        <f>Table1[[#This Row],[APU
(units)]]*(1+Table1[[#This Row],[APU Trend]])^11</f>
        <v>106391.9970703125</v>
      </c>
      <c r="R388" s="55">
        <f>SUM(Table1[[#This Row],[Oct]:[September]])</f>
        <v>316715.9912109375</v>
      </c>
      <c r="S388" s="55">
        <f>Table1[[#This Row],[On-Hand Stock ($)]]*Table1[[#This Row],[APU Trend]]</f>
        <v>5092.9466119872977</v>
      </c>
      <c r="T388" s="87">
        <v>0.5</v>
      </c>
      <c r="U388" s="87" t="b">
        <f>IF(AND(Table1[[#This Row],[INVENTROY SIZING]]&lt;0,Table1[[#This Row],[Lead Time (days)]]&lt;30),TRUE,FALSE)</f>
        <v>0</v>
      </c>
      <c r="V388" s="28">
        <v>0.82</v>
      </c>
      <c r="W388" s="28">
        <f>1.65+SQRT((30)*Table1[[#This Row],[Demand variability (COV)]])+(V388*Table1[[#This Row],[APU
(units)]])^2</f>
        <v>1017280.4782645777</v>
      </c>
      <c r="X388" s="28">
        <f>(Table1[[#This Row],[INVENTORY IN UNITS ON HAND]]-W388)*Table1[[#This Row],[Std. Price ($)]]</f>
        <v>-7713210.9538563536</v>
      </c>
      <c r="Y388" s="28">
        <v>0.79</v>
      </c>
      <c r="Z388" s="28">
        <v>30</v>
      </c>
    </row>
    <row r="389" spans="1:26" x14ac:dyDescent="0.15">
      <c r="A389" s="31">
        <v>64934.324115119423</v>
      </c>
      <c r="B389" s="32">
        <v>23.32</v>
      </c>
      <c r="C389" s="32">
        <v>77217.586773167845</v>
      </c>
      <c r="D389" s="32">
        <f>C389/Table1[[#This Row],[Std. Price ($)]]</f>
        <v>3311.2172715766656</v>
      </c>
      <c r="E389" s="28">
        <v>2394</v>
      </c>
      <c r="F389" s="28">
        <f>Table1[[#This Row],[APU
(units)]]*(1+Table1[[#This Row],[APU Trend]])^0</f>
        <v>2394</v>
      </c>
      <c r="G389" s="28">
        <f>Table1[[#This Row],[APU
(units)]]*(1+Table1[[#This Row],[APU Trend]])^1</f>
        <v>2872.7999999999997</v>
      </c>
      <c r="H389" s="28">
        <f>Table1[[#This Row],[APU
(units)]]*(1+Table1[[#This Row],[APU Trend]])^2</f>
        <v>3447.3599999999997</v>
      </c>
      <c r="I389" s="55">
        <f>Table1[[#This Row],[APU
(units)]]*(1+Table1[[#This Row],[APU Trend]])^3</f>
        <v>4136.8320000000003</v>
      </c>
      <c r="J389" s="55">
        <f>Table1[[#This Row],[APU
(units)]]*(1+Table1[[#This Row],[APU Trend]])^4</f>
        <v>4964.1983999999993</v>
      </c>
      <c r="K389" s="55">
        <f>Table1[[#This Row],[APU
(units)]]*(1+Table1[[#This Row],[APU Trend]])^5</f>
        <v>5957.0380799999994</v>
      </c>
      <c r="L389" s="55">
        <f>Table1[[#This Row],[APU
(units)]]*(1+Table1[[#This Row],[APU Trend]])^6</f>
        <v>7148.4456959999998</v>
      </c>
      <c r="M389" s="55">
        <f>Table1[[#This Row],[APU
(units)]]*(1+Table1[[#This Row],[APU Trend]])^7</f>
        <v>8578.1348351999986</v>
      </c>
      <c r="N389" s="55">
        <f>Table1[[#This Row],[APU
(units)]]*(1+Table1[[#This Row],[APU Trend]])^8</f>
        <v>10293.761802239998</v>
      </c>
      <c r="O389" s="55">
        <f>Table1[[#This Row],[APU
(units)]]*(1+Table1[[#This Row],[APU Trend]])^9</f>
        <v>12352.514162687998</v>
      </c>
      <c r="P389" s="55">
        <f>Table1[[#This Row],[APU
(units)]]*(1+Table1[[#This Row],[APU Trend]])^10</f>
        <v>14823.016995225598</v>
      </c>
      <c r="Q389" s="55">
        <f>Table1[[#This Row],[APU
(units)]]*(1+Table1[[#This Row],[APU Trend]])^11</f>
        <v>17787.620394270718</v>
      </c>
      <c r="R389" s="55">
        <f>SUM(Table1[[#This Row],[Oct]:[September]])</f>
        <v>94755.722365624315</v>
      </c>
      <c r="S389" s="55">
        <f>Table1[[#This Row],[On-Hand Stock ($)]]*Table1[[#This Row],[APU Trend]]</f>
        <v>15443.51735463357</v>
      </c>
      <c r="T389" s="87">
        <v>0.2</v>
      </c>
      <c r="U389" s="87" t="b">
        <f>IF(AND(Table1[[#This Row],[INVENTROY SIZING]]&lt;0,Table1[[#This Row],[Lead Time (days)]]&lt;30),TRUE,FALSE)</f>
        <v>0</v>
      </c>
      <c r="V389" s="28">
        <v>0.75</v>
      </c>
      <c r="W389" s="28">
        <f>1.65+SQRT((30)*Table1[[#This Row],[Demand variability (COV)]])+(V389*Table1[[#This Row],[APU
(units)]])^2</f>
        <v>3223824.9983866769</v>
      </c>
      <c r="X389" s="28">
        <f>(Table1[[#This Row],[INVENTORY IN UNITS ON HAND]]-W389)*Table1[[#This Row],[Std. Price ($)]]</f>
        <v>-75102381.375604138</v>
      </c>
      <c r="Y389" s="28">
        <v>0.32</v>
      </c>
      <c r="Z389" s="28">
        <v>80</v>
      </c>
    </row>
    <row r="390" spans="1:26" x14ac:dyDescent="0.15">
      <c r="A390" s="31">
        <v>65657.654027499593</v>
      </c>
      <c r="B390" s="32">
        <v>5.2175200000000004</v>
      </c>
      <c r="C390" s="32">
        <v>5435.5585294876819</v>
      </c>
      <c r="D390" s="32">
        <f>C390/Table1[[#This Row],[Std. Price ($)]]</f>
        <v>1041.789687339518</v>
      </c>
      <c r="E390" s="28">
        <v>2038</v>
      </c>
      <c r="F390" s="28">
        <f>Table1[[#This Row],[APU
(units)]]*(1+Table1[[#This Row],[APU Trend]])^0</f>
        <v>2038</v>
      </c>
      <c r="G390" s="28">
        <f>Table1[[#This Row],[APU
(units)]]*(1+Table1[[#This Row],[APU Trend]])^1</f>
        <v>4483.6000000000004</v>
      </c>
      <c r="H390" s="28">
        <f>Table1[[#This Row],[APU
(units)]]*(1+Table1[[#This Row],[APU Trend]])^2</f>
        <v>9863.9200000000019</v>
      </c>
      <c r="I390" s="55">
        <f>Table1[[#This Row],[APU
(units)]]*(1+Table1[[#This Row],[APU Trend]])^3</f>
        <v>21700.624000000007</v>
      </c>
      <c r="J390" s="55">
        <f>Table1[[#This Row],[APU
(units)]]*(1+Table1[[#This Row],[APU Trend]])^4</f>
        <v>47741.372800000012</v>
      </c>
      <c r="K390" s="55">
        <f>Table1[[#This Row],[APU
(units)]]*(1+Table1[[#This Row],[APU Trend]])^5</f>
        <v>105031.02016000003</v>
      </c>
      <c r="L390" s="55">
        <f>Table1[[#This Row],[APU
(units)]]*(1+Table1[[#This Row],[APU Trend]])^6</f>
        <v>231068.2443520001</v>
      </c>
      <c r="M390" s="55">
        <f>Table1[[#This Row],[APU
(units)]]*(1+Table1[[#This Row],[APU Trend]])^7</f>
        <v>508350.13757440029</v>
      </c>
      <c r="N390" s="55">
        <f>Table1[[#This Row],[APU
(units)]]*(1+Table1[[#This Row],[APU Trend]])^8</f>
        <v>1118370.3026636806</v>
      </c>
      <c r="O390" s="55">
        <f>Table1[[#This Row],[APU
(units)]]*(1+Table1[[#This Row],[APU Trend]])^9</f>
        <v>2460414.6658600974</v>
      </c>
      <c r="P390" s="55">
        <f>Table1[[#This Row],[APU
(units)]]*(1+Table1[[#This Row],[APU Trend]])^10</f>
        <v>5412912.2648922149</v>
      </c>
      <c r="Q390" s="55">
        <f>Table1[[#This Row],[APU
(units)]]*(1+Table1[[#This Row],[APU Trend]])^11</f>
        <v>11908406.982762875</v>
      </c>
      <c r="R390" s="55">
        <f>SUM(Table1[[#This Row],[Oct]:[September]])</f>
        <v>21830381.135065269</v>
      </c>
      <c r="S390" s="55">
        <f>Table1[[#This Row],[On-Hand Stock ($)]]*Table1[[#This Row],[APU Trend]]</f>
        <v>6522.6702353852179</v>
      </c>
      <c r="T390" s="87">
        <v>1.2</v>
      </c>
      <c r="U390" s="87" t="b">
        <f>IF(AND(Table1[[#This Row],[INVENTROY SIZING]]&lt;0,Table1[[#This Row],[Lead Time (days)]]&lt;30),TRUE,FALSE)</f>
        <v>0</v>
      </c>
      <c r="V390" s="28">
        <v>1</v>
      </c>
      <c r="W390" s="28">
        <f>1.65+SQRT((30)*Table1[[#This Row],[Demand variability (COV)]])+(V390*Table1[[#This Row],[APU
(units)]])^2</f>
        <v>4153450.8749401909</v>
      </c>
      <c r="X390" s="28">
        <f>(Table1[[#This Row],[INVENTORY IN UNITS ON HAND]]-W390)*Table1[[#This Row],[Std. Price ($)]]</f>
        <v>-21665277.450488459</v>
      </c>
      <c r="Y390" s="28">
        <v>0.91</v>
      </c>
      <c r="Z390" s="28">
        <v>12</v>
      </c>
    </row>
    <row r="391" spans="1:26" x14ac:dyDescent="0.15">
      <c r="A391" s="31">
        <v>3242.2029691093203</v>
      </c>
      <c r="B391" s="32">
        <v>14.839000000000002</v>
      </c>
      <c r="C391" s="32">
        <v>83210.497117493738</v>
      </c>
      <c r="D391" s="32">
        <f>C391/Table1[[#This Row],[Std. Price ($)]]</f>
        <v>5607.5542231615154</v>
      </c>
      <c r="E391" s="28">
        <v>2758</v>
      </c>
      <c r="F391" s="28">
        <f>Table1[[#This Row],[APU
(units)]]*(1+Table1[[#This Row],[APU Trend]])^0</f>
        <v>2758</v>
      </c>
      <c r="G391" s="28">
        <f>Table1[[#This Row],[APU
(units)]]*(1+Table1[[#This Row],[APU Trend]])^1</f>
        <v>4964.4000000000005</v>
      </c>
      <c r="H391" s="28">
        <f>Table1[[#This Row],[APU
(units)]]*(1+Table1[[#This Row],[APU Trend]])^2</f>
        <v>8935.92</v>
      </c>
      <c r="I391" s="55">
        <f>Table1[[#This Row],[APU
(units)]]*(1+Table1[[#This Row],[APU Trend]])^3</f>
        <v>16084.656000000003</v>
      </c>
      <c r="J391" s="55">
        <f>Table1[[#This Row],[APU
(units)]]*(1+Table1[[#This Row],[APU Trend]])^4</f>
        <v>28952.380800000006</v>
      </c>
      <c r="K391" s="55">
        <f>Table1[[#This Row],[APU
(units)]]*(1+Table1[[#This Row],[APU Trend]])^5</f>
        <v>52114.285440000014</v>
      </c>
      <c r="L391" s="55">
        <f>Table1[[#This Row],[APU
(units)]]*(1+Table1[[#This Row],[APU Trend]])^6</f>
        <v>93805.713792000024</v>
      </c>
      <c r="M391" s="55">
        <f>Table1[[#This Row],[APU
(units)]]*(1+Table1[[#This Row],[APU Trend]])^7</f>
        <v>168850.28482560004</v>
      </c>
      <c r="N391" s="55">
        <f>Table1[[#This Row],[APU
(units)]]*(1+Table1[[#This Row],[APU Trend]])^8</f>
        <v>303930.51268608012</v>
      </c>
      <c r="O391" s="55">
        <f>Table1[[#This Row],[APU
(units)]]*(1+Table1[[#This Row],[APU Trend]])^9</f>
        <v>547074.92283494421</v>
      </c>
      <c r="P391" s="55">
        <f>Table1[[#This Row],[APU
(units)]]*(1+Table1[[#This Row],[APU Trend]])^10</f>
        <v>984734.86110289965</v>
      </c>
      <c r="Q391" s="55">
        <f>Table1[[#This Row],[APU
(units)]]*(1+Table1[[#This Row],[APU Trend]])^11</f>
        <v>1772522.7499852194</v>
      </c>
      <c r="R391" s="55">
        <f>SUM(Table1[[#This Row],[Oct]:[September]])</f>
        <v>3984728.6874667434</v>
      </c>
      <c r="S391" s="55">
        <f>Table1[[#This Row],[On-Hand Stock ($)]]*Table1[[#This Row],[APU Trend]]</f>
        <v>66568.397693994993</v>
      </c>
      <c r="T391" s="87">
        <v>0.8</v>
      </c>
      <c r="U391" s="87" t="b">
        <f>IF(AND(Table1[[#This Row],[INVENTROY SIZING]]&lt;0,Table1[[#This Row],[Lead Time (days)]]&lt;30),TRUE,FALSE)</f>
        <v>0</v>
      </c>
      <c r="V391" s="28">
        <v>0.87</v>
      </c>
      <c r="W391" s="28">
        <f>1.65+SQRT((30)*Table1[[#This Row],[Demand variability (COV)]])+(V391*Table1[[#This Row],[APU
(units)]])^2</f>
        <v>5757413.135343885</v>
      </c>
      <c r="X391" s="28">
        <f>(Table1[[#This Row],[INVENTORY IN UNITS ON HAND]]-W391)*Table1[[#This Row],[Std. Price ($)]]</f>
        <v>-85351043.018250436</v>
      </c>
      <c r="Y391" s="28">
        <v>0.34</v>
      </c>
      <c r="Z391" s="28">
        <v>122</v>
      </c>
    </row>
    <row r="392" spans="1:26" x14ac:dyDescent="0.15">
      <c r="A392" s="31">
        <v>16032.971604336122</v>
      </c>
      <c r="B392" s="32">
        <v>8.5085000000000015</v>
      </c>
      <c r="C392" s="32">
        <v>32398.814330520006</v>
      </c>
      <c r="D392" s="32">
        <f>C392/Table1[[#This Row],[Std. Price ($)]]</f>
        <v>3807.8173979573367</v>
      </c>
      <c r="E392" s="28">
        <v>2790</v>
      </c>
      <c r="F392" s="28">
        <f>Table1[[#This Row],[APU
(units)]]*(1+Table1[[#This Row],[APU Trend]])^0</f>
        <v>2790</v>
      </c>
      <c r="G392" s="28">
        <f>Table1[[#This Row],[APU
(units)]]*(1+Table1[[#This Row],[APU Trend]])^1</f>
        <v>4185</v>
      </c>
      <c r="H392" s="28">
        <f>Table1[[#This Row],[APU
(units)]]*(1+Table1[[#This Row],[APU Trend]])^2</f>
        <v>6277.5</v>
      </c>
      <c r="I392" s="55">
        <f>Table1[[#This Row],[APU
(units)]]*(1+Table1[[#This Row],[APU Trend]])^3</f>
        <v>9416.25</v>
      </c>
      <c r="J392" s="55">
        <f>Table1[[#This Row],[APU
(units)]]*(1+Table1[[#This Row],[APU Trend]])^4</f>
        <v>14124.375</v>
      </c>
      <c r="K392" s="55">
        <f>Table1[[#This Row],[APU
(units)]]*(1+Table1[[#This Row],[APU Trend]])^5</f>
        <v>21186.5625</v>
      </c>
      <c r="L392" s="55">
        <f>Table1[[#This Row],[APU
(units)]]*(1+Table1[[#This Row],[APU Trend]])^6</f>
        <v>31779.84375</v>
      </c>
      <c r="M392" s="55">
        <f>Table1[[#This Row],[APU
(units)]]*(1+Table1[[#This Row],[APU Trend]])^7</f>
        <v>47669.765625</v>
      </c>
      <c r="N392" s="55">
        <f>Table1[[#This Row],[APU
(units)]]*(1+Table1[[#This Row],[APU Trend]])^8</f>
        <v>71504.6484375</v>
      </c>
      <c r="O392" s="55">
        <f>Table1[[#This Row],[APU
(units)]]*(1+Table1[[#This Row],[APU Trend]])^9</f>
        <v>107256.97265625</v>
      </c>
      <c r="P392" s="55">
        <f>Table1[[#This Row],[APU
(units)]]*(1+Table1[[#This Row],[APU Trend]])^10</f>
        <v>160885.458984375</v>
      </c>
      <c r="Q392" s="55">
        <f>Table1[[#This Row],[APU
(units)]]*(1+Table1[[#This Row],[APU Trend]])^11</f>
        <v>241328.1884765625</v>
      </c>
      <c r="R392" s="55">
        <f>SUM(Table1[[#This Row],[Oct]:[September]])</f>
        <v>718404.5654296875</v>
      </c>
      <c r="S392" s="55">
        <f>Table1[[#This Row],[On-Hand Stock ($)]]*Table1[[#This Row],[APU Trend]]</f>
        <v>16199.407165260003</v>
      </c>
      <c r="T392" s="87">
        <v>0.5</v>
      </c>
      <c r="U392" s="87" t="b">
        <f>IF(AND(Table1[[#This Row],[INVENTROY SIZING]]&lt;0,Table1[[#This Row],[Lead Time (days)]]&lt;30),TRUE,FALSE)</f>
        <v>0</v>
      </c>
      <c r="V392" s="28">
        <v>1</v>
      </c>
      <c r="W392" s="28">
        <f>1.65+SQRT((30)*Table1[[#This Row],[Demand variability (COV)]])+(V392*Table1[[#This Row],[APU
(units)]])^2</f>
        <v>7784105.4447331922</v>
      </c>
      <c r="X392" s="28">
        <f>(Table1[[#This Row],[INVENTORY IN UNITS ON HAND]]-W392)*Table1[[#This Row],[Std. Price ($)]]</f>
        <v>-66198662.362181857</v>
      </c>
      <c r="Y392" s="28">
        <v>0.48</v>
      </c>
      <c r="Z392" s="28">
        <v>59</v>
      </c>
    </row>
    <row r="393" spans="1:26" x14ac:dyDescent="0.15">
      <c r="A393" s="31">
        <v>65391.119992860535</v>
      </c>
      <c r="B393" s="32">
        <v>5.7026200000000005</v>
      </c>
      <c r="C393" s="32">
        <v>2485.9989780032006</v>
      </c>
      <c r="D393" s="32">
        <f>C393/Table1[[#This Row],[Std. Price ($)]]</f>
        <v>435.93979223641071</v>
      </c>
      <c r="E393" s="28">
        <v>1408</v>
      </c>
      <c r="F393" s="28">
        <f>Table1[[#This Row],[APU
(units)]]*(1+Table1[[#This Row],[APU Trend]])^0</f>
        <v>1408</v>
      </c>
      <c r="G393" s="28">
        <f>Table1[[#This Row],[APU
(units)]]*(1+Table1[[#This Row],[APU Trend]])^1</f>
        <v>2112</v>
      </c>
      <c r="H393" s="28">
        <f>Table1[[#This Row],[APU
(units)]]*(1+Table1[[#This Row],[APU Trend]])^2</f>
        <v>3168</v>
      </c>
      <c r="I393" s="55">
        <f>Table1[[#This Row],[APU
(units)]]*(1+Table1[[#This Row],[APU Trend]])^3</f>
        <v>4752</v>
      </c>
      <c r="J393" s="55">
        <f>Table1[[#This Row],[APU
(units)]]*(1+Table1[[#This Row],[APU Trend]])^4</f>
        <v>7128</v>
      </c>
      <c r="K393" s="55">
        <f>Table1[[#This Row],[APU
(units)]]*(1+Table1[[#This Row],[APU Trend]])^5</f>
        <v>10692</v>
      </c>
      <c r="L393" s="55">
        <f>Table1[[#This Row],[APU
(units)]]*(1+Table1[[#This Row],[APU Trend]])^6</f>
        <v>16038</v>
      </c>
      <c r="M393" s="55">
        <f>Table1[[#This Row],[APU
(units)]]*(1+Table1[[#This Row],[APU Trend]])^7</f>
        <v>24057</v>
      </c>
      <c r="N393" s="55">
        <f>Table1[[#This Row],[APU
(units)]]*(1+Table1[[#This Row],[APU Trend]])^8</f>
        <v>36085.5</v>
      </c>
      <c r="O393" s="55">
        <f>Table1[[#This Row],[APU
(units)]]*(1+Table1[[#This Row],[APU Trend]])^9</f>
        <v>54128.25</v>
      </c>
      <c r="P393" s="55">
        <f>Table1[[#This Row],[APU
(units)]]*(1+Table1[[#This Row],[APU Trend]])^10</f>
        <v>81192.375</v>
      </c>
      <c r="Q393" s="55">
        <f>Table1[[#This Row],[APU
(units)]]*(1+Table1[[#This Row],[APU Trend]])^11</f>
        <v>121788.5625</v>
      </c>
      <c r="R393" s="55">
        <f>SUM(Table1[[#This Row],[Oct]:[September]])</f>
        <v>362549.6875</v>
      </c>
      <c r="S393" s="55">
        <f>Table1[[#This Row],[On-Hand Stock ($)]]*Table1[[#This Row],[APU Trend]]</f>
        <v>1242.9994890016003</v>
      </c>
      <c r="T393" s="87">
        <v>0.5</v>
      </c>
      <c r="U393" s="87" t="b">
        <f>IF(AND(Table1[[#This Row],[INVENTROY SIZING]]&lt;0,Table1[[#This Row],[Lead Time (days)]]&lt;30),TRUE,FALSE)</f>
        <v>0</v>
      </c>
      <c r="V393" s="28">
        <v>1</v>
      </c>
      <c r="W393" s="28">
        <f>1.65+SQRT((30)*Table1[[#This Row],[Demand variability (COV)]])+(V393*Table1[[#This Row],[APU
(units)]])^2</f>
        <v>1982469.7120192023</v>
      </c>
      <c r="X393" s="28">
        <f>(Table1[[#This Row],[INVENTORY IN UNITS ON HAND]]-W393)*Table1[[#This Row],[Std. Price ($)]]</f>
        <v>-11302785.430176942</v>
      </c>
      <c r="Y393" s="28">
        <v>0.55000000000000004</v>
      </c>
      <c r="Z393" s="28">
        <v>11</v>
      </c>
    </row>
    <row r="394" spans="1:26" x14ac:dyDescent="0.15">
      <c r="A394" s="31">
        <v>915.17444818410843</v>
      </c>
      <c r="B394" s="32">
        <v>16.302000000000003</v>
      </c>
      <c r="C394" s="32">
        <v>7028.5389291509709</v>
      </c>
      <c r="D394" s="32">
        <f>C394/Table1[[#This Row],[Std. Price ($)]]</f>
        <v>431.14580598398783</v>
      </c>
      <c r="E394" s="28">
        <v>2362</v>
      </c>
      <c r="F394" s="28">
        <f>Table1[[#This Row],[APU
(units)]]*(1+Table1[[#This Row],[APU Trend]])^0</f>
        <v>2362</v>
      </c>
      <c r="G394" s="28">
        <f>Table1[[#This Row],[APU
(units)]]*(1+Table1[[#This Row],[APU Trend]])^1</f>
        <v>4251.6000000000004</v>
      </c>
      <c r="H394" s="28">
        <f>Table1[[#This Row],[APU
(units)]]*(1+Table1[[#This Row],[APU Trend]])^2</f>
        <v>7652.88</v>
      </c>
      <c r="I394" s="55">
        <f>Table1[[#This Row],[APU
(units)]]*(1+Table1[[#This Row],[APU Trend]])^3</f>
        <v>13775.184000000001</v>
      </c>
      <c r="J394" s="55">
        <f>Table1[[#This Row],[APU
(units)]]*(1+Table1[[#This Row],[APU Trend]])^4</f>
        <v>24795.331200000004</v>
      </c>
      <c r="K394" s="55">
        <f>Table1[[#This Row],[APU
(units)]]*(1+Table1[[#This Row],[APU Trend]])^5</f>
        <v>44631.596160000016</v>
      </c>
      <c r="L394" s="55">
        <f>Table1[[#This Row],[APU
(units)]]*(1+Table1[[#This Row],[APU Trend]])^6</f>
        <v>80336.873088000022</v>
      </c>
      <c r="M394" s="55">
        <f>Table1[[#This Row],[APU
(units)]]*(1+Table1[[#This Row],[APU Trend]])^7</f>
        <v>144606.37155840005</v>
      </c>
      <c r="N394" s="55">
        <f>Table1[[#This Row],[APU
(units)]]*(1+Table1[[#This Row],[APU Trend]])^8</f>
        <v>260291.46880512009</v>
      </c>
      <c r="O394" s="55">
        <f>Table1[[#This Row],[APU
(units)]]*(1+Table1[[#This Row],[APU Trend]])^9</f>
        <v>468524.64384921617</v>
      </c>
      <c r="P394" s="55">
        <f>Table1[[#This Row],[APU
(units)]]*(1+Table1[[#This Row],[APU Trend]])^10</f>
        <v>843344.35892858915</v>
      </c>
      <c r="Q394" s="55">
        <f>Table1[[#This Row],[APU
(units)]]*(1+Table1[[#This Row],[APU Trend]])^11</f>
        <v>1518019.8460714607</v>
      </c>
      <c r="R394" s="55">
        <f>SUM(Table1[[#This Row],[Oct]:[September]])</f>
        <v>3412592.1536607863</v>
      </c>
      <c r="S394" s="55">
        <f>Table1[[#This Row],[On-Hand Stock ($)]]*Table1[[#This Row],[APU Trend]]</f>
        <v>5622.8311433207773</v>
      </c>
      <c r="T394" s="87">
        <v>0.8</v>
      </c>
      <c r="U394" s="87" t="b">
        <f>IF(AND(Table1[[#This Row],[INVENTROY SIZING]]&lt;0,Table1[[#This Row],[Lead Time (days)]]&lt;30),TRUE,FALSE)</f>
        <v>0</v>
      </c>
      <c r="V394" s="28">
        <v>0.76</v>
      </c>
      <c r="W394" s="28">
        <f>1.65+SQRT((30)*Table1[[#This Row],[Demand variability (COV)]])+(V394*Table1[[#This Row],[APU
(units)]])^2</f>
        <v>3222460.0911851078</v>
      </c>
      <c r="X394" s="28">
        <f>(Table1[[#This Row],[INVENTORY IN UNITS ON HAND]]-W394)*Table1[[#This Row],[Std. Price ($)]]</f>
        <v>-52525515.86757049</v>
      </c>
      <c r="Y394" s="28">
        <v>0.23</v>
      </c>
      <c r="Z394" s="28">
        <v>12</v>
      </c>
    </row>
    <row r="395" spans="1:26" x14ac:dyDescent="0.15">
      <c r="A395" s="31">
        <v>95063.501702796406</v>
      </c>
      <c r="B395" s="32">
        <v>16.661700000000003</v>
      </c>
      <c r="C395" s="32">
        <v>34018.638248917297</v>
      </c>
      <c r="D395" s="32">
        <f>C395/Table1[[#This Row],[Std. Price ($)]]</f>
        <v>2041.7267295004285</v>
      </c>
      <c r="E395" s="28">
        <v>3688</v>
      </c>
      <c r="F395" s="28">
        <f>Table1[[#This Row],[APU
(units)]]*(1+Table1[[#This Row],[APU Trend]])^0</f>
        <v>3688</v>
      </c>
      <c r="G395" s="28">
        <f>Table1[[#This Row],[APU
(units)]]*(1+Table1[[#This Row],[APU Trend]])^1</f>
        <v>1475.2</v>
      </c>
      <c r="H395" s="28">
        <f>Table1[[#This Row],[APU
(units)]]*(1+Table1[[#This Row],[APU Trend]])^2</f>
        <v>590.08000000000015</v>
      </c>
      <c r="I395" s="55">
        <f>Table1[[#This Row],[APU
(units)]]*(1+Table1[[#This Row],[APU Trend]])^3</f>
        <v>236.03200000000007</v>
      </c>
      <c r="J395" s="55">
        <f>Table1[[#This Row],[APU
(units)]]*(1+Table1[[#This Row],[APU Trend]])^4</f>
        <v>94.412800000000047</v>
      </c>
      <c r="K395" s="55">
        <f>Table1[[#This Row],[APU
(units)]]*(1+Table1[[#This Row],[APU Trend]])^5</f>
        <v>37.765120000000024</v>
      </c>
      <c r="L395" s="55">
        <f>Table1[[#This Row],[APU
(units)]]*(1+Table1[[#This Row],[APU Trend]])^6</f>
        <v>15.106048000000008</v>
      </c>
      <c r="M395" s="55">
        <f>Table1[[#This Row],[APU
(units)]]*(1+Table1[[#This Row],[APU Trend]])^7</f>
        <v>6.0424192000000048</v>
      </c>
      <c r="N395" s="55">
        <f>Table1[[#This Row],[APU
(units)]]*(1+Table1[[#This Row],[APU Trend]])^8</f>
        <v>2.4169676800000022</v>
      </c>
      <c r="O395" s="55">
        <f>Table1[[#This Row],[APU
(units)]]*(1+Table1[[#This Row],[APU Trend]])^9</f>
        <v>0.96678707200000091</v>
      </c>
      <c r="P395" s="55">
        <f>Table1[[#This Row],[APU
(units)]]*(1+Table1[[#This Row],[APU Trend]])^10</f>
        <v>0.38671482880000041</v>
      </c>
      <c r="Q395" s="55">
        <f>Table1[[#This Row],[APU
(units)]]*(1+Table1[[#This Row],[APU Trend]])^11</f>
        <v>0.15468593152000015</v>
      </c>
      <c r="R395" s="55">
        <f>SUM(Table1[[#This Row],[Oct]:[September]])</f>
        <v>6146.5635427123207</v>
      </c>
      <c r="S395" s="55">
        <f>Table1[[#This Row],[On-Hand Stock ($)]]*Table1[[#This Row],[APU Trend]]</f>
        <v>-20411.182949350379</v>
      </c>
      <c r="T395" s="87">
        <v>-0.6</v>
      </c>
      <c r="U395" s="87" t="b">
        <f>IF(AND(Table1[[#This Row],[INVENTROY SIZING]]&lt;0,Table1[[#This Row],[Lead Time (days)]]&lt;30),TRUE,FALSE)</f>
        <v>1</v>
      </c>
      <c r="V395" s="28">
        <v>0.75</v>
      </c>
      <c r="W395" s="28">
        <f>1.65+SQRT((30)*Table1[[#This Row],[Demand variability (COV)]])+(V395*Table1[[#This Row],[APU
(units)]])^2</f>
        <v>7650761.927849927</v>
      </c>
      <c r="X395" s="28">
        <f>(Table1[[#This Row],[INVENTORY IN UNITS ON HAND]]-W395)*Table1[[#This Row],[Std. Price ($)]]</f>
        <v>-127440681.37500824</v>
      </c>
      <c r="Y395" s="28">
        <v>0.61</v>
      </c>
      <c r="Z395" s="28">
        <v>20</v>
      </c>
    </row>
    <row r="396" spans="1:26" x14ac:dyDescent="0.15">
      <c r="A396" s="31">
        <v>43454.370145273417</v>
      </c>
      <c r="B396" s="32">
        <v>5.8327500000000008</v>
      </c>
      <c r="C396" s="32">
        <v>17354.314973956054</v>
      </c>
      <c r="D396" s="32">
        <f>C396/Table1[[#This Row],[Std. Price ($)]]</f>
        <v>2975.3229564023918</v>
      </c>
      <c r="E396" s="28">
        <v>2790</v>
      </c>
      <c r="F396" s="28">
        <f>Table1[[#This Row],[APU
(units)]]*(1+Table1[[#This Row],[APU Trend]])^0</f>
        <v>2790</v>
      </c>
      <c r="G396" s="28">
        <f>Table1[[#This Row],[APU
(units)]]*(1+Table1[[#This Row],[APU Trend]])^1</f>
        <v>1674</v>
      </c>
      <c r="H396" s="28">
        <f>Table1[[#This Row],[APU
(units)]]*(1+Table1[[#This Row],[APU Trend]])^2</f>
        <v>1004.4</v>
      </c>
      <c r="I396" s="55">
        <f>Table1[[#This Row],[APU
(units)]]*(1+Table1[[#This Row],[APU Trend]])^3</f>
        <v>602.64</v>
      </c>
      <c r="J396" s="55">
        <f>Table1[[#This Row],[APU
(units)]]*(1+Table1[[#This Row],[APU Trend]])^4</f>
        <v>361.584</v>
      </c>
      <c r="K396" s="55">
        <f>Table1[[#This Row],[APU
(units)]]*(1+Table1[[#This Row],[APU Trend]])^5</f>
        <v>216.9504</v>
      </c>
      <c r="L396" s="55">
        <f>Table1[[#This Row],[APU
(units)]]*(1+Table1[[#This Row],[APU Trend]])^6</f>
        <v>130.17023999999998</v>
      </c>
      <c r="M396" s="55">
        <f>Table1[[#This Row],[APU
(units)]]*(1+Table1[[#This Row],[APU Trend]])^7</f>
        <v>78.102143999999996</v>
      </c>
      <c r="N396" s="55">
        <f>Table1[[#This Row],[APU
(units)]]*(1+Table1[[#This Row],[APU Trend]])^8</f>
        <v>46.86128639999999</v>
      </c>
      <c r="O396" s="55">
        <f>Table1[[#This Row],[APU
(units)]]*(1+Table1[[#This Row],[APU Trend]])^9</f>
        <v>28.116771839999998</v>
      </c>
      <c r="P396" s="55">
        <f>Table1[[#This Row],[APU
(units)]]*(1+Table1[[#This Row],[APU Trend]])^10</f>
        <v>16.870063103999996</v>
      </c>
      <c r="Q396" s="55">
        <f>Table1[[#This Row],[APU
(units)]]*(1+Table1[[#This Row],[APU Trend]])^11</f>
        <v>10.122037862399999</v>
      </c>
      <c r="R396" s="55">
        <f>SUM(Table1[[#This Row],[Oct]:[September]])</f>
        <v>6959.8169432064005</v>
      </c>
      <c r="S396" s="55">
        <f>Table1[[#This Row],[On-Hand Stock ($)]]*Table1[[#This Row],[APU Trend]]</f>
        <v>-6941.7259895824218</v>
      </c>
      <c r="T396" s="87">
        <v>-0.4</v>
      </c>
      <c r="U396" s="87" t="b">
        <f>IF(AND(Table1[[#This Row],[INVENTROY SIZING]]&lt;0,Table1[[#This Row],[Lead Time (days)]]&lt;30),TRUE,FALSE)</f>
        <v>1</v>
      </c>
      <c r="V396" s="28">
        <v>0.8</v>
      </c>
      <c r="W396" s="28">
        <f>1.65+SQRT((30)*Table1[[#This Row],[Demand variability (COV)]])+(V396*Table1[[#This Row],[APU
(units)]])^2</f>
        <v>4981831.1545435777</v>
      </c>
      <c r="X396" s="28">
        <f>(Table1[[#This Row],[INVENTORY IN UNITS ON HAND]]-W396)*Table1[[#This Row],[Std. Price ($)]]</f>
        <v>-29040421.351690099</v>
      </c>
      <c r="Y396" s="28">
        <v>1.01</v>
      </c>
      <c r="Z396" s="28">
        <v>23</v>
      </c>
    </row>
    <row r="397" spans="1:26" x14ac:dyDescent="0.15">
      <c r="A397" s="31">
        <v>11682.122040713739</v>
      </c>
      <c r="B397" s="32">
        <v>8.0878600000000009</v>
      </c>
      <c r="C397" s="32">
        <v>195467.88090878361</v>
      </c>
      <c r="D397" s="32">
        <f>C397/Table1[[#This Row],[Std. Price ($)]]</f>
        <v>24168.059401224007</v>
      </c>
      <c r="E397" s="28">
        <v>2660</v>
      </c>
      <c r="F397" s="28">
        <f>Table1[[#This Row],[APU
(units)]]*(1+Table1[[#This Row],[APU Trend]])^0</f>
        <v>2660</v>
      </c>
      <c r="G397" s="28">
        <f>Table1[[#This Row],[APU
(units)]]*(1+Table1[[#This Row],[APU Trend]])^1</f>
        <v>1064</v>
      </c>
      <c r="H397" s="28">
        <f>Table1[[#This Row],[APU
(units)]]*(1+Table1[[#This Row],[APU Trend]])^2</f>
        <v>425.60000000000008</v>
      </c>
      <c r="I397" s="55">
        <f>Table1[[#This Row],[APU
(units)]]*(1+Table1[[#This Row],[APU Trend]])^3</f>
        <v>170.24000000000004</v>
      </c>
      <c r="J397" s="55">
        <f>Table1[[#This Row],[APU
(units)]]*(1+Table1[[#This Row],[APU Trend]])^4</f>
        <v>68.096000000000032</v>
      </c>
      <c r="K397" s="55">
        <f>Table1[[#This Row],[APU
(units)]]*(1+Table1[[#This Row],[APU Trend]])^5</f>
        <v>27.238400000000016</v>
      </c>
      <c r="L397" s="55">
        <f>Table1[[#This Row],[APU
(units)]]*(1+Table1[[#This Row],[APU Trend]])^6</f>
        <v>10.895360000000007</v>
      </c>
      <c r="M397" s="55">
        <f>Table1[[#This Row],[APU
(units)]]*(1+Table1[[#This Row],[APU Trend]])^7</f>
        <v>4.3581440000000029</v>
      </c>
      <c r="N397" s="55">
        <f>Table1[[#This Row],[APU
(units)]]*(1+Table1[[#This Row],[APU Trend]])^8</f>
        <v>1.7432576000000015</v>
      </c>
      <c r="O397" s="55">
        <f>Table1[[#This Row],[APU
(units)]]*(1+Table1[[#This Row],[APU Trend]])^9</f>
        <v>0.69730304000000065</v>
      </c>
      <c r="P397" s="55">
        <f>Table1[[#This Row],[APU
(units)]]*(1+Table1[[#This Row],[APU Trend]])^10</f>
        <v>0.2789212160000003</v>
      </c>
      <c r="Q397" s="55">
        <f>Table1[[#This Row],[APU
(units)]]*(1+Table1[[#This Row],[APU Trend]])^11</f>
        <v>0.11156848640000012</v>
      </c>
      <c r="R397" s="55">
        <f>SUM(Table1[[#This Row],[Oct]:[September]])</f>
        <v>4433.258954342401</v>
      </c>
      <c r="S397" s="55">
        <f>Table1[[#This Row],[On-Hand Stock ($)]]*Table1[[#This Row],[APU Trend]]</f>
        <v>-117280.72854527016</v>
      </c>
      <c r="T397" s="87">
        <v>-0.6</v>
      </c>
      <c r="U397" s="87" t="b">
        <f>IF(AND(Table1[[#This Row],[INVENTROY SIZING]]&lt;0,Table1[[#This Row],[Lead Time (days)]]&lt;30),TRUE,FALSE)</f>
        <v>0</v>
      </c>
      <c r="V397" s="28">
        <v>0.82</v>
      </c>
      <c r="W397" s="28">
        <f>1.65+SQRT((30)*Table1[[#This Row],[Demand variability (COV)]])+(V397*Table1[[#This Row],[APU
(units)]])^2</f>
        <v>4757640.6756960172</v>
      </c>
      <c r="X397" s="28">
        <f>(Table1[[#This Row],[INVENTORY IN UNITS ON HAND]]-W397)*Table1[[#This Row],[Std. Price ($)]]</f>
        <v>-38283663.834426008</v>
      </c>
      <c r="Y397" s="28">
        <v>1.04</v>
      </c>
      <c r="Z397" s="28">
        <v>200</v>
      </c>
    </row>
    <row r="398" spans="1:26" x14ac:dyDescent="0.15">
      <c r="A398" s="31">
        <v>93594.208053612077</v>
      </c>
      <c r="B398" s="32">
        <v>17.581421000000002</v>
      </c>
      <c r="C398" s="32">
        <v>23537.845921808504</v>
      </c>
      <c r="D398" s="32">
        <f>C398/Table1[[#This Row],[Std. Price ($)]]</f>
        <v>1338.7908703061319</v>
      </c>
      <c r="E398" s="28">
        <v>3106</v>
      </c>
      <c r="F398" s="28">
        <f>Table1[[#This Row],[APU
(units)]]*(1+Table1[[#This Row],[APU Trend]])^0</f>
        <v>3106</v>
      </c>
      <c r="G398" s="28">
        <f>Table1[[#This Row],[APU
(units)]]*(1+Table1[[#This Row],[APU Trend]])^1</f>
        <v>4348.3999999999996</v>
      </c>
      <c r="H398" s="28">
        <f>Table1[[#This Row],[APU
(units)]]*(1+Table1[[#This Row],[APU Trend]])^2</f>
        <v>6087.7599999999993</v>
      </c>
      <c r="I398" s="55">
        <f>Table1[[#This Row],[APU
(units)]]*(1+Table1[[#This Row],[APU Trend]])^3</f>
        <v>8522.8639999999978</v>
      </c>
      <c r="J398" s="55">
        <f>Table1[[#This Row],[APU
(units)]]*(1+Table1[[#This Row],[APU Trend]])^4</f>
        <v>11932.009599999996</v>
      </c>
      <c r="K398" s="55">
        <f>Table1[[#This Row],[APU
(units)]]*(1+Table1[[#This Row],[APU Trend]])^5</f>
        <v>16704.813439999994</v>
      </c>
      <c r="L398" s="55">
        <f>Table1[[#This Row],[APU
(units)]]*(1+Table1[[#This Row],[APU Trend]])^6</f>
        <v>23386.73881599999</v>
      </c>
      <c r="M398" s="55">
        <f>Table1[[#This Row],[APU
(units)]]*(1+Table1[[#This Row],[APU Trend]])^7</f>
        <v>32741.434342399982</v>
      </c>
      <c r="N398" s="55">
        <f>Table1[[#This Row],[APU
(units)]]*(1+Table1[[#This Row],[APU Trend]])^8</f>
        <v>45838.00807935997</v>
      </c>
      <c r="O398" s="55">
        <f>Table1[[#This Row],[APU
(units)]]*(1+Table1[[#This Row],[APU Trend]])^9</f>
        <v>64173.211311103958</v>
      </c>
      <c r="P398" s="55">
        <f>Table1[[#This Row],[APU
(units)]]*(1+Table1[[#This Row],[APU Trend]])^10</f>
        <v>89842.495835545531</v>
      </c>
      <c r="Q398" s="55">
        <f>Table1[[#This Row],[APU
(units)]]*(1+Table1[[#This Row],[APU Trend]])^11</f>
        <v>125779.49416976374</v>
      </c>
      <c r="R398" s="55">
        <f>SUM(Table1[[#This Row],[Oct]:[September]])</f>
        <v>432463.22959417314</v>
      </c>
      <c r="S398" s="55">
        <f>Table1[[#This Row],[On-Hand Stock ($)]]*Table1[[#This Row],[APU Trend]]</f>
        <v>9415.1383687234029</v>
      </c>
      <c r="T398" s="87">
        <v>0.4</v>
      </c>
      <c r="U398" s="87" t="b">
        <f>IF(AND(Table1[[#This Row],[INVENTROY SIZING]]&lt;0,Table1[[#This Row],[Lead Time (days)]]&lt;30),TRUE,FALSE)</f>
        <v>0</v>
      </c>
      <c r="V398" s="28">
        <v>0.93</v>
      </c>
      <c r="W398" s="28">
        <f>1.65+SQRT((30)*Table1[[#This Row],[Demand variability (COV)]])+(V398*Table1[[#This Row],[APU
(units)]])^2</f>
        <v>8343898.5763800787</v>
      </c>
      <c r="X398" s="28">
        <f>(Table1[[#This Row],[INVENTORY IN UNITS ON HAND]]-W398)*Table1[[#This Row],[Std. Price ($)]]</f>
        <v>-146674055.80671704</v>
      </c>
      <c r="Y398" s="28">
        <v>0.21</v>
      </c>
      <c r="Z398" s="28">
        <v>40</v>
      </c>
    </row>
    <row r="399" spans="1:26" x14ac:dyDescent="0.15">
      <c r="A399" s="31">
        <v>88579.597315855368</v>
      </c>
      <c r="B399" s="32">
        <v>7.1801400000000006</v>
      </c>
      <c r="C399" s="32">
        <v>4332.7477023965503</v>
      </c>
      <c r="D399" s="32">
        <f>C399/Table1[[#This Row],[Std. Price ($)]]</f>
        <v>603.43498906658499</v>
      </c>
      <c r="E399" s="28">
        <v>2944</v>
      </c>
      <c r="F399" s="28">
        <f>Table1[[#This Row],[APU
(units)]]*(1+Table1[[#This Row],[APU Trend]])^0</f>
        <v>2944</v>
      </c>
      <c r="G399" s="28">
        <f>Table1[[#This Row],[APU
(units)]]*(1+Table1[[#This Row],[APU Trend]])^1</f>
        <v>4416</v>
      </c>
      <c r="H399" s="28">
        <f>Table1[[#This Row],[APU
(units)]]*(1+Table1[[#This Row],[APU Trend]])^2</f>
        <v>6624</v>
      </c>
      <c r="I399" s="55">
        <f>Table1[[#This Row],[APU
(units)]]*(1+Table1[[#This Row],[APU Trend]])^3</f>
        <v>9936</v>
      </c>
      <c r="J399" s="55">
        <f>Table1[[#This Row],[APU
(units)]]*(1+Table1[[#This Row],[APU Trend]])^4</f>
        <v>14904</v>
      </c>
      <c r="K399" s="55">
        <f>Table1[[#This Row],[APU
(units)]]*(1+Table1[[#This Row],[APU Trend]])^5</f>
        <v>22356</v>
      </c>
      <c r="L399" s="55">
        <f>Table1[[#This Row],[APU
(units)]]*(1+Table1[[#This Row],[APU Trend]])^6</f>
        <v>33534</v>
      </c>
      <c r="M399" s="55">
        <f>Table1[[#This Row],[APU
(units)]]*(1+Table1[[#This Row],[APU Trend]])^7</f>
        <v>50301</v>
      </c>
      <c r="N399" s="55">
        <f>Table1[[#This Row],[APU
(units)]]*(1+Table1[[#This Row],[APU Trend]])^8</f>
        <v>75451.5</v>
      </c>
      <c r="O399" s="55">
        <f>Table1[[#This Row],[APU
(units)]]*(1+Table1[[#This Row],[APU Trend]])^9</f>
        <v>113177.25</v>
      </c>
      <c r="P399" s="55">
        <f>Table1[[#This Row],[APU
(units)]]*(1+Table1[[#This Row],[APU Trend]])^10</f>
        <v>169765.875</v>
      </c>
      <c r="Q399" s="55">
        <f>Table1[[#This Row],[APU
(units)]]*(1+Table1[[#This Row],[APU Trend]])^11</f>
        <v>254648.8125</v>
      </c>
      <c r="R399" s="55">
        <f>SUM(Table1[[#This Row],[Oct]:[September]])</f>
        <v>758058.4375</v>
      </c>
      <c r="S399" s="55">
        <f>Table1[[#This Row],[On-Hand Stock ($)]]*Table1[[#This Row],[APU Trend]]</f>
        <v>2166.3738511982751</v>
      </c>
      <c r="T399" s="87">
        <v>0.5</v>
      </c>
      <c r="U399" s="87" t="b">
        <f>IF(AND(Table1[[#This Row],[INVENTROY SIZING]]&lt;0,Table1[[#This Row],[Lead Time (days)]]&lt;30),TRUE,FALSE)</f>
        <v>0</v>
      </c>
      <c r="V399" s="28">
        <v>0.77</v>
      </c>
      <c r="W399" s="28">
        <f>1.65+SQRT((30)*Table1[[#This Row],[Demand variability (COV)]])+(V399*Table1[[#This Row],[APU
(units)]])^2</f>
        <v>5138749.3230127878</v>
      </c>
      <c r="X399" s="28">
        <f>(Table1[[#This Row],[INVENTORY IN UNITS ON HAND]]-W399)*Table1[[#This Row],[Std. Price ($)]]</f>
        <v>-36892606.816434644</v>
      </c>
      <c r="Y399" s="28">
        <v>0.25</v>
      </c>
      <c r="Z399" s="28">
        <v>11</v>
      </c>
    </row>
    <row r="400" spans="1:26" x14ac:dyDescent="0.15">
      <c r="A400" s="31">
        <v>49937.31221924995</v>
      </c>
      <c r="B400" s="32">
        <v>7.6890000000000009</v>
      </c>
      <c r="C400" s="32">
        <v>12530.520687087337</v>
      </c>
      <c r="D400" s="32">
        <f>C400/Table1[[#This Row],[Std. Price ($)]]</f>
        <v>1629.6684467534576</v>
      </c>
      <c r="E400" s="28">
        <v>3098</v>
      </c>
      <c r="F400" s="28">
        <f>Table1[[#This Row],[APU
(units)]]*(1+Table1[[#This Row],[APU Trend]])^0</f>
        <v>3098</v>
      </c>
      <c r="G400" s="28">
        <f>Table1[[#This Row],[APU
(units)]]*(1+Table1[[#This Row],[APU Trend]])^1</f>
        <v>3717.6</v>
      </c>
      <c r="H400" s="28">
        <f>Table1[[#This Row],[APU
(units)]]*(1+Table1[[#This Row],[APU Trend]])^2</f>
        <v>4461.12</v>
      </c>
      <c r="I400" s="55">
        <f>Table1[[#This Row],[APU
(units)]]*(1+Table1[[#This Row],[APU Trend]])^3</f>
        <v>5353.3440000000001</v>
      </c>
      <c r="J400" s="55">
        <f>Table1[[#This Row],[APU
(units)]]*(1+Table1[[#This Row],[APU Trend]])^4</f>
        <v>6424.0127999999995</v>
      </c>
      <c r="K400" s="55">
        <f>Table1[[#This Row],[APU
(units)]]*(1+Table1[[#This Row],[APU Trend]])^5</f>
        <v>7708.8153599999996</v>
      </c>
      <c r="L400" s="55">
        <f>Table1[[#This Row],[APU
(units)]]*(1+Table1[[#This Row],[APU Trend]])^6</f>
        <v>9250.5784319999984</v>
      </c>
      <c r="M400" s="55">
        <f>Table1[[#This Row],[APU
(units)]]*(1+Table1[[#This Row],[APU Trend]])^7</f>
        <v>11100.694118399999</v>
      </c>
      <c r="N400" s="55">
        <f>Table1[[#This Row],[APU
(units)]]*(1+Table1[[#This Row],[APU Trend]])^8</f>
        <v>13320.832942079998</v>
      </c>
      <c r="O400" s="55">
        <f>Table1[[#This Row],[APU
(units)]]*(1+Table1[[#This Row],[APU Trend]])^9</f>
        <v>15984.999530495998</v>
      </c>
      <c r="P400" s="55">
        <f>Table1[[#This Row],[APU
(units)]]*(1+Table1[[#This Row],[APU Trend]])^10</f>
        <v>19181.999436595197</v>
      </c>
      <c r="Q400" s="55">
        <f>Table1[[#This Row],[APU
(units)]]*(1+Table1[[#This Row],[APU Trend]])^11</f>
        <v>23018.399323914236</v>
      </c>
      <c r="R400" s="55">
        <f>SUM(Table1[[#This Row],[Oct]:[September]])</f>
        <v>122620.39594348543</v>
      </c>
      <c r="S400" s="55">
        <f>Table1[[#This Row],[On-Hand Stock ($)]]*Table1[[#This Row],[APU Trend]]</f>
        <v>2506.1041374174674</v>
      </c>
      <c r="T400" s="87">
        <v>0.2</v>
      </c>
      <c r="U400" s="87" t="b">
        <f>IF(AND(Table1[[#This Row],[INVENTROY SIZING]]&lt;0,Table1[[#This Row],[Lead Time (days)]]&lt;30),TRUE,FALSE)</f>
        <v>0</v>
      </c>
      <c r="V400" s="28">
        <v>1</v>
      </c>
      <c r="W400" s="28">
        <f>1.65+SQRT((30)*Table1[[#This Row],[Demand variability (COV)]])+(V400*Table1[[#This Row],[APU
(units)]])^2</f>
        <v>9597609.3648351245</v>
      </c>
      <c r="X400" s="28">
        <f>(Table1[[#This Row],[INVENTORY IN UNITS ON HAND]]-W400)*Table1[[#This Row],[Std. Price ($)]]</f>
        <v>-73783487.885530189</v>
      </c>
      <c r="Y400" s="28">
        <v>0.46</v>
      </c>
      <c r="Z400" s="28">
        <v>23</v>
      </c>
    </row>
    <row r="401" spans="1:26" x14ac:dyDescent="0.15">
      <c r="A401" s="31">
        <v>70551.673920888585</v>
      </c>
      <c r="B401" s="32">
        <v>10.628640000000001</v>
      </c>
      <c r="C401" s="32">
        <v>3134.0870137538136</v>
      </c>
      <c r="D401" s="32">
        <f>C401/Table1[[#This Row],[Std. Price ($)]]</f>
        <v>294.87187577656346</v>
      </c>
      <c r="E401" s="28">
        <v>3194</v>
      </c>
      <c r="F401" s="28">
        <f>Table1[[#This Row],[APU
(units)]]*(1+Table1[[#This Row],[APU Trend]])^0</f>
        <v>3194</v>
      </c>
      <c r="G401" s="28">
        <f>Table1[[#This Row],[APU
(units)]]*(1+Table1[[#This Row],[APU Trend]])^1</f>
        <v>4791</v>
      </c>
      <c r="H401" s="28">
        <f>Table1[[#This Row],[APU
(units)]]*(1+Table1[[#This Row],[APU Trend]])^2</f>
        <v>7186.5</v>
      </c>
      <c r="I401" s="55">
        <f>Table1[[#This Row],[APU
(units)]]*(1+Table1[[#This Row],[APU Trend]])^3</f>
        <v>10779.75</v>
      </c>
      <c r="J401" s="55">
        <f>Table1[[#This Row],[APU
(units)]]*(1+Table1[[#This Row],[APU Trend]])^4</f>
        <v>16169.625</v>
      </c>
      <c r="K401" s="55">
        <f>Table1[[#This Row],[APU
(units)]]*(1+Table1[[#This Row],[APU Trend]])^5</f>
        <v>24254.4375</v>
      </c>
      <c r="L401" s="55">
        <f>Table1[[#This Row],[APU
(units)]]*(1+Table1[[#This Row],[APU Trend]])^6</f>
        <v>36381.65625</v>
      </c>
      <c r="M401" s="55">
        <f>Table1[[#This Row],[APU
(units)]]*(1+Table1[[#This Row],[APU Trend]])^7</f>
        <v>54572.484375</v>
      </c>
      <c r="N401" s="55">
        <f>Table1[[#This Row],[APU
(units)]]*(1+Table1[[#This Row],[APU Trend]])^8</f>
        <v>81858.7265625</v>
      </c>
      <c r="O401" s="55">
        <f>Table1[[#This Row],[APU
(units)]]*(1+Table1[[#This Row],[APU Trend]])^9</f>
        <v>122788.08984375</v>
      </c>
      <c r="P401" s="55">
        <f>Table1[[#This Row],[APU
(units)]]*(1+Table1[[#This Row],[APU Trend]])^10</f>
        <v>184182.134765625</v>
      </c>
      <c r="Q401" s="55">
        <f>Table1[[#This Row],[APU
(units)]]*(1+Table1[[#This Row],[APU Trend]])^11</f>
        <v>276273.2021484375</v>
      </c>
      <c r="R401" s="55">
        <f>SUM(Table1[[#This Row],[Oct]:[September]])</f>
        <v>822431.6064453125</v>
      </c>
      <c r="S401" s="55">
        <f>Table1[[#This Row],[On-Hand Stock ($)]]*Table1[[#This Row],[APU Trend]]</f>
        <v>1567.0435068769068</v>
      </c>
      <c r="T401" s="87">
        <v>0.5</v>
      </c>
      <c r="U401" s="87" t="b">
        <f>IF(AND(Table1[[#This Row],[INVENTROY SIZING]]&lt;0,Table1[[#This Row],[Lead Time (days)]]&lt;30),TRUE,FALSE)</f>
        <v>0</v>
      </c>
      <c r="V401" s="28">
        <v>1</v>
      </c>
      <c r="W401" s="28">
        <f>1.65+SQRT((30)*Table1[[#This Row],[Demand variability (COV)]])+(V401*Table1[[#This Row],[APU
(units)]])^2</f>
        <v>10201639.547366597</v>
      </c>
      <c r="X401" s="28">
        <f>(Table1[[#This Row],[INVENTORY IN UNITS ON HAND]]-W401)*Table1[[#This Row],[Std. Price ($)]]</f>
        <v>-108426420.07170877</v>
      </c>
      <c r="Y401" s="28">
        <v>0.12</v>
      </c>
      <c r="Z401" s="28">
        <v>11</v>
      </c>
    </row>
    <row r="402" spans="1:26" x14ac:dyDescent="0.15">
      <c r="A402" s="31">
        <v>16747.704988534428</v>
      </c>
      <c r="B402" s="32">
        <v>17.581421000000002</v>
      </c>
      <c r="C402" s="32">
        <v>37143.530379477852</v>
      </c>
      <c r="D402" s="32">
        <f>C402/Table1[[#This Row],[Std. Price ($)]]</f>
        <v>2112.658037110757</v>
      </c>
      <c r="E402" s="28">
        <v>4430</v>
      </c>
      <c r="F402" s="28">
        <f>Table1[[#This Row],[APU
(units)]]*(1+Table1[[#This Row],[APU Trend]])^0</f>
        <v>4430</v>
      </c>
      <c r="G402" s="28">
        <f>Table1[[#This Row],[APU
(units)]]*(1+Table1[[#This Row],[APU Trend]])^1</f>
        <v>2658</v>
      </c>
      <c r="H402" s="28">
        <f>Table1[[#This Row],[APU
(units)]]*(1+Table1[[#This Row],[APU Trend]])^2</f>
        <v>1594.8</v>
      </c>
      <c r="I402" s="55">
        <f>Table1[[#This Row],[APU
(units)]]*(1+Table1[[#This Row],[APU Trend]])^3</f>
        <v>956.88</v>
      </c>
      <c r="J402" s="55">
        <f>Table1[[#This Row],[APU
(units)]]*(1+Table1[[#This Row],[APU Trend]])^4</f>
        <v>574.12799999999993</v>
      </c>
      <c r="K402" s="55">
        <f>Table1[[#This Row],[APU
(units)]]*(1+Table1[[#This Row],[APU Trend]])^5</f>
        <v>344.47679999999997</v>
      </c>
      <c r="L402" s="55">
        <f>Table1[[#This Row],[APU
(units)]]*(1+Table1[[#This Row],[APU Trend]])^6</f>
        <v>206.68607999999998</v>
      </c>
      <c r="M402" s="55">
        <f>Table1[[#This Row],[APU
(units)]]*(1+Table1[[#This Row],[APU Trend]])^7</f>
        <v>124.01164799999998</v>
      </c>
      <c r="N402" s="55">
        <f>Table1[[#This Row],[APU
(units)]]*(1+Table1[[#This Row],[APU Trend]])^8</f>
        <v>74.406988799999993</v>
      </c>
      <c r="O402" s="55">
        <f>Table1[[#This Row],[APU
(units)]]*(1+Table1[[#This Row],[APU Trend]])^9</f>
        <v>44.644193279999996</v>
      </c>
      <c r="P402" s="55">
        <f>Table1[[#This Row],[APU
(units)]]*(1+Table1[[#This Row],[APU Trend]])^10</f>
        <v>26.786515967999996</v>
      </c>
      <c r="Q402" s="55">
        <f>Table1[[#This Row],[APU
(units)]]*(1+Table1[[#This Row],[APU Trend]])^11</f>
        <v>16.071909580799996</v>
      </c>
      <c r="R402" s="55">
        <f>SUM(Table1[[#This Row],[Oct]:[September]])</f>
        <v>11050.892135628799</v>
      </c>
      <c r="S402" s="55">
        <f>Table1[[#This Row],[On-Hand Stock ($)]]*Table1[[#This Row],[APU Trend]]</f>
        <v>-14857.412151791141</v>
      </c>
      <c r="T402" s="87">
        <v>-0.4</v>
      </c>
      <c r="U402" s="87" t="b">
        <f>IF(AND(Table1[[#This Row],[INVENTROY SIZING]]&lt;0,Table1[[#This Row],[Lead Time (days)]]&lt;30),TRUE,FALSE)</f>
        <v>1</v>
      </c>
      <c r="V402" s="28">
        <v>0.75</v>
      </c>
      <c r="W402" s="28">
        <f>1.65+SQRT((30)*Table1[[#This Row],[Demand variability (COV)]])+(V402*Table1[[#This Row],[APU
(units)]])^2</f>
        <v>11039012.071330722</v>
      </c>
      <c r="X402" s="28">
        <f>(Table1[[#This Row],[INVENTORY IN UNITS ON HAND]]-W402)*Table1[[#This Row],[Std. Price ($)]]</f>
        <v>-194044375.11976799</v>
      </c>
      <c r="Y402" s="28">
        <v>0.57999999999999996</v>
      </c>
      <c r="Z402" s="28">
        <v>18</v>
      </c>
    </row>
    <row r="403" spans="1:26" x14ac:dyDescent="0.15">
      <c r="A403" s="31">
        <v>66606.752273268969</v>
      </c>
      <c r="B403" s="32">
        <v>6.1446000000000005</v>
      </c>
      <c r="C403" s="32">
        <v>110267.88366304594</v>
      </c>
      <c r="D403" s="32">
        <f>C403/Table1[[#This Row],[Std. Price ($)]]</f>
        <v>17945.494200280886</v>
      </c>
      <c r="E403" s="28">
        <v>2506</v>
      </c>
      <c r="F403" s="28">
        <f>Table1[[#This Row],[APU
(units)]]*(1+Table1[[#This Row],[APU Trend]])^0</f>
        <v>2506</v>
      </c>
      <c r="G403" s="28">
        <f>Table1[[#This Row],[APU
(units)]]*(1+Table1[[#This Row],[APU Trend]])^1</f>
        <v>3007.2</v>
      </c>
      <c r="H403" s="28">
        <f>Table1[[#This Row],[APU
(units)]]*(1+Table1[[#This Row],[APU Trend]])^2</f>
        <v>3608.64</v>
      </c>
      <c r="I403" s="55">
        <f>Table1[[#This Row],[APU
(units)]]*(1+Table1[[#This Row],[APU Trend]])^3</f>
        <v>4330.3680000000004</v>
      </c>
      <c r="J403" s="55">
        <f>Table1[[#This Row],[APU
(units)]]*(1+Table1[[#This Row],[APU Trend]])^4</f>
        <v>5196.4416000000001</v>
      </c>
      <c r="K403" s="55">
        <f>Table1[[#This Row],[APU
(units)]]*(1+Table1[[#This Row],[APU Trend]])^5</f>
        <v>6235.7299199999998</v>
      </c>
      <c r="L403" s="55">
        <f>Table1[[#This Row],[APU
(units)]]*(1+Table1[[#This Row],[APU Trend]])^6</f>
        <v>7482.8759039999995</v>
      </c>
      <c r="M403" s="55">
        <f>Table1[[#This Row],[APU
(units)]]*(1+Table1[[#This Row],[APU Trend]])^7</f>
        <v>8979.4510847999991</v>
      </c>
      <c r="N403" s="55">
        <f>Table1[[#This Row],[APU
(units)]]*(1+Table1[[#This Row],[APU Trend]])^8</f>
        <v>10775.341301759998</v>
      </c>
      <c r="O403" s="55">
        <f>Table1[[#This Row],[APU
(units)]]*(1+Table1[[#This Row],[APU Trend]])^9</f>
        <v>12930.409562111998</v>
      </c>
      <c r="P403" s="55">
        <f>Table1[[#This Row],[APU
(units)]]*(1+Table1[[#This Row],[APU Trend]])^10</f>
        <v>15516.491474534398</v>
      </c>
      <c r="Q403" s="55">
        <f>Table1[[#This Row],[APU
(units)]]*(1+Table1[[#This Row],[APU Trend]])^11</f>
        <v>18619.789769441279</v>
      </c>
      <c r="R403" s="55">
        <f>SUM(Table1[[#This Row],[Oct]:[September]])</f>
        <v>99188.738616647679</v>
      </c>
      <c r="S403" s="55">
        <f>Table1[[#This Row],[On-Hand Stock ($)]]*Table1[[#This Row],[APU Trend]]</f>
        <v>22053.576732609188</v>
      </c>
      <c r="T403" s="87">
        <v>0.2</v>
      </c>
      <c r="U403" s="87" t="b">
        <f>IF(AND(Table1[[#This Row],[INVENTROY SIZING]]&lt;0,Table1[[#This Row],[Lead Time (days)]]&lt;30),TRUE,FALSE)</f>
        <v>0</v>
      </c>
      <c r="V403" s="28">
        <v>0.8</v>
      </c>
      <c r="W403" s="28">
        <f>1.65+SQRT((30)*Table1[[#This Row],[Demand variability (COV)]])+(V403*Table1[[#This Row],[APU
(units)]])^2</f>
        <v>4019231.2626706907</v>
      </c>
      <c r="X403" s="28">
        <f>(Table1[[#This Row],[INVENTORY IN UNITS ON HAND]]-W403)*Table1[[#This Row],[Std. Price ($)]]</f>
        <v>-24586300.532943282</v>
      </c>
      <c r="Y403" s="28">
        <v>1.44</v>
      </c>
      <c r="Z403" s="28">
        <v>115</v>
      </c>
    </row>
    <row r="404" spans="1:26" x14ac:dyDescent="0.15">
      <c r="A404" s="31">
        <v>88245.078823963355</v>
      </c>
      <c r="B404" s="32">
        <v>7.219850000000001</v>
      </c>
      <c r="C404" s="32">
        <v>7557.1072604518722</v>
      </c>
      <c r="D404" s="32">
        <f>C404/Table1[[#This Row],[Std. Price ($)]]</f>
        <v>1046.7125023998935</v>
      </c>
      <c r="E404" s="28">
        <v>2886</v>
      </c>
      <c r="F404" s="28">
        <f>Table1[[#This Row],[APU
(units)]]*(1+Table1[[#This Row],[APU Trend]])^0</f>
        <v>2886</v>
      </c>
      <c r="G404" s="28">
        <f>Table1[[#This Row],[APU
(units)]]*(1+Table1[[#This Row],[APU Trend]])^1</f>
        <v>1731.6</v>
      </c>
      <c r="H404" s="28">
        <f>Table1[[#This Row],[APU
(units)]]*(1+Table1[[#This Row],[APU Trend]])^2</f>
        <v>1038.96</v>
      </c>
      <c r="I404" s="55">
        <f>Table1[[#This Row],[APU
(units)]]*(1+Table1[[#This Row],[APU Trend]])^3</f>
        <v>623.37599999999998</v>
      </c>
      <c r="J404" s="55">
        <f>Table1[[#This Row],[APU
(units)]]*(1+Table1[[#This Row],[APU Trend]])^4</f>
        <v>374.0256</v>
      </c>
      <c r="K404" s="55">
        <f>Table1[[#This Row],[APU
(units)]]*(1+Table1[[#This Row],[APU Trend]])^5</f>
        <v>224.41535999999999</v>
      </c>
      <c r="L404" s="55">
        <f>Table1[[#This Row],[APU
(units)]]*(1+Table1[[#This Row],[APU Trend]])^6</f>
        <v>134.649216</v>
      </c>
      <c r="M404" s="55">
        <f>Table1[[#This Row],[APU
(units)]]*(1+Table1[[#This Row],[APU Trend]])^7</f>
        <v>80.789529599999995</v>
      </c>
      <c r="N404" s="55">
        <f>Table1[[#This Row],[APU
(units)]]*(1+Table1[[#This Row],[APU Trend]])^8</f>
        <v>48.473717759999992</v>
      </c>
      <c r="O404" s="55">
        <f>Table1[[#This Row],[APU
(units)]]*(1+Table1[[#This Row],[APU Trend]])^9</f>
        <v>29.084230655999995</v>
      </c>
      <c r="P404" s="55">
        <f>Table1[[#This Row],[APU
(units)]]*(1+Table1[[#This Row],[APU Trend]])^10</f>
        <v>17.450538393599999</v>
      </c>
      <c r="Q404" s="55">
        <f>Table1[[#This Row],[APU
(units)]]*(1+Table1[[#This Row],[APU Trend]])^11</f>
        <v>10.470323036159998</v>
      </c>
      <c r="R404" s="55">
        <f>SUM(Table1[[#This Row],[Oct]:[September]])</f>
        <v>7199.2945154457602</v>
      </c>
      <c r="S404" s="55">
        <f>Table1[[#This Row],[On-Hand Stock ($)]]*Table1[[#This Row],[APU Trend]]</f>
        <v>-3022.842904180749</v>
      </c>
      <c r="T404" s="87">
        <v>-0.4</v>
      </c>
      <c r="U404" s="87" t="b">
        <f>IF(AND(Table1[[#This Row],[INVENTROY SIZING]]&lt;0,Table1[[#This Row],[Lead Time (days)]]&lt;30),TRUE,FALSE)</f>
        <v>1</v>
      </c>
      <c r="V404" s="28">
        <v>0.78</v>
      </c>
      <c r="W404" s="28">
        <f>1.65+SQRT((30)*Table1[[#This Row],[Demand variability (COV)]])+(V404*Table1[[#This Row],[APU
(units)]])^2</f>
        <v>5067367.3330359161</v>
      </c>
      <c r="X404" s="28">
        <f>(Table1[[#This Row],[INVENTORY IN UNITS ON HAND]]-W404)*Table1[[#This Row],[Std. Price ($)]]</f>
        <v>-36578074.932158917</v>
      </c>
      <c r="Y404" s="28">
        <v>0.68</v>
      </c>
      <c r="Z404" s="28">
        <v>11</v>
      </c>
    </row>
    <row r="405" spans="1:26" x14ac:dyDescent="0.15">
      <c r="A405" s="31">
        <v>90403.388096964001</v>
      </c>
      <c r="B405" s="32">
        <v>7.1830000000000007</v>
      </c>
      <c r="C405" s="32">
        <v>29609.532593523956</v>
      </c>
      <c r="D405" s="32">
        <f>C405/Table1[[#This Row],[Std. Price ($)]]</f>
        <v>4122.1679790510861</v>
      </c>
      <c r="E405" s="28">
        <v>3436</v>
      </c>
      <c r="F405" s="28">
        <f>Table1[[#This Row],[APU
(units)]]*(1+Table1[[#This Row],[APU Trend]])^0</f>
        <v>3436</v>
      </c>
      <c r="G405" s="28">
        <f>Table1[[#This Row],[APU
(units)]]*(1+Table1[[#This Row],[APU Trend]])^1</f>
        <v>7559.2000000000007</v>
      </c>
      <c r="H405" s="28">
        <f>Table1[[#This Row],[APU
(units)]]*(1+Table1[[#This Row],[APU Trend]])^2</f>
        <v>16630.240000000002</v>
      </c>
      <c r="I405" s="55">
        <f>Table1[[#This Row],[APU
(units)]]*(1+Table1[[#This Row],[APU Trend]])^3</f>
        <v>36586.528000000013</v>
      </c>
      <c r="J405" s="55">
        <f>Table1[[#This Row],[APU
(units)]]*(1+Table1[[#This Row],[APU Trend]])^4</f>
        <v>80490.361600000018</v>
      </c>
      <c r="K405" s="55">
        <f>Table1[[#This Row],[APU
(units)]]*(1+Table1[[#This Row],[APU Trend]])^5</f>
        <v>177078.79552000007</v>
      </c>
      <c r="L405" s="55">
        <f>Table1[[#This Row],[APU
(units)]]*(1+Table1[[#This Row],[APU Trend]])^6</f>
        <v>389573.3501440002</v>
      </c>
      <c r="M405" s="55">
        <f>Table1[[#This Row],[APU
(units)]]*(1+Table1[[#This Row],[APU Trend]])^7</f>
        <v>857061.37031680054</v>
      </c>
      <c r="N405" s="55">
        <f>Table1[[#This Row],[APU
(units)]]*(1+Table1[[#This Row],[APU Trend]])^8</f>
        <v>1885535.014696961</v>
      </c>
      <c r="O405" s="55">
        <f>Table1[[#This Row],[APU
(units)]]*(1+Table1[[#This Row],[APU Trend]])^9</f>
        <v>4148177.0323333144</v>
      </c>
      <c r="P405" s="55">
        <f>Table1[[#This Row],[APU
(units)]]*(1+Table1[[#This Row],[APU Trend]])^10</f>
        <v>9125989.4711332936</v>
      </c>
      <c r="Q405" s="55">
        <f>Table1[[#This Row],[APU
(units)]]*(1+Table1[[#This Row],[APU Trend]])^11</f>
        <v>20077176.836493246</v>
      </c>
      <c r="R405" s="55">
        <f>SUM(Table1[[#This Row],[Oct]:[September]])</f>
        <v>36805294.200237617</v>
      </c>
      <c r="S405" s="55">
        <f>Table1[[#This Row],[On-Hand Stock ($)]]*Table1[[#This Row],[APU Trend]]</f>
        <v>35531.439112228749</v>
      </c>
      <c r="T405" s="87">
        <v>1.2</v>
      </c>
      <c r="U405" s="87" t="b">
        <f>IF(AND(Table1[[#This Row],[INVENTROY SIZING]]&lt;0,Table1[[#This Row],[Lead Time (days)]]&lt;30),TRUE,FALSE)</f>
        <v>0</v>
      </c>
      <c r="V405" s="28">
        <v>0.94</v>
      </c>
      <c r="W405" s="28">
        <f>1.65+SQRT((30)*Table1[[#This Row],[Demand variability (COV)]])+(V405*Table1[[#This Row],[APU
(units)]])^2</f>
        <v>10431872.974579483</v>
      </c>
      <c r="X405" s="28">
        <f>(Table1[[#This Row],[INVENTORY IN UNITS ON HAND]]-W405)*Table1[[#This Row],[Std. Price ($)]]</f>
        <v>-74902534.043810919</v>
      </c>
      <c r="Y405" s="28">
        <v>0.8</v>
      </c>
      <c r="Z405" s="28">
        <v>33</v>
      </c>
    </row>
    <row r="406" spans="1:26" x14ac:dyDescent="0.15">
      <c r="A406" s="31">
        <v>38791.913126003034</v>
      </c>
      <c r="B406" s="32">
        <v>5.7134</v>
      </c>
      <c r="C406" s="32">
        <v>2856.4117751979334</v>
      </c>
      <c r="D406" s="32">
        <f>C406/Table1[[#This Row],[Std. Price ($)]]</f>
        <v>499.94955284032858</v>
      </c>
      <c r="E406" s="28">
        <v>3194</v>
      </c>
      <c r="F406" s="28">
        <f>Table1[[#This Row],[APU
(units)]]*(1+Table1[[#This Row],[APU Trend]])^0</f>
        <v>3194</v>
      </c>
      <c r="G406" s="28">
        <f>Table1[[#This Row],[APU
(units)]]*(1+Table1[[#This Row],[APU Trend]])^1</f>
        <v>2555.2000000000003</v>
      </c>
      <c r="H406" s="28">
        <f>Table1[[#This Row],[APU
(units)]]*(1+Table1[[#This Row],[APU Trend]])^2</f>
        <v>2044.1600000000003</v>
      </c>
      <c r="I406" s="55">
        <f>Table1[[#This Row],[APU
(units)]]*(1+Table1[[#This Row],[APU Trend]])^3</f>
        <v>1635.3280000000004</v>
      </c>
      <c r="J406" s="55">
        <f>Table1[[#This Row],[APU
(units)]]*(1+Table1[[#This Row],[APU Trend]])^4</f>
        <v>1308.2624000000005</v>
      </c>
      <c r="K406" s="55">
        <f>Table1[[#This Row],[APU
(units)]]*(1+Table1[[#This Row],[APU Trend]])^5</f>
        <v>1046.6099200000006</v>
      </c>
      <c r="L406" s="55">
        <f>Table1[[#This Row],[APU
(units)]]*(1+Table1[[#This Row],[APU Trend]])^6</f>
        <v>837.28793600000051</v>
      </c>
      <c r="M406" s="55">
        <f>Table1[[#This Row],[APU
(units)]]*(1+Table1[[#This Row],[APU Trend]])^7</f>
        <v>669.83034880000048</v>
      </c>
      <c r="N406" s="55">
        <f>Table1[[#This Row],[APU
(units)]]*(1+Table1[[#This Row],[APU Trend]])^8</f>
        <v>535.8642790400005</v>
      </c>
      <c r="O406" s="55">
        <f>Table1[[#This Row],[APU
(units)]]*(1+Table1[[#This Row],[APU Trend]])^9</f>
        <v>428.69142323200037</v>
      </c>
      <c r="P406" s="55">
        <f>Table1[[#This Row],[APU
(units)]]*(1+Table1[[#This Row],[APU Trend]])^10</f>
        <v>342.95313858560036</v>
      </c>
      <c r="Q406" s="55">
        <f>Table1[[#This Row],[APU
(units)]]*(1+Table1[[#This Row],[APU Trend]])^11</f>
        <v>274.36251086848029</v>
      </c>
      <c r="R406" s="55">
        <f>SUM(Table1[[#This Row],[Oct]:[September]])</f>
        <v>14872.549956526085</v>
      </c>
      <c r="S406" s="55">
        <f>Table1[[#This Row],[On-Hand Stock ($)]]*Table1[[#This Row],[APU Trend]]</f>
        <v>-571.28235503958672</v>
      </c>
      <c r="T406" s="87">
        <v>-0.2</v>
      </c>
      <c r="U406" s="87" t="b">
        <f>IF(AND(Table1[[#This Row],[INVENTROY SIZING]]&lt;0,Table1[[#This Row],[Lead Time (days)]]&lt;30),TRUE,FALSE)</f>
        <v>1</v>
      </c>
      <c r="V406" s="28">
        <v>1</v>
      </c>
      <c r="W406" s="28">
        <f>1.65+SQRT((30)*Table1[[#This Row],[Demand variability (COV)]])+(V406*Table1[[#This Row],[APU
(units)]])^2</f>
        <v>10201639.624841766</v>
      </c>
      <c r="X406" s="28">
        <f>(Table1[[#This Row],[INVENTORY IN UNITS ON HAND]]-W406)*Table1[[#This Row],[Std. Price ($)]]</f>
        <v>-58283191.420795754</v>
      </c>
      <c r="Y406" s="28">
        <v>0.13</v>
      </c>
      <c r="Z406" s="28">
        <v>13</v>
      </c>
    </row>
    <row r="407" spans="1:26" x14ac:dyDescent="0.15">
      <c r="A407" s="31">
        <v>98453.012337015418</v>
      </c>
      <c r="B407" s="32">
        <v>7.2380000000000004</v>
      </c>
      <c r="C407" s="32">
        <v>23182.415210254072</v>
      </c>
      <c r="D407" s="32">
        <f>C407/Table1[[#This Row],[Std. Price ($)]]</f>
        <v>3202.8758234669895</v>
      </c>
      <c r="E407" s="28">
        <v>3792</v>
      </c>
      <c r="F407" s="28">
        <f>Table1[[#This Row],[APU
(units)]]*(1+Table1[[#This Row],[APU Trend]])^0</f>
        <v>3792</v>
      </c>
      <c r="G407" s="28">
        <f>Table1[[#This Row],[APU
(units)]]*(1+Table1[[#This Row],[APU Trend]])^1</f>
        <v>9480</v>
      </c>
      <c r="H407" s="28">
        <f>Table1[[#This Row],[APU
(units)]]*(1+Table1[[#This Row],[APU Trend]])^2</f>
        <v>23700</v>
      </c>
      <c r="I407" s="55">
        <f>Table1[[#This Row],[APU
(units)]]*(1+Table1[[#This Row],[APU Trend]])^3</f>
        <v>59250</v>
      </c>
      <c r="J407" s="55">
        <f>Table1[[#This Row],[APU
(units)]]*(1+Table1[[#This Row],[APU Trend]])^4</f>
        <v>148125</v>
      </c>
      <c r="K407" s="55">
        <f>Table1[[#This Row],[APU
(units)]]*(1+Table1[[#This Row],[APU Trend]])^5</f>
        <v>370312.5</v>
      </c>
      <c r="L407" s="55">
        <f>Table1[[#This Row],[APU
(units)]]*(1+Table1[[#This Row],[APU Trend]])^6</f>
        <v>925781.25</v>
      </c>
      <c r="M407" s="55">
        <f>Table1[[#This Row],[APU
(units)]]*(1+Table1[[#This Row],[APU Trend]])^7</f>
        <v>2314453.125</v>
      </c>
      <c r="N407" s="55">
        <f>Table1[[#This Row],[APU
(units)]]*(1+Table1[[#This Row],[APU Trend]])^8</f>
        <v>5786132.8125</v>
      </c>
      <c r="O407" s="55">
        <f>Table1[[#This Row],[APU
(units)]]*(1+Table1[[#This Row],[APU Trend]])^9</f>
        <v>14465332.03125</v>
      </c>
      <c r="P407" s="55">
        <f>Table1[[#This Row],[APU
(units)]]*(1+Table1[[#This Row],[APU Trend]])^10</f>
        <v>36163330.078125</v>
      </c>
      <c r="Q407" s="55">
        <f>Table1[[#This Row],[APU
(units)]]*(1+Table1[[#This Row],[APU Trend]])^11</f>
        <v>90408325.1953125</v>
      </c>
      <c r="R407" s="55">
        <f>SUM(Table1[[#This Row],[Oct]:[September]])</f>
        <v>150678013.9921875</v>
      </c>
      <c r="S407" s="55">
        <f>Table1[[#This Row],[On-Hand Stock ($)]]*Table1[[#This Row],[APU Trend]]</f>
        <v>34773.62281538111</v>
      </c>
      <c r="T407" s="87">
        <v>1.5</v>
      </c>
      <c r="U407" s="87" t="b">
        <f>IF(AND(Table1[[#This Row],[INVENTROY SIZING]]&lt;0,Table1[[#This Row],[Lead Time (days)]]&lt;30),TRUE,FALSE)</f>
        <v>0</v>
      </c>
      <c r="V407" s="28">
        <v>0.84</v>
      </c>
      <c r="W407" s="28">
        <f>1.65+SQRT((30)*Table1[[#This Row],[Demand variability (COV)]])+(V407*Table1[[#This Row],[APU
(units)]])^2</f>
        <v>10146015.495604271</v>
      </c>
      <c r="X407" s="28">
        <f>(Table1[[#This Row],[INVENTORY IN UNITS ON HAND]]-W407)*Table1[[#This Row],[Std. Price ($)]]</f>
        <v>-73413677.741973475</v>
      </c>
      <c r="Y407" s="28">
        <v>0.89</v>
      </c>
      <c r="Z407" s="28">
        <v>21</v>
      </c>
    </row>
    <row r="408" spans="1:26" x14ac:dyDescent="0.15">
      <c r="A408" s="31">
        <v>88657.843930262345</v>
      </c>
      <c r="B408" s="32">
        <v>7.3040000000000003</v>
      </c>
      <c r="C408" s="32">
        <v>25451.365350400003</v>
      </c>
      <c r="D408" s="32">
        <f>C408/Table1[[#This Row],[Std. Price ($)]]</f>
        <v>3484.5790457831326</v>
      </c>
      <c r="E408" s="28">
        <v>2960</v>
      </c>
      <c r="F408" s="28">
        <f>Table1[[#This Row],[APU
(units)]]*(1+Table1[[#This Row],[APU Trend]])^0</f>
        <v>2960</v>
      </c>
      <c r="G408" s="28">
        <f>Table1[[#This Row],[APU
(units)]]*(1+Table1[[#This Row],[APU Trend]])^1</f>
        <v>6512.0000000000009</v>
      </c>
      <c r="H408" s="28">
        <f>Table1[[#This Row],[APU
(units)]]*(1+Table1[[#This Row],[APU Trend]])^2</f>
        <v>14326.400000000001</v>
      </c>
      <c r="I408" s="55">
        <f>Table1[[#This Row],[APU
(units)]]*(1+Table1[[#This Row],[APU Trend]])^3</f>
        <v>31518.080000000009</v>
      </c>
      <c r="J408" s="55">
        <f>Table1[[#This Row],[APU
(units)]]*(1+Table1[[#This Row],[APU Trend]])^4</f>
        <v>69339.776000000013</v>
      </c>
      <c r="K408" s="55">
        <f>Table1[[#This Row],[APU
(units)]]*(1+Table1[[#This Row],[APU Trend]])^5</f>
        <v>152547.50720000005</v>
      </c>
      <c r="L408" s="55">
        <f>Table1[[#This Row],[APU
(units)]]*(1+Table1[[#This Row],[APU Trend]])^6</f>
        <v>335604.51584000018</v>
      </c>
      <c r="M408" s="55">
        <f>Table1[[#This Row],[APU
(units)]]*(1+Table1[[#This Row],[APU Trend]])^7</f>
        <v>738329.93484800041</v>
      </c>
      <c r="N408" s="55">
        <f>Table1[[#This Row],[APU
(units)]]*(1+Table1[[#This Row],[APU Trend]])^8</f>
        <v>1624325.8566656008</v>
      </c>
      <c r="O408" s="55">
        <f>Table1[[#This Row],[APU
(units)]]*(1+Table1[[#This Row],[APU Trend]])^9</f>
        <v>3573516.8846643222</v>
      </c>
      <c r="P408" s="55">
        <f>Table1[[#This Row],[APU
(units)]]*(1+Table1[[#This Row],[APU Trend]])^10</f>
        <v>7861737.1462615095</v>
      </c>
      <c r="Q408" s="55">
        <f>Table1[[#This Row],[APU
(units)]]*(1+Table1[[#This Row],[APU Trend]])^11</f>
        <v>17295821.721775323</v>
      </c>
      <c r="R408" s="55">
        <f>SUM(Table1[[#This Row],[Oct]:[September]])</f>
        <v>31706539.823254757</v>
      </c>
      <c r="S408" s="55">
        <f>Table1[[#This Row],[On-Hand Stock ($)]]*Table1[[#This Row],[APU Trend]]</f>
        <v>30541.638420480002</v>
      </c>
      <c r="T408" s="87">
        <v>1.2</v>
      </c>
      <c r="U408" s="87" t="b">
        <f>IF(AND(Table1[[#This Row],[INVENTROY SIZING]]&lt;0,Table1[[#This Row],[Lead Time (days)]]&lt;30),TRUE,FALSE)</f>
        <v>0</v>
      </c>
      <c r="V408" s="28">
        <v>1</v>
      </c>
      <c r="W408" s="28">
        <f>1.65+SQRT((30)*Table1[[#This Row],[Demand variability (COV)]])+(V408*Table1[[#This Row],[APU
(units)]])^2</f>
        <v>8761606.7880930323</v>
      </c>
      <c r="X408" s="28">
        <f>(Table1[[#This Row],[INVENTORY IN UNITS ON HAND]]-W408)*Table1[[#This Row],[Std. Price ($)]]</f>
        <v>-63969324.614881106</v>
      </c>
      <c r="Y408" s="28">
        <v>0.88</v>
      </c>
      <c r="Z408" s="28">
        <v>30</v>
      </c>
    </row>
    <row r="409" spans="1:26" x14ac:dyDescent="0.15">
      <c r="A409" s="31">
        <v>77443.78208130585</v>
      </c>
      <c r="B409" s="32">
        <v>10.318000000000001</v>
      </c>
      <c r="C409" s="32">
        <v>14037.469811200002</v>
      </c>
      <c r="D409" s="32">
        <f>C409/Table1[[#This Row],[Std. Price ($)]]</f>
        <v>1360.4836025586355</v>
      </c>
      <c r="E409" s="28">
        <v>3840</v>
      </c>
      <c r="F409" s="28">
        <f>Table1[[#This Row],[APU
(units)]]*(1+Table1[[#This Row],[APU Trend]])^0</f>
        <v>3840</v>
      </c>
      <c r="G409" s="28">
        <f>Table1[[#This Row],[APU
(units)]]*(1+Table1[[#This Row],[APU Trend]])^1</f>
        <v>3072</v>
      </c>
      <c r="H409" s="28">
        <f>Table1[[#This Row],[APU
(units)]]*(1+Table1[[#This Row],[APU Trend]])^2</f>
        <v>2457.6000000000004</v>
      </c>
      <c r="I409" s="55">
        <f>Table1[[#This Row],[APU
(units)]]*(1+Table1[[#This Row],[APU Trend]])^3</f>
        <v>1966.0800000000004</v>
      </c>
      <c r="J409" s="55">
        <f>Table1[[#This Row],[APU
(units)]]*(1+Table1[[#This Row],[APU Trend]])^4</f>
        <v>1572.8640000000007</v>
      </c>
      <c r="K409" s="55">
        <f>Table1[[#This Row],[APU
(units)]]*(1+Table1[[#This Row],[APU Trend]])^5</f>
        <v>1258.2912000000008</v>
      </c>
      <c r="L409" s="55">
        <f>Table1[[#This Row],[APU
(units)]]*(1+Table1[[#This Row],[APU Trend]])^6</f>
        <v>1006.6329600000006</v>
      </c>
      <c r="M409" s="55">
        <f>Table1[[#This Row],[APU
(units)]]*(1+Table1[[#This Row],[APU Trend]])^7</f>
        <v>805.30636800000059</v>
      </c>
      <c r="N409" s="55">
        <f>Table1[[#This Row],[APU
(units)]]*(1+Table1[[#This Row],[APU Trend]])^8</f>
        <v>644.24509440000054</v>
      </c>
      <c r="O409" s="55">
        <f>Table1[[#This Row],[APU
(units)]]*(1+Table1[[#This Row],[APU Trend]])^9</f>
        <v>515.39607552000041</v>
      </c>
      <c r="P409" s="55">
        <f>Table1[[#This Row],[APU
(units)]]*(1+Table1[[#This Row],[APU Trend]])^10</f>
        <v>412.31686041600045</v>
      </c>
      <c r="Q409" s="55">
        <f>Table1[[#This Row],[APU
(units)]]*(1+Table1[[#This Row],[APU Trend]])^11</f>
        <v>329.85348833280034</v>
      </c>
      <c r="R409" s="55">
        <f>SUM(Table1[[#This Row],[Oct]:[September]])</f>
        <v>17880.586046668806</v>
      </c>
      <c r="S409" s="55">
        <f>Table1[[#This Row],[On-Hand Stock ($)]]*Table1[[#This Row],[APU Trend]]</f>
        <v>-2807.4939622400007</v>
      </c>
      <c r="T409" s="87">
        <v>-0.2</v>
      </c>
      <c r="U409" s="87" t="b">
        <f>IF(AND(Table1[[#This Row],[INVENTROY SIZING]]&lt;0,Table1[[#This Row],[Lead Time (days)]]&lt;30),TRUE,FALSE)</f>
        <v>1</v>
      </c>
      <c r="V409" s="28">
        <v>1</v>
      </c>
      <c r="W409" s="28">
        <f>1.65+SQRT((30)*Table1[[#This Row],[Demand variability (COV)]])+(V409*Table1[[#This Row],[APU
(units)]])^2</f>
        <v>14745604.65</v>
      </c>
      <c r="X409" s="28">
        <f>(Table1[[#This Row],[INVENTORY IN UNITS ON HAND]]-W409)*Table1[[#This Row],[Std. Price ($)]]</f>
        <v>-152131111.30888882</v>
      </c>
      <c r="Y409" s="28">
        <v>0.3</v>
      </c>
      <c r="Z409" s="28">
        <v>23</v>
      </c>
    </row>
    <row r="410" spans="1:26" x14ac:dyDescent="0.15">
      <c r="A410" s="31">
        <v>99408.719905353297</v>
      </c>
      <c r="B410" s="32">
        <v>7.0950000000000006</v>
      </c>
      <c r="C410" s="32">
        <v>21605.245592700008</v>
      </c>
      <c r="D410" s="32">
        <f>C410/Table1[[#This Row],[Std. Price ($)]]</f>
        <v>3045.1367995348846</v>
      </c>
      <c r="E410" s="28">
        <v>2556</v>
      </c>
      <c r="F410" s="28">
        <f>Table1[[#This Row],[APU
(units)]]*(1+Table1[[#This Row],[APU Trend]])^0</f>
        <v>2556</v>
      </c>
      <c r="G410" s="28">
        <f>Table1[[#This Row],[APU
(units)]]*(1+Table1[[#This Row],[APU Trend]])^1</f>
        <v>3834</v>
      </c>
      <c r="H410" s="28">
        <f>Table1[[#This Row],[APU
(units)]]*(1+Table1[[#This Row],[APU Trend]])^2</f>
        <v>5751</v>
      </c>
      <c r="I410" s="55">
        <f>Table1[[#This Row],[APU
(units)]]*(1+Table1[[#This Row],[APU Trend]])^3</f>
        <v>8626.5</v>
      </c>
      <c r="J410" s="55">
        <f>Table1[[#This Row],[APU
(units)]]*(1+Table1[[#This Row],[APU Trend]])^4</f>
        <v>12939.75</v>
      </c>
      <c r="K410" s="55">
        <f>Table1[[#This Row],[APU
(units)]]*(1+Table1[[#This Row],[APU Trend]])^5</f>
        <v>19409.625</v>
      </c>
      <c r="L410" s="55">
        <f>Table1[[#This Row],[APU
(units)]]*(1+Table1[[#This Row],[APU Trend]])^6</f>
        <v>29114.4375</v>
      </c>
      <c r="M410" s="55">
        <f>Table1[[#This Row],[APU
(units)]]*(1+Table1[[#This Row],[APU Trend]])^7</f>
        <v>43671.65625</v>
      </c>
      <c r="N410" s="55">
        <f>Table1[[#This Row],[APU
(units)]]*(1+Table1[[#This Row],[APU Trend]])^8</f>
        <v>65507.484375</v>
      </c>
      <c r="O410" s="55">
        <f>Table1[[#This Row],[APU
(units)]]*(1+Table1[[#This Row],[APU Trend]])^9</f>
        <v>98261.2265625</v>
      </c>
      <c r="P410" s="55">
        <f>Table1[[#This Row],[APU
(units)]]*(1+Table1[[#This Row],[APU Trend]])^10</f>
        <v>147391.83984375</v>
      </c>
      <c r="Q410" s="55">
        <f>Table1[[#This Row],[APU
(units)]]*(1+Table1[[#This Row],[APU Trend]])^11</f>
        <v>221087.759765625</v>
      </c>
      <c r="R410" s="55">
        <f>SUM(Table1[[#This Row],[Oct]:[September]])</f>
        <v>658151.279296875</v>
      </c>
      <c r="S410" s="55">
        <f>Table1[[#This Row],[On-Hand Stock ($)]]*Table1[[#This Row],[APU Trend]]</f>
        <v>10802.622796350004</v>
      </c>
      <c r="T410" s="87">
        <v>0.5</v>
      </c>
      <c r="U410" s="87" t="b">
        <f>IF(AND(Table1[[#This Row],[INVENTROY SIZING]]&lt;0,Table1[[#This Row],[Lead Time (days)]]&lt;30),TRUE,FALSE)</f>
        <v>0</v>
      </c>
      <c r="V410" s="28">
        <v>1</v>
      </c>
      <c r="W410" s="28">
        <f>1.65+SQRT((30)*Table1[[#This Row],[Demand variability (COV)]])+(V410*Table1[[#This Row],[APU
(units)]])^2</f>
        <v>6533142.361687596</v>
      </c>
      <c r="X410" s="28">
        <f>(Table1[[#This Row],[INVENTORY IN UNITS ON HAND]]-W410)*Table1[[#This Row],[Std. Price ($)]]</f>
        <v>-46331039.810580797</v>
      </c>
      <c r="Y410" s="28">
        <v>0.74</v>
      </c>
      <c r="Z410" s="28">
        <v>35</v>
      </c>
    </row>
    <row r="411" spans="1:26" x14ac:dyDescent="0.15">
      <c r="A411" s="31">
        <v>90839.044353464851</v>
      </c>
      <c r="B411" s="32">
        <v>6.4660200000000003</v>
      </c>
      <c r="C411" s="32">
        <v>6315.0319658330682</v>
      </c>
      <c r="D411" s="32">
        <f>C411/Table1[[#This Row],[Std. Price ($)]]</f>
        <v>976.64899982262159</v>
      </c>
      <c r="E411" s="28">
        <v>3680</v>
      </c>
      <c r="F411" s="28">
        <f>Table1[[#This Row],[APU
(units)]]*(1+Table1[[#This Row],[APU Trend]])^0</f>
        <v>3680</v>
      </c>
      <c r="G411" s="28">
        <f>Table1[[#This Row],[APU
(units)]]*(1+Table1[[#This Row],[APU Trend]])^1</f>
        <v>1104.0000000000002</v>
      </c>
      <c r="H411" s="28">
        <f>Table1[[#This Row],[APU
(units)]]*(1+Table1[[#This Row],[APU Trend]])^2</f>
        <v>331.2000000000001</v>
      </c>
      <c r="I411" s="55">
        <f>Table1[[#This Row],[APU
(units)]]*(1+Table1[[#This Row],[APU Trend]])^3</f>
        <v>99.360000000000042</v>
      </c>
      <c r="J411" s="55">
        <f>Table1[[#This Row],[APU
(units)]]*(1+Table1[[#This Row],[APU Trend]])^4</f>
        <v>29.808000000000018</v>
      </c>
      <c r="K411" s="55">
        <f>Table1[[#This Row],[APU
(units)]]*(1+Table1[[#This Row],[APU Trend]])^5</f>
        <v>8.9424000000000063</v>
      </c>
      <c r="L411" s="55">
        <f>Table1[[#This Row],[APU
(units)]]*(1+Table1[[#This Row],[APU Trend]])^6</f>
        <v>2.682720000000002</v>
      </c>
      <c r="M411" s="55">
        <f>Table1[[#This Row],[APU
(units)]]*(1+Table1[[#This Row],[APU Trend]])^7</f>
        <v>0.80481600000000086</v>
      </c>
      <c r="N411" s="55">
        <f>Table1[[#This Row],[APU
(units)]]*(1+Table1[[#This Row],[APU Trend]])^8</f>
        <v>0.24144480000000026</v>
      </c>
      <c r="O411" s="55">
        <f>Table1[[#This Row],[APU
(units)]]*(1+Table1[[#This Row],[APU Trend]])^9</f>
        <v>7.2433440000000085E-2</v>
      </c>
      <c r="P411" s="55">
        <f>Table1[[#This Row],[APU
(units)]]*(1+Table1[[#This Row],[APU Trend]])^10</f>
        <v>2.1730032000000028E-2</v>
      </c>
      <c r="Q411" s="55">
        <f>Table1[[#This Row],[APU
(units)]]*(1+Table1[[#This Row],[APU Trend]])^11</f>
        <v>6.5190096000000098E-3</v>
      </c>
      <c r="R411" s="55">
        <f>SUM(Table1[[#This Row],[Oct]:[September]])</f>
        <v>5257.1400632815994</v>
      </c>
      <c r="S411" s="55">
        <f>Table1[[#This Row],[On-Hand Stock ($)]]*Table1[[#This Row],[APU Trend]]</f>
        <v>-4420.5223760831477</v>
      </c>
      <c r="T411" s="87">
        <v>-0.7</v>
      </c>
      <c r="U411" s="87" t="b">
        <f>IF(AND(Table1[[#This Row],[INVENTROY SIZING]]&lt;0,Table1[[#This Row],[Lead Time (days)]]&lt;30),TRUE,FALSE)</f>
        <v>1</v>
      </c>
      <c r="V411" s="28">
        <v>1</v>
      </c>
      <c r="W411" s="28">
        <f>1.65+SQRT((30)*Table1[[#This Row],[Demand variability (COV)]])+(V411*Table1[[#This Row],[APU
(units)]])^2</f>
        <v>13542404.98166625</v>
      </c>
      <c r="X411" s="28">
        <f>(Table1[[#This Row],[INVENTORY IN UNITS ON HAND]]-W411)*Table1[[#This Row],[Std. Price ($)]]</f>
        <v>-87559146.427587777</v>
      </c>
      <c r="Y411" s="28">
        <v>0.37</v>
      </c>
      <c r="Z411" s="28">
        <v>13</v>
      </c>
    </row>
    <row r="412" spans="1:26" x14ac:dyDescent="0.15">
      <c r="A412" s="31">
        <v>46611.833050027271</v>
      </c>
      <c r="B412" s="32">
        <v>8.134500000000001</v>
      </c>
      <c r="C412" s="32">
        <v>14068.147460048003</v>
      </c>
      <c r="D412" s="32">
        <f>C412/Table1[[#This Row],[Std. Price ($)]]</f>
        <v>1729.4421857579448</v>
      </c>
      <c r="E412" s="28">
        <v>4512</v>
      </c>
      <c r="F412" s="28">
        <f>Table1[[#This Row],[APU
(units)]]*(1+Table1[[#This Row],[APU Trend]])^0</f>
        <v>4512</v>
      </c>
      <c r="G412" s="28">
        <f>Table1[[#This Row],[APU
(units)]]*(1+Table1[[#This Row],[APU Trend]])^1</f>
        <v>3609.6000000000004</v>
      </c>
      <c r="H412" s="28">
        <f>Table1[[#This Row],[APU
(units)]]*(1+Table1[[#This Row],[APU Trend]])^2</f>
        <v>2887.6800000000007</v>
      </c>
      <c r="I412" s="55">
        <f>Table1[[#This Row],[APU
(units)]]*(1+Table1[[#This Row],[APU Trend]])^3</f>
        <v>2310.1440000000007</v>
      </c>
      <c r="J412" s="55">
        <f>Table1[[#This Row],[APU
(units)]]*(1+Table1[[#This Row],[APU Trend]])^4</f>
        <v>1848.1152000000009</v>
      </c>
      <c r="K412" s="55">
        <f>Table1[[#This Row],[APU
(units)]]*(1+Table1[[#This Row],[APU Trend]])^5</f>
        <v>1478.4921600000009</v>
      </c>
      <c r="L412" s="55">
        <f>Table1[[#This Row],[APU
(units)]]*(1+Table1[[#This Row],[APU Trend]])^6</f>
        <v>1182.7937280000008</v>
      </c>
      <c r="M412" s="55">
        <f>Table1[[#This Row],[APU
(units)]]*(1+Table1[[#This Row],[APU Trend]])^7</f>
        <v>946.23498240000072</v>
      </c>
      <c r="N412" s="55">
        <f>Table1[[#This Row],[APU
(units)]]*(1+Table1[[#This Row],[APU Trend]])^8</f>
        <v>756.9879859200006</v>
      </c>
      <c r="O412" s="55">
        <f>Table1[[#This Row],[APU
(units)]]*(1+Table1[[#This Row],[APU Trend]])^9</f>
        <v>605.59038873600059</v>
      </c>
      <c r="P412" s="55">
        <f>Table1[[#This Row],[APU
(units)]]*(1+Table1[[#This Row],[APU Trend]])^10</f>
        <v>484.47231098880053</v>
      </c>
      <c r="Q412" s="55">
        <f>Table1[[#This Row],[APU
(units)]]*(1+Table1[[#This Row],[APU Trend]])^11</f>
        <v>387.57784879104042</v>
      </c>
      <c r="R412" s="55">
        <f>SUM(Table1[[#This Row],[Oct]:[September]])</f>
        <v>21009.688604835843</v>
      </c>
      <c r="S412" s="55">
        <f>Table1[[#This Row],[On-Hand Stock ($)]]*Table1[[#This Row],[APU Trend]]</f>
        <v>-2813.6294920096007</v>
      </c>
      <c r="T412" s="87">
        <v>-0.2</v>
      </c>
      <c r="U412" s="87" t="b">
        <f>IF(AND(Table1[[#This Row],[INVENTROY SIZING]]&lt;0,Table1[[#This Row],[Lead Time (days)]]&lt;30),TRUE,FALSE)</f>
        <v>1</v>
      </c>
      <c r="V412" s="28">
        <v>1</v>
      </c>
      <c r="W412" s="28">
        <f>1.65+SQRT((30)*Table1[[#This Row],[Demand variability (COV)]])+(V412*Table1[[#This Row],[APU
(units)]])^2</f>
        <v>20358150.487354647</v>
      </c>
      <c r="X412" s="28">
        <f>(Table1[[#This Row],[INVENTORY IN UNITS ON HAND]]-W412)*Table1[[#This Row],[Std. Price ($)]]</f>
        <v>-165589306.99192634</v>
      </c>
      <c r="Y412" s="28">
        <v>0.78</v>
      </c>
      <c r="Z412" s="28">
        <v>11</v>
      </c>
    </row>
    <row r="413" spans="1:26" x14ac:dyDescent="0.15">
      <c r="A413" s="31">
        <v>9568.7906917610981</v>
      </c>
      <c r="B413" s="32">
        <v>7.3040000000000003</v>
      </c>
      <c r="C413" s="32">
        <v>1310.5794511333336</v>
      </c>
      <c r="D413" s="32">
        <f>C413/Table1[[#This Row],[Std. Price ($)]]</f>
        <v>179.4331121485944</v>
      </c>
      <c r="E413" s="28">
        <v>914</v>
      </c>
      <c r="F413" s="28">
        <f>Table1[[#This Row],[APU
(units)]]*(1+Table1[[#This Row],[APU Trend]])^0</f>
        <v>914</v>
      </c>
      <c r="G413" s="28">
        <f>Table1[[#This Row],[APU
(units)]]*(1+Table1[[#This Row],[APU Trend]])^1</f>
        <v>1096.8</v>
      </c>
      <c r="H413" s="28">
        <f>Table1[[#This Row],[APU
(units)]]*(1+Table1[[#This Row],[APU Trend]])^2</f>
        <v>1316.1599999999999</v>
      </c>
      <c r="I413" s="55">
        <f>Table1[[#This Row],[APU
(units)]]*(1+Table1[[#This Row],[APU Trend]])^3</f>
        <v>1579.3920000000001</v>
      </c>
      <c r="J413" s="55">
        <f>Table1[[#This Row],[APU
(units)]]*(1+Table1[[#This Row],[APU Trend]])^4</f>
        <v>1895.2703999999999</v>
      </c>
      <c r="K413" s="55">
        <f>Table1[[#This Row],[APU
(units)]]*(1+Table1[[#This Row],[APU Trend]])^5</f>
        <v>2274.3244799999998</v>
      </c>
      <c r="L413" s="55">
        <f>Table1[[#This Row],[APU
(units)]]*(1+Table1[[#This Row],[APU Trend]])^6</f>
        <v>2729.1893759999998</v>
      </c>
      <c r="M413" s="55">
        <f>Table1[[#This Row],[APU
(units)]]*(1+Table1[[#This Row],[APU Trend]])^7</f>
        <v>3275.0272511999997</v>
      </c>
      <c r="N413" s="55">
        <f>Table1[[#This Row],[APU
(units)]]*(1+Table1[[#This Row],[APU Trend]])^8</f>
        <v>3930.0327014399995</v>
      </c>
      <c r="O413" s="55">
        <f>Table1[[#This Row],[APU
(units)]]*(1+Table1[[#This Row],[APU Trend]])^9</f>
        <v>4716.0392417279991</v>
      </c>
      <c r="P413" s="55">
        <f>Table1[[#This Row],[APU
(units)]]*(1+Table1[[#This Row],[APU Trend]])^10</f>
        <v>5659.2470900735989</v>
      </c>
      <c r="Q413" s="55">
        <f>Table1[[#This Row],[APU
(units)]]*(1+Table1[[#This Row],[APU Trend]])^11</f>
        <v>6791.0965080883188</v>
      </c>
      <c r="R413" s="55">
        <f>SUM(Table1[[#This Row],[Oct]:[September]])</f>
        <v>36176.579048529915</v>
      </c>
      <c r="S413" s="55">
        <f>Table1[[#This Row],[On-Hand Stock ($)]]*Table1[[#This Row],[APU Trend]]</f>
        <v>262.11589022666675</v>
      </c>
      <c r="T413" s="87">
        <v>0.2</v>
      </c>
      <c r="U413" s="87" t="b">
        <f>IF(AND(Table1[[#This Row],[INVENTROY SIZING]]&lt;0,Table1[[#This Row],[Lead Time (days)]]&lt;30),TRUE,FALSE)</f>
        <v>0</v>
      </c>
      <c r="V413" s="28">
        <v>1</v>
      </c>
      <c r="W413" s="28">
        <f>1.65+SQRT((30)*Table1[[#This Row],[Demand variability (COV)]])+(V413*Table1[[#This Row],[APU
(units)]])^2</f>
        <v>835400.38861278747</v>
      </c>
      <c r="X413" s="28">
        <f>(Table1[[#This Row],[INVENTORY IN UNITS ON HAND]]-W413)*Table1[[#This Row],[Std. Price ($)]]</f>
        <v>-6100453.8589766668</v>
      </c>
      <c r="Y413" s="28">
        <v>0.25</v>
      </c>
      <c r="Z413" s="28">
        <v>11</v>
      </c>
    </row>
    <row r="414" spans="1:26" x14ac:dyDescent="0.15">
      <c r="A414" s="31">
        <v>11902.973602872391</v>
      </c>
      <c r="B414" s="32">
        <v>7.219850000000001</v>
      </c>
      <c r="C414" s="32">
        <v>70479.532722910866</v>
      </c>
      <c r="D414" s="32">
        <f>C414/Table1[[#This Row],[Std. Price ($)]]</f>
        <v>9761.9109431512916</v>
      </c>
      <c r="E414" s="28">
        <v>4422</v>
      </c>
      <c r="F414" s="28">
        <f>Table1[[#This Row],[APU
(units)]]*(1+Table1[[#This Row],[APU Trend]])^0</f>
        <v>4422</v>
      </c>
      <c r="G414" s="28">
        <f>Table1[[#This Row],[APU
(units)]]*(1+Table1[[#This Row],[APU Trend]])^1</f>
        <v>9728.4000000000015</v>
      </c>
      <c r="H414" s="28">
        <f>Table1[[#This Row],[APU
(units)]]*(1+Table1[[#This Row],[APU Trend]])^2</f>
        <v>21402.480000000003</v>
      </c>
      <c r="I414" s="55">
        <f>Table1[[#This Row],[APU
(units)]]*(1+Table1[[#This Row],[APU Trend]])^3</f>
        <v>47085.456000000013</v>
      </c>
      <c r="J414" s="55">
        <f>Table1[[#This Row],[APU
(units)]]*(1+Table1[[#This Row],[APU Trend]])^4</f>
        <v>103588.00320000004</v>
      </c>
      <c r="K414" s="55">
        <f>Table1[[#This Row],[APU
(units)]]*(1+Table1[[#This Row],[APU Trend]])^5</f>
        <v>227893.60704000009</v>
      </c>
      <c r="L414" s="55">
        <f>Table1[[#This Row],[APU
(units)]]*(1+Table1[[#This Row],[APU Trend]])^6</f>
        <v>501365.93548800022</v>
      </c>
      <c r="M414" s="55">
        <f>Table1[[#This Row],[APU
(units)]]*(1+Table1[[#This Row],[APU Trend]])^7</f>
        <v>1103005.0580736008</v>
      </c>
      <c r="N414" s="55">
        <f>Table1[[#This Row],[APU
(units)]]*(1+Table1[[#This Row],[APU Trend]])^8</f>
        <v>2426611.1277619214</v>
      </c>
      <c r="O414" s="55">
        <f>Table1[[#This Row],[APU
(units)]]*(1+Table1[[#This Row],[APU Trend]])^9</f>
        <v>5338544.4810762275</v>
      </c>
      <c r="P414" s="55">
        <f>Table1[[#This Row],[APU
(units)]]*(1+Table1[[#This Row],[APU Trend]])^10</f>
        <v>11744797.858367702</v>
      </c>
      <c r="Q414" s="55">
        <f>Table1[[#This Row],[APU
(units)]]*(1+Table1[[#This Row],[APU Trend]])^11</f>
        <v>25838555.288408946</v>
      </c>
      <c r="R414" s="55">
        <f>SUM(Table1[[#This Row],[Oct]:[September]])</f>
        <v>47366999.695416398</v>
      </c>
      <c r="S414" s="55">
        <f>Table1[[#This Row],[On-Hand Stock ($)]]*Table1[[#This Row],[APU Trend]]</f>
        <v>84575.439267493042</v>
      </c>
      <c r="T414" s="87">
        <v>1.2</v>
      </c>
      <c r="U414" s="87" t="b">
        <f>IF(AND(Table1[[#This Row],[INVENTROY SIZING]]&lt;0,Table1[[#This Row],[Lead Time (days)]]&lt;30),TRUE,FALSE)</f>
        <v>0</v>
      </c>
      <c r="V414" s="28">
        <v>1</v>
      </c>
      <c r="W414" s="28">
        <f>1.65+SQRT((30)*Table1[[#This Row],[Demand variability (COV)]])+(V414*Table1[[#This Row],[APU
(units)]])^2</f>
        <v>19554091.208776843</v>
      </c>
      <c r="X414" s="28">
        <f>(Table1[[#This Row],[INVENTORY IN UNITS ON HAND]]-W414)*Table1[[#This Row],[Std. Price ($)]]</f>
        <v>-141107125.88096461</v>
      </c>
      <c r="Y414" s="28">
        <v>1.03</v>
      </c>
      <c r="Z414" s="28">
        <v>49</v>
      </c>
    </row>
    <row r="415" spans="1:26" x14ac:dyDescent="0.15">
      <c r="A415" s="31">
        <v>51627.959969394855</v>
      </c>
      <c r="B415" s="32">
        <v>7.1830000000000007</v>
      </c>
      <c r="C415" s="32">
        <v>13133.860670502003</v>
      </c>
      <c r="D415" s="32">
        <f>C415/Table1[[#This Row],[Std. Price ($)]]</f>
        <v>1828.4645232496173</v>
      </c>
      <c r="E415" s="28">
        <v>4852</v>
      </c>
      <c r="F415" s="28">
        <f>Table1[[#This Row],[APU
(units)]]*(1+Table1[[#This Row],[APU Trend]])^0</f>
        <v>4852</v>
      </c>
      <c r="G415" s="28">
        <f>Table1[[#This Row],[APU
(units)]]*(1+Table1[[#This Row],[APU Trend]])^1</f>
        <v>6792.7999999999993</v>
      </c>
      <c r="H415" s="28">
        <f>Table1[[#This Row],[APU
(units)]]*(1+Table1[[#This Row],[APU Trend]])^2</f>
        <v>9509.9199999999983</v>
      </c>
      <c r="I415" s="55">
        <f>Table1[[#This Row],[APU
(units)]]*(1+Table1[[#This Row],[APU Trend]])^3</f>
        <v>13313.887999999997</v>
      </c>
      <c r="J415" s="55">
        <f>Table1[[#This Row],[APU
(units)]]*(1+Table1[[#This Row],[APU Trend]])^4</f>
        <v>18639.443199999994</v>
      </c>
      <c r="K415" s="55">
        <f>Table1[[#This Row],[APU
(units)]]*(1+Table1[[#This Row],[APU Trend]])^5</f>
        <v>26095.220479999993</v>
      </c>
      <c r="L415" s="55">
        <f>Table1[[#This Row],[APU
(units)]]*(1+Table1[[#This Row],[APU Trend]])^6</f>
        <v>36533.308671999985</v>
      </c>
      <c r="M415" s="55">
        <f>Table1[[#This Row],[APU
(units)]]*(1+Table1[[#This Row],[APU Trend]])^7</f>
        <v>51146.632140799971</v>
      </c>
      <c r="N415" s="55">
        <f>Table1[[#This Row],[APU
(units)]]*(1+Table1[[#This Row],[APU Trend]])^8</f>
        <v>71605.284997119961</v>
      </c>
      <c r="O415" s="55">
        <f>Table1[[#This Row],[APU
(units)]]*(1+Table1[[#This Row],[APU Trend]])^9</f>
        <v>100247.39899596793</v>
      </c>
      <c r="P415" s="55">
        <f>Table1[[#This Row],[APU
(units)]]*(1+Table1[[#This Row],[APU Trend]])^10</f>
        <v>140346.35859435512</v>
      </c>
      <c r="Q415" s="55">
        <f>Table1[[#This Row],[APU
(units)]]*(1+Table1[[#This Row],[APU Trend]])^11</f>
        <v>196484.90203209713</v>
      </c>
      <c r="R415" s="55">
        <f>SUM(Table1[[#This Row],[Oct]:[September]])</f>
        <v>675567.15711234009</v>
      </c>
      <c r="S415" s="55">
        <f>Table1[[#This Row],[On-Hand Stock ($)]]*Table1[[#This Row],[APU Trend]]</f>
        <v>5253.5442682008015</v>
      </c>
      <c r="T415" s="87">
        <v>0.4</v>
      </c>
      <c r="U415" s="87" t="b">
        <f>IF(AND(Table1[[#This Row],[INVENTROY SIZING]]&lt;0,Table1[[#This Row],[Lead Time (days)]]&lt;30),TRUE,FALSE)</f>
        <v>0</v>
      </c>
      <c r="V415" s="28">
        <v>1</v>
      </c>
      <c r="W415" s="28">
        <f>1.65+SQRT((30)*Table1[[#This Row],[Demand variability (COV)]])+(V415*Table1[[#This Row],[APU
(units)]])^2</f>
        <v>23541909.927849926</v>
      </c>
      <c r="X415" s="28">
        <f>(Table1[[#This Row],[INVENTORY IN UNITS ON HAND]]-W415)*Table1[[#This Row],[Std. Price ($)]]</f>
        <v>-169088405.15107554</v>
      </c>
      <c r="Y415" s="28">
        <v>0.61</v>
      </c>
      <c r="Z415" s="28">
        <v>13</v>
      </c>
    </row>
    <row r="416" spans="1:26" x14ac:dyDescent="0.15">
      <c r="A416" s="31">
        <v>3527.3940875111489</v>
      </c>
      <c r="B416" s="32">
        <v>7.1830000000000007</v>
      </c>
      <c r="C416" s="32">
        <v>70923.28775077335</v>
      </c>
      <c r="D416" s="32">
        <f>C416/Table1[[#This Row],[Std. Price ($)]]</f>
        <v>9873.7696993976533</v>
      </c>
      <c r="E416" s="28">
        <v>4148</v>
      </c>
      <c r="F416" s="28">
        <f>Table1[[#This Row],[APU
(units)]]*(1+Table1[[#This Row],[APU Trend]])^0</f>
        <v>4148</v>
      </c>
      <c r="G416" s="28">
        <f>Table1[[#This Row],[APU
(units)]]*(1+Table1[[#This Row],[APU Trend]])^1</f>
        <v>10370</v>
      </c>
      <c r="H416" s="28">
        <f>Table1[[#This Row],[APU
(units)]]*(1+Table1[[#This Row],[APU Trend]])^2</f>
        <v>25925</v>
      </c>
      <c r="I416" s="55">
        <f>Table1[[#This Row],[APU
(units)]]*(1+Table1[[#This Row],[APU Trend]])^3</f>
        <v>64812.5</v>
      </c>
      <c r="J416" s="55">
        <f>Table1[[#This Row],[APU
(units)]]*(1+Table1[[#This Row],[APU Trend]])^4</f>
        <v>162031.25</v>
      </c>
      <c r="K416" s="55">
        <f>Table1[[#This Row],[APU
(units)]]*(1+Table1[[#This Row],[APU Trend]])^5</f>
        <v>405078.125</v>
      </c>
      <c r="L416" s="55">
        <f>Table1[[#This Row],[APU
(units)]]*(1+Table1[[#This Row],[APU Trend]])^6</f>
        <v>1012695.3125</v>
      </c>
      <c r="M416" s="55">
        <f>Table1[[#This Row],[APU
(units)]]*(1+Table1[[#This Row],[APU Trend]])^7</f>
        <v>2531738.28125</v>
      </c>
      <c r="N416" s="55">
        <f>Table1[[#This Row],[APU
(units)]]*(1+Table1[[#This Row],[APU Trend]])^8</f>
        <v>6329345.703125</v>
      </c>
      <c r="O416" s="55">
        <f>Table1[[#This Row],[APU
(units)]]*(1+Table1[[#This Row],[APU Trend]])^9</f>
        <v>15823364.2578125</v>
      </c>
      <c r="P416" s="55">
        <f>Table1[[#This Row],[APU
(units)]]*(1+Table1[[#This Row],[APU Trend]])^10</f>
        <v>39558410.64453125</v>
      </c>
      <c r="Q416" s="55">
        <f>Table1[[#This Row],[APU
(units)]]*(1+Table1[[#This Row],[APU Trend]])^11</f>
        <v>98896026.611328125</v>
      </c>
      <c r="R416" s="55">
        <f>SUM(Table1[[#This Row],[Oct]:[September]])</f>
        <v>164823945.68554688</v>
      </c>
      <c r="S416" s="55">
        <f>Table1[[#This Row],[On-Hand Stock ($)]]*Table1[[#This Row],[APU Trend]]</f>
        <v>106384.93162616002</v>
      </c>
      <c r="T416" s="87">
        <v>1.5</v>
      </c>
      <c r="U416" s="87" t="b">
        <f>IF(AND(Table1[[#This Row],[INVENTROY SIZING]]&lt;0,Table1[[#This Row],[Lead Time (days)]]&lt;30),TRUE,FALSE)</f>
        <v>0</v>
      </c>
      <c r="V416" s="28">
        <v>1</v>
      </c>
      <c r="W416" s="28">
        <f>1.65+SQRT((30)*Table1[[#This Row],[Demand variability (COV)]])+(V416*Table1[[#This Row],[APU
(units)]])^2</f>
        <v>17205909.997413024</v>
      </c>
      <c r="X416" s="28">
        <f>(Table1[[#This Row],[INVENTORY IN UNITS ON HAND]]-W416)*Table1[[#This Row],[Std. Price ($)]]</f>
        <v>-123519128.22366698</v>
      </c>
      <c r="Y416" s="28">
        <v>0.63</v>
      </c>
      <c r="Z416" s="28">
        <v>80</v>
      </c>
    </row>
    <row r="417" spans="1:26" x14ac:dyDescent="0.15">
      <c r="A417" s="31">
        <v>77635.184088541573</v>
      </c>
      <c r="B417" s="32">
        <v>9.0420000000000016</v>
      </c>
      <c r="C417" s="32">
        <v>25577.932780067746</v>
      </c>
      <c r="D417" s="32">
        <f>C417/Table1[[#This Row],[Std. Price ($)]]</f>
        <v>2828.7915040995067</v>
      </c>
      <c r="E417" s="28">
        <v>4956</v>
      </c>
      <c r="F417" s="28">
        <f>Table1[[#This Row],[APU
(units)]]*(1+Table1[[#This Row],[APU Trend]])^0</f>
        <v>4956</v>
      </c>
      <c r="G417" s="28">
        <f>Table1[[#This Row],[APU
(units)]]*(1+Table1[[#This Row],[APU Trend]])^1</f>
        <v>5947.2</v>
      </c>
      <c r="H417" s="28">
        <f>Table1[[#This Row],[APU
(units)]]*(1+Table1[[#This Row],[APU Trend]])^2</f>
        <v>7136.6399999999994</v>
      </c>
      <c r="I417" s="55">
        <f>Table1[[#This Row],[APU
(units)]]*(1+Table1[[#This Row],[APU Trend]])^3</f>
        <v>8563.9680000000008</v>
      </c>
      <c r="J417" s="55">
        <f>Table1[[#This Row],[APU
(units)]]*(1+Table1[[#This Row],[APU Trend]])^4</f>
        <v>10276.7616</v>
      </c>
      <c r="K417" s="55">
        <f>Table1[[#This Row],[APU
(units)]]*(1+Table1[[#This Row],[APU Trend]])^5</f>
        <v>12332.11392</v>
      </c>
      <c r="L417" s="55">
        <f>Table1[[#This Row],[APU
(units)]]*(1+Table1[[#This Row],[APU Trend]])^6</f>
        <v>14798.536703999998</v>
      </c>
      <c r="M417" s="55">
        <f>Table1[[#This Row],[APU
(units)]]*(1+Table1[[#This Row],[APU Trend]])^7</f>
        <v>17758.244044799998</v>
      </c>
      <c r="N417" s="55">
        <f>Table1[[#This Row],[APU
(units)]]*(1+Table1[[#This Row],[APU Trend]])^8</f>
        <v>21309.892853759997</v>
      </c>
      <c r="O417" s="55">
        <f>Table1[[#This Row],[APU
(units)]]*(1+Table1[[#This Row],[APU Trend]])^9</f>
        <v>25571.871424511995</v>
      </c>
      <c r="P417" s="55">
        <f>Table1[[#This Row],[APU
(units)]]*(1+Table1[[#This Row],[APU Trend]])^10</f>
        <v>30686.245709414394</v>
      </c>
      <c r="Q417" s="55">
        <f>Table1[[#This Row],[APU
(units)]]*(1+Table1[[#This Row],[APU Trend]])^11</f>
        <v>36823.494851297277</v>
      </c>
      <c r="R417" s="55">
        <f>SUM(Table1[[#This Row],[Oct]:[September]])</f>
        <v>196160.96910778369</v>
      </c>
      <c r="S417" s="55">
        <f>Table1[[#This Row],[On-Hand Stock ($)]]*Table1[[#This Row],[APU Trend]]</f>
        <v>5115.5865560135499</v>
      </c>
      <c r="T417" s="87">
        <v>0.2</v>
      </c>
      <c r="U417" s="87" t="b">
        <f>IF(AND(Table1[[#This Row],[INVENTROY SIZING]]&lt;0,Table1[[#This Row],[Lead Time (days)]]&lt;30),TRUE,FALSE)</f>
        <v>0</v>
      </c>
      <c r="V417" s="28">
        <v>0.78</v>
      </c>
      <c r="W417" s="28">
        <f>1.65+SQRT((30)*Table1[[#This Row],[Demand variability (COV)]])+(V417*Table1[[#This Row],[APU
(units)]])^2</f>
        <v>14943486.56199014</v>
      </c>
      <c r="X417" s="28">
        <f>(Table1[[#This Row],[INVENTORY IN UNITS ON HAND]]-W417)*Table1[[#This Row],[Std. Price ($)]]</f>
        <v>-135093427.56073481</v>
      </c>
      <c r="Y417" s="28">
        <v>0.31</v>
      </c>
      <c r="Z417" s="28">
        <v>30</v>
      </c>
    </row>
    <row r="418" spans="1:26" x14ac:dyDescent="0.15">
      <c r="A418" s="31">
        <v>88457.067407755647</v>
      </c>
      <c r="B418" s="32">
        <v>7.4766560000000011</v>
      </c>
      <c r="C418" s="32">
        <v>35930.280598164958</v>
      </c>
      <c r="D418" s="32">
        <f>C418/Table1[[#This Row],[Std. Price ($)]]</f>
        <v>4805.6618624910589</v>
      </c>
      <c r="E418" s="28">
        <v>4318</v>
      </c>
      <c r="F418" s="28">
        <f>Table1[[#This Row],[APU
(units)]]*(1+Table1[[#This Row],[APU Trend]])^0</f>
        <v>4318</v>
      </c>
      <c r="G418" s="28">
        <f>Table1[[#This Row],[APU
(units)]]*(1+Table1[[#This Row],[APU Trend]])^1</f>
        <v>5181.5999999999995</v>
      </c>
      <c r="H418" s="28">
        <f>Table1[[#This Row],[APU
(units)]]*(1+Table1[[#This Row],[APU Trend]])^2</f>
        <v>6217.92</v>
      </c>
      <c r="I418" s="55">
        <f>Table1[[#This Row],[APU
(units)]]*(1+Table1[[#This Row],[APU Trend]])^3</f>
        <v>7461.5039999999999</v>
      </c>
      <c r="J418" s="55">
        <f>Table1[[#This Row],[APU
(units)]]*(1+Table1[[#This Row],[APU Trend]])^4</f>
        <v>8953.8047999999999</v>
      </c>
      <c r="K418" s="55">
        <f>Table1[[#This Row],[APU
(units)]]*(1+Table1[[#This Row],[APU Trend]])^5</f>
        <v>10744.565759999999</v>
      </c>
      <c r="L418" s="55">
        <f>Table1[[#This Row],[APU
(units)]]*(1+Table1[[#This Row],[APU Trend]])^6</f>
        <v>12893.478911999999</v>
      </c>
      <c r="M418" s="55">
        <f>Table1[[#This Row],[APU
(units)]]*(1+Table1[[#This Row],[APU Trend]])^7</f>
        <v>15472.174694399999</v>
      </c>
      <c r="N418" s="55">
        <f>Table1[[#This Row],[APU
(units)]]*(1+Table1[[#This Row],[APU Trend]])^8</f>
        <v>18566.609633279997</v>
      </c>
      <c r="O418" s="55">
        <f>Table1[[#This Row],[APU
(units)]]*(1+Table1[[#This Row],[APU Trend]])^9</f>
        <v>22279.931559935998</v>
      </c>
      <c r="P418" s="55">
        <f>Table1[[#This Row],[APU
(units)]]*(1+Table1[[#This Row],[APU Trend]])^10</f>
        <v>26735.917871923197</v>
      </c>
      <c r="Q418" s="55">
        <f>Table1[[#This Row],[APU
(units)]]*(1+Table1[[#This Row],[APU Trend]])^11</f>
        <v>32083.101446307835</v>
      </c>
      <c r="R418" s="55">
        <f>SUM(Table1[[#This Row],[Oct]:[September]])</f>
        <v>170908.60867784702</v>
      </c>
      <c r="S418" s="55">
        <f>Table1[[#This Row],[On-Hand Stock ($)]]*Table1[[#This Row],[APU Trend]]</f>
        <v>7186.0561196329918</v>
      </c>
      <c r="T418" s="87">
        <v>0.2</v>
      </c>
      <c r="U418" s="87" t="b">
        <f>IF(AND(Table1[[#This Row],[INVENTROY SIZING]]&lt;0,Table1[[#This Row],[Lead Time (days)]]&lt;30),TRUE,FALSE)</f>
        <v>0</v>
      </c>
      <c r="V418" s="28">
        <v>1</v>
      </c>
      <c r="W418" s="28">
        <f>1.65+SQRT((30)*Table1[[#This Row],[Demand variability (COV)]])+(V418*Table1[[#This Row],[APU
(units)]])^2</f>
        <v>18645128.936335344</v>
      </c>
      <c r="X418" s="28">
        <f>(Table1[[#This Row],[INVENTORY IN UNITS ON HAND]]-W418)*Table1[[#This Row],[Std. Price ($)]]</f>
        <v>-139367284.85202712</v>
      </c>
      <c r="Y418" s="28">
        <v>0.36</v>
      </c>
      <c r="Z418" s="28">
        <v>58</v>
      </c>
    </row>
    <row r="419" spans="1:26" x14ac:dyDescent="0.15">
      <c r="A419" s="31">
        <v>16052.878428875405</v>
      </c>
      <c r="B419" s="32">
        <v>5.5990000000000002</v>
      </c>
      <c r="C419" s="32">
        <v>18539.599110237341</v>
      </c>
      <c r="D419" s="32">
        <f>C419/Table1[[#This Row],[Std. Price ($)]]</f>
        <v>3311.2339900406037</v>
      </c>
      <c r="E419" s="28">
        <v>1844</v>
      </c>
      <c r="F419" s="28">
        <f>Table1[[#This Row],[APU
(units)]]*(1+Table1[[#This Row],[APU Trend]])^0</f>
        <v>1844</v>
      </c>
      <c r="G419" s="28">
        <f>Table1[[#This Row],[APU
(units)]]*(1+Table1[[#This Row],[APU Trend]])^1</f>
        <v>553.20000000000005</v>
      </c>
      <c r="H419" s="28">
        <f>Table1[[#This Row],[APU
(units)]]*(1+Table1[[#This Row],[APU Trend]])^2</f>
        <v>165.96000000000004</v>
      </c>
      <c r="I419" s="55">
        <f>Table1[[#This Row],[APU
(units)]]*(1+Table1[[#This Row],[APU Trend]])^3</f>
        <v>49.788000000000018</v>
      </c>
      <c r="J419" s="55">
        <f>Table1[[#This Row],[APU
(units)]]*(1+Table1[[#This Row],[APU Trend]])^4</f>
        <v>14.93640000000001</v>
      </c>
      <c r="K419" s="55">
        <f>Table1[[#This Row],[APU
(units)]]*(1+Table1[[#This Row],[APU Trend]])^5</f>
        <v>4.4809200000000029</v>
      </c>
      <c r="L419" s="55">
        <f>Table1[[#This Row],[APU
(units)]]*(1+Table1[[#This Row],[APU Trend]])^6</f>
        <v>1.3442760000000011</v>
      </c>
      <c r="M419" s="55">
        <f>Table1[[#This Row],[APU
(units)]]*(1+Table1[[#This Row],[APU Trend]])^7</f>
        <v>0.40328280000000039</v>
      </c>
      <c r="N419" s="55">
        <f>Table1[[#This Row],[APU
(units)]]*(1+Table1[[#This Row],[APU Trend]])^8</f>
        <v>0.12098484000000014</v>
      </c>
      <c r="O419" s="55">
        <f>Table1[[#This Row],[APU
(units)]]*(1+Table1[[#This Row],[APU Trend]])^9</f>
        <v>3.6295452000000047E-2</v>
      </c>
      <c r="P419" s="55">
        <f>Table1[[#This Row],[APU
(units)]]*(1+Table1[[#This Row],[APU Trend]])^10</f>
        <v>1.0888635600000014E-2</v>
      </c>
      <c r="Q419" s="55">
        <f>Table1[[#This Row],[APU
(units)]]*(1+Table1[[#This Row],[APU Trend]])^11</f>
        <v>3.2665906800000049E-3</v>
      </c>
      <c r="R419" s="55">
        <f>SUM(Table1[[#This Row],[Oct]:[September]])</f>
        <v>2634.2843143182799</v>
      </c>
      <c r="S419" s="55">
        <f>Table1[[#This Row],[On-Hand Stock ($)]]*Table1[[#This Row],[APU Trend]]</f>
        <v>-12977.719377166139</v>
      </c>
      <c r="T419" s="87">
        <v>-0.7</v>
      </c>
      <c r="U419" s="87" t="b">
        <f>IF(AND(Table1[[#This Row],[INVENTROY SIZING]]&lt;0,Table1[[#This Row],[Lead Time (days)]]&lt;30),TRUE,FALSE)</f>
        <v>0</v>
      </c>
      <c r="V419" s="28">
        <v>1</v>
      </c>
      <c r="W419" s="28">
        <f>1.65+SQRT((30)*Table1[[#This Row],[Demand variability (COV)]])+(V419*Table1[[#This Row],[APU
(units)]])^2</f>
        <v>3400341.9627717305</v>
      </c>
      <c r="X419" s="28">
        <f>(Table1[[#This Row],[INVENTORY IN UNITS ON HAND]]-W419)*Table1[[#This Row],[Std. Price ($)]]</f>
        <v>-19019975.050448682</v>
      </c>
      <c r="Y419" s="28">
        <v>0.62</v>
      </c>
      <c r="Z419" s="28">
        <v>58</v>
      </c>
    </row>
    <row r="420" spans="1:26" x14ac:dyDescent="0.15">
      <c r="A420" s="31">
        <v>83385.075329696789</v>
      </c>
      <c r="B420" s="32">
        <v>10.443961000000002</v>
      </c>
      <c r="C420" s="32">
        <v>74072.655347466789</v>
      </c>
      <c r="D420" s="32">
        <f>C420/Table1[[#This Row],[Std. Price ($)]]</f>
        <v>7092.3910331977277</v>
      </c>
      <c r="E420" s="28">
        <v>5668</v>
      </c>
      <c r="F420" s="28">
        <f>Table1[[#This Row],[APU
(units)]]*(1+Table1[[#This Row],[APU Trend]])^0</f>
        <v>5668</v>
      </c>
      <c r="G420" s="28">
        <f>Table1[[#This Row],[APU
(units)]]*(1+Table1[[#This Row],[APU Trend]])^1</f>
        <v>14170</v>
      </c>
      <c r="H420" s="28">
        <f>Table1[[#This Row],[APU
(units)]]*(1+Table1[[#This Row],[APU Trend]])^2</f>
        <v>35425</v>
      </c>
      <c r="I420" s="55">
        <f>Table1[[#This Row],[APU
(units)]]*(1+Table1[[#This Row],[APU Trend]])^3</f>
        <v>88562.5</v>
      </c>
      <c r="J420" s="55">
        <f>Table1[[#This Row],[APU
(units)]]*(1+Table1[[#This Row],[APU Trend]])^4</f>
        <v>221406.25</v>
      </c>
      <c r="K420" s="55">
        <f>Table1[[#This Row],[APU
(units)]]*(1+Table1[[#This Row],[APU Trend]])^5</f>
        <v>553515.625</v>
      </c>
      <c r="L420" s="55">
        <f>Table1[[#This Row],[APU
(units)]]*(1+Table1[[#This Row],[APU Trend]])^6</f>
        <v>1383789.0625</v>
      </c>
      <c r="M420" s="55">
        <f>Table1[[#This Row],[APU
(units)]]*(1+Table1[[#This Row],[APU Trend]])^7</f>
        <v>3459472.65625</v>
      </c>
      <c r="N420" s="55">
        <f>Table1[[#This Row],[APU
(units)]]*(1+Table1[[#This Row],[APU Trend]])^8</f>
        <v>8648681.640625</v>
      </c>
      <c r="O420" s="55">
        <f>Table1[[#This Row],[APU
(units)]]*(1+Table1[[#This Row],[APU Trend]])^9</f>
        <v>21621704.1015625</v>
      </c>
      <c r="P420" s="55">
        <f>Table1[[#This Row],[APU
(units)]]*(1+Table1[[#This Row],[APU Trend]])^10</f>
        <v>54054260.25390625</v>
      </c>
      <c r="Q420" s="55">
        <f>Table1[[#This Row],[APU
(units)]]*(1+Table1[[#This Row],[APU Trend]])^11</f>
        <v>135135650.63476562</v>
      </c>
      <c r="R420" s="55">
        <f>SUM(Table1[[#This Row],[Oct]:[September]])</f>
        <v>225222305.72460938</v>
      </c>
      <c r="S420" s="55">
        <f>Table1[[#This Row],[On-Hand Stock ($)]]*Table1[[#This Row],[APU Trend]]</f>
        <v>111108.98302120018</v>
      </c>
      <c r="T420" s="87">
        <v>1.5</v>
      </c>
      <c r="U420" s="87" t="b">
        <f>IF(AND(Table1[[#This Row],[INVENTROY SIZING]]&lt;0,Table1[[#This Row],[Lead Time (days)]]&lt;30),TRUE,FALSE)</f>
        <v>0</v>
      </c>
      <c r="V420" s="28">
        <v>0.78</v>
      </c>
      <c r="W420" s="28">
        <f>1.65+SQRT((30)*Table1[[#This Row],[Demand variability (COV)]])+(V420*Table1[[#This Row],[APU
(units)]])^2</f>
        <v>19545600.71338046</v>
      </c>
      <c r="X420" s="28">
        <f>(Table1[[#This Row],[INVENTORY IN UNITS ON HAND]]-W420)*Table1[[#This Row],[Std. Price ($)]]</f>
        <v>-204059418.91677025</v>
      </c>
      <c r="Y420" s="28">
        <v>0.64</v>
      </c>
      <c r="Z420" s="28">
        <v>42</v>
      </c>
    </row>
    <row r="421" spans="1:26" x14ac:dyDescent="0.15">
      <c r="A421" s="31">
        <v>44410.822508830759</v>
      </c>
      <c r="B421" s="32">
        <v>32.725000000000001</v>
      </c>
      <c r="C421" s="32">
        <v>37132.235437825009</v>
      </c>
      <c r="D421" s="32">
        <f>C421/Table1[[#This Row],[Std. Price ($)]]</f>
        <v>1134.6748796890759</v>
      </c>
      <c r="E421" s="28">
        <v>6694</v>
      </c>
      <c r="F421" s="28">
        <f>Table1[[#This Row],[APU
(units)]]*(1+Table1[[#This Row],[APU Trend]])^0</f>
        <v>6694</v>
      </c>
      <c r="G421" s="28">
        <f>Table1[[#This Row],[APU
(units)]]*(1+Table1[[#This Row],[APU Trend]])^1</f>
        <v>8032.7999999999993</v>
      </c>
      <c r="H421" s="28">
        <f>Table1[[#This Row],[APU
(units)]]*(1+Table1[[#This Row],[APU Trend]])^2</f>
        <v>9639.3599999999988</v>
      </c>
      <c r="I421" s="55">
        <f>Table1[[#This Row],[APU
(units)]]*(1+Table1[[#This Row],[APU Trend]])^3</f>
        <v>11567.232</v>
      </c>
      <c r="J421" s="55">
        <f>Table1[[#This Row],[APU
(units)]]*(1+Table1[[#This Row],[APU Trend]])^4</f>
        <v>13880.678399999999</v>
      </c>
      <c r="K421" s="55">
        <f>Table1[[#This Row],[APU
(units)]]*(1+Table1[[#This Row],[APU Trend]])^5</f>
        <v>16656.81408</v>
      </c>
      <c r="L421" s="55">
        <f>Table1[[#This Row],[APU
(units)]]*(1+Table1[[#This Row],[APU Trend]])^6</f>
        <v>19988.176895999997</v>
      </c>
      <c r="M421" s="55">
        <f>Table1[[#This Row],[APU
(units)]]*(1+Table1[[#This Row],[APU Trend]])^7</f>
        <v>23985.812275199998</v>
      </c>
      <c r="N421" s="55">
        <f>Table1[[#This Row],[APU
(units)]]*(1+Table1[[#This Row],[APU Trend]])^8</f>
        <v>28782.974730239996</v>
      </c>
      <c r="O421" s="55">
        <f>Table1[[#This Row],[APU
(units)]]*(1+Table1[[#This Row],[APU Trend]])^9</f>
        <v>34539.569676287996</v>
      </c>
      <c r="P421" s="55">
        <f>Table1[[#This Row],[APU
(units)]]*(1+Table1[[#This Row],[APU Trend]])^10</f>
        <v>41447.483611545591</v>
      </c>
      <c r="Q421" s="55">
        <f>Table1[[#This Row],[APU
(units)]]*(1+Table1[[#This Row],[APU Trend]])^11</f>
        <v>49736.980333854714</v>
      </c>
      <c r="R421" s="55">
        <f>SUM(Table1[[#This Row],[Oct]:[September]])</f>
        <v>264951.8820031283</v>
      </c>
      <c r="S421" s="55">
        <f>Table1[[#This Row],[On-Hand Stock ($)]]*Table1[[#This Row],[APU Trend]]</f>
        <v>7426.4470875650022</v>
      </c>
      <c r="T421" s="87">
        <v>0.2</v>
      </c>
      <c r="U421" s="87" t="b">
        <f>IF(AND(Table1[[#This Row],[INVENTROY SIZING]]&lt;0,Table1[[#This Row],[Lead Time (days)]]&lt;30),TRUE,FALSE)</f>
        <v>0</v>
      </c>
      <c r="V421" s="28">
        <v>1</v>
      </c>
      <c r="W421" s="28">
        <f>1.65+SQRT((30)*Table1[[#This Row],[Demand variability (COV)]])+(V421*Table1[[#This Row],[APU
(units)]])^2</f>
        <v>44809640.981666252</v>
      </c>
      <c r="X421" s="28">
        <f>(Table1[[#This Row],[INVENTORY IN UNITS ON HAND]]-W421)*Table1[[#This Row],[Std. Price ($)]]</f>
        <v>-1466358368.8895903</v>
      </c>
      <c r="Y421" s="28">
        <v>0.37</v>
      </c>
      <c r="Z421" s="28">
        <v>11</v>
      </c>
    </row>
    <row r="422" spans="1:26" x14ac:dyDescent="0.15">
      <c r="A422" s="31">
        <v>1365.0391036973851</v>
      </c>
      <c r="B422" s="32">
        <v>11.863390000000001</v>
      </c>
      <c r="C422" s="32">
        <v>31962.012112562406</v>
      </c>
      <c r="D422" s="32">
        <f>C422/Table1[[#This Row],[Std. Price ($)]]</f>
        <v>2694.1719114487851</v>
      </c>
      <c r="E422" s="28">
        <v>6282</v>
      </c>
      <c r="F422" s="28">
        <f>Table1[[#This Row],[APU
(units)]]*(1+Table1[[#This Row],[APU Trend]])^0</f>
        <v>6282</v>
      </c>
      <c r="G422" s="28">
        <f>Table1[[#This Row],[APU
(units)]]*(1+Table1[[#This Row],[APU Trend]])^1</f>
        <v>7538.4</v>
      </c>
      <c r="H422" s="28">
        <f>Table1[[#This Row],[APU
(units)]]*(1+Table1[[#This Row],[APU Trend]])^2</f>
        <v>9046.08</v>
      </c>
      <c r="I422" s="55">
        <f>Table1[[#This Row],[APU
(units)]]*(1+Table1[[#This Row],[APU Trend]])^3</f>
        <v>10855.296</v>
      </c>
      <c r="J422" s="55">
        <f>Table1[[#This Row],[APU
(units)]]*(1+Table1[[#This Row],[APU Trend]])^4</f>
        <v>13026.3552</v>
      </c>
      <c r="K422" s="55">
        <f>Table1[[#This Row],[APU
(units)]]*(1+Table1[[#This Row],[APU Trend]])^5</f>
        <v>15631.62624</v>
      </c>
      <c r="L422" s="55">
        <f>Table1[[#This Row],[APU
(units)]]*(1+Table1[[#This Row],[APU Trend]])^6</f>
        <v>18757.951487999999</v>
      </c>
      <c r="M422" s="55">
        <f>Table1[[#This Row],[APU
(units)]]*(1+Table1[[#This Row],[APU Trend]])^7</f>
        <v>22509.541785599999</v>
      </c>
      <c r="N422" s="55">
        <f>Table1[[#This Row],[APU
(units)]]*(1+Table1[[#This Row],[APU Trend]])^8</f>
        <v>27011.450142719998</v>
      </c>
      <c r="O422" s="55">
        <f>Table1[[#This Row],[APU
(units)]]*(1+Table1[[#This Row],[APU Trend]])^9</f>
        <v>32413.740171263995</v>
      </c>
      <c r="P422" s="55">
        <f>Table1[[#This Row],[APU
(units)]]*(1+Table1[[#This Row],[APU Trend]])^10</f>
        <v>38896.488205516791</v>
      </c>
      <c r="Q422" s="55">
        <f>Table1[[#This Row],[APU
(units)]]*(1+Table1[[#This Row],[APU Trend]])^11</f>
        <v>46675.785846620151</v>
      </c>
      <c r="R422" s="55">
        <f>SUM(Table1[[#This Row],[Oct]:[September]])</f>
        <v>248644.71507972095</v>
      </c>
      <c r="S422" s="55">
        <f>Table1[[#This Row],[On-Hand Stock ($)]]*Table1[[#This Row],[APU Trend]]</f>
        <v>6392.4024225124813</v>
      </c>
      <c r="T422" s="87">
        <v>0.2</v>
      </c>
      <c r="U422" s="87" t="b">
        <f>IF(AND(Table1[[#This Row],[INVENTROY SIZING]]&lt;0,Table1[[#This Row],[Lead Time (days)]]&lt;30),TRUE,FALSE)</f>
        <v>0</v>
      </c>
      <c r="V422" s="28">
        <v>1</v>
      </c>
      <c r="W422" s="28">
        <f>1.65+SQRT((30)*Table1[[#This Row],[Demand variability (COV)]])+(V422*Table1[[#This Row],[APU
(units)]])^2</f>
        <v>39463527.840890229</v>
      </c>
      <c r="X422" s="28">
        <f>(Table1[[#This Row],[INVENTORY IN UNITS ON HAND]]-W422)*Table1[[#This Row],[Std. Price ($)]]</f>
        <v>-468139259.54022622</v>
      </c>
      <c r="Y422" s="28">
        <v>0.16</v>
      </c>
      <c r="Z422" s="28">
        <v>45</v>
      </c>
    </row>
    <row r="423" spans="1:26" x14ac:dyDescent="0.15">
      <c r="A423" s="31">
        <v>33414.021941189065</v>
      </c>
      <c r="B423" s="32">
        <v>8.7214600000000004</v>
      </c>
      <c r="C423" s="32">
        <v>22841.055243067603</v>
      </c>
      <c r="D423" s="32">
        <f>C423/Table1[[#This Row],[Std. Price ($)]]</f>
        <v>2618.9485754756201</v>
      </c>
      <c r="E423" s="28">
        <v>5732</v>
      </c>
      <c r="F423" s="28">
        <f>Table1[[#This Row],[APU
(units)]]*(1+Table1[[#This Row],[APU Trend]])^0</f>
        <v>5732</v>
      </c>
      <c r="G423" s="28">
        <f>Table1[[#This Row],[APU
(units)]]*(1+Table1[[#This Row],[APU Trend]])^1</f>
        <v>3439.2</v>
      </c>
      <c r="H423" s="28">
        <f>Table1[[#This Row],[APU
(units)]]*(1+Table1[[#This Row],[APU Trend]])^2</f>
        <v>2063.52</v>
      </c>
      <c r="I423" s="55">
        <f>Table1[[#This Row],[APU
(units)]]*(1+Table1[[#This Row],[APU Trend]])^3</f>
        <v>1238.1120000000001</v>
      </c>
      <c r="J423" s="55">
        <f>Table1[[#This Row],[APU
(units)]]*(1+Table1[[#This Row],[APU Trend]])^4</f>
        <v>742.86719999999991</v>
      </c>
      <c r="K423" s="55">
        <f>Table1[[#This Row],[APU
(units)]]*(1+Table1[[#This Row],[APU Trend]])^5</f>
        <v>445.72031999999996</v>
      </c>
      <c r="L423" s="55">
        <f>Table1[[#This Row],[APU
(units)]]*(1+Table1[[#This Row],[APU Trend]])^6</f>
        <v>267.43219199999999</v>
      </c>
      <c r="M423" s="55">
        <f>Table1[[#This Row],[APU
(units)]]*(1+Table1[[#This Row],[APU Trend]])^7</f>
        <v>160.45931519999999</v>
      </c>
      <c r="N423" s="55">
        <f>Table1[[#This Row],[APU
(units)]]*(1+Table1[[#This Row],[APU Trend]])^8</f>
        <v>96.275589119999992</v>
      </c>
      <c r="O423" s="55">
        <f>Table1[[#This Row],[APU
(units)]]*(1+Table1[[#This Row],[APU Trend]])^9</f>
        <v>57.765353471999994</v>
      </c>
      <c r="P423" s="55">
        <f>Table1[[#This Row],[APU
(units)]]*(1+Table1[[#This Row],[APU Trend]])^10</f>
        <v>34.659212083199996</v>
      </c>
      <c r="Q423" s="55">
        <f>Table1[[#This Row],[APU
(units)]]*(1+Table1[[#This Row],[APU Trend]])^11</f>
        <v>20.795527249919996</v>
      </c>
      <c r="R423" s="55">
        <f>SUM(Table1[[#This Row],[Oct]:[September]])</f>
        <v>14298.806709125121</v>
      </c>
      <c r="S423" s="55">
        <f>Table1[[#This Row],[On-Hand Stock ($)]]*Table1[[#This Row],[APU Trend]]</f>
        <v>-9136.4220972270414</v>
      </c>
      <c r="T423" s="87">
        <v>-0.4</v>
      </c>
      <c r="U423" s="87" t="b">
        <f>IF(AND(Table1[[#This Row],[INVENTROY SIZING]]&lt;0,Table1[[#This Row],[Lead Time (days)]]&lt;30),TRUE,FALSE)</f>
        <v>0</v>
      </c>
      <c r="V423" s="28">
        <v>1</v>
      </c>
      <c r="W423" s="28">
        <f>1.65+SQRT((30)*Table1[[#This Row],[Demand variability (COV)]])+(V423*Table1[[#This Row],[APU
(units)]])^2</f>
        <v>32855828.219046514</v>
      </c>
      <c r="X423" s="28">
        <f>(Table1[[#This Row],[INVENTORY IN UNITS ON HAND]]-W423)*Table1[[#This Row],[Std. Price ($)]]</f>
        <v>-286527950.52404237</v>
      </c>
      <c r="Y423" s="28">
        <v>0.22</v>
      </c>
      <c r="Z423" s="28">
        <v>35</v>
      </c>
    </row>
    <row r="424" spans="1:26" x14ac:dyDescent="0.15">
      <c r="A424" s="31">
        <v>46788.206413316191</v>
      </c>
      <c r="B424" s="32">
        <v>7.219850000000001</v>
      </c>
      <c r="C424" s="32">
        <v>21457.442314459804</v>
      </c>
      <c r="D424" s="32">
        <f>C424/Table1[[#This Row],[Std. Price ($)]]</f>
        <v>2972.0066641910566</v>
      </c>
      <c r="E424" s="28">
        <v>7058</v>
      </c>
      <c r="F424" s="28">
        <f>Table1[[#This Row],[APU
(units)]]*(1+Table1[[#This Row],[APU Trend]])^0</f>
        <v>7058</v>
      </c>
      <c r="G424" s="28">
        <f>Table1[[#This Row],[APU
(units)]]*(1+Table1[[#This Row],[APU Trend]])^1</f>
        <v>4234.8</v>
      </c>
      <c r="H424" s="28">
        <f>Table1[[#This Row],[APU
(units)]]*(1+Table1[[#This Row],[APU Trend]])^2</f>
        <v>2540.88</v>
      </c>
      <c r="I424" s="55">
        <f>Table1[[#This Row],[APU
(units)]]*(1+Table1[[#This Row],[APU Trend]])^3</f>
        <v>1524.528</v>
      </c>
      <c r="J424" s="55">
        <f>Table1[[#This Row],[APU
(units)]]*(1+Table1[[#This Row],[APU Trend]])^4</f>
        <v>914.71679999999992</v>
      </c>
      <c r="K424" s="55">
        <f>Table1[[#This Row],[APU
(units)]]*(1+Table1[[#This Row],[APU Trend]])^5</f>
        <v>548.83007999999995</v>
      </c>
      <c r="L424" s="55">
        <f>Table1[[#This Row],[APU
(units)]]*(1+Table1[[#This Row],[APU Trend]])^6</f>
        <v>329.29804799999999</v>
      </c>
      <c r="M424" s="55">
        <f>Table1[[#This Row],[APU
(units)]]*(1+Table1[[#This Row],[APU Trend]])^7</f>
        <v>197.57882879999997</v>
      </c>
      <c r="N424" s="55">
        <f>Table1[[#This Row],[APU
(units)]]*(1+Table1[[#This Row],[APU Trend]])^8</f>
        <v>118.54729727999998</v>
      </c>
      <c r="O424" s="55">
        <f>Table1[[#This Row],[APU
(units)]]*(1+Table1[[#This Row],[APU Trend]])^9</f>
        <v>71.128378367999986</v>
      </c>
      <c r="P424" s="55">
        <f>Table1[[#This Row],[APU
(units)]]*(1+Table1[[#This Row],[APU Trend]])^10</f>
        <v>42.677027020799997</v>
      </c>
      <c r="Q424" s="55">
        <f>Table1[[#This Row],[APU
(units)]]*(1+Table1[[#This Row],[APU Trend]])^11</f>
        <v>25.606216212479996</v>
      </c>
      <c r="R424" s="55">
        <f>SUM(Table1[[#This Row],[Oct]:[September]])</f>
        <v>17606.590675681284</v>
      </c>
      <c r="S424" s="55">
        <f>Table1[[#This Row],[On-Hand Stock ($)]]*Table1[[#This Row],[APU Trend]]</f>
        <v>-8582.9769257839216</v>
      </c>
      <c r="T424" s="87">
        <v>-0.4</v>
      </c>
      <c r="U424" s="87" t="b">
        <f>IF(AND(Table1[[#This Row],[INVENTROY SIZING]]&lt;0,Table1[[#This Row],[Lead Time (days)]]&lt;30),TRUE,FALSE)</f>
        <v>1</v>
      </c>
      <c r="V424" s="28">
        <v>1</v>
      </c>
      <c r="W424" s="28">
        <f>1.65+SQRT((30)*Table1[[#This Row],[Demand variability (COV)]])+(V424*Table1[[#This Row],[APU
(units)]])^2</f>
        <v>49815370.456245936</v>
      </c>
      <c r="X424" s="28">
        <f>(Table1[[#This Row],[INVENTORY IN UNITS ON HAND]]-W424)*Table1[[#This Row],[Std. Price ($)]]</f>
        <v>-359638044.94621277</v>
      </c>
      <c r="Y424" s="28">
        <v>0.77</v>
      </c>
      <c r="Z424" s="28">
        <v>12</v>
      </c>
    </row>
    <row r="425" spans="1:26" x14ac:dyDescent="0.15">
      <c r="A425" s="31">
        <v>87706.612210427411</v>
      </c>
      <c r="B425" s="32">
        <v>7.1830000000000007</v>
      </c>
      <c r="C425" s="32">
        <v>14235.726150624003</v>
      </c>
      <c r="D425" s="32">
        <f>C425/Table1[[#This Row],[Std. Price ($)]]</f>
        <v>1981.8635877243494</v>
      </c>
      <c r="E425" s="28">
        <v>7608</v>
      </c>
      <c r="F425" s="28">
        <f>Table1[[#This Row],[APU
(units)]]*(1+Table1[[#This Row],[APU Trend]])^0</f>
        <v>7608</v>
      </c>
      <c r="G425" s="28">
        <f>Table1[[#This Row],[APU
(units)]]*(1+Table1[[#This Row],[APU Trend]])^1</f>
        <v>6086.4000000000005</v>
      </c>
      <c r="H425" s="28">
        <f>Table1[[#This Row],[APU
(units)]]*(1+Table1[[#This Row],[APU Trend]])^2</f>
        <v>4869.1200000000008</v>
      </c>
      <c r="I425" s="55">
        <f>Table1[[#This Row],[APU
(units)]]*(1+Table1[[#This Row],[APU Trend]])^3</f>
        <v>3895.2960000000007</v>
      </c>
      <c r="J425" s="55">
        <f>Table1[[#This Row],[APU
(units)]]*(1+Table1[[#This Row],[APU Trend]])^4</f>
        <v>3116.2368000000015</v>
      </c>
      <c r="K425" s="55">
        <f>Table1[[#This Row],[APU
(units)]]*(1+Table1[[#This Row],[APU Trend]])^5</f>
        <v>2492.9894400000017</v>
      </c>
      <c r="L425" s="55">
        <f>Table1[[#This Row],[APU
(units)]]*(1+Table1[[#This Row],[APU Trend]])^6</f>
        <v>1994.3915520000012</v>
      </c>
      <c r="M425" s="55">
        <f>Table1[[#This Row],[APU
(units)]]*(1+Table1[[#This Row],[APU Trend]])^7</f>
        <v>1595.5132416000013</v>
      </c>
      <c r="N425" s="55">
        <f>Table1[[#This Row],[APU
(units)]]*(1+Table1[[#This Row],[APU Trend]])^8</f>
        <v>1276.4105932800012</v>
      </c>
      <c r="O425" s="55">
        <f>Table1[[#This Row],[APU
(units)]]*(1+Table1[[#This Row],[APU Trend]])^9</f>
        <v>1021.1284746240009</v>
      </c>
      <c r="P425" s="55">
        <f>Table1[[#This Row],[APU
(units)]]*(1+Table1[[#This Row],[APU Trend]])^10</f>
        <v>816.90277969920089</v>
      </c>
      <c r="Q425" s="55">
        <f>Table1[[#This Row],[APU
(units)]]*(1+Table1[[#This Row],[APU Trend]])^11</f>
        <v>653.52222375936071</v>
      </c>
      <c r="R425" s="55">
        <f>SUM(Table1[[#This Row],[Oct]:[September]])</f>
        <v>35425.911104962572</v>
      </c>
      <c r="S425" s="55">
        <f>Table1[[#This Row],[On-Hand Stock ($)]]*Table1[[#This Row],[APU Trend]]</f>
        <v>-2847.1452301248009</v>
      </c>
      <c r="T425" s="87">
        <v>-0.2</v>
      </c>
      <c r="U425" s="87" t="b">
        <f>IF(AND(Table1[[#This Row],[INVENTROY SIZING]]&lt;0,Table1[[#This Row],[Lead Time (days)]]&lt;30),TRUE,FALSE)</f>
        <v>1</v>
      </c>
      <c r="V425" s="28">
        <v>1</v>
      </c>
      <c r="W425" s="28">
        <f>1.65+SQRT((30)*Table1[[#This Row],[Demand variability (COV)]])+(V425*Table1[[#This Row],[APU
(units)]])^2</f>
        <v>57881669.199647866</v>
      </c>
      <c r="X425" s="28">
        <f>(Table1[[#This Row],[INVENTORY IN UNITS ON HAND]]-W425)*Table1[[#This Row],[Std. Price ($)]]</f>
        <v>-415749794.13492006</v>
      </c>
      <c r="Y425" s="28">
        <v>0.42</v>
      </c>
      <c r="Z425" s="28">
        <v>12</v>
      </c>
    </row>
    <row r="426" spans="1:26" x14ac:dyDescent="0.15">
      <c r="A426" s="31">
        <v>3557.7864128415017</v>
      </c>
      <c r="B426" s="32">
        <v>22.702680000000001</v>
      </c>
      <c r="C426" s="32">
        <v>13541.0041643976</v>
      </c>
      <c r="D426" s="32">
        <f>C426/Table1[[#This Row],[Std. Price ($)]]</f>
        <v>596.44958940519791</v>
      </c>
      <c r="E426" s="28">
        <v>6606</v>
      </c>
      <c r="F426" s="28">
        <f>Table1[[#This Row],[APU
(units)]]*(1+Table1[[#This Row],[APU Trend]])^0</f>
        <v>6606</v>
      </c>
      <c r="G426" s="28">
        <f>Table1[[#This Row],[APU
(units)]]*(1+Table1[[#This Row],[APU Trend]])^1</f>
        <v>2642.4</v>
      </c>
      <c r="H426" s="28">
        <f>Table1[[#This Row],[APU
(units)]]*(1+Table1[[#This Row],[APU Trend]])^2</f>
        <v>1056.9600000000003</v>
      </c>
      <c r="I426" s="55">
        <f>Table1[[#This Row],[APU
(units)]]*(1+Table1[[#This Row],[APU Trend]])^3</f>
        <v>422.78400000000011</v>
      </c>
      <c r="J426" s="55">
        <f>Table1[[#This Row],[APU
(units)]]*(1+Table1[[#This Row],[APU Trend]])^4</f>
        <v>169.11360000000008</v>
      </c>
      <c r="K426" s="55">
        <f>Table1[[#This Row],[APU
(units)]]*(1+Table1[[#This Row],[APU Trend]])^5</f>
        <v>67.645440000000036</v>
      </c>
      <c r="L426" s="55">
        <f>Table1[[#This Row],[APU
(units)]]*(1+Table1[[#This Row],[APU Trend]])^6</f>
        <v>27.058176000000017</v>
      </c>
      <c r="M426" s="55">
        <f>Table1[[#This Row],[APU
(units)]]*(1+Table1[[#This Row],[APU Trend]])^7</f>
        <v>10.823270400000007</v>
      </c>
      <c r="N426" s="55">
        <f>Table1[[#This Row],[APU
(units)]]*(1+Table1[[#This Row],[APU Trend]])^8</f>
        <v>4.3293081600000036</v>
      </c>
      <c r="O426" s="55">
        <f>Table1[[#This Row],[APU
(units)]]*(1+Table1[[#This Row],[APU Trend]])^9</f>
        <v>1.7317232640000015</v>
      </c>
      <c r="P426" s="55">
        <f>Table1[[#This Row],[APU
(units)]]*(1+Table1[[#This Row],[APU Trend]])^10</f>
        <v>0.69268930560000075</v>
      </c>
      <c r="Q426" s="55">
        <f>Table1[[#This Row],[APU
(units)]]*(1+Table1[[#This Row],[APU Trend]])^11</f>
        <v>0.27707572224000032</v>
      </c>
      <c r="R426" s="55">
        <f>SUM(Table1[[#This Row],[Oct]:[September]])</f>
        <v>11009.815282851843</v>
      </c>
      <c r="S426" s="55">
        <f>Table1[[#This Row],[On-Hand Stock ($)]]*Table1[[#This Row],[APU Trend]]</f>
        <v>-8124.6024986385601</v>
      </c>
      <c r="T426" s="87">
        <v>-0.6</v>
      </c>
      <c r="U426" s="87" t="b">
        <f>IF(AND(Table1[[#This Row],[INVENTROY SIZING]]&lt;0,Table1[[#This Row],[Lead Time (days)]]&lt;30),TRUE,FALSE)</f>
        <v>1</v>
      </c>
      <c r="V426" s="28">
        <v>1</v>
      </c>
      <c r="W426" s="28">
        <f>1.65+SQRT((30)*Table1[[#This Row],[Demand variability (COV)]])+(V426*Table1[[#This Row],[APU
(units)]])^2</f>
        <v>43639239.771320343</v>
      </c>
      <c r="X426" s="28">
        <f>(Table1[[#This Row],[INVENTORY IN UNITS ON HAND]]-W426)*Table1[[#This Row],[Std. Price ($)]]</f>
        <v>-990714154.96739459</v>
      </c>
      <c r="Y426" s="28">
        <v>0.15</v>
      </c>
      <c r="Z426" s="28">
        <v>12</v>
      </c>
    </row>
    <row r="427" spans="1:26" x14ac:dyDescent="0.15">
      <c r="A427" s="31">
        <v>22916.563863783325</v>
      </c>
      <c r="B427" s="32">
        <v>25.421000000000003</v>
      </c>
      <c r="C427" s="32">
        <v>47239.845505930018</v>
      </c>
      <c r="D427" s="32">
        <f>C427/Table1[[#This Row],[Std. Price ($)]]</f>
        <v>1858.3000474383389</v>
      </c>
      <c r="E427" s="28">
        <v>6986</v>
      </c>
      <c r="F427" s="28">
        <f>Table1[[#This Row],[APU
(units)]]*(1+Table1[[#This Row],[APU Trend]])^0</f>
        <v>6986</v>
      </c>
      <c r="G427" s="28">
        <f>Table1[[#This Row],[APU
(units)]]*(1+Table1[[#This Row],[APU Trend]])^1</f>
        <v>10479</v>
      </c>
      <c r="H427" s="28">
        <f>Table1[[#This Row],[APU
(units)]]*(1+Table1[[#This Row],[APU Trend]])^2</f>
        <v>15718.5</v>
      </c>
      <c r="I427" s="55">
        <f>Table1[[#This Row],[APU
(units)]]*(1+Table1[[#This Row],[APU Trend]])^3</f>
        <v>23577.75</v>
      </c>
      <c r="J427" s="55">
        <f>Table1[[#This Row],[APU
(units)]]*(1+Table1[[#This Row],[APU Trend]])^4</f>
        <v>35366.625</v>
      </c>
      <c r="K427" s="55">
        <f>Table1[[#This Row],[APU
(units)]]*(1+Table1[[#This Row],[APU Trend]])^5</f>
        <v>53049.9375</v>
      </c>
      <c r="L427" s="55">
        <f>Table1[[#This Row],[APU
(units)]]*(1+Table1[[#This Row],[APU Trend]])^6</f>
        <v>79574.90625</v>
      </c>
      <c r="M427" s="55">
        <f>Table1[[#This Row],[APU
(units)]]*(1+Table1[[#This Row],[APU Trend]])^7</f>
        <v>119362.359375</v>
      </c>
      <c r="N427" s="55">
        <f>Table1[[#This Row],[APU
(units)]]*(1+Table1[[#This Row],[APU Trend]])^8</f>
        <v>179043.5390625</v>
      </c>
      <c r="O427" s="55">
        <f>Table1[[#This Row],[APU
(units)]]*(1+Table1[[#This Row],[APU Trend]])^9</f>
        <v>268565.30859375</v>
      </c>
      <c r="P427" s="55">
        <f>Table1[[#This Row],[APU
(units)]]*(1+Table1[[#This Row],[APU Trend]])^10</f>
        <v>402847.962890625</v>
      </c>
      <c r="Q427" s="55">
        <f>Table1[[#This Row],[APU
(units)]]*(1+Table1[[#This Row],[APU Trend]])^11</f>
        <v>604271.9443359375</v>
      </c>
      <c r="R427" s="55">
        <f>SUM(Table1[[#This Row],[Oct]:[September]])</f>
        <v>1798843.8330078125</v>
      </c>
      <c r="S427" s="55">
        <f>Table1[[#This Row],[On-Hand Stock ($)]]*Table1[[#This Row],[APU Trend]]</f>
        <v>23619.922752965009</v>
      </c>
      <c r="T427" s="87">
        <v>0.5</v>
      </c>
      <c r="U427" s="87" t="b">
        <f>IF(AND(Table1[[#This Row],[INVENTROY SIZING]]&lt;0,Table1[[#This Row],[Lead Time (days)]]&lt;30),TRUE,FALSE)</f>
        <v>0</v>
      </c>
      <c r="V427" s="28">
        <v>1</v>
      </c>
      <c r="W427" s="28">
        <f>1.65+SQRT((30)*Table1[[#This Row],[Demand variability (COV)]])+(V427*Table1[[#This Row],[APU
(units)]])^2</f>
        <v>48804200.037467279</v>
      </c>
      <c r="X427" s="28">
        <f>(Table1[[#This Row],[INVENTORY IN UNITS ON HAND]]-W427)*Table1[[#This Row],[Std. Price ($)]]</f>
        <v>-1240604329.3069501</v>
      </c>
      <c r="Y427" s="28">
        <v>0.19</v>
      </c>
      <c r="Z427" s="28">
        <v>30</v>
      </c>
    </row>
    <row r="428" spans="1:26" x14ac:dyDescent="0.15">
      <c r="A428" s="31">
        <v>84762.585383461919</v>
      </c>
      <c r="B428" s="32">
        <v>5.65191</v>
      </c>
      <c r="C428" s="32">
        <v>43361.777825685887</v>
      </c>
      <c r="D428" s="32">
        <f>C428/Table1[[#This Row],[Std. Price ($)]]</f>
        <v>7672.0573798390078</v>
      </c>
      <c r="E428" s="28">
        <v>6476</v>
      </c>
      <c r="F428" s="28">
        <f>Table1[[#This Row],[APU
(units)]]*(1+Table1[[#This Row],[APU Trend]])^0</f>
        <v>6476</v>
      </c>
      <c r="G428" s="28">
        <f>Table1[[#This Row],[APU
(units)]]*(1+Table1[[#This Row],[APU Trend]])^1</f>
        <v>1942.8000000000002</v>
      </c>
      <c r="H428" s="28">
        <f>Table1[[#This Row],[APU
(units)]]*(1+Table1[[#This Row],[APU Trend]])^2</f>
        <v>582.84000000000015</v>
      </c>
      <c r="I428" s="55">
        <f>Table1[[#This Row],[APU
(units)]]*(1+Table1[[#This Row],[APU Trend]])^3</f>
        <v>174.85200000000006</v>
      </c>
      <c r="J428" s="55">
        <f>Table1[[#This Row],[APU
(units)]]*(1+Table1[[#This Row],[APU Trend]])^4</f>
        <v>52.455600000000032</v>
      </c>
      <c r="K428" s="55">
        <f>Table1[[#This Row],[APU
(units)]]*(1+Table1[[#This Row],[APU Trend]])^5</f>
        <v>15.73668000000001</v>
      </c>
      <c r="L428" s="55">
        <f>Table1[[#This Row],[APU
(units)]]*(1+Table1[[#This Row],[APU Trend]])^6</f>
        <v>4.7210040000000042</v>
      </c>
      <c r="M428" s="55">
        <f>Table1[[#This Row],[APU
(units)]]*(1+Table1[[#This Row],[APU Trend]])^7</f>
        <v>1.4163012000000015</v>
      </c>
      <c r="N428" s="55">
        <f>Table1[[#This Row],[APU
(units)]]*(1+Table1[[#This Row],[APU Trend]])^8</f>
        <v>0.42489036000000047</v>
      </c>
      <c r="O428" s="55">
        <f>Table1[[#This Row],[APU
(units)]]*(1+Table1[[#This Row],[APU Trend]])^9</f>
        <v>0.12746710800000016</v>
      </c>
      <c r="P428" s="55">
        <f>Table1[[#This Row],[APU
(units)]]*(1+Table1[[#This Row],[APU Trend]])^10</f>
        <v>3.824013240000005E-2</v>
      </c>
      <c r="Q428" s="55">
        <f>Table1[[#This Row],[APU
(units)]]*(1+Table1[[#This Row],[APU Trend]])^11</f>
        <v>1.1472039720000018E-2</v>
      </c>
      <c r="R428" s="55">
        <f>SUM(Table1[[#This Row],[Oct]:[September]])</f>
        <v>9251.4236548401204</v>
      </c>
      <c r="S428" s="55">
        <f>Table1[[#This Row],[On-Hand Stock ($)]]*Table1[[#This Row],[APU Trend]]</f>
        <v>-30353.244477980119</v>
      </c>
      <c r="T428" s="87">
        <v>-0.7</v>
      </c>
      <c r="U428" s="87" t="b">
        <f>IF(AND(Table1[[#This Row],[INVENTROY SIZING]]&lt;0,Table1[[#This Row],[Lead Time (days)]]&lt;30),TRUE,FALSE)</f>
        <v>0</v>
      </c>
      <c r="V428" s="28">
        <v>1</v>
      </c>
      <c r="W428" s="28">
        <f>1.65+SQRT((30)*Table1[[#This Row],[Demand variability (COV)]])+(V428*Table1[[#This Row],[APU
(units)]])^2</f>
        <v>41938581.199647866</v>
      </c>
      <c r="X428" s="28">
        <f>(Table1[[#This Row],[INVENTORY IN UNITS ON HAND]]-W428)*Table1[[#This Row],[Std. Price ($)]]</f>
        <v>-236989724.69027606</v>
      </c>
      <c r="Y428" s="28">
        <v>0.42</v>
      </c>
      <c r="Z428" s="28">
        <v>51</v>
      </c>
    </row>
    <row r="429" spans="1:26" x14ac:dyDescent="0.15">
      <c r="A429" s="31">
        <v>69878.710858911843</v>
      </c>
      <c r="B429" s="32">
        <v>7.1830000000000007</v>
      </c>
      <c r="C429" s="32">
        <v>81314.606125144375</v>
      </c>
      <c r="D429" s="32">
        <f>C429/Table1[[#This Row],[Std. Price ($)]]</f>
        <v>11320.424074223078</v>
      </c>
      <c r="E429" s="28">
        <v>6338</v>
      </c>
      <c r="F429" s="28">
        <f>Table1[[#This Row],[APU
(units)]]*(1+Table1[[#This Row],[APU Trend]])^0</f>
        <v>6338</v>
      </c>
      <c r="G429" s="28">
        <f>Table1[[#This Row],[APU
(units)]]*(1+Table1[[#This Row],[APU Trend]])^1</f>
        <v>7605.5999999999995</v>
      </c>
      <c r="H429" s="28">
        <f>Table1[[#This Row],[APU
(units)]]*(1+Table1[[#This Row],[APU Trend]])^2</f>
        <v>9126.7199999999993</v>
      </c>
      <c r="I429" s="55">
        <f>Table1[[#This Row],[APU
(units)]]*(1+Table1[[#This Row],[APU Trend]])^3</f>
        <v>10952.064</v>
      </c>
      <c r="J429" s="55">
        <f>Table1[[#This Row],[APU
(units)]]*(1+Table1[[#This Row],[APU Trend]])^4</f>
        <v>13142.476799999999</v>
      </c>
      <c r="K429" s="55">
        <f>Table1[[#This Row],[APU
(units)]]*(1+Table1[[#This Row],[APU Trend]])^5</f>
        <v>15770.972159999999</v>
      </c>
      <c r="L429" s="55">
        <f>Table1[[#This Row],[APU
(units)]]*(1+Table1[[#This Row],[APU Trend]])^6</f>
        <v>18925.166591999998</v>
      </c>
      <c r="M429" s="55">
        <f>Table1[[#This Row],[APU
(units)]]*(1+Table1[[#This Row],[APU Trend]])^7</f>
        <v>22710.199910399999</v>
      </c>
      <c r="N429" s="55">
        <f>Table1[[#This Row],[APU
(units)]]*(1+Table1[[#This Row],[APU Trend]])^8</f>
        <v>27252.239892479996</v>
      </c>
      <c r="O429" s="55">
        <f>Table1[[#This Row],[APU
(units)]]*(1+Table1[[#This Row],[APU Trend]])^9</f>
        <v>32702.687870975995</v>
      </c>
      <c r="P429" s="55">
        <f>Table1[[#This Row],[APU
(units)]]*(1+Table1[[#This Row],[APU Trend]])^10</f>
        <v>39243.225445171192</v>
      </c>
      <c r="Q429" s="55">
        <f>Table1[[#This Row],[APU
(units)]]*(1+Table1[[#This Row],[APU Trend]])^11</f>
        <v>47091.870534205431</v>
      </c>
      <c r="R429" s="55">
        <f>SUM(Table1[[#This Row],[Oct]:[September]])</f>
        <v>250861.22320523261</v>
      </c>
      <c r="S429" s="55">
        <f>Table1[[#This Row],[On-Hand Stock ($)]]*Table1[[#This Row],[APU Trend]]</f>
        <v>16262.921225028877</v>
      </c>
      <c r="T429" s="87">
        <v>0.2</v>
      </c>
      <c r="U429" s="87" t="b">
        <f>IF(AND(Table1[[#This Row],[INVENTROY SIZING]]&lt;0,Table1[[#This Row],[Lead Time (days)]]&lt;30),TRUE,FALSE)</f>
        <v>0</v>
      </c>
      <c r="V429" s="28">
        <v>1</v>
      </c>
      <c r="W429" s="28">
        <f>1.65+SQRT((30)*Table1[[#This Row],[Demand variability (COV)]])+(V429*Table1[[#This Row],[APU
(units)]])^2</f>
        <v>40170249.561521441</v>
      </c>
      <c r="X429" s="28">
        <f>(Table1[[#This Row],[INVENTORY IN UNITS ON HAND]]-W429)*Table1[[#This Row],[Std. Price ($)]]</f>
        <v>-288461587.99428338</v>
      </c>
      <c r="Y429" s="28">
        <v>0.51</v>
      </c>
      <c r="Z429" s="28">
        <v>71</v>
      </c>
    </row>
    <row r="430" spans="1:26" x14ac:dyDescent="0.15">
      <c r="A430" s="31">
        <v>26341.184010306752</v>
      </c>
      <c r="B430" s="32">
        <v>7.1830000000000007</v>
      </c>
      <c r="C430" s="32">
        <v>25751.255108674341</v>
      </c>
      <c r="D430" s="32">
        <f>C430/Table1[[#This Row],[Std. Price ($)]]</f>
        <v>3585.0278586488012</v>
      </c>
      <c r="E430" s="28">
        <v>6598</v>
      </c>
      <c r="F430" s="28">
        <f>Table1[[#This Row],[APU
(units)]]*(1+Table1[[#This Row],[APU Trend]])^0</f>
        <v>6598</v>
      </c>
      <c r="G430" s="28">
        <f>Table1[[#This Row],[APU
(units)]]*(1+Table1[[#This Row],[APU Trend]])^1</f>
        <v>2639.2000000000003</v>
      </c>
      <c r="H430" s="28">
        <f>Table1[[#This Row],[APU
(units)]]*(1+Table1[[#This Row],[APU Trend]])^2</f>
        <v>1055.6800000000003</v>
      </c>
      <c r="I430" s="55">
        <f>Table1[[#This Row],[APU
(units)]]*(1+Table1[[#This Row],[APU Trend]])^3</f>
        <v>422.27200000000011</v>
      </c>
      <c r="J430" s="55">
        <f>Table1[[#This Row],[APU
(units)]]*(1+Table1[[#This Row],[APU Trend]])^4</f>
        <v>168.90880000000007</v>
      </c>
      <c r="K430" s="55">
        <f>Table1[[#This Row],[APU
(units)]]*(1+Table1[[#This Row],[APU Trend]])^5</f>
        <v>67.56352000000004</v>
      </c>
      <c r="L430" s="55">
        <f>Table1[[#This Row],[APU
(units)]]*(1+Table1[[#This Row],[APU Trend]])^6</f>
        <v>27.025408000000017</v>
      </c>
      <c r="M430" s="55">
        <f>Table1[[#This Row],[APU
(units)]]*(1+Table1[[#This Row],[APU Trend]])^7</f>
        <v>10.810163200000009</v>
      </c>
      <c r="N430" s="55">
        <f>Table1[[#This Row],[APU
(units)]]*(1+Table1[[#This Row],[APU Trend]])^8</f>
        <v>4.3240652800000037</v>
      </c>
      <c r="O430" s="55">
        <f>Table1[[#This Row],[APU
(units)]]*(1+Table1[[#This Row],[APU Trend]])^9</f>
        <v>1.7296261120000016</v>
      </c>
      <c r="P430" s="55">
        <f>Table1[[#This Row],[APU
(units)]]*(1+Table1[[#This Row],[APU Trend]])^10</f>
        <v>0.69185044480000069</v>
      </c>
      <c r="Q430" s="55">
        <f>Table1[[#This Row],[APU
(units)]]*(1+Table1[[#This Row],[APU Trend]])^11</f>
        <v>0.27674017792000027</v>
      </c>
      <c r="R430" s="55">
        <f>SUM(Table1[[#This Row],[Oct]:[September]])</f>
        <v>10996.482173214719</v>
      </c>
      <c r="S430" s="55">
        <f>Table1[[#This Row],[On-Hand Stock ($)]]*Table1[[#This Row],[APU Trend]]</f>
        <v>-15450.753065204604</v>
      </c>
      <c r="T430" s="87">
        <v>-0.6</v>
      </c>
      <c r="U430" s="87" t="b">
        <f>IF(AND(Table1[[#This Row],[INVENTROY SIZING]]&lt;0,Table1[[#This Row],[Lead Time (days)]]&lt;30),TRUE,FALSE)</f>
        <v>1</v>
      </c>
      <c r="V430" s="28">
        <v>1</v>
      </c>
      <c r="W430" s="28">
        <f>1.65+SQRT((30)*Table1[[#This Row],[Demand variability (COV)]])+(V430*Table1[[#This Row],[APU
(units)]])^2</f>
        <v>43533609.404996671</v>
      </c>
      <c r="X430" s="28">
        <f>(Table1[[#This Row],[INVENTORY IN UNITS ON HAND]]-W430)*Table1[[#This Row],[Std. Price ($)]]</f>
        <v>-312676165.10098243</v>
      </c>
      <c r="Y430" s="28">
        <v>0.47</v>
      </c>
      <c r="Z430" s="28">
        <v>23</v>
      </c>
    </row>
    <row r="431" spans="1:26" x14ac:dyDescent="0.15">
      <c r="A431" s="31">
        <v>2333.2476955416628</v>
      </c>
      <c r="B431" s="32">
        <v>7.059800000000001</v>
      </c>
      <c r="C431" s="32">
        <v>52711.618293770225</v>
      </c>
      <c r="D431" s="32">
        <f>C431/Table1[[#This Row],[Std. Price ($)]]</f>
        <v>7466.4463998654664</v>
      </c>
      <c r="E431" s="28">
        <v>6776</v>
      </c>
      <c r="F431" s="28">
        <f>Table1[[#This Row],[APU
(units)]]*(1+Table1[[#This Row],[APU Trend]])^0</f>
        <v>6776</v>
      </c>
      <c r="G431" s="28">
        <f>Table1[[#This Row],[APU
(units)]]*(1+Table1[[#This Row],[APU Trend]])^1</f>
        <v>10164</v>
      </c>
      <c r="H431" s="28">
        <f>Table1[[#This Row],[APU
(units)]]*(1+Table1[[#This Row],[APU Trend]])^2</f>
        <v>15246</v>
      </c>
      <c r="I431" s="55">
        <f>Table1[[#This Row],[APU
(units)]]*(1+Table1[[#This Row],[APU Trend]])^3</f>
        <v>22869</v>
      </c>
      <c r="J431" s="55">
        <f>Table1[[#This Row],[APU
(units)]]*(1+Table1[[#This Row],[APU Trend]])^4</f>
        <v>34303.5</v>
      </c>
      <c r="K431" s="55">
        <f>Table1[[#This Row],[APU
(units)]]*(1+Table1[[#This Row],[APU Trend]])^5</f>
        <v>51455.25</v>
      </c>
      <c r="L431" s="55">
        <f>Table1[[#This Row],[APU
(units)]]*(1+Table1[[#This Row],[APU Trend]])^6</f>
        <v>77182.875</v>
      </c>
      <c r="M431" s="55">
        <f>Table1[[#This Row],[APU
(units)]]*(1+Table1[[#This Row],[APU Trend]])^7</f>
        <v>115774.3125</v>
      </c>
      <c r="N431" s="55">
        <f>Table1[[#This Row],[APU
(units)]]*(1+Table1[[#This Row],[APU Trend]])^8</f>
        <v>173661.46875</v>
      </c>
      <c r="O431" s="55">
        <f>Table1[[#This Row],[APU
(units)]]*(1+Table1[[#This Row],[APU Trend]])^9</f>
        <v>260492.203125</v>
      </c>
      <c r="P431" s="55">
        <f>Table1[[#This Row],[APU
(units)]]*(1+Table1[[#This Row],[APU Trend]])^10</f>
        <v>390738.3046875</v>
      </c>
      <c r="Q431" s="55">
        <f>Table1[[#This Row],[APU
(units)]]*(1+Table1[[#This Row],[APU Trend]])^11</f>
        <v>586107.45703125</v>
      </c>
      <c r="R431" s="55">
        <f>SUM(Table1[[#This Row],[Oct]:[September]])</f>
        <v>1744770.37109375</v>
      </c>
      <c r="S431" s="55">
        <f>Table1[[#This Row],[On-Hand Stock ($)]]*Table1[[#This Row],[APU Trend]]</f>
        <v>26355.809146885113</v>
      </c>
      <c r="T431" s="87">
        <v>0.5</v>
      </c>
      <c r="U431" s="87" t="b">
        <f>IF(AND(Table1[[#This Row],[INVENTROY SIZING]]&lt;0,Table1[[#This Row],[Lead Time (days)]]&lt;30),TRUE,FALSE)</f>
        <v>0</v>
      </c>
      <c r="V431" s="28">
        <v>0.88</v>
      </c>
      <c r="W431" s="28">
        <f>1.65+SQRT((30)*Table1[[#This Row],[Demand variability (COV)]])+(V431*Table1[[#This Row],[APU
(units)]])^2</f>
        <v>35555943.378457904</v>
      </c>
      <c r="X431" s="28">
        <f>(Table1[[#This Row],[INVENTORY IN UNITS ON HAND]]-W431)*Table1[[#This Row],[Std. Price ($)]]</f>
        <v>-250965137.44494337</v>
      </c>
      <c r="Y431" s="28">
        <v>0.49</v>
      </c>
      <c r="Z431" s="28">
        <v>44</v>
      </c>
    </row>
    <row r="432" spans="1:26" x14ac:dyDescent="0.15">
      <c r="A432" s="31">
        <v>28063.980041946445</v>
      </c>
      <c r="B432" s="32">
        <v>7.1192000000000011</v>
      </c>
      <c r="C432" s="32">
        <v>70972.288950147224</v>
      </c>
      <c r="D432" s="32">
        <f>C432/Table1[[#This Row],[Std. Price ($)]]</f>
        <v>9969.1382388677393</v>
      </c>
      <c r="E432" s="28">
        <v>10138</v>
      </c>
      <c r="F432" s="28">
        <f>Table1[[#This Row],[APU
(units)]]*(1+Table1[[#This Row],[APU Trend]])^0</f>
        <v>10138</v>
      </c>
      <c r="G432" s="28">
        <f>Table1[[#This Row],[APU
(units)]]*(1+Table1[[#This Row],[APU Trend]])^1</f>
        <v>15207</v>
      </c>
      <c r="H432" s="28">
        <f>Table1[[#This Row],[APU
(units)]]*(1+Table1[[#This Row],[APU Trend]])^2</f>
        <v>22810.5</v>
      </c>
      <c r="I432" s="55">
        <f>Table1[[#This Row],[APU
(units)]]*(1+Table1[[#This Row],[APU Trend]])^3</f>
        <v>34215.75</v>
      </c>
      <c r="J432" s="55">
        <f>Table1[[#This Row],[APU
(units)]]*(1+Table1[[#This Row],[APU Trend]])^4</f>
        <v>51323.625</v>
      </c>
      <c r="K432" s="55">
        <f>Table1[[#This Row],[APU
(units)]]*(1+Table1[[#This Row],[APU Trend]])^5</f>
        <v>76985.4375</v>
      </c>
      <c r="L432" s="55">
        <f>Table1[[#This Row],[APU
(units)]]*(1+Table1[[#This Row],[APU Trend]])^6</f>
        <v>115478.15625</v>
      </c>
      <c r="M432" s="55">
        <f>Table1[[#This Row],[APU
(units)]]*(1+Table1[[#This Row],[APU Trend]])^7</f>
        <v>173217.234375</v>
      </c>
      <c r="N432" s="55">
        <f>Table1[[#This Row],[APU
(units)]]*(1+Table1[[#This Row],[APU Trend]])^8</f>
        <v>259825.8515625</v>
      </c>
      <c r="O432" s="55">
        <f>Table1[[#This Row],[APU
(units)]]*(1+Table1[[#This Row],[APU Trend]])^9</f>
        <v>389738.77734375</v>
      </c>
      <c r="P432" s="55">
        <f>Table1[[#This Row],[APU
(units)]]*(1+Table1[[#This Row],[APU Trend]])^10</f>
        <v>584608.166015625</v>
      </c>
      <c r="Q432" s="55">
        <f>Table1[[#This Row],[APU
(units)]]*(1+Table1[[#This Row],[APU Trend]])^11</f>
        <v>876912.2490234375</v>
      </c>
      <c r="R432" s="55">
        <f>SUM(Table1[[#This Row],[Oct]:[September]])</f>
        <v>2610460.7470703125</v>
      </c>
      <c r="S432" s="55">
        <f>Table1[[#This Row],[On-Hand Stock ($)]]*Table1[[#This Row],[APU Trend]]</f>
        <v>35486.144475073612</v>
      </c>
      <c r="T432" s="87">
        <v>0.5</v>
      </c>
      <c r="U432" s="87" t="b">
        <f>IF(AND(Table1[[#This Row],[INVENTROY SIZING]]&lt;0,Table1[[#This Row],[Lead Time (days)]]&lt;30),TRUE,FALSE)</f>
        <v>0</v>
      </c>
      <c r="V432" s="28">
        <v>1</v>
      </c>
      <c r="W432" s="28">
        <f>1.65+SQRT((30)*Table1[[#This Row],[Demand variability (COV)]])+(V432*Table1[[#This Row],[APU
(units)]])^2</f>
        <v>102779050.16663592</v>
      </c>
      <c r="X432" s="28">
        <f>(Table1[[#This Row],[INVENTORY IN UNITS ON HAND]]-W432)*Table1[[#This Row],[Std. Price ($)]]</f>
        <v>-731633641.65736437</v>
      </c>
      <c r="Y432" s="28">
        <v>0.68</v>
      </c>
      <c r="Z432" s="28">
        <v>31</v>
      </c>
    </row>
    <row r="433" spans="1:26" x14ac:dyDescent="0.15">
      <c r="A433" s="31">
        <v>49404.041876751668</v>
      </c>
      <c r="B433" s="32">
        <v>22.228360000000002</v>
      </c>
      <c r="C433" s="32">
        <v>130444.89507738379</v>
      </c>
      <c r="D433" s="32">
        <f>C433/Table1[[#This Row],[Std. Price ($)]]</f>
        <v>5868.3994265606534</v>
      </c>
      <c r="E433" s="28">
        <v>9766</v>
      </c>
      <c r="F433" s="28">
        <f>Table1[[#This Row],[APU
(units)]]*(1+Table1[[#This Row],[APU Trend]])^0</f>
        <v>9766</v>
      </c>
      <c r="G433" s="28">
        <f>Table1[[#This Row],[APU
(units)]]*(1+Table1[[#This Row],[APU Trend]])^1</f>
        <v>21485.200000000001</v>
      </c>
      <c r="H433" s="28">
        <f>Table1[[#This Row],[APU
(units)]]*(1+Table1[[#This Row],[APU Trend]])^2</f>
        <v>47267.44000000001</v>
      </c>
      <c r="I433" s="55">
        <f>Table1[[#This Row],[APU
(units)]]*(1+Table1[[#This Row],[APU Trend]])^3</f>
        <v>103988.36800000003</v>
      </c>
      <c r="J433" s="55">
        <f>Table1[[#This Row],[APU
(units)]]*(1+Table1[[#This Row],[APU Trend]])^4</f>
        <v>228774.40960000007</v>
      </c>
      <c r="K433" s="55">
        <f>Table1[[#This Row],[APU
(units)]]*(1+Table1[[#This Row],[APU Trend]])^5</f>
        <v>503303.70112000016</v>
      </c>
      <c r="L433" s="55">
        <f>Table1[[#This Row],[APU
(units)]]*(1+Table1[[#This Row],[APU Trend]])^6</f>
        <v>1107268.1424640005</v>
      </c>
      <c r="M433" s="55">
        <f>Table1[[#This Row],[APU
(units)]]*(1+Table1[[#This Row],[APU Trend]])^7</f>
        <v>2435989.9134208015</v>
      </c>
      <c r="N433" s="55">
        <f>Table1[[#This Row],[APU
(units)]]*(1+Table1[[#This Row],[APU Trend]])^8</f>
        <v>5359177.8095257627</v>
      </c>
      <c r="O433" s="55">
        <f>Table1[[#This Row],[APU
(units)]]*(1+Table1[[#This Row],[APU Trend]])^9</f>
        <v>11790191.180956678</v>
      </c>
      <c r="P433" s="55">
        <f>Table1[[#This Row],[APU
(units)]]*(1+Table1[[#This Row],[APU Trend]])^10</f>
        <v>25938420.598104697</v>
      </c>
      <c r="Q433" s="55">
        <f>Table1[[#This Row],[APU
(units)]]*(1+Table1[[#This Row],[APU Trend]])^11</f>
        <v>57064525.315830342</v>
      </c>
      <c r="R433" s="55">
        <f>SUM(Table1[[#This Row],[Oct]:[September]])</f>
        <v>104610158.07902229</v>
      </c>
      <c r="S433" s="55">
        <f>Table1[[#This Row],[On-Hand Stock ($)]]*Table1[[#This Row],[APU Trend]]</f>
        <v>156533.87409286053</v>
      </c>
      <c r="T433" s="87">
        <v>1.2</v>
      </c>
      <c r="U433" s="87" t="b">
        <f>IF(AND(Table1[[#This Row],[INVENTROY SIZING]]&lt;0,Table1[[#This Row],[Lead Time (days)]]&lt;30),TRUE,FALSE)</f>
        <v>0</v>
      </c>
      <c r="V433" s="28">
        <v>0.88</v>
      </c>
      <c r="W433" s="28">
        <f>1.65+SQRT((30)*Table1[[#This Row],[Demand variability (COV)]])+(V433*Table1[[#This Row],[APU
(units)]])^2</f>
        <v>73858216.411235124</v>
      </c>
      <c r="X433" s="28">
        <f>(Table1[[#This Row],[INVENTORY IN UNITS ON HAND]]-W433)*Table1[[#This Row],[Std. Price ($)]]</f>
        <v>-1641616578.4517651</v>
      </c>
      <c r="Y433" s="28">
        <v>0.46</v>
      </c>
      <c r="Z433" s="28">
        <v>30</v>
      </c>
    </row>
    <row r="434" spans="1:26" x14ac:dyDescent="0.15">
      <c r="A434" s="31">
        <v>72433.885952837649</v>
      </c>
      <c r="B434" s="32">
        <v>9.4101700000000008</v>
      </c>
      <c r="C434" s="32">
        <v>40204.01998763701</v>
      </c>
      <c r="D434" s="32">
        <f>C434/Table1[[#This Row],[Std. Price ($)]]</f>
        <v>4272.4010286357216</v>
      </c>
      <c r="E434" s="28">
        <v>8328</v>
      </c>
      <c r="F434" s="28">
        <f>Table1[[#This Row],[APU
(units)]]*(1+Table1[[#This Row],[APU Trend]])^0</f>
        <v>8328</v>
      </c>
      <c r="G434" s="28">
        <f>Table1[[#This Row],[APU
(units)]]*(1+Table1[[#This Row],[APU Trend]])^1</f>
        <v>11659.199999999999</v>
      </c>
      <c r="H434" s="28">
        <f>Table1[[#This Row],[APU
(units)]]*(1+Table1[[#This Row],[APU Trend]])^2</f>
        <v>16322.879999999997</v>
      </c>
      <c r="I434" s="55">
        <f>Table1[[#This Row],[APU
(units)]]*(1+Table1[[#This Row],[APU Trend]])^3</f>
        <v>22852.031999999996</v>
      </c>
      <c r="J434" s="55">
        <f>Table1[[#This Row],[APU
(units)]]*(1+Table1[[#This Row],[APU Trend]])^4</f>
        <v>31992.844799999992</v>
      </c>
      <c r="K434" s="55">
        <f>Table1[[#This Row],[APU
(units)]]*(1+Table1[[#This Row],[APU Trend]])^5</f>
        <v>44789.982719999985</v>
      </c>
      <c r="L434" s="55">
        <f>Table1[[#This Row],[APU
(units)]]*(1+Table1[[#This Row],[APU Trend]])^6</f>
        <v>62705.975807999974</v>
      </c>
      <c r="M434" s="55">
        <f>Table1[[#This Row],[APU
(units)]]*(1+Table1[[#This Row],[APU Trend]])^7</f>
        <v>87788.366131199946</v>
      </c>
      <c r="N434" s="55">
        <f>Table1[[#This Row],[APU
(units)]]*(1+Table1[[#This Row],[APU Trend]])^8</f>
        <v>122903.71258367992</v>
      </c>
      <c r="O434" s="55">
        <f>Table1[[#This Row],[APU
(units)]]*(1+Table1[[#This Row],[APU Trend]])^9</f>
        <v>172065.19761715189</v>
      </c>
      <c r="P434" s="55">
        <f>Table1[[#This Row],[APU
(units)]]*(1+Table1[[#This Row],[APU Trend]])^10</f>
        <v>240891.27666401264</v>
      </c>
      <c r="Q434" s="55">
        <f>Table1[[#This Row],[APU
(units)]]*(1+Table1[[#This Row],[APU Trend]])^11</f>
        <v>337247.78732961765</v>
      </c>
      <c r="R434" s="55">
        <f>SUM(Table1[[#This Row],[Oct]:[September]])</f>
        <v>1159547.2556536619</v>
      </c>
      <c r="S434" s="55">
        <f>Table1[[#This Row],[On-Hand Stock ($)]]*Table1[[#This Row],[APU Trend]]</f>
        <v>16081.607995054805</v>
      </c>
      <c r="T434" s="87">
        <v>0.4</v>
      </c>
      <c r="U434" s="87" t="b">
        <f>IF(AND(Table1[[#This Row],[INVENTROY SIZING]]&lt;0,Table1[[#This Row],[Lead Time (days)]]&lt;30),TRUE,FALSE)</f>
        <v>0</v>
      </c>
      <c r="V434" s="28">
        <v>1</v>
      </c>
      <c r="W434" s="28">
        <f>1.65+SQRT((30)*Table1[[#This Row],[Demand variability (COV)]])+(V434*Table1[[#This Row],[APU
(units)]])^2</f>
        <v>69355588.388612792</v>
      </c>
      <c r="X434" s="28">
        <f>(Table1[[#This Row],[INVENTORY IN UNITS ON HAND]]-W434)*Table1[[#This Row],[Std. Price ($)]]</f>
        <v>-652607673.1668849</v>
      </c>
      <c r="Y434" s="28">
        <v>0.25</v>
      </c>
      <c r="Z434" s="28">
        <v>37</v>
      </c>
    </row>
    <row r="435" spans="1:26" x14ac:dyDescent="0.15">
      <c r="A435" s="31">
        <v>34319.525547336685</v>
      </c>
      <c r="B435" s="32">
        <v>7.4176299999999999</v>
      </c>
      <c r="C435" s="32">
        <v>191911.52583494791</v>
      </c>
      <c r="D435" s="32">
        <f>C435/Table1[[#This Row],[Std. Price ($)]]</f>
        <v>25872.350849927527</v>
      </c>
      <c r="E435" s="28">
        <v>24882</v>
      </c>
      <c r="F435" s="28">
        <f>Table1[[#This Row],[APU
(units)]]*(1+Table1[[#This Row],[APU Trend]])^0</f>
        <v>24882</v>
      </c>
      <c r="G435" s="28">
        <f>Table1[[#This Row],[APU
(units)]]*(1+Table1[[#This Row],[APU Trend]])^1</f>
        <v>62205</v>
      </c>
      <c r="H435" s="28">
        <f>Table1[[#This Row],[APU
(units)]]*(1+Table1[[#This Row],[APU Trend]])^2</f>
        <v>155512.5</v>
      </c>
      <c r="I435" s="55">
        <f>Table1[[#This Row],[APU
(units)]]*(1+Table1[[#This Row],[APU Trend]])^3</f>
        <v>388781.25</v>
      </c>
      <c r="J435" s="55">
        <f>Table1[[#This Row],[APU
(units)]]*(1+Table1[[#This Row],[APU Trend]])^4</f>
        <v>971953.125</v>
      </c>
      <c r="K435" s="55">
        <f>Table1[[#This Row],[APU
(units)]]*(1+Table1[[#This Row],[APU Trend]])^5</f>
        <v>2429882.8125</v>
      </c>
      <c r="L435" s="55">
        <f>Table1[[#This Row],[APU
(units)]]*(1+Table1[[#This Row],[APU Trend]])^6</f>
        <v>6074707.03125</v>
      </c>
      <c r="M435" s="55">
        <f>Table1[[#This Row],[APU
(units)]]*(1+Table1[[#This Row],[APU Trend]])^7</f>
        <v>15186767.578125</v>
      </c>
      <c r="N435" s="55">
        <f>Table1[[#This Row],[APU
(units)]]*(1+Table1[[#This Row],[APU Trend]])^8</f>
        <v>37966918.9453125</v>
      </c>
      <c r="O435" s="55">
        <f>Table1[[#This Row],[APU
(units)]]*(1+Table1[[#This Row],[APU Trend]])^9</f>
        <v>94917297.36328125</v>
      </c>
      <c r="P435" s="55">
        <f>Table1[[#This Row],[APU
(units)]]*(1+Table1[[#This Row],[APU Trend]])^10</f>
        <v>237293243.40820312</v>
      </c>
      <c r="Q435" s="55">
        <f>Table1[[#This Row],[APU
(units)]]*(1+Table1[[#This Row],[APU Trend]])^11</f>
        <v>593233108.52050781</v>
      </c>
      <c r="R435" s="55">
        <f>SUM(Table1[[#This Row],[Oct]:[September]])</f>
        <v>988705259.53417969</v>
      </c>
      <c r="S435" s="55">
        <f>Table1[[#This Row],[On-Hand Stock ($)]]*Table1[[#This Row],[APU Trend]]</f>
        <v>287867.28875242185</v>
      </c>
      <c r="T435" s="87">
        <v>1.5</v>
      </c>
      <c r="U435" s="87" t="b">
        <f>IF(AND(Table1[[#This Row],[INVENTROY SIZING]]&lt;0,Table1[[#This Row],[Lead Time (days)]]&lt;30),TRUE,FALSE)</f>
        <v>0</v>
      </c>
      <c r="V435" s="28">
        <v>0.9</v>
      </c>
      <c r="W435" s="28">
        <f>1.65+SQRT((30)*Table1[[#This Row],[Demand variability (COV)]])+(V435*Table1[[#This Row],[APU
(units)]])^2</f>
        <v>501482282.82861274</v>
      </c>
      <c r="X435" s="28">
        <f>(Table1[[#This Row],[INVENTORY IN UNITS ON HAND]]-W435)*Table1[[#This Row],[Std. Price ($)]]</f>
        <v>-3719618114.0521679</v>
      </c>
      <c r="Y435" s="28">
        <v>0.25</v>
      </c>
      <c r="Z435" s="28">
        <v>66</v>
      </c>
    </row>
    <row r="436" spans="1:26" x14ac:dyDescent="0.15">
      <c r="A436" s="31">
        <v>96256.894291868593</v>
      </c>
      <c r="B436" s="32">
        <v>12.826000000000001</v>
      </c>
      <c r="C436" s="32">
        <v>29591.740959440005</v>
      </c>
      <c r="D436" s="32">
        <f>C436/Table1[[#This Row],[Std. Price ($)]]</f>
        <v>2307.1683267924532</v>
      </c>
      <c r="E436" s="28">
        <v>6872</v>
      </c>
      <c r="F436" s="28">
        <f>Table1[[#This Row],[APU
(units)]]*(1+Table1[[#This Row],[APU Trend]])^0</f>
        <v>6872</v>
      </c>
      <c r="G436" s="28">
        <f>Table1[[#This Row],[APU
(units)]]*(1+Table1[[#This Row],[APU Trend]])^1</f>
        <v>8246.4</v>
      </c>
      <c r="H436" s="28">
        <f>Table1[[#This Row],[APU
(units)]]*(1+Table1[[#This Row],[APU Trend]])^2</f>
        <v>9895.68</v>
      </c>
      <c r="I436" s="55">
        <f>Table1[[#This Row],[APU
(units)]]*(1+Table1[[#This Row],[APU Trend]])^3</f>
        <v>11874.816000000001</v>
      </c>
      <c r="J436" s="55">
        <f>Table1[[#This Row],[APU
(units)]]*(1+Table1[[#This Row],[APU Trend]])^4</f>
        <v>14249.779199999999</v>
      </c>
      <c r="K436" s="55">
        <f>Table1[[#This Row],[APU
(units)]]*(1+Table1[[#This Row],[APU Trend]])^5</f>
        <v>17099.73504</v>
      </c>
      <c r="L436" s="55">
        <f>Table1[[#This Row],[APU
(units)]]*(1+Table1[[#This Row],[APU Trend]])^6</f>
        <v>20519.682047999999</v>
      </c>
      <c r="M436" s="55">
        <f>Table1[[#This Row],[APU
(units)]]*(1+Table1[[#This Row],[APU Trend]])^7</f>
        <v>24623.618457599998</v>
      </c>
      <c r="N436" s="55">
        <f>Table1[[#This Row],[APU
(units)]]*(1+Table1[[#This Row],[APU Trend]])^8</f>
        <v>29548.342149119995</v>
      </c>
      <c r="O436" s="55">
        <f>Table1[[#This Row],[APU
(units)]]*(1+Table1[[#This Row],[APU Trend]])^9</f>
        <v>35458.010578943999</v>
      </c>
      <c r="P436" s="55">
        <f>Table1[[#This Row],[APU
(units)]]*(1+Table1[[#This Row],[APU Trend]])^10</f>
        <v>42549.612694732794</v>
      </c>
      <c r="Q436" s="55">
        <f>Table1[[#This Row],[APU
(units)]]*(1+Table1[[#This Row],[APU Trend]])^11</f>
        <v>51059.535233679351</v>
      </c>
      <c r="R436" s="55">
        <f>SUM(Table1[[#This Row],[Oct]:[September]])</f>
        <v>271997.21140207612</v>
      </c>
      <c r="S436" s="55">
        <f>Table1[[#This Row],[On-Hand Stock ($)]]*Table1[[#This Row],[APU Trend]]</f>
        <v>5918.3481918880016</v>
      </c>
      <c r="T436" s="87">
        <v>0.2</v>
      </c>
      <c r="U436" s="87" t="b">
        <f>IF(AND(Table1[[#This Row],[INVENTROY SIZING]]&lt;0,Table1[[#This Row],[Lead Time (days)]]&lt;30),TRUE,FALSE)</f>
        <v>0</v>
      </c>
      <c r="V436" s="28">
        <v>1</v>
      </c>
      <c r="W436" s="28">
        <f>1.65+SQRT((30)*Table1[[#This Row],[Demand variability (COV)]])+(V436*Table1[[#This Row],[APU
(units)]])^2</f>
        <v>47224388.159980081</v>
      </c>
      <c r="X436" s="28">
        <f>(Table1[[#This Row],[INVENTORY IN UNITS ON HAND]]-W436)*Table1[[#This Row],[Std. Price ($)]]</f>
        <v>-605670410.79894507</v>
      </c>
      <c r="Y436" s="28">
        <v>0.21</v>
      </c>
      <c r="Z436" s="28">
        <v>30</v>
      </c>
    </row>
    <row r="437" spans="1:26" x14ac:dyDescent="0.15">
      <c r="A437" s="31">
        <v>31844.014045876422</v>
      </c>
      <c r="B437" s="32">
        <v>6.104934000000001</v>
      </c>
      <c r="C437" s="32">
        <v>212412.75459105501</v>
      </c>
      <c r="D437" s="32">
        <f>C437/Table1[[#This Row],[Std. Price ($)]]</f>
        <v>34793.620142503583</v>
      </c>
      <c r="E437" s="28">
        <v>16532</v>
      </c>
      <c r="F437" s="28">
        <f>Table1[[#This Row],[APU
(units)]]*(1+Table1[[#This Row],[APU Trend]])^0</f>
        <v>16532</v>
      </c>
      <c r="G437" s="28">
        <f>Table1[[#This Row],[APU
(units)]]*(1+Table1[[#This Row],[APU Trend]])^1</f>
        <v>23144.799999999999</v>
      </c>
      <c r="H437" s="28">
        <f>Table1[[#This Row],[APU
(units)]]*(1+Table1[[#This Row],[APU Trend]])^2</f>
        <v>32402.719999999998</v>
      </c>
      <c r="I437" s="55">
        <f>Table1[[#This Row],[APU
(units)]]*(1+Table1[[#This Row],[APU Trend]])^3</f>
        <v>45363.80799999999</v>
      </c>
      <c r="J437" s="55">
        <f>Table1[[#This Row],[APU
(units)]]*(1+Table1[[#This Row],[APU Trend]])^4</f>
        <v>63509.331199999979</v>
      </c>
      <c r="K437" s="55">
        <f>Table1[[#This Row],[APU
(units)]]*(1+Table1[[#This Row],[APU Trend]])^5</f>
        <v>88913.063679999963</v>
      </c>
      <c r="L437" s="55">
        <f>Table1[[#This Row],[APU
(units)]]*(1+Table1[[#This Row],[APU Trend]])^6</f>
        <v>124478.28915199994</v>
      </c>
      <c r="M437" s="55">
        <f>Table1[[#This Row],[APU
(units)]]*(1+Table1[[#This Row],[APU Trend]])^7</f>
        <v>174269.60481279989</v>
      </c>
      <c r="N437" s="55">
        <f>Table1[[#This Row],[APU
(units)]]*(1+Table1[[#This Row],[APU Trend]])^8</f>
        <v>243977.44673791985</v>
      </c>
      <c r="O437" s="55">
        <f>Table1[[#This Row],[APU
(units)]]*(1+Table1[[#This Row],[APU Trend]])^9</f>
        <v>341568.42543308774</v>
      </c>
      <c r="P437" s="55">
        <f>Table1[[#This Row],[APU
(units)]]*(1+Table1[[#This Row],[APU Trend]])^10</f>
        <v>478195.79560632288</v>
      </c>
      <c r="Q437" s="55">
        <f>Table1[[#This Row],[APU
(units)]]*(1+Table1[[#This Row],[APU Trend]])^11</f>
        <v>669474.11384885199</v>
      </c>
      <c r="R437" s="55">
        <f>SUM(Table1[[#This Row],[Oct]:[September]])</f>
        <v>2301829.398470982</v>
      </c>
      <c r="S437" s="55">
        <f>Table1[[#This Row],[On-Hand Stock ($)]]*Table1[[#This Row],[APU Trend]]</f>
        <v>84965.101836422007</v>
      </c>
      <c r="T437" s="87">
        <v>0.4</v>
      </c>
      <c r="U437" s="87" t="b">
        <f>IF(AND(Table1[[#This Row],[INVENTROY SIZING]]&lt;0,Table1[[#This Row],[Lead Time (days)]]&lt;30),TRUE,FALSE)</f>
        <v>0</v>
      </c>
      <c r="V437" s="28">
        <v>0.8</v>
      </c>
      <c r="W437" s="28">
        <f>1.65+SQRT((30)*Table1[[#This Row],[Demand variability (COV)]])+(V437*Table1[[#This Row],[APU
(units)]])^2</f>
        <v>174916502.88367006</v>
      </c>
      <c r="X437" s="28">
        <f>(Table1[[#This Row],[INVENTORY IN UNITS ON HAND]]-W437)*Table1[[#This Row],[Std. Price ($)]]</f>
        <v>-1067641292.8610246</v>
      </c>
      <c r="Y437" s="28">
        <v>1.1499999999999999</v>
      </c>
      <c r="Z437" s="28">
        <v>41</v>
      </c>
    </row>
    <row r="438" spans="1:26" x14ac:dyDescent="0.15">
      <c r="A438" s="31">
        <v>79482.931094362299</v>
      </c>
      <c r="B438" s="32">
        <v>5.5772200000000005</v>
      </c>
      <c r="C438" s="32">
        <v>21842.353096772564</v>
      </c>
      <c r="D438" s="32">
        <f>C438/Table1[[#This Row],[Std. Price ($)]]</f>
        <v>3916.3513536802498</v>
      </c>
      <c r="E438" s="28">
        <v>7034</v>
      </c>
      <c r="F438" s="28">
        <f>Table1[[#This Row],[APU
(units)]]*(1+Table1[[#This Row],[APU Trend]])^0</f>
        <v>7034</v>
      </c>
      <c r="G438" s="28">
        <f>Table1[[#This Row],[APU
(units)]]*(1+Table1[[#This Row],[APU Trend]])^1</f>
        <v>9847.5999999999985</v>
      </c>
      <c r="H438" s="28">
        <f>Table1[[#This Row],[APU
(units)]]*(1+Table1[[#This Row],[APU Trend]])^2</f>
        <v>13786.639999999998</v>
      </c>
      <c r="I438" s="55">
        <f>Table1[[#This Row],[APU
(units)]]*(1+Table1[[#This Row],[APU Trend]])^3</f>
        <v>19301.295999999995</v>
      </c>
      <c r="J438" s="55">
        <f>Table1[[#This Row],[APU
(units)]]*(1+Table1[[#This Row],[APU Trend]])^4</f>
        <v>27021.814399999992</v>
      </c>
      <c r="K438" s="55">
        <f>Table1[[#This Row],[APU
(units)]]*(1+Table1[[#This Row],[APU Trend]])^5</f>
        <v>37830.54015999999</v>
      </c>
      <c r="L438" s="55">
        <f>Table1[[#This Row],[APU
(units)]]*(1+Table1[[#This Row],[APU Trend]])^6</f>
        <v>52962.756223999975</v>
      </c>
      <c r="M438" s="55">
        <f>Table1[[#This Row],[APU
(units)]]*(1+Table1[[#This Row],[APU Trend]])^7</f>
        <v>74147.858713599955</v>
      </c>
      <c r="N438" s="55">
        <f>Table1[[#This Row],[APU
(units)]]*(1+Table1[[#This Row],[APU Trend]])^8</f>
        <v>103807.00219903994</v>
      </c>
      <c r="O438" s="55">
        <f>Table1[[#This Row],[APU
(units)]]*(1+Table1[[#This Row],[APU Trend]])^9</f>
        <v>145329.80307865591</v>
      </c>
      <c r="P438" s="55">
        <f>Table1[[#This Row],[APU
(units)]]*(1+Table1[[#This Row],[APU Trend]])^10</f>
        <v>203461.72431011827</v>
      </c>
      <c r="Q438" s="55">
        <f>Table1[[#This Row],[APU
(units)]]*(1+Table1[[#This Row],[APU Trend]])^11</f>
        <v>284846.41403416556</v>
      </c>
      <c r="R438" s="55">
        <f>SUM(Table1[[#This Row],[Oct]:[September]])</f>
        <v>979377.44911957963</v>
      </c>
      <c r="S438" s="55">
        <f>Table1[[#This Row],[On-Hand Stock ($)]]*Table1[[#This Row],[APU Trend]]</f>
        <v>8736.9412387090251</v>
      </c>
      <c r="T438" s="87">
        <v>0.4</v>
      </c>
      <c r="U438" s="87" t="b">
        <f>IF(AND(Table1[[#This Row],[INVENTROY SIZING]]&lt;0,Table1[[#This Row],[Lead Time (days)]]&lt;30),TRUE,FALSE)</f>
        <v>0</v>
      </c>
      <c r="V438" s="28">
        <v>1</v>
      </c>
      <c r="W438" s="28">
        <f>1.65+SQRT((30)*Table1[[#This Row],[Demand variability (COV)]])+(V438*Table1[[#This Row],[APU
(units)]])^2</f>
        <v>49477160.548275352</v>
      </c>
      <c r="X438" s="28">
        <f>(Table1[[#This Row],[INVENTORY IN UNITS ON HAND]]-W438)*Table1[[#This Row],[Std. Price ($)]]</f>
        <v>-275923166.99995548</v>
      </c>
      <c r="Y438" s="28">
        <v>0.28000000000000003</v>
      </c>
      <c r="Z438" s="28">
        <v>31</v>
      </c>
    </row>
    <row r="439" spans="1:26" x14ac:dyDescent="0.15">
      <c r="A439" s="31">
        <v>44090.415829575322</v>
      </c>
      <c r="B439" s="32">
        <v>12.375000000000002</v>
      </c>
      <c r="C439" s="32">
        <v>39594.310152749378</v>
      </c>
      <c r="D439" s="32">
        <f>C439/Table1[[#This Row],[Std. Price ($)]]</f>
        <v>3199.5402143635856</v>
      </c>
      <c r="E439" s="28">
        <v>7050</v>
      </c>
      <c r="F439" s="28">
        <f>Table1[[#This Row],[APU
(units)]]*(1+Table1[[#This Row],[APU Trend]])^0</f>
        <v>7050</v>
      </c>
      <c r="G439" s="28">
        <f>Table1[[#This Row],[APU
(units)]]*(1+Table1[[#This Row],[APU Trend]])^1</f>
        <v>15510.000000000002</v>
      </c>
      <c r="H439" s="28">
        <f>Table1[[#This Row],[APU
(units)]]*(1+Table1[[#This Row],[APU Trend]])^2</f>
        <v>34122.000000000007</v>
      </c>
      <c r="I439" s="55">
        <f>Table1[[#This Row],[APU
(units)]]*(1+Table1[[#This Row],[APU Trend]])^3</f>
        <v>75068.400000000023</v>
      </c>
      <c r="J439" s="55">
        <f>Table1[[#This Row],[APU
(units)]]*(1+Table1[[#This Row],[APU Trend]])^4</f>
        <v>165150.48000000004</v>
      </c>
      <c r="K439" s="55">
        <f>Table1[[#This Row],[APU
(units)]]*(1+Table1[[#This Row],[APU Trend]])^5</f>
        <v>363331.0560000001</v>
      </c>
      <c r="L439" s="55">
        <f>Table1[[#This Row],[APU
(units)]]*(1+Table1[[#This Row],[APU Trend]])^6</f>
        <v>799328.32320000033</v>
      </c>
      <c r="M439" s="55">
        <f>Table1[[#This Row],[APU
(units)]]*(1+Table1[[#This Row],[APU Trend]])^7</f>
        <v>1758522.311040001</v>
      </c>
      <c r="N439" s="55">
        <f>Table1[[#This Row],[APU
(units)]]*(1+Table1[[#This Row],[APU Trend]])^8</f>
        <v>3868749.084288002</v>
      </c>
      <c r="O439" s="55">
        <f>Table1[[#This Row],[APU
(units)]]*(1+Table1[[#This Row],[APU Trend]])^9</f>
        <v>8511247.9854336046</v>
      </c>
      <c r="P439" s="55">
        <f>Table1[[#This Row],[APU
(units)]]*(1+Table1[[#This Row],[APU Trend]])^10</f>
        <v>18724745.567953933</v>
      </c>
      <c r="Q439" s="55">
        <f>Table1[[#This Row],[APU
(units)]]*(1+Table1[[#This Row],[APU Trend]])^11</f>
        <v>41194440.249498658</v>
      </c>
      <c r="R439" s="55">
        <f>SUM(Table1[[#This Row],[Oct]:[September]])</f>
        <v>75517265.45741421</v>
      </c>
      <c r="S439" s="55">
        <f>Table1[[#This Row],[On-Hand Stock ($)]]*Table1[[#This Row],[APU Trend]]</f>
        <v>47513.172183299255</v>
      </c>
      <c r="T439" s="87">
        <v>1.2</v>
      </c>
      <c r="U439" s="87" t="b">
        <f>IF(AND(Table1[[#This Row],[INVENTROY SIZING]]&lt;0,Table1[[#This Row],[Lead Time (days)]]&lt;30),TRUE,FALSE)</f>
        <v>0</v>
      </c>
      <c r="V439" s="28">
        <v>0.82</v>
      </c>
      <c r="W439" s="28">
        <f>1.65+SQRT((30)*Table1[[#This Row],[Demand variability (COV)]])+(V439*Table1[[#This Row],[APU
(units)]])^2</f>
        <v>33419966.997413024</v>
      </c>
      <c r="X439" s="28">
        <f>(Table1[[#This Row],[INVENTORY IN UNITS ON HAND]]-W439)*Table1[[#This Row],[Std. Price ($)]]</f>
        <v>-413532497.28283352</v>
      </c>
      <c r="Y439" s="28">
        <v>0.63</v>
      </c>
      <c r="Z439" s="28">
        <v>16</v>
      </c>
    </row>
    <row r="440" spans="1:26" x14ac:dyDescent="0.15">
      <c r="A440" s="31">
        <v>33510.522899719719</v>
      </c>
      <c r="B440" s="32">
        <v>7.1313000000000004</v>
      </c>
      <c r="C440" s="32">
        <v>19773.037543658673</v>
      </c>
      <c r="D440" s="32">
        <f>C440/Table1[[#This Row],[Std. Price ($)]]</f>
        <v>2772.7115033245932</v>
      </c>
      <c r="E440" s="28">
        <v>7568</v>
      </c>
      <c r="F440" s="28">
        <f>Table1[[#This Row],[APU
(units)]]*(1+Table1[[#This Row],[APU Trend]])^0</f>
        <v>7568</v>
      </c>
      <c r="G440" s="28">
        <f>Table1[[#This Row],[APU
(units)]]*(1+Table1[[#This Row],[APU Trend]])^1</f>
        <v>3027.2000000000003</v>
      </c>
      <c r="H440" s="28">
        <f>Table1[[#This Row],[APU
(units)]]*(1+Table1[[#This Row],[APU Trend]])^2</f>
        <v>1210.8800000000003</v>
      </c>
      <c r="I440" s="55">
        <f>Table1[[#This Row],[APU
(units)]]*(1+Table1[[#This Row],[APU Trend]])^3</f>
        <v>484.35200000000009</v>
      </c>
      <c r="J440" s="55">
        <f>Table1[[#This Row],[APU
(units)]]*(1+Table1[[#This Row],[APU Trend]])^4</f>
        <v>193.74080000000009</v>
      </c>
      <c r="K440" s="55">
        <f>Table1[[#This Row],[APU
(units)]]*(1+Table1[[#This Row],[APU Trend]])^5</f>
        <v>77.49632000000004</v>
      </c>
      <c r="L440" s="55">
        <f>Table1[[#This Row],[APU
(units)]]*(1+Table1[[#This Row],[APU Trend]])^6</f>
        <v>30.998528000000018</v>
      </c>
      <c r="M440" s="55">
        <f>Table1[[#This Row],[APU
(units)]]*(1+Table1[[#This Row],[APU Trend]])^7</f>
        <v>12.39941120000001</v>
      </c>
      <c r="N440" s="55">
        <f>Table1[[#This Row],[APU
(units)]]*(1+Table1[[#This Row],[APU Trend]])^8</f>
        <v>4.959764480000004</v>
      </c>
      <c r="O440" s="55">
        <f>Table1[[#This Row],[APU
(units)]]*(1+Table1[[#This Row],[APU Trend]])^9</f>
        <v>1.9839057920000018</v>
      </c>
      <c r="P440" s="55">
        <f>Table1[[#This Row],[APU
(units)]]*(1+Table1[[#This Row],[APU Trend]])^10</f>
        <v>0.79356231680000089</v>
      </c>
      <c r="Q440" s="55">
        <f>Table1[[#This Row],[APU
(units)]]*(1+Table1[[#This Row],[APU Trend]])^11</f>
        <v>0.31742492672000033</v>
      </c>
      <c r="R440" s="55">
        <f>SUM(Table1[[#This Row],[Oct]:[September]])</f>
        <v>12613.121716715521</v>
      </c>
      <c r="S440" s="55">
        <f>Table1[[#This Row],[On-Hand Stock ($)]]*Table1[[#This Row],[APU Trend]]</f>
        <v>-11863.822526195203</v>
      </c>
      <c r="T440" s="87">
        <v>-0.6</v>
      </c>
      <c r="U440" s="87" t="b">
        <f>IF(AND(Table1[[#This Row],[INVENTROY SIZING]]&lt;0,Table1[[#This Row],[Lead Time (days)]]&lt;30),TRUE,FALSE)</f>
        <v>1</v>
      </c>
      <c r="V440" s="28">
        <v>1</v>
      </c>
      <c r="W440" s="28">
        <f>1.65+SQRT((30)*Table1[[#This Row],[Demand variability (COV)]])+(V440*Table1[[#This Row],[APU
(units)]])^2</f>
        <v>57274629.324234612</v>
      </c>
      <c r="X440" s="28">
        <f>(Table1[[#This Row],[INVENTORY IN UNITS ON HAND]]-W440)*Table1[[#This Row],[Std. Price ($)]]</f>
        <v>-408422791.06237066</v>
      </c>
      <c r="Y440" s="28">
        <v>0.45</v>
      </c>
      <c r="Z440" s="28">
        <v>16</v>
      </c>
    </row>
    <row r="441" spans="1:26" x14ac:dyDescent="0.15">
      <c r="A441" s="31">
        <v>18112.223317138687</v>
      </c>
      <c r="B441" s="32">
        <v>7.2380000000000004</v>
      </c>
      <c r="C441" s="32">
        <v>29621.55268776001</v>
      </c>
      <c r="D441" s="32">
        <f>C441/Table1[[#This Row],[Std. Price ($)]]</f>
        <v>4092.5052069300923</v>
      </c>
      <c r="E441" s="28">
        <v>8514</v>
      </c>
      <c r="F441" s="28">
        <f>Table1[[#This Row],[APU
(units)]]*(1+Table1[[#This Row],[APU Trend]])^0</f>
        <v>8514</v>
      </c>
      <c r="G441" s="28">
        <f>Table1[[#This Row],[APU
(units)]]*(1+Table1[[#This Row],[APU Trend]])^1</f>
        <v>21285</v>
      </c>
      <c r="H441" s="28">
        <f>Table1[[#This Row],[APU
(units)]]*(1+Table1[[#This Row],[APU Trend]])^2</f>
        <v>53212.5</v>
      </c>
      <c r="I441" s="55">
        <f>Table1[[#This Row],[APU
(units)]]*(1+Table1[[#This Row],[APU Trend]])^3</f>
        <v>133031.25</v>
      </c>
      <c r="J441" s="55">
        <f>Table1[[#This Row],[APU
(units)]]*(1+Table1[[#This Row],[APU Trend]])^4</f>
        <v>332578.125</v>
      </c>
      <c r="K441" s="55">
        <f>Table1[[#This Row],[APU
(units)]]*(1+Table1[[#This Row],[APU Trend]])^5</f>
        <v>831445.3125</v>
      </c>
      <c r="L441" s="55">
        <f>Table1[[#This Row],[APU
(units)]]*(1+Table1[[#This Row],[APU Trend]])^6</f>
        <v>2078613.28125</v>
      </c>
      <c r="M441" s="55">
        <f>Table1[[#This Row],[APU
(units)]]*(1+Table1[[#This Row],[APU Trend]])^7</f>
        <v>5196533.203125</v>
      </c>
      <c r="N441" s="55">
        <f>Table1[[#This Row],[APU
(units)]]*(1+Table1[[#This Row],[APU Trend]])^8</f>
        <v>12991333.0078125</v>
      </c>
      <c r="O441" s="55">
        <f>Table1[[#This Row],[APU
(units)]]*(1+Table1[[#This Row],[APU Trend]])^9</f>
        <v>32478332.51953125</v>
      </c>
      <c r="P441" s="55">
        <f>Table1[[#This Row],[APU
(units)]]*(1+Table1[[#This Row],[APU Trend]])^10</f>
        <v>81195831.298828125</v>
      </c>
      <c r="Q441" s="55">
        <f>Table1[[#This Row],[APU
(units)]]*(1+Table1[[#This Row],[APU Trend]])^11</f>
        <v>202989578.24707031</v>
      </c>
      <c r="R441" s="55">
        <f>SUM(Table1[[#This Row],[Oct]:[September]])</f>
        <v>338310287.74511719</v>
      </c>
      <c r="S441" s="55">
        <f>Table1[[#This Row],[On-Hand Stock ($)]]*Table1[[#This Row],[APU Trend]]</f>
        <v>44432.329031640016</v>
      </c>
      <c r="T441" s="87">
        <v>1.5</v>
      </c>
      <c r="U441" s="87" t="b">
        <f>IF(AND(Table1[[#This Row],[INVENTROY SIZING]]&lt;0,Table1[[#This Row],[Lead Time (days)]]&lt;30),TRUE,FALSE)</f>
        <v>0</v>
      </c>
      <c r="V441" s="28">
        <v>1</v>
      </c>
      <c r="W441" s="28">
        <f>1.65+SQRT((30)*Table1[[#This Row],[Demand variability (COV)]])+(V441*Table1[[#This Row],[APU
(units)]])^2</f>
        <v>72488201.114101619</v>
      </c>
      <c r="X441" s="28">
        <f>(Table1[[#This Row],[INVENTORY IN UNITS ON HAND]]-W441)*Table1[[#This Row],[Std. Price ($)]]</f>
        <v>-524639978.11117983</v>
      </c>
      <c r="Y441" s="28">
        <v>0.4</v>
      </c>
      <c r="Z441" s="28">
        <v>23</v>
      </c>
    </row>
    <row r="442" spans="1:26" x14ac:dyDescent="0.15">
      <c r="A442" s="31">
        <v>46753.7992833682</v>
      </c>
      <c r="B442" s="32">
        <v>7.4705400000000006</v>
      </c>
      <c r="C442" s="32">
        <v>134153.60128260055</v>
      </c>
      <c r="D442" s="32">
        <f>C442/Table1[[#This Row],[Std. Price ($)]]</f>
        <v>17957.68462287874</v>
      </c>
      <c r="E442" s="28">
        <v>10040</v>
      </c>
      <c r="F442" s="28">
        <f>Table1[[#This Row],[APU
(units)]]*(1+Table1[[#This Row],[APU Trend]])^0</f>
        <v>10040</v>
      </c>
      <c r="G442" s="28">
        <f>Table1[[#This Row],[APU
(units)]]*(1+Table1[[#This Row],[APU Trend]])^1</f>
        <v>15060</v>
      </c>
      <c r="H442" s="28">
        <f>Table1[[#This Row],[APU
(units)]]*(1+Table1[[#This Row],[APU Trend]])^2</f>
        <v>22590</v>
      </c>
      <c r="I442" s="55">
        <f>Table1[[#This Row],[APU
(units)]]*(1+Table1[[#This Row],[APU Trend]])^3</f>
        <v>33885</v>
      </c>
      <c r="J442" s="55">
        <f>Table1[[#This Row],[APU
(units)]]*(1+Table1[[#This Row],[APU Trend]])^4</f>
        <v>50827.5</v>
      </c>
      <c r="K442" s="55">
        <f>Table1[[#This Row],[APU
(units)]]*(1+Table1[[#This Row],[APU Trend]])^5</f>
        <v>76241.25</v>
      </c>
      <c r="L442" s="55">
        <f>Table1[[#This Row],[APU
(units)]]*(1+Table1[[#This Row],[APU Trend]])^6</f>
        <v>114361.875</v>
      </c>
      <c r="M442" s="55">
        <f>Table1[[#This Row],[APU
(units)]]*(1+Table1[[#This Row],[APU Trend]])^7</f>
        <v>171542.8125</v>
      </c>
      <c r="N442" s="55">
        <f>Table1[[#This Row],[APU
(units)]]*(1+Table1[[#This Row],[APU Trend]])^8</f>
        <v>257314.21875</v>
      </c>
      <c r="O442" s="55">
        <f>Table1[[#This Row],[APU
(units)]]*(1+Table1[[#This Row],[APU Trend]])^9</f>
        <v>385971.328125</v>
      </c>
      <c r="P442" s="55">
        <f>Table1[[#This Row],[APU
(units)]]*(1+Table1[[#This Row],[APU Trend]])^10</f>
        <v>578956.9921875</v>
      </c>
      <c r="Q442" s="55">
        <f>Table1[[#This Row],[APU
(units)]]*(1+Table1[[#This Row],[APU Trend]])^11</f>
        <v>868435.48828125</v>
      </c>
      <c r="R442" s="55">
        <f>SUM(Table1[[#This Row],[Oct]:[September]])</f>
        <v>2585226.46484375</v>
      </c>
      <c r="S442" s="55">
        <f>Table1[[#This Row],[On-Hand Stock ($)]]*Table1[[#This Row],[APU Trend]]</f>
        <v>67076.800641300273</v>
      </c>
      <c r="T442" s="87">
        <v>0.5</v>
      </c>
      <c r="U442" s="87" t="b">
        <f>IF(AND(Table1[[#This Row],[INVENTROY SIZING]]&lt;0,Table1[[#This Row],[Lead Time (days)]]&lt;30),TRUE,FALSE)</f>
        <v>0</v>
      </c>
      <c r="V442" s="28">
        <v>1</v>
      </c>
      <c r="W442" s="28">
        <f>1.65+SQRT((30)*Table1[[#This Row],[Demand variability (COV)]])+(V442*Table1[[#This Row],[APU
(units)]])^2</f>
        <v>100801606.90357022</v>
      </c>
      <c r="X442" s="28">
        <f>(Table1[[#This Row],[INVENTORY IN UNITS ON HAND]]-W442)*Table1[[#This Row],[Std. Price ($)]]</f>
        <v>-752908282.83611488</v>
      </c>
      <c r="Y442" s="28">
        <v>0.92</v>
      </c>
      <c r="Z442" s="28">
        <v>44</v>
      </c>
    </row>
    <row r="443" spans="1:26" x14ac:dyDescent="0.15">
      <c r="A443" s="31">
        <v>67855.634810667558</v>
      </c>
      <c r="B443" s="32">
        <v>5.4340000000000011</v>
      </c>
      <c r="C443" s="32">
        <v>41942.385389168019</v>
      </c>
      <c r="D443" s="32">
        <f>C443/Table1[[#This Row],[Std. Price ($)]]</f>
        <v>7718.5103771012164</v>
      </c>
      <c r="E443" s="28">
        <v>8578</v>
      </c>
      <c r="F443" s="28">
        <f>Table1[[#This Row],[APU
(units)]]*(1+Table1[[#This Row],[APU Trend]])^0</f>
        <v>8578</v>
      </c>
      <c r="G443" s="28">
        <f>Table1[[#This Row],[APU
(units)]]*(1+Table1[[#This Row],[APU Trend]])^1</f>
        <v>7720.2</v>
      </c>
      <c r="H443" s="28">
        <f>Table1[[#This Row],[APU
(units)]]*(1+Table1[[#This Row],[APU Trend]])^2</f>
        <v>6948.18</v>
      </c>
      <c r="I443" s="55">
        <f>Table1[[#This Row],[APU
(units)]]*(1+Table1[[#This Row],[APU Trend]])^3</f>
        <v>6253.362000000001</v>
      </c>
      <c r="J443" s="55">
        <f>Table1[[#This Row],[APU
(units)]]*(1+Table1[[#This Row],[APU Trend]])^4</f>
        <v>5628.0258000000013</v>
      </c>
      <c r="K443" s="55">
        <f>Table1[[#This Row],[APU
(units)]]*(1+Table1[[#This Row],[APU Trend]])^5</f>
        <v>5065.2232200000017</v>
      </c>
      <c r="L443" s="55">
        <f>Table1[[#This Row],[APU
(units)]]*(1+Table1[[#This Row],[APU Trend]])^6</f>
        <v>4558.700898000001</v>
      </c>
      <c r="M443" s="55">
        <f>Table1[[#This Row],[APU
(units)]]*(1+Table1[[#This Row],[APU Trend]])^7</f>
        <v>4102.8308082000012</v>
      </c>
      <c r="N443" s="55">
        <f>Table1[[#This Row],[APU
(units)]]*(1+Table1[[#This Row],[APU Trend]])^8</f>
        <v>3692.5477273800016</v>
      </c>
      <c r="O443" s="55">
        <f>Table1[[#This Row],[APU
(units)]]*(1+Table1[[#This Row],[APU Trend]])^9</f>
        <v>3323.2929546420014</v>
      </c>
      <c r="P443" s="55">
        <f>Table1[[#This Row],[APU
(units)]]*(1+Table1[[#This Row],[APU Trend]])^10</f>
        <v>2990.9636591778012</v>
      </c>
      <c r="Q443" s="55">
        <f>Table1[[#This Row],[APU
(units)]]*(1+Table1[[#This Row],[APU Trend]])^11</f>
        <v>2691.8672932600216</v>
      </c>
      <c r="R443" s="55">
        <f>SUM(Table1[[#This Row],[Oct]:[September]])</f>
        <v>61553.194360659829</v>
      </c>
      <c r="S443" s="55">
        <f>Table1[[#This Row],[On-Hand Stock ($)]]*Table1[[#This Row],[APU Trend]]</f>
        <v>-4194.2385389168021</v>
      </c>
      <c r="T443" s="87">
        <v>-0.1</v>
      </c>
      <c r="U443" s="87" t="b">
        <f>IF(AND(Table1[[#This Row],[INVENTROY SIZING]]&lt;0,Table1[[#This Row],[Lead Time (days)]]&lt;30),TRUE,FALSE)</f>
        <v>0</v>
      </c>
      <c r="V443" s="28">
        <v>1</v>
      </c>
      <c r="W443" s="28">
        <f>1.65+SQRT((30)*Table1[[#This Row],[Demand variability (COV)]])+(V443*Table1[[#This Row],[APU
(units)]])^2</f>
        <v>73582088.843743891</v>
      </c>
      <c r="X443" s="28">
        <f>(Table1[[#This Row],[INVENTORY IN UNITS ON HAND]]-W443)*Table1[[#This Row],[Std. Price ($)]]</f>
        <v>-399803128.39151525</v>
      </c>
      <c r="Y443" s="28">
        <v>0.34</v>
      </c>
      <c r="Z443" s="28">
        <v>44</v>
      </c>
    </row>
    <row r="444" spans="1:26" x14ac:dyDescent="0.15">
      <c r="A444" s="31">
        <v>75128.795955253998</v>
      </c>
      <c r="B444" s="32">
        <v>5.5948200000000003</v>
      </c>
      <c r="C444" s="32">
        <v>12787.983351174827</v>
      </c>
      <c r="D444" s="32">
        <f>C444/Table1[[#This Row],[Std. Price ($)]]</f>
        <v>2285.6827120756034</v>
      </c>
      <c r="E444" s="28">
        <v>8708</v>
      </c>
      <c r="F444" s="28">
        <f>Table1[[#This Row],[APU
(units)]]*(1+Table1[[#This Row],[APU Trend]])^0</f>
        <v>8708</v>
      </c>
      <c r="G444" s="28">
        <f>Table1[[#This Row],[APU
(units)]]*(1+Table1[[#This Row],[APU Trend]])^1</f>
        <v>6966.4000000000005</v>
      </c>
      <c r="H444" s="28">
        <f>Table1[[#This Row],[APU
(units)]]*(1+Table1[[#This Row],[APU Trend]])^2</f>
        <v>5573.1200000000008</v>
      </c>
      <c r="I444" s="55">
        <f>Table1[[#This Row],[APU
(units)]]*(1+Table1[[#This Row],[APU Trend]])^3</f>
        <v>4458.496000000001</v>
      </c>
      <c r="J444" s="55">
        <f>Table1[[#This Row],[APU
(units)]]*(1+Table1[[#This Row],[APU Trend]])^4</f>
        <v>3566.7968000000014</v>
      </c>
      <c r="K444" s="55">
        <f>Table1[[#This Row],[APU
(units)]]*(1+Table1[[#This Row],[APU Trend]])^5</f>
        <v>2853.4374400000015</v>
      </c>
      <c r="L444" s="55">
        <f>Table1[[#This Row],[APU
(units)]]*(1+Table1[[#This Row],[APU Trend]])^6</f>
        <v>2282.7499520000015</v>
      </c>
      <c r="M444" s="55">
        <f>Table1[[#This Row],[APU
(units)]]*(1+Table1[[#This Row],[APU Trend]])^7</f>
        <v>1826.1999616000014</v>
      </c>
      <c r="N444" s="55">
        <f>Table1[[#This Row],[APU
(units)]]*(1+Table1[[#This Row],[APU Trend]])^8</f>
        <v>1460.9599692800011</v>
      </c>
      <c r="O444" s="55">
        <f>Table1[[#This Row],[APU
(units)]]*(1+Table1[[#This Row],[APU Trend]])^9</f>
        <v>1168.767975424001</v>
      </c>
      <c r="P444" s="55">
        <f>Table1[[#This Row],[APU
(units)]]*(1+Table1[[#This Row],[APU Trend]])^10</f>
        <v>935.01438033920101</v>
      </c>
      <c r="Q444" s="55">
        <f>Table1[[#This Row],[APU
(units)]]*(1+Table1[[#This Row],[APU Trend]])^11</f>
        <v>748.01150427136076</v>
      </c>
      <c r="R444" s="55">
        <f>SUM(Table1[[#This Row],[Oct]:[September]])</f>
        <v>40547.953982914572</v>
      </c>
      <c r="S444" s="55">
        <f>Table1[[#This Row],[On-Hand Stock ($)]]*Table1[[#This Row],[APU Trend]]</f>
        <v>-2557.5966702349656</v>
      </c>
      <c r="T444" s="87">
        <v>-0.2</v>
      </c>
      <c r="U444" s="87" t="b">
        <f>IF(AND(Table1[[#This Row],[INVENTROY SIZING]]&lt;0,Table1[[#This Row],[Lead Time (days)]]&lt;30),TRUE,FALSE)</f>
        <v>1</v>
      </c>
      <c r="V444" s="28">
        <v>1</v>
      </c>
      <c r="W444" s="28">
        <f>1.65+SQRT((30)*Table1[[#This Row],[Demand variability (COV)]])+(V444*Table1[[#This Row],[APU
(units)]])^2</f>
        <v>75829268.333281577</v>
      </c>
      <c r="X444" s="28">
        <f>(Table1[[#This Row],[INVENTORY IN UNITS ON HAND]]-W444)*Table1[[#This Row],[Std. Price ($)]]</f>
        <v>-424238319.07305926</v>
      </c>
      <c r="Y444" s="28">
        <v>0.24</v>
      </c>
      <c r="Z444" s="28">
        <v>16</v>
      </c>
    </row>
    <row r="445" spans="1:26" x14ac:dyDescent="0.15">
      <c r="A445" s="31">
        <v>56242.566382732759</v>
      </c>
      <c r="B445" s="32">
        <v>7.0393400000000002</v>
      </c>
      <c r="C445" s="32">
        <v>21078.569171354939</v>
      </c>
      <c r="D445" s="32">
        <f>C445/Table1[[#This Row],[Std. Price ($)]]</f>
        <v>2994.3956637063898</v>
      </c>
      <c r="E445" s="28">
        <v>8360</v>
      </c>
      <c r="F445" s="28">
        <f>Table1[[#This Row],[APU
(units)]]*(1+Table1[[#This Row],[APU Trend]])^0</f>
        <v>8360</v>
      </c>
      <c r="G445" s="28">
        <f>Table1[[#This Row],[APU
(units)]]*(1+Table1[[#This Row],[APU Trend]])^1</f>
        <v>11704</v>
      </c>
      <c r="H445" s="28">
        <f>Table1[[#This Row],[APU
(units)]]*(1+Table1[[#This Row],[APU Trend]])^2</f>
        <v>16385.599999999999</v>
      </c>
      <c r="I445" s="55">
        <f>Table1[[#This Row],[APU
(units)]]*(1+Table1[[#This Row],[APU Trend]])^3</f>
        <v>22939.839999999993</v>
      </c>
      <c r="J445" s="55">
        <f>Table1[[#This Row],[APU
(units)]]*(1+Table1[[#This Row],[APU Trend]])^4</f>
        <v>32115.775999999991</v>
      </c>
      <c r="K445" s="55">
        <f>Table1[[#This Row],[APU
(units)]]*(1+Table1[[#This Row],[APU Trend]])^5</f>
        <v>44962.086399999986</v>
      </c>
      <c r="L445" s="55">
        <f>Table1[[#This Row],[APU
(units)]]*(1+Table1[[#This Row],[APU Trend]])^6</f>
        <v>62946.920959999974</v>
      </c>
      <c r="M445" s="55">
        <f>Table1[[#This Row],[APU
(units)]]*(1+Table1[[#This Row],[APU Trend]])^7</f>
        <v>88125.68934399994</v>
      </c>
      <c r="N445" s="55">
        <f>Table1[[#This Row],[APU
(units)]]*(1+Table1[[#This Row],[APU Trend]])^8</f>
        <v>123375.96508159992</v>
      </c>
      <c r="O445" s="55">
        <f>Table1[[#This Row],[APU
(units)]]*(1+Table1[[#This Row],[APU Trend]])^9</f>
        <v>172726.35111423989</v>
      </c>
      <c r="P445" s="55">
        <f>Table1[[#This Row],[APU
(units)]]*(1+Table1[[#This Row],[APU Trend]])^10</f>
        <v>241816.89155993584</v>
      </c>
      <c r="Q445" s="55">
        <f>Table1[[#This Row],[APU
(units)]]*(1+Table1[[#This Row],[APU Trend]])^11</f>
        <v>338543.64818391012</v>
      </c>
      <c r="R445" s="55">
        <f>SUM(Table1[[#This Row],[Oct]:[September]])</f>
        <v>1164002.7686436856</v>
      </c>
      <c r="S445" s="55">
        <f>Table1[[#This Row],[On-Hand Stock ($)]]*Table1[[#This Row],[APU Trend]]</f>
        <v>8431.4276685419754</v>
      </c>
      <c r="T445" s="87">
        <v>0.4</v>
      </c>
      <c r="U445" s="87" t="b">
        <f>IF(AND(Table1[[#This Row],[INVENTROY SIZING]]&lt;0,Table1[[#This Row],[Lead Time (days)]]&lt;30),TRUE,FALSE)</f>
        <v>0</v>
      </c>
      <c r="V445" s="28">
        <v>1</v>
      </c>
      <c r="W445" s="28">
        <f>1.65+SQRT((30)*Table1[[#This Row],[Demand variability (COV)]])+(V445*Table1[[#This Row],[APU
(units)]])^2</f>
        <v>69889604.159980074</v>
      </c>
      <c r="X445" s="28">
        <f>(Table1[[#This Row],[INVENTORY IN UNITS ON HAND]]-W445)*Table1[[#This Row],[Std. Price ($)]]</f>
        <v>-491955607.5783428</v>
      </c>
      <c r="Y445" s="28">
        <v>0.21</v>
      </c>
      <c r="Z445" s="28">
        <v>26</v>
      </c>
    </row>
    <row r="446" spans="1:26" x14ac:dyDescent="0.15">
      <c r="A446" s="31">
        <v>7725.1852286148833</v>
      </c>
      <c r="B446" s="32">
        <v>8.2940000000000005</v>
      </c>
      <c r="C446" s="32">
        <v>70220.503869120017</v>
      </c>
      <c r="D446" s="32">
        <f>C446/Table1[[#This Row],[Std. Price ($)]]</f>
        <v>8466.4219760212218</v>
      </c>
      <c r="E446" s="28">
        <v>8496</v>
      </c>
      <c r="F446" s="28">
        <f>Table1[[#This Row],[APU
(units)]]*(1+Table1[[#This Row],[APU Trend]])^0</f>
        <v>8496</v>
      </c>
      <c r="G446" s="28">
        <f>Table1[[#This Row],[APU
(units)]]*(1+Table1[[#This Row],[APU Trend]])^1</f>
        <v>10195.199999999999</v>
      </c>
      <c r="H446" s="28">
        <f>Table1[[#This Row],[APU
(units)]]*(1+Table1[[#This Row],[APU Trend]])^2</f>
        <v>12234.24</v>
      </c>
      <c r="I446" s="55">
        <f>Table1[[#This Row],[APU
(units)]]*(1+Table1[[#This Row],[APU Trend]])^3</f>
        <v>14681.088</v>
      </c>
      <c r="J446" s="55">
        <f>Table1[[#This Row],[APU
(units)]]*(1+Table1[[#This Row],[APU Trend]])^4</f>
        <v>17617.3056</v>
      </c>
      <c r="K446" s="55">
        <f>Table1[[#This Row],[APU
(units)]]*(1+Table1[[#This Row],[APU Trend]])^5</f>
        <v>21140.76672</v>
      </c>
      <c r="L446" s="55">
        <f>Table1[[#This Row],[APU
(units)]]*(1+Table1[[#This Row],[APU Trend]])^6</f>
        <v>25368.920063999998</v>
      </c>
      <c r="M446" s="55">
        <f>Table1[[#This Row],[APU
(units)]]*(1+Table1[[#This Row],[APU Trend]])^7</f>
        <v>30442.704076799997</v>
      </c>
      <c r="N446" s="55">
        <f>Table1[[#This Row],[APU
(units)]]*(1+Table1[[#This Row],[APU Trend]])^8</f>
        <v>36531.244892159993</v>
      </c>
      <c r="O446" s="55">
        <f>Table1[[#This Row],[APU
(units)]]*(1+Table1[[#This Row],[APU Trend]])^9</f>
        <v>43837.493870591992</v>
      </c>
      <c r="P446" s="55">
        <f>Table1[[#This Row],[APU
(units)]]*(1+Table1[[#This Row],[APU Trend]])^10</f>
        <v>52604.992644710394</v>
      </c>
      <c r="Q446" s="55">
        <f>Table1[[#This Row],[APU
(units)]]*(1+Table1[[#This Row],[APU Trend]])^11</f>
        <v>63125.991173652466</v>
      </c>
      <c r="R446" s="55">
        <f>SUM(Table1[[#This Row],[Oct]:[September]])</f>
        <v>336275.94704191486</v>
      </c>
      <c r="S446" s="55">
        <f>Table1[[#This Row],[On-Hand Stock ($)]]*Table1[[#This Row],[APU Trend]]</f>
        <v>14044.100773824004</v>
      </c>
      <c r="T446" s="87">
        <v>0.2</v>
      </c>
      <c r="U446" s="87" t="b">
        <f>IF(AND(Table1[[#This Row],[INVENTROY SIZING]]&lt;0,Table1[[#This Row],[Lead Time (days)]]&lt;30),TRUE,FALSE)</f>
        <v>0</v>
      </c>
      <c r="V446" s="28">
        <v>1</v>
      </c>
      <c r="W446" s="28">
        <f>1.65+SQRT((30)*Table1[[#This Row],[Demand variability (COV)]])+(V446*Table1[[#This Row],[APU
(units)]])^2</f>
        <v>72182022.361687601</v>
      </c>
      <c r="X446" s="28">
        <f>(Table1[[#This Row],[INVENTORY IN UNITS ON HAND]]-W446)*Table1[[#This Row],[Std. Price ($)]]</f>
        <v>-598607472.96396792</v>
      </c>
      <c r="Y446" s="28">
        <v>0.74</v>
      </c>
      <c r="Z446" s="28">
        <v>30</v>
      </c>
    </row>
    <row r="447" spans="1:26" x14ac:dyDescent="0.15">
      <c r="A447" s="31">
        <v>94862.776226856309</v>
      </c>
      <c r="B447" s="32">
        <v>7.1236000000000006</v>
      </c>
      <c r="C447" s="32">
        <v>59745.284791249214</v>
      </c>
      <c r="D447" s="32">
        <f>C447/Table1[[#This Row],[Std. Price ($)]]</f>
        <v>8386.9510909159981</v>
      </c>
      <c r="E447" s="28">
        <v>10842</v>
      </c>
      <c r="F447" s="28">
        <f>Table1[[#This Row],[APU
(units)]]*(1+Table1[[#This Row],[APU Trend]])^0</f>
        <v>10842</v>
      </c>
      <c r="G447" s="28">
        <f>Table1[[#This Row],[APU
(units)]]*(1+Table1[[#This Row],[APU Trend]])^1</f>
        <v>15178.8</v>
      </c>
      <c r="H447" s="28">
        <f>Table1[[#This Row],[APU
(units)]]*(1+Table1[[#This Row],[APU Trend]])^2</f>
        <v>21250.319999999996</v>
      </c>
      <c r="I447" s="55">
        <f>Table1[[#This Row],[APU
(units)]]*(1+Table1[[#This Row],[APU Trend]])^3</f>
        <v>29750.447999999993</v>
      </c>
      <c r="J447" s="55">
        <f>Table1[[#This Row],[APU
(units)]]*(1+Table1[[#This Row],[APU Trend]])^4</f>
        <v>41650.627199999988</v>
      </c>
      <c r="K447" s="55">
        <f>Table1[[#This Row],[APU
(units)]]*(1+Table1[[#This Row],[APU Trend]])^5</f>
        <v>58310.87807999998</v>
      </c>
      <c r="L447" s="55">
        <f>Table1[[#This Row],[APU
(units)]]*(1+Table1[[#This Row],[APU Trend]])^6</f>
        <v>81635.229311999967</v>
      </c>
      <c r="M447" s="55">
        <f>Table1[[#This Row],[APU
(units)]]*(1+Table1[[#This Row],[APU Trend]])^7</f>
        <v>114289.32103679993</v>
      </c>
      <c r="N447" s="55">
        <f>Table1[[#This Row],[APU
(units)]]*(1+Table1[[#This Row],[APU Trend]])^8</f>
        <v>160005.04945151991</v>
      </c>
      <c r="O447" s="55">
        <f>Table1[[#This Row],[APU
(units)]]*(1+Table1[[#This Row],[APU Trend]])^9</f>
        <v>224007.06923212783</v>
      </c>
      <c r="P447" s="55">
        <f>Table1[[#This Row],[APU
(units)]]*(1+Table1[[#This Row],[APU Trend]])^10</f>
        <v>313609.896924979</v>
      </c>
      <c r="Q447" s="55">
        <f>Table1[[#This Row],[APU
(units)]]*(1+Table1[[#This Row],[APU Trend]])^11</f>
        <v>439053.85569497052</v>
      </c>
      <c r="R447" s="55">
        <f>SUM(Table1[[#This Row],[Oct]:[September]])</f>
        <v>1509583.4949323973</v>
      </c>
      <c r="S447" s="55">
        <f>Table1[[#This Row],[On-Hand Stock ($)]]*Table1[[#This Row],[APU Trend]]</f>
        <v>23898.113916499686</v>
      </c>
      <c r="T447" s="87">
        <v>0.4</v>
      </c>
      <c r="U447" s="87" t="b">
        <f>IF(AND(Table1[[#This Row],[INVENTROY SIZING]]&lt;0,Table1[[#This Row],[Lead Time (days)]]&lt;30),TRUE,FALSE)</f>
        <v>0</v>
      </c>
      <c r="V447" s="28">
        <v>1</v>
      </c>
      <c r="W447" s="28">
        <f>1.65+SQRT((30)*Table1[[#This Row],[Demand variability (COV)]])+(V447*Table1[[#This Row],[APU
(units)]])^2</f>
        <v>117548970.32974358</v>
      </c>
      <c r="X447" s="28">
        <f>(Table1[[#This Row],[INVENTORY IN UNITS ON HAND]]-W447)*Table1[[#This Row],[Std. Price ($)]]</f>
        <v>-837312099.75617015</v>
      </c>
      <c r="Y447" s="28">
        <v>0.73</v>
      </c>
      <c r="Z447" s="28">
        <v>23</v>
      </c>
    </row>
    <row r="448" spans="1:26" x14ac:dyDescent="0.15">
      <c r="A448" s="31">
        <v>79780.349042537462</v>
      </c>
      <c r="B448" s="32">
        <v>5.676000000000001</v>
      </c>
      <c r="C448" s="32">
        <v>46953.204773860016</v>
      </c>
      <c r="D448" s="32">
        <f>C448/Table1[[#This Row],[Std. Price ($)]]</f>
        <v>8272.2348086434122</v>
      </c>
      <c r="E448" s="28">
        <v>11230</v>
      </c>
      <c r="F448" s="28">
        <f>Table1[[#This Row],[APU
(units)]]*(1+Table1[[#This Row],[APU Trend]])^0</f>
        <v>11230</v>
      </c>
      <c r="G448" s="28">
        <f>Table1[[#This Row],[APU
(units)]]*(1+Table1[[#This Row],[APU Trend]])^1</f>
        <v>10107</v>
      </c>
      <c r="H448" s="28">
        <f>Table1[[#This Row],[APU
(units)]]*(1+Table1[[#This Row],[APU Trend]])^2</f>
        <v>9096.3000000000011</v>
      </c>
      <c r="I448" s="55">
        <f>Table1[[#This Row],[APU
(units)]]*(1+Table1[[#This Row],[APU Trend]])^3</f>
        <v>8186.670000000001</v>
      </c>
      <c r="J448" s="55">
        <f>Table1[[#This Row],[APU
(units)]]*(1+Table1[[#This Row],[APU Trend]])^4</f>
        <v>7368.0030000000015</v>
      </c>
      <c r="K448" s="55">
        <f>Table1[[#This Row],[APU
(units)]]*(1+Table1[[#This Row],[APU Trend]])^5</f>
        <v>6631.2027000000016</v>
      </c>
      <c r="L448" s="55">
        <f>Table1[[#This Row],[APU
(units)]]*(1+Table1[[#This Row],[APU Trend]])^6</f>
        <v>5968.0824300000022</v>
      </c>
      <c r="M448" s="55">
        <f>Table1[[#This Row],[APU
(units)]]*(1+Table1[[#This Row],[APU Trend]])^7</f>
        <v>5371.2741870000018</v>
      </c>
      <c r="N448" s="55">
        <f>Table1[[#This Row],[APU
(units)]]*(1+Table1[[#This Row],[APU Trend]])^8</f>
        <v>4834.1467683000019</v>
      </c>
      <c r="O448" s="55">
        <f>Table1[[#This Row],[APU
(units)]]*(1+Table1[[#This Row],[APU Trend]])^9</f>
        <v>4350.7320914700013</v>
      </c>
      <c r="P448" s="55">
        <f>Table1[[#This Row],[APU
(units)]]*(1+Table1[[#This Row],[APU Trend]])^10</f>
        <v>3915.6588823230018</v>
      </c>
      <c r="Q448" s="55">
        <f>Table1[[#This Row],[APU
(units)]]*(1+Table1[[#This Row],[APU Trend]])^11</f>
        <v>3524.0929940907017</v>
      </c>
      <c r="R448" s="55">
        <f>SUM(Table1[[#This Row],[Oct]:[September]])</f>
        <v>80583.163053183715</v>
      </c>
      <c r="S448" s="55">
        <f>Table1[[#This Row],[On-Hand Stock ($)]]*Table1[[#This Row],[APU Trend]]</f>
        <v>-4695.3204773860016</v>
      </c>
      <c r="T448" s="87">
        <v>-0.1</v>
      </c>
      <c r="U448" s="87" t="b">
        <f>IF(AND(Table1[[#This Row],[INVENTROY SIZING]]&lt;0,Table1[[#This Row],[Lead Time (days)]]&lt;30),TRUE,FALSE)</f>
        <v>1</v>
      </c>
      <c r="V448" s="28">
        <v>1</v>
      </c>
      <c r="W448" s="28">
        <f>1.65+SQRT((30)*Table1[[#This Row],[Demand variability (COV)]])+(V448*Table1[[#This Row],[APU
(units)]])^2</f>
        <v>126112906.32974358</v>
      </c>
      <c r="X448" s="28">
        <f>(Table1[[#This Row],[INVENTORY IN UNITS ON HAND]]-W448)*Table1[[#This Row],[Std. Price ($)]]</f>
        <v>-715769903.12285089</v>
      </c>
      <c r="Y448" s="28">
        <v>0.73</v>
      </c>
      <c r="Z448" s="28">
        <v>21</v>
      </c>
    </row>
    <row r="449" spans="1:26" x14ac:dyDescent="0.15">
      <c r="A449" s="31">
        <v>56443.539401707043</v>
      </c>
      <c r="B449" s="32">
        <v>7.498590000000001</v>
      </c>
      <c r="C449" s="32">
        <v>26586.934896183207</v>
      </c>
      <c r="D449" s="32">
        <f>C449/Table1[[#This Row],[Std. Price ($)]]</f>
        <v>3545.5912239745344</v>
      </c>
      <c r="E449" s="28">
        <v>11408</v>
      </c>
      <c r="F449" s="28">
        <f>Table1[[#This Row],[APU
(units)]]*(1+Table1[[#This Row],[APU Trend]])^0</f>
        <v>11408</v>
      </c>
      <c r="G449" s="28">
        <f>Table1[[#This Row],[APU
(units)]]*(1+Table1[[#This Row],[APU Trend]])^1</f>
        <v>9126.4</v>
      </c>
      <c r="H449" s="28">
        <f>Table1[[#This Row],[APU
(units)]]*(1+Table1[[#This Row],[APU Trend]])^2</f>
        <v>7301.1200000000017</v>
      </c>
      <c r="I449" s="55">
        <f>Table1[[#This Row],[APU
(units)]]*(1+Table1[[#This Row],[APU Trend]])^3</f>
        <v>5840.8960000000015</v>
      </c>
      <c r="J449" s="55">
        <f>Table1[[#This Row],[APU
(units)]]*(1+Table1[[#This Row],[APU Trend]])^4</f>
        <v>4672.716800000002</v>
      </c>
      <c r="K449" s="55">
        <f>Table1[[#This Row],[APU
(units)]]*(1+Table1[[#This Row],[APU Trend]])^5</f>
        <v>3738.1734400000023</v>
      </c>
      <c r="L449" s="55">
        <f>Table1[[#This Row],[APU
(units)]]*(1+Table1[[#This Row],[APU Trend]])^6</f>
        <v>2990.5387520000018</v>
      </c>
      <c r="M449" s="55">
        <f>Table1[[#This Row],[APU
(units)]]*(1+Table1[[#This Row],[APU Trend]])^7</f>
        <v>2392.4310016000018</v>
      </c>
      <c r="N449" s="55">
        <f>Table1[[#This Row],[APU
(units)]]*(1+Table1[[#This Row],[APU Trend]])^8</f>
        <v>1913.9448012800017</v>
      </c>
      <c r="O449" s="55">
        <f>Table1[[#This Row],[APU
(units)]]*(1+Table1[[#This Row],[APU Trend]])^9</f>
        <v>1531.1558410240013</v>
      </c>
      <c r="P449" s="55">
        <f>Table1[[#This Row],[APU
(units)]]*(1+Table1[[#This Row],[APU Trend]])^10</f>
        <v>1224.9246728192013</v>
      </c>
      <c r="Q449" s="55">
        <f>Table1[[#This Row],[APU
(units)]]*(1+Table1[[#This Row],[APU Trend]])^11</f>
        <v>979.93973825536102</v>
      </c>
      <c r="R449" s="55">
        <f>SUM(Table1[[#This Row],[Oct]:[September]])</f>
        <v>53120.241046978568</v>
      </c>
      <c r="S449" s="55">
        <f>Table1[[#This Row],[On-Hand Stock ($)]]*Table1[[#This Row],[APU Trend]]</f>
        <v>-5317.3869792366422</v>
      </c>
      <c r="T449" s="87">
        <v>-0.2</v>
      </c>
      <c r="U449" s="87" t="b">
        <f>IF(AND(Table1[[#This Row],[INVENTROY SIZING]]&lt;0,Table1[[#This Row],[Lead Time (days)]]&lt;30),TRUE,FALSE)</f>
        <v>0</v>
      </c>
      <c r="V449" s="28">
        <v>1</v>
      </c>
      <c r="W449" s="28">
        <f>1.65+SQRT((30)*Table1[[#This Row],[Demand variability (COV)]])+(V449*Table1[[#This Row],[APU
(units)]])^2</f>
        <v>130142467.62484176</v>
      </c>
      <c r="X449" s="28">
        <f>(Table1[[#This Row],[INVENTORY IN UNITS ON HAND]]-W449)*Table1[[#This Row],[Std. Price ($)]]</f>
        <v>-975858419.37206614</v>
      </c>
      <c r="Y449" s="28">
        <v>0.13</v>
      </c>
      <c r="Z449" s="28">
        <v>30</v>
      </c>
    </row>
    <row r="450" spans="1:26" x14ac:dyDescent="0.15">
      <c r="A450" s="31">
        <v>12710.499110817331</v>
      </c>
      <c r="B450" s="32">
        <v>7.1368000000000009</v>
      </c>
      <c r="C450" s="32">
        <v>27403.300134736535</v>
      </c>
      <c r="D450" s="32">
        <f>C450/Table1[[#This Row],[Std. Price ($)]]</f>
        <v>3839.7180998117547</v>
      </c>
      <c r="E450" s="28">
        <v>10436</v>
      </c>
      <c r="F450" s="28">
        <f>Table1[[#This Row],[APU
(units)]]*(1+Table1[[#This Row],[APU Trend]])^0</f>
        <v>10436</v>
      </c>
      <c r="G450" s="28">
        <f>Table1[[#This Row],[APU
(units)]]*(1+Table1[[#This Row],[APU Trend]])^1</f>
        <v>3130.8000000000006</v>
      </c>
      <c r="H450" s="28">
        <f>Table1[[#This Row],[APU
(units)]]*(1+Table1[[#This Row],[APU Trend]])^2</f>
        <v>939.24000000000024</v>
      </c>
      <c r="I450" s="55">
        <f>Table1[[#This Row],[APU
(units)]]*(1+Table1[[#This Row],[APU Trend]])^3</f>
        <v>281.77200000000011</v>
      </c>
      <c r="J450" s="55">
        <f>Table1[[#This Row],[APU
(units)]]*(1+Table1[[#This Row],[APU Trend]])^4</f>
        <v>84.531600000000054</v>
      </c>
      <c r="K450" s="55">
        <f>Table1[[#This Row],[APU
(units)]]*(1+Table1[[#This Row],[APU Trend]])^5</f>
        <v>25.359480000000016</v>
      </c>
      <c r="L450" s="55">
        <f>Table1[[#This Row],[APU
(units)]]*(1+Table1[[#This Row],[APU Trend]])^6</f>
        <v>7.6078440000000063</v>
      </c>
      <c r="M450" s="55">
        <f>Table1[[#This Row],[APU
(units)]]*(1+Table1[[#This Row],[APU Trend]])^7</f>
        <v>2.2823532000000024</v>
      </c>
      <c r="N450" s="55">
        <f>Table1[[#This Row],[APU
(units)]]*(1+Table1[[#This Row],[APU Trend]])^8</f>
        <v>0.68470596000000072</v>
      </c>
      <c r="O450" s="55">
        <f>Table1[[#This Row],[APU
(units)]]*(1+Table1[[#This Row],[APU Trend]])^9</f>
        <v>0.20541178800000026</v>
      </c>
      <c r="P450" s="55">
        <f>Table1[[#This Row],[APU
(units)]]*(1+Table1[[#This Row],[APU Trend]])^10</f>
        <v>6.1623536400000081E-2</v>
      </c>
      <c r="Q450" s="55">
        <f>Table1[[#This Row],[APU
(units)]]*(1+Table1[[#This Row],[APU Trend]])^11</f>
        <v>1.8487060920000027E-2</v>
      </c>
      <c r="R450" s="55">
        <f>SUM(Table1[[#This Row],[Oct]:[September]])</f>
        <v>14908.56350554532</v>
      </c>
      <c r="S450" s="55">
        <f>Table1[[#This Row],[On-Hand Stock ($)]]*Table1[[#This Row],[APU Trend]]</f>
        <v>-19182.310094315573</v>
      </c>
      <c r="T450" s="87">
        <v>-0.7</v>
      </c>
      <c r="U450" s="87" t="b">
        <f>IF(AND(Table1[[#This Row],[INVENTROY SIZING]]&lt;0,Table1[[#This Row],[Lead Time (days)]]&lt;30),TRUE,FALSE)</f>
        <v>1</v>
      </c>
      <c r="V450" s="28">
        <v>1</v>
      </c>
      <c r="W450" s="28">
        <f>1.65+SQRT((30)*Table1[[#This Row],[Demand variability (COV)]])+(V450*Table1[[#This Row],[APU
(units)]])^2</f>
        <v>108910100.4960499</v>
      </c>
      <c r="X450" s="28">
        <f>(Table1[[#This Row],[INVENTORY IN UNITS ON HAND]]-W450)*Table1[[#This Row],[Std. Price ($)]]</f>
        <v>-777242201.92007422</v>
      </c>
      <c r="Y450" s="28">
        <v>0.27</v>
      </c>
      <c r="Z450" s="28">
        <v>23</v>
      </c>
    </row>
    <row r="451" spans="1:26" x14ac:dyDescent="0.15">
      <c r="A451" s="31">
        <v>40586.172211155943</v>
      </c>
      <c r="B451" s="32">
        <v>13.710510000000001</v>
      </c>
      <c r="C451" s="32">
        <v>89260.968097477045</v>
      </c>
      <c r="D451" s="32">
        <f>C451/Table1[[#This Row],[Std. Price ($)]]</f>
        <v>6510.4046528886993</v>
      </c>
      <c r="E451" s="28">
        <v>13356</v>
      </c>
      <c r="F451" s="28">
        <f>Table1[[#This Row],[APU
(units)]]*(1+Table1[[#This Row],[APU Trend]])^0</f>
        <v>13356</v>
      </c>
      <c r="G451" s="28">
        <f>Table1[[#This Row],[APU
(units)]]*(1+Table1[[#This Row],[APU Trend]])^1</f>
        <v>33390</v>
      </c>
      <c r="H451" s="28">
        <f>Table1[[#This Row],[APU
(units)]]*(1+Table1[[#This Row],[APU Trend]])^2</f>
        <v>83475</v>
      </c>
      <c r="I451" s="55">
        <f>Table1[[#This Row],[APU
(units)]]*(1+Table1[[#This Row],[APU Trend]])^3</f>
        <v>208687.5</v>
      </c>
      <c r="J451" s="55">
        <f>Table1[[#This Row],[APU
(units)]]*(1+Table1[[#This Row],[APU Trend]])^4</f>
        <v>521718.75</v>
      </c>
      <c r="K451" s="55">
        <f>Table1[[#This Row],[APU
(units)]]*(1+Table1[[#This Row],[APU Trend]])^5</f>
        <v>1304296.875</v>
      </c>
      <c r="L451" s="55">
        <f>Table1[[#This Row],[APU
(units)]]*(1+Table1[[#This Row],[APU Trend]])^6</f>
        <v>3260742.1875</v>
      </c>
      <c r="M451" s="55">
        <f>Table1[[#This Row],[APU
(units)]]*(1+Table1[[#This Row],[APU Trend]])^7</f>
        <v>8151855.46875</v>
      </c>
      <c r="N451" s="55">
        <f>Table1[[#This Row],[APU
(units)]]*(1+Table1[[#This Row],[APU Trend]])^8</f>
        <v>20379638.671875</v>
      </c>
      <c r="O451" s="55">
        <f>Table1[[#This Row],[APU
(units)]]*(1+Table1[[#This Row],[APU Trend]])^9</f>
        <v>50949096.6796875</v>
      </c>
      <c r="P451" s="55">
        <f>Table1[[#This Row],[APU
(units)]]*(1+Table1[[#This Row],[APU Trend]])^10</f>
        <v>127372741.69921875</v>
      </c>
      <c r="Q451" s="55">
        <f>Table1[[#This Row],[APU
(units)]]*(1+Table1[[#This Row],[APU Trend]])^11</f>
        <v>318431854.24804688</v>
      </c>
      <c r="R451" s="55">
        <f>SUM(Table1[[#This Row],[Oct]:[September]])</f>
        <v>530710853.08007812</v>
      </c>
      <c r="S451" s="55">
        <f>Table1[[#This Row],[On-Hand Stock ($)]]*Table1[[#This Row],[APU Trend]]</f>
        <v>133891.45214621557</v>
      </c>
      <c r="T451" s="87">
        <v>1.5</v>
      </c>
      <c r="U451" s="87" t="b">
        <f>IF(AND(Table1[[#This Row],[INVENTROY SIZING]]&lt;0,Table1[[#This Row],[Lead Time (days)]]&lt;30),TRUE,FALSE)</f>
        <v>0</v>
      </c>
      <c r="V451" s="28">
        <v>0.7</v>
      </c>
      <c r="W451" s="28">
        <f>1.65+SQRT((30)*Table1[[#This Row],[Demand variability (COV)]])+(V451*Table1[[#This Row],[APU
(units)]])^2</f>
        <v>87407545.621666238</v>
      </c>
      <c r="X451" s="28">
        <f>(Table1[[#This Row],[INVENTORY IN UNITS ON HAND]]-W451)*Table1[[#This Row],[Std. Price ($)]]</f>
        <v>-1198312767.3532138</v>
      </c>
      <c r="Y451" s="28">
        <v>0.37</v>
      </c>
      <c r="Z451" s="28">
        <v>23</v>
      </c>
    </row>
    <row r="452" spans="1:26" x14ac:dyDescent="0.15">
      <c r="A452" s="31">
        <v>10198.985964480722</v>
      </c>
      <c r="B452" s="32">
        <v>7.1830000000000007</v>
      </c>
      <c r="C452" s="32">
        <v>29473.203395630699</v>
      </c>
      <c r="D452" s="32">
        <f>C452/Table1[[#This Row],[Std. Price ($)]]</f>
        <v>4103.1885557052337</v>
      </c>
      <c r="E452" s="28">
        <v>11618</v>
      </c>
      <c r="F452" s="28">
        <f>Table1[[#This Row],[APU
(units)]]*(1+Table1[[#This Row],[APU Trend]])^0</f>
        <v>11618</v>
      </c>
      <c r="G452" s="28">
        <f>Table1[[#This Row],[APU
(units)]]*(1+Table1[[#This Row],[APU Trend]])^1</f>
        <v>17427</v>
      </c>
      <c r="H452" s="28">
        <f>Table1[[#This Row],[APU
(units)]]*(1+Table1[[#This Row],[APU Trend]])^2</f>
        <v>26140.5</v>
      </c>
      <c r="I452" s="55">
        <f>Table1[[#This Row],[APU
(units)]]*(1+Table1[[#This Row],[APU Trend]])^3</f>
        <v>39210.75</v>
      </c>
      <c r="J452" s="55">
        <f>Table1[[#This Row],[APU
(units)]]*(1+Table1[[#This Row],[APU Trend]])^4</f>
        <v>58816.125</v>
      </c>
      <c r="K452" s="55">
        <f>Table1[[#This Row],[APU
(units)]]*(1+Table1[[#This Row],[APU Trend]])^5</f>
        <v>88224.1875</v>
      </c>
      <c r="L452" s="55">
        <f>Table1[[#This Row],[APU
(units)]]*(1+Table1[[#This Row],[APU Trend]])^6</f>
        <v>132336.28125</v>
      </c>
      <c r="M452" s="55">
        <f>Table1[[#This Row],[APU
(units)]]*(1+Table1[[#This Row],[APU Trend]])^7</f>
        <v>198504.421875</v>
      </c>
      <c r="N452" s="55">
        <f>Table1[[#This Row],[APU
(units)]]*(1+Table1[[#This Row],[APU Trend]])^8</f>
        <v>297756.6328125</v>
      </c>
      <c r="O452" s="55">
        <f>Table1[[#This Row],[APU
(units)]]*(1+Table1[[#This Row],[APU Trend]])^9</f>
        <v>446634.94921875</v>
      </c>
      <c r="P452" s="55">
        <f>Table1[[#This Row],[APU
(units)]]*(1+Table1[[#This Row],[APU Trend]])^10</f>
        <v>669952.423828125</v>
      </c>
      <c r="Q452" s="55">
        <f>Table1[[#This Row],[APU
(units)]]*(1+Table1[[#This Row],[APU Trend]])^11</f>
        <v>1004928.6357421875</v>
      </c>
      <c r="R452" s="55">
        <f>SUM(Table1[[#This Row],[Oct]:[September]])</f>
        <v>2991549.9072265625</v>
      </c>
      <c r="S452" s="55">
        <f>Table1[[#This Row],[On-Hand Stock ($)]]*Table1[[#This Row],[APU Trend]]</f>
        <v>14736.601697815349</v>
      </c>
      <c r="T452" s="87">
        <v>0.5</v>
      </c>
      <c r="U452" s="87" t="b">
        <f>IF(AND(Table1[[#This Row],[INVENTROY SIZING]]&lt;0,Table1[[#This Row],[Lead Time (days)]]&lt;30),TRUE,FALSE)</f>
        <v>0</v>
      </c>
      <c r="V452" s="28">
        <v>0.91</v>
      </c>
      <c r="W452" s="28">
        <f>1.65+SQRT((30)*Table1[[#This Row],[Demand variability (COV)]])+(V452*Table1[[#This Row],[APU
(units)]])^2</f>
        <v>111775224.06404789</v>
      </c>
      <c r="X452" s="28">
        <f>(Table1[[#This Row],[INVENTORY IN UNITS ON HAND]]-W452)*Table1[[#This Row],[Std. Price ($)]]</f>
        <v>-802851961.24866045</v>
      </c>
      <c r="Y452" s="28">
        <v>0.42</v>
      </c>
      <c r="Z452" s="28">
        <v>16</v>
      </c>
    </row>
    <row r="453" spans="1:26" x14ac:dyDescent="0.15">
      <c r="A453" s="31">
        <v>11938.608185952215</v>
      </c>
      <c r="B453" s="32">
        <v>30.426000000000002</v>
      </c>
      <c r="C453" s="32">
        <v>91059.925938431988</v>
      </c>
      <c r="D453" s="32">
        <f>C453/Table1[[#This Row],[Std. Price ($)]]</f>
        <v>2992.8326411106286</v>
      </c>
      <c r="E453" s="28">
        <v>13032</v>
      </c>
      <c r="F453" s="28">
        <f>Table1[[#This Row],[APU
(units)]]*(1+Table1[[#This Row],[APU Trend]])^0</f>
        <v>13032</v>
      </c>
      <c r="G453" s="28">
        <f>Table1[[#This Row],[APU
(units)]]*(1+Table1[[#This Row],[APU Trend]])^1</f>
        <v>15638.4</v>
      </c>
      <c r="H453" s="28">
        <f>Table1[[#This Row],[APU
(units)]]*(1+Table1[[#This Row],[APU Trend]])^2</f>
        <v>18766.079999999998</v>
      </c>
      <c r="I453" s="55">
        <f>Table1[[#This Row],[APU
(units)]]*(1+Table1[[#This Row],[APU Trend]])^3</f>
        <v>22519.295999999998</v>
      </c>
      <c r="J453" s="55">
        <f>Table1[[#This Row],[APU
(units)]]*(1+Table1[[#This Row],[APU Trend]])^4</f>
        <v>27023.155199999997</v>
      </c>
      <c r="K453" s="55">
        <f>Table1[[#This Row],[APU
(units)]]*(1+Table1[[#This Row],[APU Trend]])^5</f>
        <v>32427.786239999998</v>
      </c>
      <c r="L453" s="55">
        <f>Table1[[#This Row],[APU
(units)]]*(1+Table1[[#This Row],[APU Trend]])^6</f>
        <v>38913.343487999999</v>
      </c>
      <c r="M453" s="55">
        <f>Table1[[#This Row],[APU
(units)]]*(1+Table1[[#This Row],[APU Trend]])^7</f>
        <v>46696.012185599997</v>
      </c>
      <c r="N453" s="55">
        <f>Table1[[#This Row],[APU
(units)]]*(1+Table1[[#This Row],[APU Trend]])^8</f>
        <v>56035.214622719992</v>
      </c>
      <c r="O453" s="55">
        <f>Table1[[#This Row],[APU
(units)]]*(1+Table1[[#This Row],[APU Trend]])^9</f>
        <v>67242.257547263987</v>
      </c>
      <c r="P453" s="55">
        <f>Table1[[#This Row],[APU
(units)]]*(1+Table1[[#This Row],[APU Trend]])^10</f>
        <v>80690.709056716791</v>
      </c>
      <c r="Q453" s="55">
        <f>Table1[[#This Row],[APU
(units)]]*(1+Table1[[#This Row],[APU Trend]])^11</f>
        <v>96828.850868060137</v>
      </c>
      <c r="R453" s="55">
        <f>SUM(Table1[[#This Row],[Oct]:[September]])</f>
        <v>515813.10520836094</v>
      </c>
      <c r="S453" s="55">
        <f>Table1[[#This Row],[On-Hand Stock ($)]]*Table1[[#This Row],[APU Trend]]</f>
        <v>18211.985187686398</v>
      </c>
      <c r="T453" s="87">
        <v>0.2</v>
      </c>
      <c r="U453" s="87" t="b">
        <f>IF(AND(Table1[[#This Row],[INVENTROY SIZING]]&lt;0,Table1[[#This Row],[Lead Time (days)]]&lt;30),TRUE,FALSE)</f>
        <v>0</v>
      </c>
      <c r="V453" s="28">
        <v>1</v>
      </c>
      <c r="W453" s="28">
        <f>1.65+SQRT((30)*Table1[[#This Row],[Demand variability (COV)]])+(V453*Table1[[#This Row],[APU
(units)]])^2</f>
        <v>169833028.84374389</v>
      </c>
      <c r="X453" s="28">
        <f>(Table1[[#This Row],[INVENTORY IN UNITS ON HAND]]-W453)*Table1[[#This Row],[Std. Price ($)]]</f>
        <v>-5167248675.6738129</v>
      </c>
      <c r="Y453" s="28">
        <v>0.34</v>
      </c>
      <c r="Z453" s="28">
        <v>16</v>
      </c>
    </row>
    <row r="454" spans="1:26" x14ac:dyDescent="0.15">
      <c r="A454" s="31">
        <v>25890.608200937204</v>
      </c>
      <c r="B454" s="32">
        <v>6.0280000000000014</v>
      </c>
      <c r="C454" s="32">
        <v>13447.733065794933</v>
      </c>
      <c r="D454" s="32">
        <f>C454/Table1[[#This Row],[Std. Price ($)]]</f>
        <v>2230.8780799261663</v>
      </c>
      <c r="E454" s="28">
        <v>3226</v>
      </c>
      <c r="F454" s="28">
        <f>Table1[[#This Row],[APU
(units)]]*(1+Table1[[#This Row],[APU Trend]])^0</f>
        <v>3226</v>
      </c>
      <c r="G454" s="28">
        <f>Table1[[#This Row],[APU
(units)]]*(1+Table1[[#This Row],[APU Trend]])^1</f>
        <v>5806.8</v>
      </c>
      <c r="H454" s="28">
        <f>Table1[[#This Row],[APU
(units)]]*(1+Table1[[#This Row],[APU Trend]])^2</f>
        <v>10452.24</v>
      </c>
      <c r="I454" s="55">
        <f>Table1[[#This Row],[APU
(units)]]*(1+Table1[[#This Row],[APU Trend]])^3</f>
        <v>18814.032000000003</v>
      </c>
      <c r="J454" s="55">
        <f>Table1[[#This Row],[APU
(units)]]*(1+Table1[[#This Row],[APU Trend]])^4</f>
        <v>33865.257600000004</v>
      </c>
      <c r="K454" s="55">
        <f>Table1[[#This Row],[APU
(units)]]*(1+Table1[[#This Row],[APU Trend]])^5</f>
        <v>60957.463680000015</v>
      </c>
      <c r="L454" s="55">
        <f>Table1[[#This Row],[APU
(units)]]*(1+Table1[[#This Row],[APU Trend]])^6</f>
        <v>109723.43462400003</v>
      </c>
      <c r="M454" s="55">
        <f>Table1[[#This Row],[APU
(units)]]*(1+Table1[[#This Row],[APU Trend]])^7</f>
        <v>197502.18232320005</v>
      </c>
      <c r="N454" s="55">
        <f>Table1[[#This Row],[APU
(units)]]*(1+Table1[[#This Row],[APU Trend]])^8</f>
        <v>355503.92818176013</v>
      </c>
      <c r="O454" s="55">
        <f>Table1[[#This Row],[APU
(units)]]*(1+Table1[[#This Row],[APU Trend]])^9</f>
        <v>639907.07072716823</v>
      </c>
      <c r="P454" s="55">
        <f>Table1[[#This Row],[APU
(units)]]*(1+Table1[[#This Row],[APU Trend]])^10</f>
        <v>1151832.7273089029</v>
      </c>
      <c r="Q454" s="55">
        <f>Table1[[#This Row],[APU
(units)]]*(1+Table1[[#This Row],[APU Trend]])^11</f>
        <v>2073298.9091560254</v>
      </c>
      <c r="R454" s="55">
        <f>SUM(Table1[[#This Row],[Oct]:[September]])</f>
        <v>4660890.0456010569</v>
      </c>
      <c r="S454" s="55">
        <f>Table1[[#This Row],[On-Hand Stock ($)]]*Table1[[#This Row],[APU Trend]]</f>
        <v>10758.186452635948</v>
      </c>
      <c r="T454" s="87">
        <v>0.8</v>
      </c>
      <c r="U454" s="87" t="b">
        <f>IF(AND(Table1[[#This Row],[INVENTROY SIZING]]&lt;0,Table1[[#This Row],[Lead Time (days)]]&lt;30),TRUE,FALSE)</f>
        <v>0</v>
      </c>
      <c r="V454" s="28">
        <v>0.75</v>
      </c>
      <c r="W454" s="28">
        <f>1.65+SQRT((30)*Table1[[#This Row],[Demand variability (COV)]])+(V454*Table1[[#This Row],[APU
(units)]])^2</f>
        <v>5853987.1535702143</v>
      </c>
      <c r="X454" s="28">
        <f>(Table1[[#This Row],[INVENTORY IN UNITS ON HAND]]-W454)*Table1[[#This Row],[Std. Price ($)]]</f>
        <v>-35274386.828655459</v>
      </c>
      <c r="Y454" s="28">
        <v>0.92</v>
      </c>
      <c r="Z454" s="28">
        <v>16</v>
      </c>
    </row>
    <row r="455" spans="1:26" x14ac:dyDescent="0.15">
      <c r="A455" s="31">
        <v>81820.505320916316</v>
      </c>
      <c r="B455" s="32">
        <v>7.0829000000000004</v>
      </c>
      <c r="C455" s="32">
        <v>24579.915679601159</v>
      </c>
      <c r="D455" s="32">
        <f>C455/Table1[[#This Row],[Std. Price ($)]]</f>
        <v>3470.3180448123167</v>
      </c>
      <c r="E455" s="28">
        <v>14292</v>
      </c>
      <c r="F455" s="28">
        <f>Table1[[#This Row],[APU
(units)]]*(1+Table1[[#This Row],[APU Trend]])^0</f>
        <v>14292</v>
      </c>
      <c r="G455" s="28">
        <f>Table1[[#This Row],[APU
(units)]]*(1+Table1[[#This Row],[APU Trend]])^1</f>
        <v>4287.6000000000004</v>
      </c>
      <c r="H455" s="28">
        <f>Table1[[#This Row],[APU
(units)]]*(1+Table1[[#This Row],[APU Trend]])^2</f>
        <v>1286.2800000000004</v>
      </c>
      <c r="I455" s="55">
        <f>Table1[[#This Row],[APU
(units)]]*(1+Table1[[#This Row],[APU Trend]])^3</f>
        <v>385.88400000000013</v>
      </c>
      <c r="J455" s="55">
        <f>Table1[[#This Row],[APU
(units)]]*(1+Table1[[#This Row],[APU Trend]])^4</f>
        <v>115.76520000000006</v>
      </c>
      <c r="K455" s="55">
        <f>Table1[[#This Row],[APU
(units)]]*(1+Table1[[#This Row],[APU Trend]])^5</f>
        <v>34.729560000000021</v>
      </c>
      <c r="L455" s="55">
        <f>Table1[[#This Row],[APU
(units)]]*(1+Table1[[#This Row],[APU Trend]])^6</f>
        <v>10.418868000000009</v>
      </c>
      <c r="M455" s="55">
        <f>Table1[[#This Row],[APU
(units)]]*(1+Table1[[#This Row],[APU Trend]])^7</f>
        <v>3.1256604000000032</v>
      </c>
      <c r="N455" s="55">
        <f>Table1[[#This Row],[APU
(units)]]*(1+Table1[[#This Row],[APU Trend]])^8</f>
        <v>0.93769812000000097</v>
      </c>
      <c r="O455" s="55">
        <f>Table1[[#This Row],[APU
(units)]]*(1+Table1[[#This Row],[APU Trend]])^9</f>
        <v>0.28130943600000036</v>
      </c>
      <c r="P455" s="55">
        <f>Table1[[#This Row],[APU
(units)]]*(1+Table1[[#This Row],[APU Trend]])^10</f>
        <v>8.439283080000011E-2</v>
      </c>
      <c r="Q455" s="55">
        <f>Table1[[#This Row],[APU
(units)]]*(1+Table1[[#This Row],[APU Trend]])^11</f>
        <v>2.5317849240000037E-2</v>
      </c>
      <c r="R455" s="55">
        <f>SUM(Table1[[#This Row],[Oct]:[September]])</f>
        <v>20417.132006636039</v>
      </c>
      <c r="S455" s="55">
        <f>Table1[[#This Row],[On-Hand Stock ($)]]*Table1[[#This Row],[APU Trend]]</f>
        <v>-17205.940975720809</v>
      </c>
      <c r="T455" s="87">
        <v>-0.7</v>
      </c>
      <c r="U455" s="87" t="b">
        <f>IF(AND(Table1[[#This Row],[INVENTROY SIZING]]&lt;0,Table1[[#This Row],[Lead Time (days)]]&lt;30),TRUE,FALSE)</f>
        <v>1</v>
      </c>
      <c r="V455" s="28">
        <v>0.88</v>
      </c>
      <c r="W455" s="28">
        <f>1.65+SQRT((30)*Table1[[#This Row],[Demand variability (COV)]])+(V455*Table1[[#This Row],[APU
(units)]])^2</f>
        <v>158179927.77793539</v>
      </c>
      <c r="X455" s="28">
        <f>(Table1[[#This Row],[INVENTORY IN UNITS ON HAND]]-W455)*Table1[[#This Row],[Std. Price ($)]]</f>
        <v>-1120348030.542659</v>
      </c>
      <c r="Y455" s="28">
        <v>0.36</v>
      </c>
      <c r="Z455" s="28">
        <v>12</v>
      </c>
    </row>
    <row r="456" spans="1:26" x14ac:dyDescent="0.15">
      <c r="A456" s="31">
        <v>84896.524277224409</v>
      </c>
      <c r="B456" s="32">
        <v>8.1628800000000012</v>
      </c>
      <c r="C456" s="32">
        <v>98832.884865460743</v>
      </c>
      <c r="D456" s="32">
        <f>C456/Table1[[#This Row],[Std. Price ($)]]</f>
        <v>12107.599874733027</v>
      </c>
      <c r="E456" s="28">
        <v>13776</v>
      </c>
      <c r="F456" s="28">
        <f>Table1[[#This Row],[APU
(units)]]*(1+Table1[[#This Row],[APU Trend]])^0</f>
        <v>13776</v>
      </c>
      <c r="G456" s="28">
        <f>Table1[[#This Row],[APU
(units)]]*(1+Table1[[#This Row],[APU Trend]])^1</f>
        <v>16531.2</v>
      </c>
      <c r="H456" s="28">
        <f>Table1[[#This Row],[APU
(units)]]*(1+Table1[[#This Row],[APU Trend]])^2</f>
        <v>19837.439999999999</v>
      </c>
      <c r="I456" s="55">
        <f>Table1[[#This Row],[APU
(units)]]*(1+Table1[[#This Row],[APU Trend]])^3</f>
        <v>23804.928</v>
      </c>
      <c r="J456" s="55">
        <f>Table1[[#This Row],[APU
(units)]]*(1+Table1[[#This Row],[APU Trend]])^4</f>
        <v>28565.9136</v>
      </c>
      <c r="K456" s="55">
        <f>Table1[[#This Row],[APU
(units)]]*(1+Table1[[#This Row],[APU Trend]])^5</f>
        <v>34279.096319999997</v>
      </c>
      <c r="L456" s="55">
        <f>Table1[[#This Row],[APU
(units)]]*(1+Table1[[#This Row],[APU Trend]])^6</f>
        <v>41134.915583999995</v>
      </c>
      <c r="M456" s="55">
        <f>Table1[[#This Row],[APU
(units)]]*(1+Table1[[#This Row],[APU Trend]])^7</f>
        <v>49361.898700799997</v>
      </c>
      <c r="N456" s="55">
        <f>Table1[[#This Row],[APU
(units)]]*(1+Table1[[#This Row],[APU Trend]])^8</f>
        <v>59234.278440959992</v>
      </c>
      <c r="O456" s="55">
        <f>Table1[[#This Row],[APU
(units)]]*(1+Table1[[#This Row],[APU Trend]])^9</f>
        <v>71081.134129151993</v>
      </c>
      <c r="P456" s="55">
        <f>Table1[[#This Row],[APU
(units)]]*(1+Table1[[#This Row],[APU Trend]])^10</f>
        <v>85297.360954982389</v>
      </c>
      <c r="Q456" s="55">
        <f>Table1[[#This Row],[APU
(units)]]*(1+Table1[[#This Row],[APU Trend]])^11</f>
        <v>102356.83314597886</v>
      </c>
      <c r="R456" s="55">
        <f>SUM(Table1[[#This Row],[Oct]:[September]])</f>
        <v>545260.99887587328</v>
      </c>
      <c r="S456" s="55">
        <f>Table1[[#This Row],[On-Hand Stock ($)]]*Table1[[#This Row],[APU Trend]]</f>
        <v>19766.576973092149</v>
      </c>
      <c r="T456" s="87">
        <v>0.2</v>
      </c>
      <c r="U456" s="87" t="b">
        <f>IF(AND(Table1[[#This Row],[INVENTROY SIZING]]&lt;0,Table1[[#This Row],[Lead Time (days)]]&lt;30),TRUE,FALSE)</f>
        <v>0</v>
      </c>
      <c r="V456" s="28">
        <v>0.88</v>
      </c>
      <c r="W456" s="28">
        <f>1.65+SQRT((30)*Table1[[#This Row],[Demand variability (COV)]])+(V456*Table1[[#This Row],[APU
(units)]])^2</f>
        <v>146964226.22377002</v>
      </c>
      <c r="X456" s="28">
        <f>(Table1[[#This Row],[INVENTORY IN UNITS ON HAND]]-W456)*Table1[[#This Row],[Std. Price ($)]]</f>
        <v>-1199552510.0726225</v>
      </c>
      <c r="Y456" s="28">
        <v>0.86</v>
      </c>
      <c r="Z456" s="28">
        <v>23</v>
      </c>
    </row>
    <row r="457" spans="1:26" x14ac:dyDescent="0.15">
      <c r="A457" s="31">
        <v>69336.673896056192</v>
      </c>
      <c r="B457" s="32">
        <v>7.0675000000000008</v>
      </c>
      <c r="C457" s="32">
        <v>105195.27047960584</v>
      </c>
      <c r="D457" s="32">
        <f>C457/Table1[[#This Row],[Std. Price ($)]]</f>
        <v>14884.367949006837</v>
      </c>
      <c r="E457" s="28">
        <v>14042</v>
      </c>
      <c r="F457" s="28">
        <f>Table1[[#This Row],[APU
(units)]]*(1+Table1[[#This Row],[APU Trend]])^0</f>
        <v>14042</v>
      </c>
      <c r="G457" s="28">
        <f>Table1[[#This Row],[APU
(units)]]*(1+Table1[[#This Row],[APU Trend]])^1</f>
        <v>11233.6</v>
      </c>
      <c r="H457" s="28">
        <f>Table1[[#This Row],[APU
(units)]]*(1+Table1[[#This Row],[APU Trend]])^2</f>
        <v>8986.880000000001</v>
      </c>
      <c r="I457" s="55">
        <f>Table1[[#This Row],[APU
(units)]]*(1+Table1[[#This Row],[APU Trend]])^3</f>
        <v>7189.5040000000017</v>
      </c>
      <c r="J457" s="55">
        <f>Table1[[#This Row],[APU
(units)]]*(1+Table1[[#This Row],[APU Trend]])^4</f>
        <v>5751.6032000000023</v>
      </c>
      <c r="K457" s="55">
        <f>Table1[[#This Row],[APU
(units)]]*(1+Table1[[#This Row],[APU Trend]])^5</f>
        <v>4601.2825600000024</v>
      </c>
      <c r="L457" s="55">
        <f>Table1[[#This Row],[APU
(units)]]*(1+Table1[[#This Row],[APU Trend]])^6</f>
        <v>3681.026048000002</v>
      </c>
      <c r="M457" s="55">
        <f>Table1[[#This Row],[APU
(units)]]*(1+Table1[[#This Row],[APU Trend]])^7</f>
        <v>2944.8208384000022</v>
      </c>
      <c r="N457" s="55">
        <f>Table1[[#This Row],[APU
(units)]]*(1+Table1[[#This Row],[APU Trend]])^8</f>
        <v>2355.8566707200021</v>
      </c>
      <c r="O457" s="55">
        <f>Table1[[#This Row],[APU
(units)]]*(1+Table1[[#This Row],[APU Trend]])^9</f>
        <v>1884.6853365760016</v>
      </c>
      <c r="P457" s="55">
        <f>Table1[[#This Row],[APU
(units)]]*(1+Table1[[#This Row],[APU Trend]])^10</f>
        <v>1507.7482692608016</v>
      </c>
      <c r="Q457" s="55">
        <f>Table1[[#This Row],[APU
(units)]]*(1+Table1[[#This Row],[APU Trend]])^11</f>
        <v>1206.1986154086412</v>
      </c>
      <c r="R457" s="55">
        <f>SUM(Table1[[#This Row],[Oct]:[September]])</f>
        <v>65385.205538365452</v>
      </c>
      <c r="S457" s="55">
        <f>Table1[[#This Row],[On-Hand Stock ($)]]*Table1[[#This Row],[APU Trend]]</f>
        <v>-21039.054095921168</v>
      </c>
      <c r="T457" s="87">
        <v>-0.2</v>
      </c>
      <c r="U457" s="87" t="b">
        <f>IF(AND(Table1[[#This Row],[INVENTROY SIZING]]&lt;0,Table1[[#This Row],[Lead Time (days)]]&lt;30),TRUE,FALSE)</f>
        <v>0</v>
      </c>
      <c r="V457" s="28">
        <v>0.8</v>
      </c>
      <c r="W457" s="28">
        <f>1.65+SQRT((30)*Table1[[#This Row],[Demand variability (COV)]])+(V457*Table1[[#This Row],[APU
(units)]])^2</f>
        <v>126193773.40284802</v>
      </c>
      <c r="X457" s="28">
        <f>(Table1[[#This Row],[INVENTORY IN UNITS ON HAND]]-W457)*Table1[[#This Row],[Std. Price ($)]]</f>
        <v>-891769298.25414884</v>
      </c>
      <c r="Y457" s="28">
        <v>0.26</v>
      </c>
      <c r="Z457" s="28">
        <v>58</v>
      </c>
    </row>
    <row r="458" spans="1:26" x14ac:dyDescent="0.15">
      <c r="A458" s="31">
        <v>81689.654141206396</v>
      </c>
      <c r="B458" s="32">
        <v>5.6163800000000013</v>
      </c>
      <c r="C458" s="32">
        <v>190999.40786310725</v>
      </c>
      <c r="D458" s="32">
        <f>C458/Table1[[#This Row],[Std. Price ($)]]</f>
        <v>34007.564990813873</v>
      </c>
      <c r="E458" s="28">
        <v>15126</v>
      </c>
      <c r="F458" s="28">
        <f>Table1[[#This Row],[APU
(units)]]*(1+Table1[[#This Row],[APU Trend]])^0</f>
        <v>15126</v>
      </c>
      <c r="G458" s="28">
        <f>Table1[[#This Row],[APU
(units)]]*(1+Table1[[#This Row],[APU Trend]])^1</f>
        <v>21176.399999999998</v>
      </c>
      <c r="H458" s="28">
        <f>Table1[[#This Row],[APU
(units)]]*(1+Table1[[#This Row],[APU Trend]])^2</f>
        <v>29646.959999999995</v>
      </c>
      <c r="I458" s="55">
        <f>Table1[[#This Row],[APU
(units)]]*(1+Table1[[#This Row],[APU Trend]])^3</f>
        <v>41505.743999999992</v>
      </c>
      <c r="J458" s="55">
        <f>Table1[[#This Row],[APU
(units)]]*(1+Table1[[#This Row],[APU Trend]])^4</f>
        <v>58108.041599999982</v>
      </c>
      <c r="K458" s="55">
        <f>Table1[[#This Row],[APU
(units)]]*(1+Table1[[#This Row],[APU Trend]])^5</f>
        <v>81351.258239999966</v>
      </c>
      <c r="L458" s="55">
        <f>Table1[[#This Row],[APU
(units)]]*(1+Table1[[#This Row],[APU Trend]])^6</f>
        <v>113891.76153599995</v>
      </c>
      <c r="M458" s="55">
        <f>Table1[[#This Row],[APU
(units)]]*(1+Table1[[#This Row],[APU Trend]])^7</f>
        <v>159448.46615039991</v>
      </c>
      <c r="N458" s="55">
        <f>Table1[[#This Row],[APU
(units)]]*(1+Table1[[#This Row],[APU Trend]])^8</f>
        <v>223227.85261055987</v>
      </c>
      <c r="O458" s="55">
        <f>Table1[[#This Row],[APU
(units)]]*(1+Table1[[#This Row],[APU Trend]])^9</f>
        <v>312518.99365478376</v>
      </c>
      <c r="P458" s="55">
        <f>Table1[[#This Row],[APU
(units)]]*(1+Table1[[#This Row],[APU Trend]])^10</f>
        <v>437526.59111669729</v>
      </c>
      <c r="Q458" s="55">
        <f>Table1[[#This Row],[APU
(units)]]*(1+Table1[[#This Row],[APU Trend]])^11</f>
        <v>612537.22756337619</v>
      </c>
      <c r="R458" s="55">
        <f>SUM(Table1[[#This Row],[Oct]:[September]])</f>
        <v>2106065.296471817</v>
      </c>
      <c r="S458" s="55">
        <f>Table1[[#This Row],[On-Hand Stock ($)]]*Table1[[#This Row],[APU Trend]]</f>
        <v>76399.763145242905</v>
      </c>
      <c r="T458" s="87">
        <v>0.4</v>
      </c>
      <c r="U458" s="87" t="b">
        <f>IF(AND(Table1[[#This Row],[INVENTROY SIZING]]&lt;0,Table1[[#This Row],[Lead Time (days)]]&lt;30),TRUE,FALSE)</f>
        <v>0</v>
      </c>
      <c r="V458" s="28">
        <v>0.87</v>
      </c>
      <c r="W458" s="28">
        <f>1.65+SQRT((30)*Table1[[#This Row],[Demand variability (COV)]])+(V458*Table1[[#This Row],[APU
(units)]])^2</f>
        <v>173175604.32961464</v>
      </c>
      <c r="X458" s="28">
        <f>(Table1[[#This Row],[INVENTORY IN UNITS ON HAND]]-W458)*Table1[[#This Row],[Std. Price ($)]]</f>
        <v>-972429001.23689818</v>
      </c>
      <c r="Y458" s="28">
        <v>0.56999999999999995</v>
      </c>
      <c r="Z458" s="28">
        <v>76</v>
      </c>
    </row>
    <row r="459" spans="1:26" x14ac:dyDescent="0.15">
      <c r="A459" s="31">
        <v>96657.5001047478</v>
      </c>
      <c r="B459" s="32">
        <v>6.1271650000000006</v>
      </c>
      <c r="C459" s="32">
        <v>29513.223115252476</v>
      </c>
      <c r="D459" s="32">
        <f>C459/Table1[[#This Row],[Std. Price ($)]]</f>
        <v>4816.7828212970389</v>
      </c>
      <c r="E459" s="28">
        <v>15020</v>
      </c>
      <c r="F459" s="28">
        <f>Table1[[#This Row],[APU
(units)]]*(1+Table1[[#This Row],[APU Trend]])^0</f>
        <v>15020</v>
      </c>
      <c r="G459" s="28">
        <f>Table1[[#This Row],[APU
(units)]]*(1+Table1[[#This Row],[APU Trend]])^1</f>
        <v>9012</v>
      </c>
      <c r="H459" s="28">
        <f>Table1[[#This Row],[APU
(units)]]*(1+Table1[[#This Row],[APU Trend]])^2</f>
        <v>5407.2</v>
      </c>
      <c r="I459" s="55">
        <f>Table1[[#This Row],[APU
(units)]]*(1+Table1[[#This Row],[APU Trend]])^3</f>
        <v>3244.32</v>
      </c>
      <c r="J459" s="55">
        <f>Table1[[#This Row],[APU
(units)]]*(1+Table1[[#This Row],[APU Trend]])^4</f>
        <v>1946.5919999999999</v>
      </c>
      <c r="K459" s="55">
        <f>Table1[[#This Row],[APU
(units)]]*(1+Table1[[#This Row],[APU Trend]])^5</f>
        <v>1167.9551999999999</v>
      </c>
      <c r="L459" s="55">
        <f>Table1[[#This Row],[APU
(units)]]*(1+Table1[[#This Row],[APU Trend]])^6</f>
        <v>700.77311999999995</v>
      </c>
      <c r="M459" s="55">
        <f>Table1[[#This Row],[APU
(units)]]*(1+Table1[[#This Row],[APU Trend]])^7</f>
        <v>420.46387199999998</v>
      </c>
      <c r="N459" s="55">
        <f>Table1[[#This Row],[APU
(units)]]*(1+Table1[[#This Row],[APU Trend]])^8</f>
        <v>252.27832319999996</v>
      </c>
      <c r="O459" s="55">
        <f>Table1[[#This Row],[APU
(units)]]*(1+Table1[[#This Row],[APU Trend]])^9</f>
        <v>151.36699391999997</v>
      </c>
      <c r="P459" s="55">
        <f>Table1[[#This Row],[APU
(units)]]*(1+Table1[[#This Row],[APU Trend]])^10</f>
        <v>90.820196351999982</v>
      </c>
      <c r="Q459" s="55">
        <f>Table1[[#This Row],[APU
(units)]]*(1+Table1[[#This Row],[APU Trend]])^11</f>
        <v>54.492117811199989</v>
      </c>
      <c r="R459" s="55">
        <f>SUM(Table1[[#This Row],[Oct]:[September]])</f>
        <v>37468.261823283188</v>
      </c>
      <c r="S459" s="55">
        <f>Table1[[#This Row],[On-Hand Stock ($)]]*Table1[[#This Row],[APU Trend]]</f>
        <v>-11805.289246100991</v>
      </c>
      <c r="T459" s="87">
        <v>-0.4</v>
      </c>
      <c r="U459" s="87" t="b">
        <f>IF(AND(Table1[[#This Row],[INVENTROY SIZING]]&lt;0,Table1[[#This Row],[Lead Time (days)]]&lt;30),TRUE,FALSE)</f>
        <v>1</v>
      </c>
      <c r="V459" s="28">
        <v>0.85</v>
      </c>
      <c r="W459" s="28">
        <f>1.65+SQRT((30)*Table1[[#This Row],[Demand variability (COV)]])+(V459*Table1[[#This Row],[APU
(units)]])^2</f>
        <v>162996292.54736659</v>
      </c>
      <c r="X459" s="28">
        <f>(Table1[[#This Row],[INVENTORY IN UNITS ON HAND]]-W459)*Table1[[#This Row],[Std. Price ($)]]</f>
        <v>-998675665.60287023</v>
      </c>
      <c r="Y459" s="28">
        <v>0.12</v>
      </c>
      <c r="Z459" s="28">
        <v>23</v>
      </c>
    </row>
    <row r="460" spans="1:26" x14ac:dyDescent="0.15">
      <c r="A460" s="31">
        <v>4632.3994445867656</v>
      </c>
      <c r="B460" s="32">
        <v>5.6487200000000009</v>
      </c>
      <c r="C460" s="32">
        <v>53445.633122881183</v>
      </c>
      <c r="D460" s="32">
        <f>C460/Table1[[#This Row],[Std. Price ($)]]</f>
        <v>9461.5475935930936</v>
      </c>
      <c r="E460" s="28">
        <v>15990</v>
      </c>
      <c r="F460" s="28">
        <f>Table1[[#This Row],[APU
(units)]]*(1+Table1[[#This Row],[APU Trend]])^0</f>
        <v>15990</v>
      </c>
      <c r="G460" s="28">
        <f>Table1[[#This Row],[APU
(units)]]*(1+Table1[[#This Row],[APU Trend]])^1</f>
        <v>22386</v>
      </c>
      <c r="H460" s="28">
        <f>Table1[[#This Row],[APU
(units)]]*(1+Table1[[#This Row],[APU Trend]])^2</f>
        <v>31340.399999999994</v>
      </c>
      <c r="I460" s="55">
        <f>Table1[[#This Row],[APU
(units)]]*(1+Table1[[#This Row],[APU Trend]])^3</f>
        <v>43876.55999999999</v>
      </c>
      <c r="J460" s="55">
        <f>Table1[[#This Row],[APU
(units)]]*(1+Table1[[#This Row],[APU Trend]])^4</f>
        <v>61427.183999999979</v>
      </c>
      <c r="K460" s="55">
        <f>Table1[[#This Row],[APU
(units)]]*(1+Table1[[#This Row],[APU Trend]])^5</f>
        <v>85998.057599999971</v>
      </c>
      <c r="L460" s="55">
        <f>Table1[[#This Row],[APU
(units)]]*(1+Table1[[#This Row],[APU Trend]])^6</f>
        <v>120397.28063999995</v>
      </c>
      <c r="M460" s="55">
        <f>Table1[[#This Row],[APU
(units)]]*(1+Table1[[#This Row],[APU Trend]])^7</f>
        <v>168556.19289599991</v>
      </c>
      <c r="N460" s="55">
        <f>Table1[[#This Row],[APU
(units)]]*(1+Table1[[#This Row],[APU Trend]])^8</f>
        <v>235978.67005439984</v>
      </c>
      <c r="O460" s="55">
        <f>Table1[[#This Row],[APU
(units)]]*(1+Table1[[#This Row],[APU Trend]])^9</f>
        <v>330370.13807615975</v>
      </c>
      <c r="P460" s="55">
        <f>Table1[[#This Row],[APU
(units)]]*(1+Table1[[#This Row],[APU Trend]])^10</f>
        <v>462518.19330662367</v>
      </c>
      <c r="Q460" s="55">
        <f>Table1[[#This Row],[APU
(units)]]*(1+Table1[[#This Row],[APU Trend]])^11</f>
        <v>647525.4706292731</v>
      </c>
      <c r="R460" s="55">
        <f>SUM(Table1[[#This Row],[Oct]:[September]])</f>
        <v>2226364.1472024564</v>
      </c>
      <c r="S460" s="55">
        <f>Table1[[#This Row],[On-Hand Stock ($)]]*Table1[[#This Row],[APU Trend]]</f>
        <v>21378.253249152476</v>
      </c>
      <c r="T460" s="87">
        <v>0.4</v>
      </c>
      <c r="U460" s="87" t="b">
        <f>IF(AND(Table1[[#This Row],[INVENTROY SIZING]]&lt;0,Table1[[#This Row],[Lead Time (days)]]&lt;30),TRUE,FALSE)</f>
        <v>0</v>
      </c>
      <c r="V460" s="28">
        <v>0.93</v>
      </c>
      <c r="W460" s="28">
        <f>1.65+SQRT((30)*Table1[[#This Row],[Demand variability (COV)]])+(V460*Table1[[#This Row],[APU
(units)]])^2</f>
        <v>221137723.93473321</v>
      </c>
      <c r="X460" s="28">
        <f>(Table1[[#This Row],[INVENTORY IN UNITS ON HAND]]-W460)*Table1[[#This Row],[Std. Price ($)]]</f>
        <v>-1249091638.3114834</v>
      </c>
      <c r="Y460" s="28">
        <v>0.48</v>
      </c>
      <c r="Z460" s="28">
        <v>23</v>
      </c>
    </row>
    <row r="461" spans="1:26" x14ac:dyDescent="0.15">
      <c r="A461" s="31">
        <v>12618.770051385252</v>
      </c>
      <c r="B461" s="32">
        <v>6.3438100000000004</v>
      </c>
      <c r="C461" s="32">
        <v>303071.33889194037</v>
      </c>
      <c r="D461" s="32">
        <f>C461/Table1[[#This Row],[Std. Price ($)]]</f>
        <v>47774.340481814608</v>
      </c>
      <c r="E461" s="28">
        <v>15086</v>
      </c>
      <c r="F461" s="28">
        <f>Table1[[#This Row],[APU
(units)]]*(1+Table1[[#This Row],[APU Trend]])^0</f>
        <v>15086</v>
      </c>
      <c r="G461" s="28">
        <f>Table1[[#This Row],[APU
(units)]]*(1+Table1[[#This Row],[APU Trend]])^1</f>
        <v>37715</v>
      </c>
      <c r="H461" s="28">
        <f>Table1[[#This Row],[APU
(units)]]*(1+Table1[[#This Row],[APU Trend]])^2</f>
        <v>94287.5</v>
      </c>
      <c r="I461" s="55">
        <f>Table1[[#This Row],[APU
(units)]]*(1+Table1[[#This Row],[APU Trend]])^3</f>
        <v>235718.75</v>
      </c>
      <c r="J461" s="55">
        <f>Table1[[#This Row],[APU
(units)]]*(1+Table1[[#This Row],[APU Trend]])^4</f>
        <v>589296.875</v>
      </c>
      <c r="K461" s="55">
        <f>Table1[[#This Row],[APU
(units)]]*(1+Table1[[#This Row],[APU Trend]])^5</f>
        <v>1473242.1875</v>
      </c>
      <c r="L461" s="55">
        <f>Table1[[#This Row],[APU
(units)]]*(1+Table1[[#This Row],[APU Trend]])^6</f>
        <v>3683105.46875</v>
      </c>
      <c r="M461" s="55">
        <f>Table1[[#This Row],[APU
(units)]]*(1+Table1[[#This Row],[APU Trend]])^7</f>
        <v>9207763.671875</v>
      </c>
      <c r="N461" s="55">
        <f>Table1[[#This Row],[APU
(units)]]*(1+Table1[[#This Row],[APU Trend]])^8</f>
        <v>23019409.1796875</v>
      </c>
      <c r="O461" s="55">
        <f>Table1[[#This Row],[APU
(units)]]*(1+Table1[[#This Row],[APU Trend]])^9</f>
        <v>57548522.94921875</v>
      </c>
      <c r="P461" s="55">
        <f>Table1[[#This Row],[APU
(units)]]*(1+Table1[[#This Row],[APU Trend]])^10</f>
        <v>143871307.37304688</v>
      </c>
      <c r="Q461" s="55">
        <f>Table1[[#This Row],[APU
(units)]]*(1+Table1[[#This Row],[APU Trend]])^11</f>
        <v>359678268.43261719</v>
      </c>
      <c r="R461" s="55">
        <f>SUM(Table1[[#This Row],[Oct]:[September]])</f>
        <v>599453723.38769531</v>
      </c>
      <c r="S461" s="55">
        <f>Table1[[#This Row],[On-Hand Stock ($)]]*Table1[[#This Row],[APU Trend]]</f>
        <v>454607.00833791052</v>
      </c>
      <c r="T461" s="87">
        <v>1.5</v>
      </c>
      <c r="U461" s="87" t="b">
        <f>IF(AND(Table1[[#This Row],[INVENTROY SIZING]]&lt;0,Table1[[#This Row],[Lead Time (days)]]&lt;30),TRUE,FALSE)</f>
        <v>0</v>
      </c>
      <c r="V461" s="28">
        <v>0.87</v>
      </c>
      <c r="W461" s="28">
        <f>1.65+SQRT((30)*Table1[[#This Row],[Demand variability (COV)]])+(V461*Table1[[#This Row],[APU
(units)]])^2</f>
        <v>172260904.47524798</v>
      </c>
      <c r="X461" s="28">
        <f>(Table1[[#This Row],[INVENTORY IN UNITS ON HAND]]-W461)*Table1[[#This Row],[Std. Price ($)]]</f>
        <v>-1092487377.080231</v>
      </c>
      <c r="Y461" s="28">
        <v>0.26</v>
      </c>
      <c r="Z461" s="28">
        <v>181</v>
      </c>
    </row>
    <row r="462" spans="1:26" x14ac:dyDescent="0.15">
      <c r="A462" s="31">
        <v>5742.0909015226116</v>
      </c>
      <c r="B462" s="32">
        <v>30.426000000000002</v>
      </c>
      <c r="C462" s="32">
        <v>41129.991056014675</v>
      </c>
      <c r="D462" s="32">
        <f>C462/Table1[[#This Row],[Std. Price ($)]]</f>
        <v>1351.8040838761149</v>
      </c>
      <c r="E462" s="28">
        <v>15676</v>
      </c>
      <c r="F462" s="28">
        <f>Table1[[#This Row],[APU
(units)]]*(1+Table1[[#This Row],[APU Trend]])^0</f>
        <v>15676</v>
      </c>
      <c r="G462" s="28">
        <f>Table1[[#This Row],[APU
(units)]]*(1+Table1[[#This Row],[APU Trend]])^1</f>
        <v>23514</v>
      </c>
      <c r="H462" s="28">
        <f>Table1[[#This Row],[APU
(units)]]*(1+Table1[[#This Row],[APU Trend]])^2</f>
        <v>35271</v>
      </c>
      <c r="I462" s="55">
        <f>Table1[[#This Row],[APU
(units)]]*(1+Table1[[#This Row],[APU Trend]])^3</f>
        <v>52906.5</v>
      </c>
      <c r="J462" s="55">
        <f>Table1[[#This Row],[APU
(units)]]*(1+Table1[[#This Row],[APU Trend]])^4</f>
        <v>79359.75</v>
      </c>
      <c r="K462" s="55">
        <f>Table1[[#This Row],[APU
(units)]]*(1+Table1[[#This Row],[APU Trend]])^5</f>
        <v>119039.625</v>
      </c>
      <c r="L462" s="55">
        <f>Table1[[#This Row],[APU
(units)]]*(1+Table1[[#This Row],[APU Trend]])^6</f>
        <v>178559.4375</v>
      </c>
      <c r="M462" s="55">
        <f>Table1[[#This Row],[APU
(units)]]*(1+Table1[[#This Row],[APU Trend]])^7</f>
        <v>267839.15625</v>
      </c>
      <c r="N462" s="55">
        <f>Table1[[#This Row],[APU
(units)]]*(1+Table1[[#This Row],[APU Trend]])^8</f>
        <v>401758.734375</v>
      </c>
      <c r="O462" s="55">
        <f>Table1[[#This Row],[APU
(units)]]*(1+Table1[[#This Row],[APU Trend]])^9</f>
        <v>602638.1015625</v>
      </c>
      <c r="P462" s="55">
        <f>Table1[[#This Row],[APU
(units)]]*(1+Table1[[#This Row],[APU Trend]])^10</f>
        <v>903957.15234375</v>
      </c>
      <c r="Q462" s="55">
        <f>Table1[[#This Row],[APU
(units)]]*(1+Table1[[#This Row],[APU Trend]])^11</f>
        <v>1355935.728515625</v>
      </c>
      <c r="R462" s="55">
        <f>SUM(Table1[[#This Row],[Oct]:[September]])</f>
        <v>4036455.185546875</v>
      </c>
      <c r="S462" s="55">
        <f>Table1[[#This Row],[On-Hand Stock ($)]]*Table1[[#This Row],[APU Trend]]</f>
        <v>20564.995528007337</v>
      </c>
      <c r="T462" s="87">
        <v>0.5</v>
      </c>
      <c r="U462" s="87" t="b">
        <f>IF(AND(Table1[[#This Row],[INVENTROY SIZING]]&lt;0,Table1[[#This Row],[Lead Time (days)]]&lt;30),TRUE,FALSE)</f>
        <v>0</v>
      </c>
      <c r="V462" s="28">
        <v>1</v>
      </c>
      <c r="W462" s="28">
        <f>1.65+SQRT((30)*Table1[[#This Row],[Demand variability (COV)]])+(V462*Table1[[#This Row],[APU
(units)]])^2</f>
        <v>245736979.90831795</v>
      </c>
      <c r="X462" s="28">
        <f>(Table1[[#This Row],[INVENTORY IN UNITS ON HAND]]-W462)*Table1[[#This Row],[Std. Price ($)]]</f>
        <v>-7476752220.6994267</v>
      </c>
      <c r="Y462" s="28">
        <v>0.17</v>
      </c>
      <c r="Z462" s="28">
        <v>11</v>
      </c>
    </row>
    <row r="463" spans="1:26" x14ac:dyDescent="0.15">
      <c r="A463" s="31">
        <v>83005.116647920877</v>
      </c>
      <c r="B463" s="32">
        <v>5.5840399999999999</v>
      </c>
      <c r="C463" s="32">
        <v>33597.362526522964</v>
      </c>
      <c r="D463" s="32">
        <f>C463/Table1[[#This Row],[Std. Price ($)]]</f>
        <v>6016.6765507630616</v>
      </c>
      <c r="E463" s="28">
        <v>15222</v>
      </c>
      <c r="F463" s="28">
        <f>Table1[[#This Row],[APU
(units)]]*(1+Table1[[#This Row],[APU Trend]])^0</f>
        <v>15222</v>
      </c>
      <c r="G463" s="28">
        <f>Table1[[#This Row],[APU
(units)]]*(1+Table1[[#This Row],[APU Trend]])^1</f>
        <v>27399.600000000002</v>
      </c>
      <c r="H463" s="28">
        <f>Table1[[#This Row],[APU
(units)]]*(1+Table1[[#This Row],[APU Trend]])^2</f>
        <v>49319.280000000006</v>
      </c>
      <c r="I463" s="55">
        <f>Table1[[#This Row],[APU
(units)]]*(1+Table1[[#This Row],[APU Trend]])^3</f>
        <v>88774.704000000012</v>
      </c>
      <c r="J463" s="55">
        <f>Table1[[#This Row],[APU
(units)]]*(1+Table1[[#This Row],[APU Trend]])^4</f>
        <v>159794.46720000004</v>
      </c>
      <c r="K463" s="55">
        <f>Table1[[#This Row],[APU
(units)]]*(1+Table1[[#This Row],[APU Trend]])^5</f>
        <v>287630.04096000007</v>
      </c>
      <c r="L463" s="55">
        <f>Table1[[#This Row],[APU
(units)]]*(1+Table1[[#This Row],[APU Trend]])^6</f>
        <v>517734.07372800016</v>
      </c>
      <c r="M463" s="55">
        <f>Table1[[#This Row],[APU
(units)]]*(1+Table1[[#This Row],[APU Trend]])^7</f>
        <v>931921.33271040022</v>
      </c>
      <c r="N463" s="55">
        <f>Table1[[#This Row],[APU
(units)]]*(1+Table1[[#This Row],[APU Trend]])^8</f>
        <v>1677458.3988787206</v>
      </c>
      <c r="O463" s="55">
        <f>Table1[[#This Row],[APU
(units)]]*(1+Table1[[#This Row],[APU Trend]])^9</f>
        <v>3019425.117981697</v>
      </c>
      <c r="P463" s="55">
        <f>Table1[[#This Row],[APU
(units)]]*(1+Table1[[#This Row],[APU Trend]])^10</f>
        <v>5434965.212367055</v>
      </c>
      <c r="Q463" s="55">
        <f>Table1[[#This Row],[APU
(units)]]*(1+Table1[[#This Row],[APU Trend]])^11</f>
        <v>9782937.3822607007</v>
      </c>
      <c r="R463" s="55">
        <f>SUM(Table1[[#This Row],[Oct]:[September]])</f>
        <v>21992581.610086575</v>
      </c>
      <c r="S463" s="55">
        <f>Table1[[#This Row],[On-Hand Stock ($)]]*Table1[[#This Row],[APU Trend]]</f>
        <v>26877.890021218373</v>
      </c>
      <c r="T463" s="87">
        <v>0.8</v>
      </c>
      <c r="U463" s="87" t="b">
        <f>IF(AND(Table1[[#This Row],[INVENTROY SIZING]]&lt;0,Table1[[#This Row],[Lead Time (days)]]&lt;30),TRUE,FALSE)</f>
        <v>0</v>
      </c>
      <c r="V463" s="28">
        <v>1</v>
      </c>
      <c r="W463" s="28">
        <f>1.65+SQRT((30)*Table1[[#This Row],[Demand variability (COV)]])+(V463*Table1[[#This Row],[APU
(units)]])^2</f>
        <v>231709288.442848</v>
      </c>
      <c r="X463" s="28">
        <f>(Table1[[#This Row],[INVENTORY IN UNITS ON HAND]]-W463)*Table1[[#This Row],[Std. Price ($)]]</f>
        <v>-1293840337.6738744</v>
      </c>
      <c r="Y463" s="28">
        <v>0.26</v>
      </c>
      <c r="Z463" s="28">
        <v>23</v>
      </c>
    </row>
    <row r="464" spans="1:26" x14ac:dyDescent="0.15">
      <c r="A464" s="31">
        <v>82550.866991949209</v>
      </c>
      <c r="B464" s="32">
        <v>7.6006700000000009</v>
      </c>
      <c r="C464" s="32">
        <v>123750.20473550831</v>
      </c>
      <c r="D464" s="32">
        <f>C464/Table1[[#This Row],[Std. Price ($)]]</f>
        <v>16281.486334166368</v>
      </c>
      <c r="E464" s="28">
        <v>21520</v>
      </c>
      <c r="F464" s="28">
        <f>Table1[[#This Row],[APU
(units)]]*(1+Table1[[#This Row],[APU Trend]])^0</f>
        <v>21520</v>
      </c>
      <c r="G464" s="28">
        <f>Table1[[#This Row],[APU
(units)]]*(1+Table1[[#This Row],[APU Trend]])^1</f>
        <v>30127.999999999996</v>
      </c>
      <c r="H464" s="28">
        <f>Table1[[#This Row],[APU
(units)]]*(1+Table1[[#This Row],[APU Trend]])^2</f>
        <v>42179.199999999997</v>
      </c>
      <c r="I464" s="55">
        <f>Table1[[#This Row],[APU
(units)]]*(1+Table1[[#This Row],[APU Trend]])^3</f>
        <v>59050.879999999983</v>
      </c>
      <c r="J464" s="55">
        <f>Table1[[#This Row],[APU
(units)]]*(1+Table1[[#This Row],[APU Trend]])^4</f>
        <v>82671.231999999975</v>
      </c>
      <c r="K464" s="55">
        <f>Table1[[#This Row],[APU
(units)]]*(1+Table1[[#This Row],[APU Trend]])^5</f>
        <v>115739.72479999995</v>
      </c>
      <c r="L464" s="55">
        <f>Table1[[#This Row],[APU
(units)]]*(1+Table1[[#This Row],[APU Trend]])^6</f>
        <v>162035.61471999993</v>
      </c>
      <c r="M464" s="55">
        <f>Table1[[#This Row],[APU
(units)]]*(1+Table1[[#This Row],[APU Trend]])^7</f>
        <v>226849.86060799987</v>
      </c>
      <c r="N464" s="55">
        <f>Table1[[#This Row],[APU
(units)]]*(1+Table1[[#This Row],[APU Trend]])^8</f>
        <v>317589.80485119979</v>
      </c>
      <c r="O464" s="55">
        <f>Table1[[#This Row],[APU
(units)]]*(1+Table1[[#This Row],[APU Trend]])^9</f>
        <v>444625.72679167968</v>
      </c>
      <c r="P464" s="55">
        <f>Table1[[#This Row],[APU
(units)]]*(1+Table1[[#This Row],[APU Trend]])^10</f>
        <v>622476.01750835159</v>
      </c>
      <c r="Q464" s="55">
        <f>Table1[[#This Row],[APU
(units)]]*(1+Table1[[#This Row],[APU Trend]])^11</f>
        <v>871466.42451169214</v>
      </c>
      <c r="R464" s="55">
        <f>SUM(Table1[[#This Row],[Oct]:[September]])</f>
        <v>2996332.4857909228</v>
      </c>
      <c r="S464" s="55">
        <f>Table1[[#This Row],[On-Hand Stock ($)]]*Table1[[#This Row],[APU Trend]]</f>
        <v>49500.081894203322</v>
      </c>
      <c r="T464" s="87">
        <v>0.4</v>
      </c>
      <c r="U464" s="87" t="b">
        <f>IF(AND(Table1[[#This Row],[INVENTROY SIZING]]&lt;0,Table1[[#This Row],[Lead Time (days)]]&lt;30),TRUE,FALSE)</f>
        <v>0</v>
      </c>
      <c r="V464" s="28">
        <v>1</v>
      </c>
      <c r="W464" s="28">
        <f>1.65+SQRT((30)*Table1[[#This Row],[Demand variability (COV)]])+(V464*Table1[[#This Row],[APU
(units)]])^2</f>
        <v>463110406.29758</v>
      </c>
      <c r="X464" s="28">
        <f>(Table1[[#This Row],[INVENTORY IN UNITS ON HAND]]-W464)*Table1[[#This Row],[Std. Price ($)]]</f>
        <v>-3519825621.6290927</v>
      </c>
      <c r="Y464" s="28">
        <v>0.72</v>
      </c>
      <c r="Z464" s="28">
        <v>23</v>
      </c>
    </row>
    <row r="465" spans="1:26" x14ac:dyDescent="0.15">
      <c r="A465" s="31">
        <v>67689.424928602719</v>
      </c>
      <c r="B465" s="32">
        <v>22.972180000000002</v>
      </c>
      <c r="C465" s="32">
        <v>32969.819464761815</v>
      </c>
      <c r="D465" s="32">
        <f>C465/Table1[[#This Row],[Std. Price ($)]]</f>
        <v>1435.206387237163</v>
      </c>
      <c r="E465" s="28">
        <v>17236</v>
      </c>
      <c r="F465" s="28">
        <f>Table1[[#This Row],[APU
(units)]]*(1+Table1[[#This Row],[APU Trend]])^0</f>
        <v>17236</v>
      </c>
      <c r="G465" s="28">
        <f>Table1[[#This Row],[APU
(units)]]*(1+Table1[[#This Row],[APU Trend]])^1</f>
        <v>20683.2</v>
      </c>
      <c r="H465" s="28">
        <f>Table1[[#This Row],[APU
(units)]]*(1+Table1[[#This Row],[APU Trend]])^2</f>
        <v>24819.84</v>
      </c>
      <c r="I465" s="55">
        <f>Table1[[#This Row],[APU
(units)]]*(1+Table1[[#This Row],[APU Trend]])^3</f>
        <v>29783.808000000001</v>
      </c>
      <c r="J465" s="55">
        <f>Table1[[#This Row],[APU
(units)]]*(1+Table1[[#This Row],[APU Trend]])^4</f>
        <v>35740.569599999995</v>
      </c>
      <c r="K465" s="55">
        <f>Table1[[#This Row],[APU
(units)]]*(1+Table1[[#This Row],[APU Trend]])^5</f>
        <v>42888.683519999999</v>
      </c>
      <c r="L465" s="55">
        <f>Table1[[#This Row],[APU
(units)]]*(1+Table1[[#This Row],[APU Trend]])^6</f>
        <v>51466.420223999994</v>
      </c>
      <c r="M465" s="55">
        <f>Table1[[#This Row],[APU
(units)]]*(1+Table1[[#This Row],[APU Trend]])^7</f>
        <v>61759.704268799993</v>
      </c>
      <c r="N465" s="55">
        <f>Table1[[#This Row],[APU
(units)]]*(1+Table1[[#This Row],[APU Trend]])^8</f>
        <v>74111.645122559989</v>
      </c>
      <c r="O465" s="55">
        <f>Table1[[#This Row],[APU
(units)]]*(1+Table1[[#This Row],[APU Trend]])^9</f>
        <v>88933.974147071989</v>
      </c>
      <c r="P465" s="55">
        <f>Table1[[#This Row],[APU
(units)]]*(1+Table1[[#This Row],[APU Trend]])^10</f>
        <v>106720.76897648639</v>
      </c>
      <c r="Q465" s="55">
        <f>Table1[[#This Row],[APU
(units)]]*(1+Table1[[#This Row],[APU Trend]])^11</f>
        <v>128064.92277178366</v>
      </c>
      <c r="R465" s="55">
        <f>SUM(Table1[[#This Row],[Oct]:[September]])</f>
        <v>682209.53663070197</v>
      </c>
      <c r="S465" s="55">
        <f>Table1[[#This Row],[On-Hand Stock ($)]]*Table1[[#This Row],[APU Trend]]</f>
        <v>6593.9638929523635</v>
      </c>
      <c r="T465" s="87">
        <v>0.2</v>
      </c>
      <c r="U465" s="87" t="b">
        <f>IF(AND(Table1[[#This Row],[INVENTROY SIZING]]&lt;0,Table1[[#This Row],[Lead Time (days)]]&lt;30),TRUE,FALSE)</f>
        <v>0</v>
      </c>
      <c r="V465" s="28">
        <v>1</v>
      </c>
      <c r="W465" s="28">
        <f>1.65+SQRT((30)*Table1[[#This Row],[Demand variability (COV)]])+(V465*Table1[[#This Row],[APU
(units)]])^2</f>
        <v>297079699.29316765</v>
      </c>
      <c r="X465" s="28">
        <f>(Table1[[#This Row],[INVENTORY IN UNITS ON HAND]]-W465)*Table1[[#This Row],[Std. Price ($)]]</f>
        <v>-6824535356.6890564</v>
      </c>
      <c r="Y465" s="28">
        <v>0.09</v>
      </c>
      <c r="Z465" s="28">
        <v>16</v>
      </c>
    </row>
    <row r="466" spans="1:26" x14ac:dyDescent="0.15">
      <c r="A466" s="31">
        <v>29076.926878560273</v>
      </c>
      <c r="B466" s="32">
        <v>7.3836400000000006</v>
      </c>
      <c r="C466" s="32">
        <v>43245.838881040778</v>
      </c>
      <c r="D466" s="32">
        <f>C466/Table1[[#This Row],[Std. Price ($)]]</f>
        <v>5856.9809580424799</v>
      </c>
      <c r="E466" s="28">
        <v>16426</v>
      </c>
      <c r="F466" s="28">
        <f>Table1[[#This Row],[APU
(units)]]*(1+Table1[[#This Row],[APU Trend]])^0</f>
        <v>16426</v>
      </c>
      <c r="G466" s="28">
        <f>Table1[[#This Row],[APU
(units)]]*(1+Table1[[#This Row],[APU Trend]])^1</f>
        <v>22996.399999999998</v>
      </c>
      <c r="H466" s="28">
        <f>Table1[[#This Row],[APU
(units)]]*(1+Table1[[#This Row],[APU Trend]])^2</f>
        <v>32194.959999999995</v>
      </c>
      <c r="I466" s="55">
        <f>Table1[[#This Row],[APU
(units)]]*(1+Table1[[#This Row],[APU Trend]])^3</f>
        <v>45072.943999999989</v>
      </c>
      <c r="J466" s="55">
        <f>Table1[[#This Row],[APU
(units)]]*(1+Table1[[#This Row],[APU Trend]])^4</f>
        <v>63102.121599999977</v>
      </c>
      <c r="K466" s="55">
        <f>Table1[[#This Row],[APU
(units)]]*(1+Table1[[#This Row],[APU Trend]])^5</f>
        <v>88342.970239999966</v>
      </c>
      <c r="L466" s="55">
        <f>Table1[[#This Row],[APU
(units)]]*(1+Table1[[#This Row],[APU Trend]])^6</f>
        <v>123680.15833599995</v>
      </c>
      <c r="M466" s="55">
        <f>Table1[[#This Row],[APU
(units)]]*(1+Table1[[#This Row],[APU Trend]])^7</f>
        <v>173152.22167039989</v>
      </c>
      <c r="N466" s="55">
        <f>Table1[[#This Row],[APU
(units)]]*(1+Table1[[#This Row],[APU Trend]])^8</f>
        <v>242413.11033855984</v>
      </c>
      <c r="O466" s="55">
        <f>Table1[[#This Row],[APU
(units)]]*(1+Table1[[#This Row],[APU Trend]])^9</f>
        <v>339378.35447398375</v>
      </c>
      <c r="P466" s="55">
        <f>Table1[[#This Row],[APU
(units)]]*(1+Table1[[#This Row],[APU Trend]])^10</f>
        <v>475129.69626357727</v>
      </c>
      <c r="Q466" s="55">
        <f>Table1[[#This Row],[APU
(units)]]*(1+Table1[[#This Row],[APU Trend]])^11</f>
        <v>665181.57476900809</v>
      </c>
      <c r="R466" s="55">
        <f>SUM(Table1[[#This Row],[Oct]:[September]])</f>
        <v>2287070.5116915288</v>
      </c>
      <c r="S466" s="55">
        <f>Table1[[#This Row],[On-Hand Stock ($)]]*Table1[[#This Row],[APU Trend]]</f>
        <v>17298.335552416313</v>
      </c>
      <c r="T466" s="87">
        <v>0.4</v>
      </c>
      <c r="U466" s="87" t="b">
        <f>IF(AND(Table1[[#This Row],[INVENTROY SIZING]]&lt;0,Table1[[#This Row],[Lead Time (days)]]&lt;30),TRUE,FALSE)</f>
        <v>0</v>
      </c>
      <c r="V466" s="28">
        <v>0.82</v>
      </c>
      <c r="W466" s="28">
        <f>1.65+SQRT((30)*Table1[[#This Row],[Demand variability (COV)]])+(V466*Table1[[#This Row],[APU
(units)]])^2</f>
        <v>181422587.42903593</v>
      </c>
      <c r="X466" s="28">
        <f>(Table1[[#This Row],[INVENTORY IN UNITS ON HAND]]-W466)*Table1[[#This Row],[Std. Price ($)]]</f>
        <v>-1339515827.6056459</v>
      </c>
      <c r="Y466" s="28">
        <v>0.68</v>
      </c>
      <c r="Z466" s="28">
        <v>11</v>
      </c>
    </row>
    <row r="467" spans="1:26" x14ac:dyDescent="0.15">
      <c r="A467" s="31">
        <v>24320.22777850561</v>
      </c>
      <c r="B467" s="32">
        <v>7.3843000000000005</v>
      </c>
      <c r="C467" s="32">
        <v>40566.697956155804</v>
      </c>
      <c r="D467" s="32">
        <f>C467/Table1[[#This Row],[Std. Price ($)]]</f>
        <v>5493.6416391744378</v>
      </c>
      <c r="E467" s="28">
        <v>17194</v>
      </c>
      <c r="F467" s="28">
        <f>Table1[[#This Row],[APU
(units)]]*(1+Table1[[#This Row],[APU Trend]])^0</f>
        <v>17194</v>
      </c>
      <c r="G467" s="28">
        <f>Table1[[#This Row],[APU
(units)]]*(1+Table1[[#This Row],[APU Trend]])^1</f>
        <v>24071.599999999999</v>
      </c>
      <c r="H467" s="28">
        <f>Table1[[#This Row],[APU
(units)]]*(1+Table1[[#This Row],[APU Trend]])^2</f>
        <v>33700.239999999998</v>
      </c>
      <c r="I467" s="55">
        <f>Table1[[#This Row],[APU
(units)]]*(1+Table1[[#This Row],[APU Trend]])^3</f>
        <v>47180.335999999988</v>
      </c>
      <c r="J467" s="55">
        <f>Table1[[#This Row],[APU
(units)]]*(1+Table1[[#This Row],[APU Trend]])^4</f>
        <v>66052.470399999977</v>
      </c>
      <c r="K467" s="55">
        <f>Table1[[#This Row],[APU
(units)]]*(1+Table1[[#This Row],[APU Trend]])^5</f>
        <v>92473.45855999997</v>
      </c>
      <c r="L467" s="55">
        <f>Table1[[#This Row],[APU
(units)]]*(1+Table1[[#This Row],[APU Trend]])^6</f>
        <v>129462.84198399994</v>
      </c>
      <c r="M467" s="55">
        <f>Table1[[#This Row],[APU
(units)]]*(1+Table1[[#This Row],[APU Trend]])^7</f>
        <v>181247.9787775999</v>
      </c>
      <c r="N467" s="55">
        <f>Table1[[#This Row],[APU
(units)]]*(1+Table1[[#This Row],[APU Trend]])^8</f>
        <v>253747.17028863984</v>
      </c>
      <c r="O467" s="55">
        <f>Table1[[#This Row],[APU
(units)]]*(1+Table1[[#This Row],[APU Trend]])^9</f>
        <v>355246.03840409574</v>
      </c>
      <c r="P467" s="55">
        <f>Table1[[#This Row],[APU
(units)]]*(1+Table1[[#This Row],[APU Trend]])^10</f>
        <v>497344.45376573404</v>
      </c>
      <c r="Q467" s="55">
        <f>Table1[[#This Row],[APU
(units)]]*(1+Table1[[#This Row],[APU Trend]])^11</f>
        <v>696282.23527202755</v>
      </c>
      <c r="R467" s="55">
        <f>SUM(Table1[[#This Row],[Oct]:[September]])</f>
        <v>2394002.8234520969</v>
      </c>
      <c r="S467" s="55">
        <f>Table1[[#This Row],[On-Hand Stock ($)]]*Table1[[#This Row],[APU Trend]]</f>
        <v>16226.679182462321</v>
      </c>
      <c r="T467" s="87">
        <v>0.4</v>
      </c>
      <c r="U467" s="87" t="b">
        <f>IF(AND(Table1[[#This Row],[INVENTROY SIZING]]&lt;0,Table1[[#This Row],[Lead Time (days)]]&lt;30),TRUE,FALSE)</f>
        <v>0</v>
      </c>
      <c r="V467" s="28">
        <v>1</v>
      </c>
      <c r="W467" s="28">
        <f>1.65+SQRT((30)*Table1[[#This Row],[Demand variability (COV)]])+(V467*Table1[[#This Row],[APU
(units)]])^2</f>
        <v>295633640.21904653</v>
      </c>
      <c r="X467" s="28">
        <f>(Table1[[#This Row],[INVENTORY IN UNITS ON HAND]]-W467)*Table1[[#This Row],[Std. Price ($)]]</f>
        <v>-2183006922.7715492</v>
      </c>
      <c r="Y467" s="28">
        <v>0.22</v>
      </c>
      <c r="Z467" s="28">
        <v>23</v>
      </c>
    </row>
    <row r="468" spans="1:26" x14ac:dyDescent="0.15">
      <c r="A468" s="31">
        <v>87631.396568523851</v>
      </c>
      <c r="B468" s="32">
        <v>7.0345000000000004</v>
      </c>
      <c r="C468" s="32">
        <v>227620.05810946194</v>
      </c>
      <c r="D468" s="32">
        <f>C468/Table1[[#This Row],[Std. Price ($)]]</f>
        <v>32357.674050673384</v>
      </c>
      <c r="E468" s="28">
        <v>19498</v>
      </c>
      <c r="F468" s="28">
        <f>Table1[[#This Row],[APU
(units)]]*(1+Table1[[#This Row],[APU Trend]])^0</f>
        <v>19498</v>
      </c>
      <c r="G468" s="28">
        <f>Table1[[#This Row],[APU
(units)]]*(1+Table1[[#This Row],[APU Trend]])^1</f>
        <v>48745</v>
      </c>
      <c r="H468" s="28">
        <f>Table1[[#This Row],[APU
(units)]]*(1+Table1[[#This Row],[APU Trend]])^2</f>
        <v>121862.5</v>
      </c>
      <c r="I468" s="55">
        <f>Table1[[#This Row],[APU
(units)]]*(1+Table1[[#This Row],[APU Trend]])^3</f>
        <v>304656.25</v>
      </c>
      <c r="J468" s="55">
        <f>Table1[[#This Row],[APU
(units)]]*(1+Table1[[#This Row],[APU Trend]])^4</f>
        <v>761640.625</v>
      </c>
      <c r="K468" s="55">
        <f>Table1[[#This Row],[APU
(units)]]*(1+Table1[[#This Row],[APU Trend]])^5</f>
        <v>1904101.5625</v>
      </c>
      <c r="L468" s="55">
        <f>Table1[[#This Row],[APU
(units)]]*(1+Table1[[#This Row],[APU Trend]])^6</f>
        <v>4760253.90625</v>
      </c>
      <c r="M468" s="55">
        <f>Table1[[#This Row],[APU
(units)]]*(1+Table1[[#This Row],[APU Trend]])^7</f>
        <v>11900634.765625</v>
      </c>
      <c r="N468" s="55">
        <f>Table1[[#This Row],[APU
(units)]]*(1+Table1[[#This Row],[APU Trend]])^8</f>
        <v>29751586.9140625</v>
      </c>
      <c r="O468" s="55">
        <f>Table1[[#This Row],[APU
(units)]]*(1+Table1[[#This Row],[APU Trend]])^9</f>
        <v>74378967.28515625</v>
      </c>
      <c r="P468" s="55">
        <f>Table1[[#This Row],[APU
(units)]]*(1+Table1[[#This Row],[APU Trend]])^10</f>
        <v>185947418.21289062</v>
      </c>
      <c r="Q468" s="55">
        <f>Table1[[#This Row],[APU
(units)]]*(1+Table1[[#This Row],[APU Trend]])^11</f>
        <v>464868545.53222656</v>
      </c>
      <c r="R468" s="55">
        <f>SUM(Table1[[#This Row],[Oct]:[September]])</f>
        <v>774767910.55371094</v>
      </c>
      <c r="S468" s="55">
        <f>Table1[[#This Row],[On-Hand Stock ($)]]*Table1[[#This Row],[APU Trend]]</f>
        <v>341430.08716419293</v>
      </c>
      <c r="T468" s="87">
        <v>1.5</v>
      </c>
      <c r="U468" s="87" t="b">
        <f>IF(AND(Table1[[#This Row],[INVENTROY SIZING]]&lt;0,Table1[[#This Row],[Lead Time (days)]]&lt;30),TRUE,FALSE)</f>
        <v>0</v>
      </c>
      <c r="V468" s="28">
        <v>0.93</v>
      </c>
      <c r="W468" s="28">
        <f>1.65+SQRT((30)*Table1[[#This Row],[Demand variability (COV)]])+(V468*Table1[[#This Row],[APU
(units)]])^2</f>
        <v>328810770.29706728</v>
      </c>
      <c r="X468" s="28">
        <f>(Table1[[#This Row],[INVENTORY IN UNITS ON HAND]]-W468)*Table1[[#This Row],[Std. Price ($)]]</f>
        <v>-2312791743.5966105</v>
      </c>
      <c r="Y468" s="28">
        <v>0.19</v>
      </c>
      <c r="Z468" s="28">
        <v>123</v>
      </c>
    </row>
    <row r="469" spans="1:26" x14ac:dyDescent="0.15">
      <c r="A469" s="31">
        <v>42076.925088562188</v>
      </c>
      <c r="B469" s="32">
        <v>32.725000000000001</v>
      </c>
      <c r="C469" s="32">
        <v>111239.64031840002</v>
      </c>
      <c r="D469" s="32">
        <f>C469/Table1[[#This Row],[Std. Price ($)]]</f>
        <v>3399.2250670252106</v>
      </c>
      <c r="E469" s="28">
        <v>21988</v>
      </c>
      <c r="F469" s="28">
        <f>Table1[[#This Row],[APU
(units)]]*(1+Table1[[#This Row],[APU Trend]])^0</f>
        <v>21988</v>
      </c>
      <c r="G469" s="28">
        <f>Table1[[#This Row],[APU
(units)]]*(1+Table1[[#This Row],[APU Trend]])^1</f>
        <v>13192.8</v>
      </c>
      <c r="H469" s="28">
        <f>Table1[[#This Row],[APU
(units)]]*(1+Table1[[#This Row],[APU Trend]])^2</f>
        <v>7915.6799999999994</v>
      </c>
      <c r="I469" s="55">
        <f>Table1[[#This Row],[APU
(units)]]*(1+Table1[[#This Row],[APU Trend]])^3</f>
        <v>4749.4080000000004</v>
      </c>
      <c r="J469" s="55">
        <f>Table1[[#This Row],[APU
(units)]]*(1+Table1[[#This Row],[APU Trend]])^4</f>
        <v>2849.6448</v>
      </c>
      <c r="K469" s="55">
        <f>Table1[[#This Row],[APU
(units)]]*(1+Table1[[#This Row],[APU Trend]])^5</f>
        <v>1709.7868799999999</v>
      </c>
      <c r="L469" s="55">
        <f>Table1[[#This Row],[APU
(units)]]*(1+Table1[[#This Row],[APU Trend]])^6</f>
        <v>1025.872128</v>
      </c>
      <c r="M469" s="55">
        <f>Table1[[#This Row],[APU
(units)]]*(1+Table1[[#This Row],[APU Trend]])^7</f>
        <v>615.52327679999996</v>
      </c>
      <c r="N469" s="55">
        <f>Table1[[#This Row],[APU
(units)]]*(1+Table1[[#This Row],[APU Trend]])^8</f>
        <v>369.31396607999994</v>
      </c>
      <c r="O469" s="55">
        <f>Table1[[#This Row],[APU
(units)]]*(1+Table1[[#This Row],[APU Trend]])^9</f>
        <v>221.58837964799997</v>
      </c>
      <c r="P469" s="55">
        <f>Table1[[#This Row],[APU
(units)]]*(1+Table1[[#This Row],[APU Trend]])^10</f>
        <v>132.95302778879997</v>
      </c>
      <c r="Q469" s="55">
        <f>Table1[[#This Row],[APU
(units)]]*(1+Table1[[#This Row],[APU Trend]])^11</f>
        <v>79.771816673279986</v>
      </c>
      <c r="R469" s="55">
        <f>SUM(Table1[[#This Row],[Oct]:[September]])</f>
        <v>54850.342274990086</v>
      </c>
      <c r="S469" s="55">
        <f>Table1[[#This Row],[On-Hand Stock ($)]]*Table1[[#This Row],[APU Trend]]</f>
        <v>-44495.856127360013</v>
      </c>
      <c r="T469" s="87">
        <v>-0.4</v>
      </c>
      <c r="U469" s="87" t="b">
        <f>IF(AND(Table1[[#This Row],[INVENTROY SIZING]]&lt;0,Table1[[#This Row],[Lead Time (days)]]&lt;30),TRUE,FALSE)</f>
        <v>1</v>
      </c>
      <c r="V469" s="28">
        <v>1</v>
      </c>
      <c r="W469" s="28">
        <f>1.65+SQRT((30)*Table1[[#This Row],[Demand variability (COV)]])+(V469*Table1[[#This Row],[APU
(units)]])^2</f>
        <v>483472148.21904653</v>
      </c>
      <c r="X469" s="28">
        <f>(Table1[[#This Row],[INVENTORY IN UNITS ON HAND]]-W469)*Table1[[#This Row],[Std. Price ($)]]</f>
        <v>-15821514810.82798</v>
      </c>
      <c r="Y469" s="28">
        <v>0.22</v>
      </c>
      <c r="Z469" s="28">
        <v>16</v>
      </c>
    </row>
    <row r="470" spans="1:26" x14ac:dyDescent="0.15">
      <c r="A470" s="31">
        <v>15371.663766696163</v>
      </c>
      <c r="B470" s="32">
        <v>5.29298</v>
      </c>
      <c r="C470" s="32">
        <v>33895.446594952657</v>
      </c>
      <c r="D470" s="32">
        <f>C470/Table1[[#This Row],[Std. Price ($)]]</f>
        <v>6403.8493617872455</v>
      </c>
      <c r="E470" s="28">
        <v>18254</v>
      </c>
      <c r="F470" s="28">
        <f>Table1[[#This Row],[APU
(units)]]*(1+Table1[[#This Row],[APU Trend]])^0</f>
        <v>18254</v>
      </c>
      <c r="G470" s="28">
        <f>Table1[[#This Row],[APU
(units)]]*(1+Table1[[#This Row],[APU Trend]])^1</f>
        <v>29206.400000000001</v>
      </c>
      <c r="H470" s="28">
        <f>Table1[[#This Row],[APU
(units)]]*(1+Table1[[#This Row],[APU Trend]])^2</f>
        <v>46730.240000000013</v>
      </c>
      <c r="I470" s="55">
        <f>Table1[[#This Row],[APU
(units)]]*(1+Table1[[#This Row],[APU Trend]])^3</f>
        <v>74768.38400000002</v>
      </c>
      <c r="J470" s="55">
        <f>Table1[[#This Row],[APU
(units)]]*(1+Table1[[#This Row],[APU Trend]])^4</f>
        <v>119629.41440000005</v>
      </c>
      <c r="K470" s="55">
        <f>Table1[[#This Row],[APU
(units)]]*(1+Table1[[#This Row],[APU Trend]])^5</f>
        <v>191407.06304000012</v>
      </c>
      <c r="L470" s="55">
        <f>Table1[[#This Row],[APU
(units)]]*(1+Table1[[#This Row],[APU Trend]])^6</f>
        <v>306251.30086400016</v>
      </c>
      <c r="M470" s="55">
        <f>Table1[[#This Row],[APU
(units)]]*(1+Table1[[#This Row],[APU Trend]])^7</f>
        <v>490002.08138240036</v>
      </c>
      <c r="N470" s="55">
        <f>Table1[[#This Row],[APU
(units)]]*(1+Table1[[#This Row],[APU Trend]])^8</f>
        <v>784003.33021184069</v>
      </c>
      <c r="O470" s="55">
        <f>Table1[[#This Row],[APU
(units)]]*(1+Table1[[#This Row],[APU Trend]])^9</f>
        <v>1254405.3283389451</v>
      </c>
      <c r="P470" s="55">
        <f>Table1[[#This Row],[APU
(units)]]*(1+Table1[[#This Row],[APU Trend]])^10</f>
        <v>2007048.5253423126</v>
      </c>
      <c r="Q470" s="55">
        <f>Table1[[#This Row],[APU
(units)]]*(1+Table1[[#This Row],[APU Trend]])^11</f>
        <v>3211277.6405477002</v>
      </c>
      <c r="R470" s="55">
        <f>SUM(Table1[[#This Row],[Oct]:[September]])</f>
        <v>8532983.7081272006</v>
      </c>
      <c r="S470" s="55">
        <f>Table1[[#This Row],[On-Hand Stock ($)]]*Table1[[#This Row],[APU Trend]]</f>
        <v>20337.267956971595</v>
      </c>
      <c r="T470" s="87">
        <v>0.6</v>
      </c>
      <c r="U470" s="87" t="b">
        <f>IF(AND(Table1[[#This Row],[INVENTROY SIZING]]&lt;0,Table1[[#This Row],[Lead Time (days)]]&lt;30),TRUE,FALSE)</f>
        <v>0</v>
      </c>
      <c r="V470" s="28">
        <v>0.87</v>
      </c>
      <c r="W470" s="28">
        <f>1.65+SQRT((30)*Table1[[#This Row],[Demand variability (COV)]])+(V470*Table1[[#This Row],[APU
(units)]])^2</f>
        <v>252205530.65077034</v>
      </c>
      <c r="X470" s="28">
        <f>(Table1[[#This Row],[INVENTORY IN UNITS ON HAND]]-W470)*Table1[[#This Row],[Std. Price ($)]]</f>
        <v>-1334884934.1773195</v>
      </c>
      <c r="Y470" s="28">
        <v>0.35</v>
      </c>
      <c r="Z470" s="28">
        <v>16</v>
      </c>
    </row>
    <row r="471" spans="1:26" x14ac:dyDescent="0.15">
      <c r="A471" s="31">
        <v>64571.788843120004</v>
      </c>
      <c r="B471" s="32">
        <v>7.4176299999999999</v>
      </c>
      <c r="C471" s="32">
        <v>59140.888606238987</v>
      </c>
      <c r="D471" s="32">
        <f>C471/Table1[[#This Row],[Std. Price ($)]]</f>
        <v>7973.0168000074127</v>
      </c>
      <c r="E471" s="28">
        <v>6808</v>
      </c>
      <c r="F471" s="28">
        <f>Table1[[#This Row],[APU
(units)]]*(1+Table1[[#This Row],[APU Trend]])^0</f>
        <v>6808</v>
      </c>
      <c r="G471" s="28">
        <f>Table1[[#This Row],[APU
(units)]]*(1+Table1[[#This Row],[APU Trend]])^1</f>
        <v>8169.5999999999995</v>
      </c>
      <c r="H471" s="28">
        <f>Table1[[#This Row],[APU
(units)]]*(1+Table1[[#This Row],[APU Trend]])^2</f>
        <v>9803.52</v>
      </c>
      <c r="I471" s="55">
        <f>Table1[[#This Row],[APU
(units)]]*(1+Table1[[#This Row],[APU Trend]])^3</f>
        <v>11764.224</v>
      </c>
      <c r="J471" s="55">
        <f>Table1[[#This Row],[APU
(units)]]*(1+Table1[[#This Row],[APU Trend]])^4</f>
        <v>14117.068799999999</v>
      </c>
      <c r="K471" s="55">
        <f>Table1[[#This Row],[APU
(units)]]*(1+Table1[[#This Row],[APU Trend]])^5</f>
        <v>16940.48256</v>
      </c>
      <c r="L471" s="55">
        <f>Table1[[#This Row],[APU
(units)]]*(1+Table1[[#This Row],[APU Trend]])^6</f>
        <v>20328.579071999997</v>
      </c>
      <c r="M471" s="55">
        <f>Table1[[#This Row],[APU
(units)]]*(1+Table1[[#This Row],[APU Trend]])^7</f>
        <v>24394.294886399999</v>
      </c>
      <c r="N471" s="55">
        <f>Table1[[#This Row],[APU
(units)]]*(1+Table1[[#This Row],[APU Trend]])^8</f>
        <v>29273.153863679996</v>
      </c>
      <c r="O471" s="55">
        <f>Table1[[#This Row],[APU
(units)]]*(1+Table1[[#This Row],[APU Trend]])^9</f>
        <v>35127.784636416</v>
      </c>
      <c r="P471" s="55">
        <f>Table1[[#This Row],[APU
(units)]]*(1+Table1[[#This Row],[APU Trend]])^10</f>
        <v>42153.341563699192</v>
      </c>
      <c r="Q471" s="55">
        <f>Table1[[#This Row],[APU
(units)]]*(1+Table1[[#This Row],[APU Trend]])^11</f>
        <v>50584.009876439035</v>
      </c>
      <c r="R471" s="55">
        <f>SUM(Table1[[#This Row],[Oct]:[September]])</f>
        <v>269464.05925863422</v>
      </c>
      <c r="S471" s="55">
        <f>Table1[[#This Row],[On-Hand Stock ($)]]*Table1[[#This Row],[APU Trend]]</f>
        <v>11828.177721247797</v>
      </c>
      <c r="T471" s="87">
        <v>0.2</v>
      </c>
      <c r="U471" s="87" t="b">
        <f>IF(AND(Table1[[#This Row],[INVENTROY SIZING]]&lt;0,Table1[[#This Row],[Lead Time (days)]]&lt;30),TRUE,FALSE)</f>
        <v>0</v>
      </c>
      <c r="V471" s="28">
        <v>0.8</v>
      </c>
      <c r="W471" s="28">
        <f>1.65+SQRT((30)*Table1[[#This Row],[Demand variability (COV)]])+(V471*Table1[[#This Row],[APU
(units)]])^2</f>
        <v>29663279.56983871</v>
      </c>
      <c r="X471" s="28">
        <f>(Table1[[#This Row],[INVENTORY IN UNITS ON HAND]]-W471)*Table1[[#This Row],[Std. Price ($)]]</f>
        <v>-219972091.54701647</v>
      </c>
      <c r="Y471" s="28">
        <v>0.82</v>
      </c>
      <c r="Z471" s="28">
        <v>31</v>
      </c>
    </row>
    <row r="472" spans="1:26" x14ac:dyDescent="0.15">
      <c r="A472" s="31">
        <v>99691.568165982113</v>
      </c>
      <c r="B472" s="32">
        <v>7.051000000000001</v>
      </c>
      <c r="C472" s="32">
        <v>62109.285161205349</v>
      </c>
      <c r="D472" s="32">
        <f>C472/Table1[[#This Row],[Std. Price ($)]]</f>
        <v>8808.57823871867</v>
      </c>
      <c r="E472" s="28">
        <v>27146</v>
      </c>
      <c r="F472" s="28">
        <f>Table1[[#This Row],[APU
(units)]]*(1+Table1[[#This Row],[APU Trend]])^0</f>
        <v>27146</v>
      </c>
      <c r="G472" s="28">
        <f>Table1[[#This Row],[APU
(units)]]*(1+Table1[[#This Row],[APU Trend]])^1</f>
        <v>59721.200000000004</v>
      </c>
      <c r="H472" s="28">
        <f>Table1[[#This Row],[APU
(units)]]*(1+Table1[[#This Row],[APU Trend]])^2</f>
        <v>131386.64000000001</v>
      </c>
      <c r="I472" s="55">
        <f>Table1[[#This Row],[APU
(units)]]*(1+Table1[[#This Row],[APU Trend]])^3</f>
        <v>289050.60800000007</v>
      </c>
      <c r="J472" s="55">
        <f>Table1[[#This Row],[APU
(units)]]*(1+Table1[[#This Row],[APU Trend]])^4</f>
        <v>635911.3376000002</v>
      </c>
      <c r="K472" s="55">
        <f>Table1[[#This Row],[APU
(units)]]*(1+Table1[[#This Row],[APU Trend]])^5</f>
        <v>1399004.9427200004</v>
      </c>
      <c r="L472" s="55">
        <f>Table1[[#This Row],[APU
(units)]]*(1+Table1[[#This Row],[APU Trend]])^6</f>
        <v>3077810.8739840016</v>
      </c>
      <c r="M472" s="55">
        <f>Table1[[#This Row],[APU
(units)]]*(1+Table1[[#This Row],[APU Trend]])^7</f>
        <v>6771183.9227648042</v>
      </c>
      <c r="N472" s="55">
        <f>Table1[[#This Row],[APU
(units)]]*(1+Table1[[#This Row],[APU Trend]])^8</f>
        <v>14896604.630082568</v>
      </c>
      <c r="O472" s="55">
        <f>Table1[[#This Row],[APU
(units)]]*(1+Table1[[#This Row],[APU Trend]])^9</f>
        <v>32772530.186181653</v>
      </c>
      <c r="P472" s="55">
        <f>Table1[[#This Row],[APU
(units)]]*(1+Table1[[#This Row],[APU Trend]])^10</f>
        <v>72099566.409599647</v>
      </c>
      <c r="Q472" s="55">
        <f>Table1[[#This Row],[APU
(units)]]*(1+Table1[[#This Row],[APU Trend]])^11</f>
        <v>158619046.10111925</v>
      </c>
      <c r="R472" s="55">
        <f>SUM(Table1[[#This Row],[Oct]:[September]])</f>
        <v>290778962.85205191</v>
      </c>
      <c r="S472" s="55">
        <f>Table1[[#This Row],[On-Hand Stock ($)]]*Table1[[#This Row],[APU Trend]]</f>
        <v>74531.142193446416</v>
      </c>
      <c r="T472" s="87">
        <v>1.2</v>
      </c>
      <c r="U472" s="87" t="b">
        <f>IF(AND(Table1[[#This Row],[INVENTROY SIZING]]&lt;0,Table1[[#This Row],[Lead Time (days)]]&lt;30),TRUE,FALSE)</f>
        <v>0</v>
      </c>
      <c r="V472" s="28">
        <v>1</v>
      </c>
      <c r="W472" s="28">
        <f>1.65+SQRT((30)*Table1[[#This Row],[Demand variability (COV)]])+(V472*Table1[[#This Row],[APU
(units)]])^2</f>
        <v>736905321.02638865</v>
      </c>
      <c r="X472" s="28">
        <f>(Table1[[#This Row],[INVENTORY IN UNITS ON HAND]]-W472)*Table1[[#This Row],[Std. Price ($)]]</f>
        <v>-5195857309.2719059</v>
      </c>
      <c r="Y472" s="28">
        <v>0.38</v>
      </c>
      <c r="Z472" s="28">
        <v>16</v>
      </c>
    </row>
    <row r="473" spans="1:26" x14ac:dyDescent="0.15">
      <c r="A473" s="31">
        <v>56308.832579314083</v>
      </c>
      <c r="B473" s="32">
        <v>7.2650600000000001</v>
      </c>
      <c r="C473" s="32">
        <v>101589.19928280525</v>
      </c>
      <c r="D473" s="32">
        <f>C473/Table1[[#This Row],[Std. Price ($)]]</f>
        <v>13983.256749814213</v>
      </c>
      <c r="E473" s="28">
        <v>23864</v>
      </c>
      <c r="F473" s="28">
        <f>Table1[[#This Row],[APU
(units)]]*(1+Table1[[#This Row],[APU Trend]])^0</f>
        <v>23864</v>
      </c>
      <c r="G473" s="28">
        <f>Table1[[#This Row],[APU
(units)]]*(1+Table1[[#This Row],[APU Trend]])^1</f>
        <v>33409.599999999999</v>
      </c>
      <c r="H473" s="28">
        <f>Table1[[#This Row],[APU
(units)]]*(1+Table1[[#This Row],[APU Trend]])^2</f>
        <v>46773.439999999995</v>
      </c>
      <c r="I473" s="55">
        <f>Table1[[#This Row],[APU
(units)]]*(1+Table1[[#This Row],[APU Trend]])^3</f>
        <v>65482.815999999984</v>
      </c>
      <c r="J473" s="55">
        <f>Table1[[#This Row],[APU
(units)]]*(1+Table1[[#This Row],[APU Trend]])^4</f>
        <v>91675.942399999971</v>
      </c>
      <c r="K473" s="55">
        <f>Table1[[#This Row],[APU
(units)]]*(1+Table1[[#This Row],[APU Trend]])^5</f>
        <v>128346.31935999995</v>
      </c>
      <c r="L473" s="55">
        <f>Table1[[#This Row],[APU
(units)]]*(1+Table1[[#This Row],[APU Trend]])^6</f>
        <v>179684.84710399993</v>
      </c>
      <c r="M473" s="55">
        <f>Table1[[#This Row],[APU
(units)]]*(1+Table1[[#This Row],[APU Trend]])^7</f>
        <v>251558.78594559984</v>
      </c>
      <c r="N473" s="55">
        <f>Table1[[#This Row],[APU
(units)]]*(1+Table1[[#This Row],[APU Trend]])^8</f>
        <v>352182.30032383977</v>
      </c>
      <c r="O473" s="55">
        <f>Table1[[#This Row],[APU
(units)]]*(1+Table1[[#This Row],[APU Trend]])^9</f>
        <v>493055.22045337566</v>
      </c>
      <c r="P473" s="55">
        <f>Table1[[#This Row],[APU
(units)]]*(1+Table1[[#This Row],[APU Trend]])^10</f>
        <v>690277.30863472586</v>
      </c>
      <c r="Q473" s="55">
        <f>Table1[[#This Row],[APU
(units)]]*(1+Table1[[#This Row],[APU Trend]])^11</f>
        <v>966388.23208861623</v>
      </c>
      <c r="R473" s="55">
        <f>SUM(Table1[[#This Row],[Oct]:[September]])</f>
        <v>3322698.8123101573</v>
      </c>
      <c r="S473" s="55">
        <f>Table1[[#This Row],[On-Hand Stock ($)]]*Table1[[#This Row],[APU Trend]]</f>
        <v>40635.679713122103</v>
      </c>
      <c r="T473" s="87">
        <v>0.4</v>
      </c>
      <c r="U473" s="87" t="b">
        <f>IF(AND(Table1[[#This Row],[INVENTROY SIZING]]&lt;0,Table1[[#This Row],[Lead Time (days)]]&lt;30),TRUE,FALSE)</f>
        <v>0</v>
      </c>
      <c r="V473" s="28">
        <v>1</v>
      </c>
      <c r="W473" s="28">
        <f>1.65+SQRT((30)*Table1[[#This Row],[Demand variability (COV)]])+(V473*Table1[[#This Row],[APU
(units)]])^2</f>
        <v>569490501.59968352</v>
      </c>
      <c r="X473" s="28">
        <f>(Table1[[#This Row],[INVENTORY IN UNITS ON HAND]]-W473)*Table1[[#This Row],[Std. Price ($)]]</f>
        <v>-4137281074.3525138</v>
      </c>
      <c r="Y473" s="28">
        <v>0.52</v>
      </c>
      <c r="Z473" s="28">
        <v>23</v>
      </c>
    </row>
    <row r="474" spans="1:26" x14ac:dyDescent="0.15">
      <c r="A474" s="31">
        <v>17877.582782294034</v>
      </c>
      <c r="B474" s="32">
        <v>7.15</v>
      </c>
      <c r="C474" s="32">
        <v>294228.15960266668</v>
      </c>
      <c r="D474" s="32">
        <f>C474/Table1[[#This Row],[Std. Price ($)]]</f>
        <v>41150.791552820512</v>
      </c>
      <c r="E474" s="28">
        <v>25360</v>
      </c>
      <c r="F474" s="28">
        <f>Table1[[#This Row],[APU
(units)]]*(1+Table1[[#This Row],[APU Trend]])^0</f>
        <v>25360</v>
      </c>
      <c r="G474" s="28">
        <f>Table1[[#This Row],[APU
(units)]]*(1+Table1[[#This Row],[APU Trend]])^1</f>
        <v>15216</v>
      </c>
      <c r="H474" s="28">
        <f>Table1[[#This Row],[APU
(units)]]*(1+Table1[[#This Row],[APU Trend]])^2</f>
        <v>9129.6</v>
      </c>
      <c r="I474" s="55">
        <f>Table1[[#This Row],[APU
(units)]]*(1+Table1[[#This Row],[APU Trend]])^3</f>
        <v>5477.76</v>
      </c>
      <c r="J474" s="55">
        <f>Table1[[#This Row],[APU
(units)]]*(1+Table1[[#This Row],[APU Trend]])^4</f>
        <v>3286.6559999999999</v>
      </c>
      <c r="K474" s="55">
        <f>Table1[[#This Row],[APU
(units)]]*(1+Table1[[#This Row],[APU Trend]])^5</f>
        <v>1971.9935999999998</v>
      </c>
      <c r="L474" s="55">
        <f>Table1[[#This Row],[APU
(units)]]*(1+Table1[[#This Row],[APU Trend]])^6</f>
        <v>1183.19616</v>
      </c>
      <c r="M474" s="55">
        <f>Table1[[#This Row],[APU
(units)]]*(1+Table1[[#This Row],[APU Trend]])^7</f>
        <v>709.91769599999998</v>
      </c>
      <c r="N474" s="55">
        <f>Table1[[#This Row],[APU
(units)]]*(1+Table1[[#This Row],[APU Trend]])^8</f>
        <v>425.95061759999993</v>
      </c>
      <c r="O474" s="55">
        <f>Table1[[#This Row],[APU
(units)]]*(1+Table1[[#This Row],[APU Trend]])^9</f>
        <v>255.57037055999996</v>
      </c>
      <c r="P474" s="55">
        <f>Table1[[#This Row],[APU
(units)]]*(1+Table1[[#This Row],[APU Trend]])^10</f>
        <v>153.34222233599999</v>
      </c>
      <c r="Q474" s="55">
        <f>Table1[[#This Row],[APU
(units)]]*(1+Table1[[#This Row],[APU Trend]])^11</f>
        <v>92.005333401599984</v>
      </c>
      <c r="R474" s="55">
        <f>SUM(Table1[[#This Row],[Oct]:[September]])</f>
        <v>63261.991999897604</v>
      </c>
      <c r="S474" s="55">
        <f>Table1[[#This Row],[On-Hand Stock ($)]]*Table1[[#This Row],[APU Trend]]</f>
        <v>-117691.26384106668</v>
      </c>
      <c r="T474" s="87">
        <v>-0.4</v>
      </c>
      <c r="U474" s="87" t="b">
        <f>IF(AND(Table1[[#This Row],[INVENTROY SIZING]]&lt;0,Table1[[#This Row],[Lead Time (days)]]&lt;30),TRUE,FALSE)</f>
        <v>0</v>
      </c>
      <c r="V474" s="28">
        <v>1</v>
      </c>
      <c r="W474" s="28">
        <f>1.65+SQRT((30)*Table1[[#This Row],[Demand variability (COV)]])+(V474*Table1[[#This Row],[APU
(units)]])^2</f>
        <v>643129605.15713561</v>
      </c>
      <c r="X474" s="28">
        <f>(Table1[[#This Row],[INVENTORY IN UNITS ON HAND]]-W474)*Table1[[#This Row],[Std. Price ($)]]</f>
        <v>-4598082448.7139177</v>
      </c>
      <c r="Y474" s="28">
        <v>0.41</v>
      </c>
      <c r="Z474" s="28">
        <v>76</v>
      </c>
    </row>
    <row r="475" spans="1:26" x14ac:dyDescent="0.15">
      <c r="A475" s="31">
        <v>28358.530415173424</v>
      </c>
      <c r="B475" s="32">
        <v>7.1830000000000007</v>
      </c>
      <c r="C475" s="32">
        <v>107730.56995085001</v>
      </c>
      <c r="D475" s="32">
        <f>C475/Table1[[#This Row],[Std. Price ($)]]</f>
        <v>14997.99108323124</v>
      </c>
      <c r="E475" s="28">
        <v>26322</v>
      </c>
      <c r="F475" s="28">
        <f>Table1[[#This Row],[APU
(units)]]*(1+Table1[[#This Row],[APU Trend]])^0</f>
        <v>26322</v>
      </c>
      <c r="G475" s="28">
        <f>Table1[[#This Row],[APU
(units)]]*(1+Table1[[#This Row],[APU Trend]])^1</f>
        <v>65805</v>
      </c>
      <c r="H475" s="28">
        <f>Table1[[#This Row],[APU
(units)]]*(1+Table1[[#This Row],[APU Trend]])^2</f>
        <v>164512.5</v>
      </c>
      <c r="I475" s="55">
        <f>Table1[[#This Row],[APU
(units)]]*(1+Table1[[#This Row],[APU Trend]])^3</f>
        <v>411281.25</v>
      </c>
      <c r="J475" s="55">
        <f>Table1[[#This Row],[APU
(units)]]*(1+Table1[[#This Row],[APU Trend]])^4</f>
        <v>1028203.125</v>
      </c>
      <c r="K475" s="55">
        <f>Table1[[#This Row],[APU
(units)]]*(1+Table1[[#This Row],[APU Trend]])^5</f>
        <v>2570507.8125</v>
      </c>
      <c r="L475" s="55">
        <f>Table1[[#This Row],[APU
(units)]]*(1+Table1[[#This Row],[APU Trend]])^6</f>
        <v>6426269.53125</v>
      </c>
      <c r="M475" s="55">
        <f>Table1[[#This Row],[APU
(units)]]*(1+Table1[[#This Row],[APU Trend]])^7</f>
        <v>16065673.828125</v>
      </c>
      <c r="N475" s="55">
        <f>Table1[[#This Row],[APU
(units)]]*(1+Table1[[#This Row],[APU Trend]])^8</f>
        <v>40164184.5703125</v>
      </c>
      <c r="O475" s="55">
        <f>Table1[[#This Row],[APU
(units)]]*(1+Table1[[#This Row],[APU Trend]])^9</f>
        <v>100410461.42578125</v>
      </c>
      <c r="P475" s="55">
        <f>Table1[[#This Row],[APU
(units)]]*(1+Table1[[#This Row],[APU Trend]])^10</f>
        <v>251026153.56445312</v>
      </c>
      <c r="Q475" s="55">
        <f>Table1[[#This Row],[APU
(units)]]*(1+Table1[[#This Row],[APU Trend]])^11</f>
        <v>627565383.91113281</v>
      </c>
      <c r="R475" s="55">
        <f>SUM(Table1[[#This Row],[Oct]:[September]])</f>
        <v>1045924758.5185547</v>
      </c>
      <c r="S475" s="55">
        <f>Table1[[#This Row],[On-Hand Stock ($)]]*Table1[[#This Row],[APU Trend]]</f>
        <v>161595.85492627503</v>
      </c>
      <c r="T475" s="87">
        <v>1.5</v>
      </c>
      <c r="U475" s="87" t="b">
        <f>IF(AND(Table1[[#This Row],[INVENTROY SIZING]]&lt;0,Table1[[#This Row],[Lead Time (days)]]&lt;30),TRUE,FALSE)</f>
        <v>0</v>
      </c>
      <c r="V475" s="28">
        <v>1</v>
      </c>
      <c r="W475" s="28">
        <f>1.65+SQRT((30)*Table1[[#This Row],[Demand variability (COV)]])+(V475*Table1[[#This Row],[APU
(units)]])^2</f>
        <v>692847689.52298331</v>
      </c>
      <c r="X475" s="28">
        <f>(Table1[[#This Row],[INVENTORY IN UNITS ON HAND]]-W475)*Table1[[#This Row],[Std. Price ($)]]</f>
        <v>-4976617223.2736387</v>
      </c>
      <c r="Y475" s="28">
        <v>0.5</v>
      </c>
      <c r="Z475" s="28">
        <v>23</v>
      </c>
    </row>
    <row r="476" spans="1:26" x14ac:dyDescent="0.15">
      <c r="A476" s="31">
        <v>69432.777505735532</v>
      </c>
      <c r="B476" s="32">
        <v>7.2705600000000006</v>
      </c>
      <c r="C476" s="32">
        <v>89797.182307309922</v>
      </c>
      <c r="D476" s="32">
        <f>C476/Table1[[#This Row],[Std. Price ($)]]</f>
        <v>12350.793103599986</v>
      </c>
      <c r="E476" s="28">
        <v>44962</v>
      </c>
      <c r="F476" s="28">
        <f>Table1[[#This Row],[APU
(units)]]*(1+Table1[[#This Row],[APU Trend]])^0</f>
        <v>44962</v>
      </c>
      <c r="G476" s="28">
        <f>Table1[[#This Row],[APU
(units)]]*(1+Table1[[#This Row],[APU Trend]])^1</f>
        <v>53954.400000000001</v>
      </c>
      <c r="H476" s="28">
        <f>Table1[[#This Row],[APU
(units)]]*(1+Table1[[#This Row],[APU Trend]])^2</f>
        <v>64745.279999999999</v>
      </c>
      <c r="I476" s="55">
        <f>Table1[[#This Row],[APU
(units)]]*(1+Table1[[#This Row],[APU Trend]])^3</f>
        <v>77694.335999999996</v>
      </c>
      <c r="J476" s="55">
        <f>Table1[[#This Row],[APU
(units)]]*(1+Table1[[#This Row],[APU Trend]])^4</f>
        <v>93233.203199999989</v>
      </c>
      <c r="K476" s="55">
        <f>Table1[[#This Row],[APU
(units)]]*(1+Table1[[#This Row],[APU Trend]])^5</f>
        <v>111879.84383999999</v>
      </c>
      <c r="L476" s="55">
        <f>Table1[[#This Row],[APU
(units)]]*(1+Table1[[#This Row],[APU Trend]])^6</f>
        <v>134255.81260799998</v>
      </c>
      <c r="M476" s="55">
        <f>Table1[[#This Row],[APU
(units)]]*(1+Table1[[#This Row],[APU Trend]])^7</f>
        <v>161106.97512959997</v>
      </c>
      <c r="N476" s="55">
        <f>Table1[[#This Row],[APU
(units)]]*(1+Table1[[#This Row],[APU Trend]])^8</f>
        <v>193328.37015551998</v>
      </c>
      <c r="O476" s="55">
        <f>Table1[[#This Row],[APU
(units)]]*(1+Table1[[#This Row],[APU Trend]])^9</f>
        <v>231994.04418662397</v>
      </c>
      <c r="P476" s="55">
        <f>Table1[[#This Row],[APU
(units)]]*(1+Table1[[#This Row],[APU Trend]])^10</f>
        <v>278392.85302394879</v>
      </c>
      <c r="Q476" s="55">
        <f>Table1[[#This Row],[APU
(units)]]*(1+Table1[[#This Row],[APU Trend]])^11</f>
        <v>334071.4236287385</v>
      </c>
      <c r="R476" s="55">
        <f>SUM(Table1[[#This Row],[Oct]:[September]])</f>
        <v>1779618.5417724312</v>
      </c>
      <c r="S476" s="55">
        <f>Table1[[#This Row],[On-Hand Stock ($)]]*Table1[[#This Row],[APU Trend]]</f>
        <v>17959.436461461984</v>
      </c>
      <c r="T476" s="87">
        <v>0.2</v>
      </c>
      <c r="U476" s="87" t="b">
        <f>IF(AND(Table1[[#This Row],[INVENTROY SIZING]]&lt;0,Table1[[#This Row],[Lead Time (days)]]&lt;30),TRUE,FALSE)</f>
        <v>0</v>
      </c>
      <c r="V476" s="28">
        <v>0.81</v>
      </c>
      <c r="W476" s="28">
        <f>1.65+SQRT((30)*Table1[[#This Row],[Demand variability (COV)]])+(V476*Table1[[#This Row],[APU
(units)]])^2</f>
        <v>1326359590.8133967</v>
      </c>
      <c r="X476" s="28">
        <f>(Table1[[#This Row],[INVENTORY IN UNITS ON HAND]]-W476)*Table1[[#This Row],[Std. Price ($)]]</f>
        <v>-9643287189.4019413</v>
      </c>
      <c r="Y476" s="28">
        <v>0.47</v>
      </c>
      <c r="Z476" s="28">
        <v>11</v>
      </c>
    </row>
    <row r="477" spans="1:26" x14ac:dyDescent="0.15">
      <c r="A477" s="31">
        <v>85525.703692338197</v>
      </c>
      <c r="B477" s="32">
        <v>5.8849999999999998</v>
      </c>
      <c r="C477" s="32">
        <v>80378.501170441232</v>
      </c>
      <c r="D477" s="32">
        <f>C477/Table1[[#This Row],[Std. Price ($)]]</f>
        <v>13658.19900942077</v>
      </c>
      <c r="E477" s="28">
        <v>34082</v>
      </c>
      <c r="F477" s="28">
        <f>Table1[[#This Row],[APU
(units)]]*(1+Table1[[#This Row],[APU Trend]])^0</f>
        <v>34082</v>
      </c>
      <c r="G477" s="28">
        <f>Table1[[#This Row],[APU
(units)]]*(1+Table1[[#This Row],[APU Trend]])^1</f>
        <v>61347.6</v>
      </c>
      <c r="H477" s="28">
        <f>Table1[[#This Row],[APU
(units)]]*(1+Table1[[#This Row],[APU Trend]])^2</f>
        <v>110425.68000000001</v>
      </c>
      <c r="I477" s="55">
        <f>Table1[[#This Row],[APU
(units)]]*(1+Table1[[#This Row],[APU Trend]])^3</f>
        <v>198766.22400000002</v>
      </c>
      <c r="J477" s="55">
        <f>Table1[[#This Row],[APU
(units)]]*(1+Table1[[#This Row],[APU Trend]])^4</f>
        <v>357779.20320000005</v>
      </c>
      <c r="K477" s="55">
        <f>Table1[[#This Row],[APU
(units)]]*(1+Table1[[#This Row],[APU Trend]])^5</f>
        <v>644002.56576000014</v>
      </c>
      <c r="L477" s="55">
        <f>Table1[[#This Row],[APU
(units)]]*(1+Table1[[#This Row],[APU Trend]])^6</f>
        <v>1159204.6183680003</v>
      </c>
      <c r="M477" s="55">
        <f>Table1[[#This Row],[APU
(units)]]*(1+Table1[[#This Row],[APU Trend]])^7</f>
        <v>2086568.3130624006</v>
      </c>
      <c r="N477" s="55">
        <f>Table1[[#This Row],[APU
(units)]]*(1+Table1[[#This Row],[APU Trend]])^8</f>
        <v>3755822.9635123215</v>
      </c>
      <c r="O477" s="55">
        <f>Table1[[#This Row],[APU
(units)]]*(1+Table1[[#This Row],[APU Trend]])^9</f>
        <v>6760481.3343221787</v>
      </c>
      <c r="P477" s="55">
        <f>Table1[[#This Row],[APU
(units)]]*(1+Table1[[#This Row],[APU Trend]])^10</f>
        <v>12168866.401779922</v>
      </c>
      <c r="Q477" s="55">
        <f>Table1[[#This Row],[APU
(units)]]*(1+Table1[[#This Row],[APU Trend]])^11</f>
        <v>21903959.523203861</v>
      </c>
      <c r="R477" s="55">
        <f>SUM(Table1[[#This Row],[Oct]:[September]])</f>
        <v>49241306.427208684</v>
      </c>
      <c r="S477" s="55">
        <f>Table1[[#This Row],[On-Hand Stock ($)]]*Table1[[#This Row],[APU Trend]]</f>
        <v>64302.800936352985</v>
      </c>
      <c r="T477" s="87">
        <v>0.8</v>
      </c>
      <c r="U477" s="87" t="b">
        <f>IF(AND(Table1[[#This Row],[INVENTROY SIZING]]&lt;0,Table1[[#This Row],[Lead Time (days)]]&lt;30),TRUE,FALSE)</f>
        <v>0</v>
      </c>
      <c r="V477" s="28">
        <v>0.8</v>
      </c>
      <c r="W477" s="28">
        <f>1.65+SQRT((30)*Table1[[#This Row],[Demand variability (COV)]])+(V477*Table1[[#This Row],[APU
(units)]])^2</f>
        <v>743412947.39746737</v>
      </c>
      <c r="X477" s="28">
        <f>(Table1[[#This Row],[INVENTORY IN UNITS ON HAND]]-W477)*Table1[[#This Row],[Std. Price ($)]]</f>
        <v>-4374904816.9329252</v>
      </c>
      <c r="Y477" s="28">
        <v>0.19</v>
      </c>
      <c r="Z477" s="28">
        <v>23</v>
      </c>
    </row>
    <row r="478" spans="1:26" x14ac:dyDescent="0.15">
      <c r="A478" s="31">
        <v>22511.997210099889</v>
      </c>
      <c r="B478" s="32">
        <v>7.1065500000000004</v>
      </c>
      <c r="C478" s="32">
        <v>167861.13420411295</v>
      </c>
      <c r="D478" s="32">
        <f>C478/Table1[[#This Row],[Std. Price ($)]]</f>
        <v>23620.622412297522</v>
      </c>
      <c r="E478" s="28">
        <v>50200</v>
      </c>
      <c r="F478" s="28">
        <f>Table1[[#This Row],[APU
(units)]]*(1+Table1[[#This Row],[APU Trend]])^0</f>
        <v>50200</v>
      </c>
      <c r="G478" s="28">
        <f>Table1[[#This Row],[APU
(units)]]*(1+Table1[[#This Row],[APU Trend]])^1</f>
        <v>40160</v>
      </c>
      <c r="H478" s="28">
        <f>Table1[[#This Row],[APU
(units)]]*(1+Table1[[#This Row],[APU Trend]])^2</f>
        <v>32128.000000000007</v>
      </c>
      <c r="I478" s="55">
        <f>Table1[[#This Row],[APU
(units)]]*(1+Table1[[#This Row],[APU Trend]])^3</f>
        <v>25702.400000000005</v>
      </c>
      <c r="J478" s="55">
        <f>Table1[[#This Row],[APU
(units)]]*(1+Table1[[#This Row],[APU Trend]])^4</f>
        <v>20561.920000000009</v>
      </c>
      <c r="K478" s="55">
        <f>Table1[[#This Row],[APU
(units)]]*(1+Table1[[#This Row],[APU Trend]])^5</f>
        <v>16449.536000000011</v>
      </c>
      <c r="L478" s="55">
        <f>Table1[[#This Row],[APU
(units)]]*(1+Table1[[#This Row],[APU Trend]])^6</f>
        <v>13159.628800000008</v>
      </c>
      <c r="M478" s="55">
        <f>Table1[[#This Row],[APU
(units)]]*(1+Table1[[#This Row],[APU Trend]])^7</f>
        <v>10527.703040000008</v>
      </c>
      <c r="N478" s="55">
        <f>Table1[[#This Row],[APU
(units)]]*(1+Table1[[#This Row],[APU Trend]])^8</f>
        <v>8422.1624320000064</v>
      </c>
      <c r="O478" s="55">
        <f>Table1[[#This Row],[APU
(units)]]*(1+Table1[[#This Row],[APU Trend]])^9</f>
        <v>6737.7299456000064</v>
      </c>
      <c r="P478" s="55">
        <f>Table1[[#This Row],[APU
(units)]]*(1+Table1[[#This Row],[APU Trend]])^10</f>
        <v>5390.1839564800057</v>
      </c>
      <c r="Q478" s="55">
        <f>Table1[[#This Row],[APU
(units)]]*(1+Table1[[#This Row],[APU Trend]])^11</f>
        <v>4312.1471651840047</v>
      </c>
      <c r="R478" s="55">
        <f>SUM(Table1[[#This Row],[Oct]:[September]])</f>
        <v>233751.41133926404</v>
      </c>
      <c r="S478" s="55">
        <f>Table1[[#This Row],[On-Hand Stock ($)]]*Table1[[#This Row],[APU Trend]]</f>
        <v>-33572.226840822594</v>
      </c>
      <c r="T478" s="87">
        <v>-0.2</v>
      </c>
      <c r="U478" s="87" t="b">
        <f>IF(AND(Table1[[#This Row],[INVENTROY SIZING]]&lt;0,Table1[[#This Row],[Lead Time (days)]]&lt;30),TRUE,FALSE)</f>
        <v>1</v>
      </c>
      <c r="V478" s="28">
        <v>0.91</v>
      </c>
      <c r="W478" s="28">
        <f>1.65+SQRT((30)*Table1[[#This Row],[Demand variability (COV)]])+(V478*Table1[[#This Row],[APU
(units)]])^2</f>
        <v>2086845129.4840579</v>
      </c>
      <c r="X478" s="28">
        <f>(Table1[[#This Row],[INVENTORY IN UNITS ON HAND]]-W478)*Table1[[#This Row],[Std. Price ($)]]</f>
        <v>-14830101393.80073</v>
      </c>
      <c r="Y478" s="28">
        <v>0.49</v>
      </c>
      <c r="Z478" s="28">
        <v>19</v>
      </c>
    </row>
    <row r="479" spans="1:26" x14ac:dyDescent="0.15">
      <c r="A479" s="31">
        <v>26570.054788379737</v>
      </c>
      <c r="B479" s="32">
        <v>7.5758100000000006</v>
      </c>
      <c r="C479" s="32">
        <v>110715.50096387736</v>
      </c>
      <c r="D479" s="32">
        <f>C479/Table1[[#This Row],[Std. Price ($)]]</f>
        <v>14614.344995964439</v>
      </c>
      <c r="E479" s="28">
        <v>43280</v>
      </c>
      <c r="F479" s="28">
        <f>Table1[[#This Row],[APU
(units)]]*(1+Table1[[#This Row],[APU Trend]])^0</f>
        <v>43280</v>
      </c>
      <c r="G479" s="28">
        <f>Table1[[#This Row],[APU
(units)]]*(1+Table1[[#This Row],[APU Trend]])^1</f>
        <v>51936</v>
      </c>
      <c r="H479" s="28">
        <f>Table1[[#This Row],[APU
(units)]]*(1+Table1[[#This Row],[APU Trend]])^2</f>
        <v>62323.199999999997</v>
      </c>
      <c r="I479" s="55">
        <f>Table1[[#This Row],[APU
(units)]]*(1+Table1[[#This Row],[APU Trend]])^3</f>
        <v>74787.839999999997</v>
      </c>
      <c r="J479" s="55">
        <f>Table1[[#This Row],[APU
(units)]]*(1+Table1[[#This Row],[APU Trend]])^4</f>
        <v>89745.407999999996</v>
      </c>
      <c r="K479" s="55">
        <f>Table1[[#This Row],[APU
(units)]]*(1+Table1[[#This Row],[APU Trend]])^5</f>
        <v>107694.4896</v>
      </c>
      <c r="L479" s="55">
        <f>Table1[[#This Row],[APU
(units)]]*(1+Table1[[#This Row],[APU Trend]])^6</f>
        <v>129233.38751999999</v>
      </c>
      <c r="M479" s="55">
        <f>Table1[[#This Row],[APU
(units)]]*(1+Table1[[#This Row],[APU Trend]])^7</f>
        <v>155080.06502399998</v>
      </c>
      <c r="N479" s="55">
        <f>Table1[[#This Row],[APU
(units)]]*(1+Table1[[#This Row],[APU Trend]])^8</f>
        <v>186096.07802879997</v>
      </c>
      <c r="O479" s="55">
        <f>Table1[[#This Row],[APU
(units)]]*(1+Table1[[#This Row],[APU Trend]])^9</f>
        <v>223315.29363455999</v>
      </c>
      <c r="P479" s="55">
        <f>Table1[[#This Row],[APU
(units)]]*(1+Table1[[#This Row],[APU Trend]])^10</f>
        <v>267978.35236147197</v>
      </c>
      <c r="Q479" s="55">
        <f>Table1[[#This Row],[APU
(units)]]*(1+Table1[[#This Row],[APU Trend]])^11</f>
        <v>321574.02283376636</v>
      </c>
      <c r="R479" s="55">
        <f>SUM(Table1[[#This Row],[Oct]:[September]])</f>
        <v>1713044.1370025985</v>
      </c>
      <c r="S479" s="55">
        <f>Table1[[#This Row],[On-Hand Stock ($)]]*Table1[[#This Row],[APU Trend]]</f>
        <v>22143.100192775473</v>
      </c>
      <c r="T479" s="87">
        <v>0.2</v>
      </c>
      <c r="U479" s="87" t="b">
        <f>IF(AND(Table1[[#This Row],[INVENTROY SIZING]]&lt;0,Table1[[#This Row],[Lead Time (days)]]&lt;30),TRUE,FALSE)</f>
        <v>0</v>
      </c>
      <c r="V479" s="28">
        <v>1</v>
      </c>
      <c r="W479" s="28">
        <f>1.65+SQRT((30)*Table1[[#This Row],[Demand variability (COV)]])+(V479*Table1[[#This Row],[APU
(units)]])^2</f>
        <v>1873158404.0994897</v>
      </c>
      <c r="X479" s="28">
        <f>(Table1[[#This Row],[INVENTORY IN UNITS ON HAND]]-W479)*Table1[[#This Row],[Std. Price ($)]]</f>
        <v>-14190581453.859993</v>
      </c>
      <c r="Y479" s="28">
        <v>0.2</v>
      </c>
      <c r="Z479" s="28">
        <v>26</v>
      </c>
    </row>
    <row r="480" spans="1:26" x14ac:dyDescent="0.15">
      <c r="A480" s="31">
        <v>70313.24629500453</v>
      </c>
      <c r="B480" s="32">
        <v>7.15</v>
      </c>
      <c r="C480" s="32">
        <v>230548.22263500516</v>
      </c>
      <c r="D480" s="32">
        <f>C480/Table1[[#This Row],[Std. Price ($)]]</f>
        <v>32244.506662238484</v>
      </c>
      <c r="E480" s="28">
        <v>41268</v>
      </c>
      <c r="F480" s="28">
        <f>Table1[[#This Row],[APU
(units)]]*(1+Table1[[#This Row],[APU Trend]])^0</f>
        <v>41268</v>
      </c>
      <c r="G480" s="28">
        <f>Table1[[#This Row],[APU
(units)]]*(1+Table1[[#This Row],[APU Trend]])^1</f>
        <v>61902</v>
      </c>
      <c r="H480" s="28">
        <f>Table1[[#This Row],[APU
(units)]]*(1+Table1[[#This Row],[APU Trend]])^2</f>
        <v>92853</v>
      </c>
      <c r="I480" s="55">
        <f>Table1[[#This Row],[APU
(units)]]*(1+Table1[[#This Row],[APU Trend]])^3</f>
        <v>139279.5</v>
      </c>
      <c r="J480" s="55">
        <f>Table1[[#This Row],[APU
(units)]]*(1+Table1[[#This Row],[APU Trend]])^4</f>
        <v>208919.25</v>
      </c>
      <c r="K480" s="55">
        <f>Table1[[#This Row],[APU
(units)]]*(1+Table1[[#This Row],[APU Trend]])^5</f>
        <v>313378.875</v>
      </c>
      <c r="L480" s="55">
        <f>Table1[[#This Row],[APU
(units)]]*(1+Table1[[#This Row],[APU Trend]])^6</f>
        <v>470068.3125</v>
      </c>
      <c r="M480" s="55">
        <f>Table1[[#This Row],[APU
(units)]]*(1+Table1[[#This Row],[APU Trend]])^7</f>
        <v>705102.46875</v>
      </c>
      <c r="N480" s="55">
        <f>Table1[[#This Row],[APU
(units)]]*(1+Table1[[#This Row],[APU Trend]])^8</f>
        <v>1057653.703125</v>
      </c>
      <c r="O480" s="55">
        <f>Table1[[#This Row],[APU
(units)]]*(1+Table1[[#This Row],[APU Trend]])^9</f>
        <v>1586480.5546875</v>
      </c>
      <c r="P480" s="55">
        <f>Table1[[#This Row],[APU
(units)]]*(1+Table1[[#This Row],[APU Trend]])^10</f>
        <v>2379720.83203125</v>
      </c>
      <c r="Q480" s="55">
        <f>Table1[[#This Row],[APU
(units)]]*(1+Table1[[#This Row],[APU Trend]])^11</f>
        <v>3569581.248046875</v>
      </c>
      <c r="R480" s="55">
        <f>SUM(Table1[[#This Row],[Oct]:[September]])</f>
        <v>10626207.744140625</v>
      </c>
      <c r="S480" s="55">
        <f>Table1[[#This Row],[On-Hand Stock ($)]]*Table1[[#This Row],[APU Trend]]</f>
        <v>115274.11131750258</v>
      </c>
      <c r="T480" s="87">
        <v>0.5</v>
      </c>
      <c r="U480" s="87" t="b">
        <f>IF(AND(Table1[[#This Row],[INVENTROY SIZING]]&lt;0,Table1[[#This Row],[Lead Time (days)]]&lt;30),TRUE,FALSE)</f>
        <v>0</v>
      </c>
      <c r="V480" s="28">
        <v>0.9</v>
      </c>
      <c r="W480" s="28">
        <f>1.65+SQRT((30)*Table1[[#This Row],[Demand variability (COV)]])+(V480*Table1[[#This Row],[APU
(units)]])^2</f>
        <v>1379468742.0900004</v>
      </c>
      <c r="X480" s="28">
        <f>(Table1[[#This Row],[INVENTORY IN UNITS ON HAND]]-W480)*Table1[[#This Row],[Std. Price ($)]]</f>
        <v>-9862970957.7208691</v>
      </c>
      <c r="Y480" s="28">
        <v>0.3</v>
      </c>
      <c r="Z480" s="28">
        <v>44</v>
      </c>
    </row>
    <row r="481" spans="1:26" x14ac:dyDescent="0.15">
      <c r="A481" s="31">
        <v>20770.257943343175</v>
      </c>
      <c r="B481" s="32">
        <v>7.0261400000000007</v>
      </c>
      <c r="C481" s="32">
        <v>461006.60375670565</v>
      </c>
      <c r="D481" s="32">
        <f>C481/Table1[[#This Row],[Std. Price ($)]]</f>
        <v>65613.068307307505</v>
      </c>
      <c r="E481" s="28">
        <v>63530</v>
      </c>
      <c r="F481" s="28">
        <f>Table1[[#This Row],[APU
(units)]]*(1+Table1[[#This Row],[APU Trend]])^0</f>
        <v>63530</v>
      </c>
      <c r="G481" s="28">
        <f>Table1[[#This Row],[APU
(units)]]*(1+Table1[[#This Row],[APU Trend]])^1</f>
        <v>57177</v>
      </c>
      <c r="H481" s="28">
        <f>Table1[[#This Row],[APU
(units)]]*(1+Table1[[#This Row],[APU Trend]])^2</f>
        <v>51459.3</v>
      </c>
      <c r="I481" s="55">
        <f>Table1[[#This Row],[APU
(units)]]*(1+Table1[[#This Row],[APU Trend]])^3</f>
        <v>46313.37</v>
      </c>
      <c r="J481" s="55">
        <f>Table1[[#This Row],[APU
(units)]]*(1+Table1[[#This Row],[APU Trend]])^4</f>
        <v>41682.03300000001</v>
      </c>
      <c r="K481" s="55">
        <f>Table1[[#This Row],[APU
(units)]]*(1+Table1[[#This Row],[APU Trend]])^5</f>
        <v>37513.829700000009</v>
      </c>
      <c r="L481" s="55">
        <f>Table1[[#This Row],[APU
(units)]]*(1+Table1[[#This Row],[APU Trend]])^6</f>
        <v>33762.446730000011</v>
      </c>
      <c r="M481" s="55">
        <f>Table1[[#This Row],[APU
(units)]]*(1+Table1[[#This Row],[APU Trend]])^7</f>
        <v>30386.20205700001</v>
      </c>
      <c r="N481" s="55">
        <f>Table1[[#This Row],[APU
(units)]]*(1+Table1[[#This Row],[APU Trend]])^8</f>
        <v>27347.581851300009</v>
      </c>
      <c r="O481" s="55">
        <f>Table1[[#This Row],[APU
(units)]]*(1+Table1[[#This Row],[APU Trend]])^9</f>
        <v>24612.82366617001</v>
      </c>
      <c r="P481" s="55">
        <f>Table1[[#This Row],[APU
(units)]]*(1+Table1[[#This Row],[APU Trend]])^10</f>
        <v>22151.54129955301</v>
      </c>
      <c r="Q481" s="55">
        <f>Table1[[#This Row],[APU
(units)]]*(1+Table1[[#This Row],[APU Trend]])^11</f>
        <v>19936.38716959771</v>
      </c>
      <c r="R481" s="55">
        <f>SUM(Table1[[#This Row],[Oct]:[September]])</f>
        <v>455872.51547362079</v>
      </c>
      <c r="S481" s="55">
        <f>Table1[[#This Row],[On-Hand Stock ($)]]*Table1[[#This Row],[APU Trend]]</f>
        <v>-46100.660375670566</v>
      </c>
      <c r="T481" s="87">
        <v>-0.1</v>
      </c>
      <c r="U481" s="87" t="b">
        <f>IF(AND(Table1[[#This Row],[INVENTROY SIZING]]&lt;0,Table1[[#This Row],[Lead Time (days)]]&lt;30),TRUE,FALSE)</f>
        <v>0</v>
      </c>
      <c r="V481" s="28">
        <v>1</v>
      </c>
      <c r="W481" s="28">
        <f>1.65+SQRT((30)*Table1[[#This Row],[Demand variability (COV)]])+(V481*Table1[[#This Row],[APU
(units)]])^2</f>
        <v>4036060903.8408904</v>
      </c>
      <c r="X481" s="28">
        <f>(Table1[[#This Row],[INVENTORY IN UNITS ON HAND]]-W481)*Table1[[#This Row],[Std. Price ($)]]</f>
        <v>-28357467952.30888</v>
      </c>
      <c r="Y481" s="28">
        <v>0.16</v>
      </c>
      <c r="Z481" s="28">
        <v>87</v>
      </c>
    </row>
    <row r="482" spans="1:26" x14ac:dyDescent="0.15">
      <c r="A482" s="31">
        <v>21691.16550485255</v>
      </c>
      <c r="B482" s="32">
        <v>7.5758100000000006</v>
      </c>
      <c r="C482" s="32">
        <v>310793.65735665063</v>
      </c>
      <c r="D482" s="32">
        <f>C482/Table1[[#This Row],[Std. Price ($)]]</f>
        <v>41024.478881684016</v>
      </c>
      <c r="E482" s="28">
        <v>74014</v>
      </c>
      <c r="F482" s="28">
        <f>Table1[[#This Row],[APU
(units)]]*(1+Table1[[#This Row],[APU Trend]])^0</f>
        <v>74014</v>
      </c>
      <c r="G482" s="28">
        <f>Table1[[#This Row],[APU
(units)]]*(1+Table1[[#This Row],[APU Trend]])^1</f>
        <v>88816.8</v>
      </c>
      <c r="H482" s="28">
        <f>Table1[[#This Row],[APU
(units)]]*(1+Table1[[#This Row],[APU Trend]])^2</f>
        <v>106580.15999999999</v>
      </c>
      <c r="I482" s="55">
        <f>Table1[[#This Row],[APU
(units)]]*(1+Table1[[#This Row],[APU Trend]])^3</f>
        <v>127896.192</v>
      </c>
      <c r="J482" s="55">
        <f>Table1[[#This Row],[APU
(units)]]*(1+Table1[[#This Row],[APU Trend]])^4</f>
        <v>153475.43039999998</v>
      </c>
      <c r="K482" s="55">
        <f>Table1[[#This Row],[APU
(units)]]*(1+Table1[[#This Row],[APU Trend]])^5</f>
        <v>184170.51647999999</v>
      </c>
      <c r="L482" s="55">
        <f>Table1[[#This Row],[APU
(units)]]*(1+Table1[[#This Row],[APU Trend]])^6</f>
        <v>221004.61977599998</v>
      </c>
      <c r="M482" s="55">
        <f>Table1[[#This Row],[APU
(units)]]*(1+Table1[[#This Row],[APU Trend]])^7</f>
        <v>265205.54373119998</v>
      </c>
      <c r="N482" s="55">
        <f>Table1[[#This Row],[APU
(units)]]*(1+Table1[[#This Row],[APU Trend]])^8</f>
        <v>318246.65247743996</v>
      </c>
      <c r="O482" s="55">
        <f>Table1[[#This Row],[APU
(units)]]*(1+Table1[[#This Row],[APU Trend]])^9</f>
        <v>381895.98297292797</v>
      </c>
      <c r="P482" s="55">
        <f>Table1[[#This Row],[APU
(units)]]*(1+Table1[[#This Row],[APU Trend]])^10</f>
        <v>458275.17956751352</v>
      </c>
      <c r="Q482" s="55">
        <f>Table1[[#This Row],[APU
(units)]]*(1+Table1[[#This Row],[APU Trend]])^11</f>
        <v>549930.2154810162</v>
      </c>
      <c r="R482" s="55">
        <f>SUM(Table1[[#This Row],[Oct]:[September]])</f>
        <v>2929511.2928860979</v>
      </c>
      <c r="S482" s="55">
        <f>Table1[[#This Row],[On-Hand Stock ($)]]*Table1[[#This Row],[APU Trend]]</f>
        <v>62158.731471330131</v>
      </c>
      <c r="T482" s="87">
        <v>0.2</v>
      </c>
      <c r="U482" s="87" t="b">
        <f>IF(AND(Table1[[#This Row],[INVENTROY SIZING]]&lt;0,Table1[[#This Row],[Lead Time (days)]]&lt;30),TRUE,FALSE)</f>
        <v>0</v>
      </c>
      <c r="V482" s="28">
        <v>1</v>
      </c>
      <c r="W482" s="28">
        <f>1.65+SQRT((30)*Table1[[#This Row],[Demand variability (COV)]])+(V482*Table1[[#This Row],[APU
(units)]])^2</f>
        <v>5478072201.4840574</v>
      </c>
      <c r="X482" s="28">
        <f>(Table1[[#This Row],[INVENTORY IN UNITS ON HAND]]-W482)*Table1[[#This Row],[Std. Price ($)]]</f>
        <v>-41500523371.067581</v>
      </c>
      <c r="Y482" s="28">
        <v>0.49</v>
      </c>
      <c r="Z482" s="28">
        <v>23</v>
      </c>
    </row>
    <row r="483" spans="1:26" x14ac:dyDescent="0.15">
      <c r="A483" s="31">
        <v>64992.568695214482</v>
      </c>
      <c r="B483" s="32">
        <v>7.6725000000000003</v>
      </c>
      <c r="C483" s="32">
        <v>1395586.7173810103</v>
      </c>
      <c r="D483" s="32">
        <f>C483/Table1[[#This Row],[Std. Price ($)]]</f>
        <v>181894.65198840146</v>
      </c>
      <c r="E483" s="28">
        <v>141812</v>
      </c>
      <c r="F483" s="28">
        <f>Table1[[#This Row],[APU
(units)]]*(1+Table1[[#This Row],[APU Trend]])^0</f>
        <v>141812</v>
      </c>
      <c r="G483" s="28">
        <f>Table1[[#This Row],[APU
(units)]]*(1+Table1[[#This Row],[APU Trend]])^1</f>
        <v>198536.8</v>
      </c>
      <c r="H483" s="28">
        <f>Table1[[#This Row],[APU
(units)]]*(1+Table1[[#This Row],[APU Trend]])^2</f>
        <v>277951.51999999996</v>
      </c>
      <c r="I483" s="55">
        <f>Table1[[#This Row],[APU
(units)]]*(1+Table1[[#This Row],[APU Trend]])^3</f>
        <v>389132.12799999991</v>
      </c>
      <c r="J483" s="55">
        <f>Table1[[#This Row],[APU
(units)]]*(1+Table1[[#This Row],[APU Trend]])^4</f>
        <v>544784.97919999983</v>
      </c>
      <c r="K483" s="55">
        <f>Table1[[#This Row],[APU
(units)]]*(1+Table1[[#This Row],[APU Trend]])^5</f>
        <v>762698.97087999969</v>
      </c>
      <c r="L483" s="55">
        <f>Table1[[#This Row],[APU
(units)]]*(1+Table1[[#This Row],[APU Trend]])^6</f>
        <v>1067778.5592319996</v>
      </c>
      <c r="M483" s="55">
        <f>Table1[[#This Row],[APU
(units)]]*(1+Table1[[#This Row],[APU Trend]])^7</f>
        <v>1494889.9829247992</v>
      </c>
      <c r="N483" s="55">
        <f>Table1[[#This Row],[APU
(units)]]*(1+Table1[[#This Row],[APU Trend]])^8</f>
        <v>2092845.9760947188</v>
      </c>
      <c r="O483" s="55">
        <f>Table1[[#This Row],[APU
(units)]]*(1+Table1[[#This Row],[APU Trend]])^9</f>
        <v>2929984.3665326061</v>
      </c>
      <c r="P483" s="55">
        <f>Table1[[#This Row],[APU
(units)]]*(1+Table1[[#This Row],[APU Trend]])^10</f>
        <v>4101978.1131456485</v>
      </c>
      <c r="Q483" s="55">
        <f>Table1[[#This Row],[APU
(units)]]*(1+Table1[[#This Row],[APU Trend]])^11</f>
        <v>5742769.3584039072</v>
      </c>
      <c r="R483" s="55">
        <f>SUM(Table1[[#This Row],[Oct]:[September]])</f>
        <v>19745162.754413679</v>
      </c>
      <c r="S483" s="55">
        <f>Table1[[#This Row],[On-Hand Stock ($)]]*Table1[[#This Row],[APU Trend]]</f>
        <v>558234.6869524041</v>
      </c>
      <c r="T483" s="87">
        <v>0.4</v>
      </c>
      <c r="U483" s="87" t="b">
        <f>IF(AND(Table1[[#This Row],[INVENTROY SIZING]]&lt;0,Table1[[#This Row],[Lead Time (days)]]&lt;30),TRUE,FALSE)</f>
        <v>0</v>
      </c>
      <c r="V483" s="28">
        <v>1</v>
      </c>
      <c r="W483" s="28">
        <f>1.65+SQRT((30)*Table1[[#This Row],[Demand variability (COV)]])+(V483*Table1[[#This Row],[APU
(units)]])^2</f>
        <v>20110643348.981667</v>
      </c>
      <c r="X483" s="28">
        <f>(Table1[[#This Row],[INVENTORY IN UNITS ON HAND]]-W483)*Table1[[#This Row],[Std. Price ($)]]</f>
        <v>-154297515508.34445</v>
      </c>
      <c r="Y483" s="28">
        <v>0.37</v>
      </c>
      <c r="Z483" s="28">
        <v>66</v>
      </c>
    </row>
    <row r="484" spans="1:26" x14ac:dyDescent="0.15">
      <c r="A484" s="31">
        <v>59649.09940876859</v>
      </c>
      <c r="B484" s="32">
        <v>7.2705600000000006</v>
      </c>
      <c r="C484" s="32">
        <v>544249.77712594729</v>
      </c>
      <c r="D484" s="32">
        <f>C484/Table1[[#This Row],[Std. Price ($)]]</f>
        <v>74856.651637005576</v>
      </c>
      <c r="E484" s="28">
        <v>177324</v>
      </c>
      <c r="F484" s="28">
        <f>Table1[[#This Row],[APU
(units)]]*(1+Table1[[#This Row],[APU Trend]])^0</f>
        <v>177324</v>
      </c>
      <c r="G484" s="28">
        <f>Table1[[#This Row],[APU
(units)]]*(1+Table1[[#This Row],[APU Trend]])^1</f>
        <v>265986</v>
      </c>
      <c r="H484" s="28">
        <f>Table1[[#This Row],[APU
(units)]]*(1+Table1[[#This Row],[APU Trend]])^2</f>
        <v>398979</v>
      </c>
      <c r="I484" s="55">
        <f>Table1[[#This Row],[APU
(units)]]*(1+Table1[[#This Row],[APU Trend]])^3</f>
        <v>598468.5</v>
      </c>
      <c r="J484" s="55">
        <f>Table1[[#This Row],[APU
(units)]]*(1+Table1[[#This Row],[APU Trend]])^4</f>
        <v>897702.75</v>
      </c>
      <c r="K484" s="55">
        <f>Table1[[#This Row],[APU
(units)]]*(1+Table1[[#This Row],[APU Trend]])^5</f>
        <v>1346554.125</v>
      </c>
      <c r="L484" s="55">
        <f>Table1[[#This Row],[APU
(units)]]*(1+Table1[[#This Row],[APU Trend]])^6</f>
        <v>2019831.1875</v>
      </c>
      <c r="M484" s="55">
        <f>Table1[[#This Row],[APU
(units)]]*(1+Table1[[#This Row],[APU Trend]])^7</f>
        <v>3029746.78125</v>
      </c>
      <c r="N484" s="55">
        <f>Table1[[#This Row],[APU
(units)]]*(1+Table1[[#This Row],[APU Trend]])^8</f>
        <v>4544620.171875</v>
      </c>
      <c r="O484" s="55">
        <f>Table1[[#This Row],[APU
(units)]]*(1+Table1[[#This Row],[APU Trend]])^9</f>
        <v>6816930.2578125</v>
      </c>
      <c r="P484" s="55">
        <f>Table1[[#This Row],[APU
(units)]]*(1+Table1[[#This Row],[APU Trend]])^10</f>
        <v>10225395.38671875</v>
      </c>
      <c r="Q484" s="55">
        <f>Table1[[#This Row],[APU
(units)]]*(1+Table1[[#This Row],[APU Trend]])^11</f>
        <v>15338093.080078125</v>
      </c>
      <c r="R484" s="55">
        <f>SUM(Table1[[#This Row],[Oct]:[September]])</f>
        <v>45659631.240234375</v>
      </c>
      <c r="S484" s="55">
        <f>Table1[[#This Row],[On-Hand Stock ($)]]*Table1[[#This Row],[APU Trend]]</f>
        <v>272124.88856297365</v>
      </c>
      <c r="T484" s="87">
        <v>0.5</v>
      </c>
      <c r="U484" s="87" t="b">
        <f>IF(AND(Table1[[#This Row],[INVENTROY SIZING]]&lt;0,Table1[[#This Row],[Lead Time (days)]]&lt;30),TRUE,FALSE)</f>
        <v>0</v>
      </c>
      <c r="V484" s="28">
        <v>1</v>
      </c>
      <c r="W484" s="28">
        <f>1.65+SQRT((30)*Table1[[#This Row],[Demand variability (COV)]])+(V484*Table1[[#This Row],[APU
(units)]])^2</f>
        <v>31443800979.908318</v>
      </c>
      <c r="X484" s="28">
        <f>(Table1[[#This Row],[INVENTORY IN UNITS ON HAND]]-W484)*Table1[[#This Row],[Std. Price ($)]]</f>
        <v>-228613497402.70511</v>
      </c>
      <c r="Y484" s="28">
        <v>0.17</v>
      </c>
      <c r="Z484" s="28">
        <v>35</v>
      </c>
    </row>
    <row r="485" spans="1:26" x14ac:dyDescent="0.15">
      <c r="A485" s="31">
        <v>36272.205836885507</v>
      </c>
      <c r="B485" s="32">
        <v>5.2390800000000004</v>
      </c>
      <c r="C485" s="32">
        <v>334335.45618506829</v>
      </c>
      <c r="D485" s="32">
        <f>C485/Table1[[#This Row],[Std. Price ($)]]</f>
        <v>63815.68065100519</v>
      </c>
      <c r="E485" s="28">
        <v>229786</v>
      </c>
      <c r="F485" s="28">
        <f>Table1[[#This Row],[APU
(units)]]*(1+Table1[[#This Row],[APU Trend]])^0</f>
        <v>229786</v>
      </c>
      <c r="G485" s="28">
        <f>Table1[[#This Row],[APU
(units)]]*(1+Table1[[#This Row],[APU Trend]])^1</f>
        <v>505529.20000000007</v>
      </c>
      <c r="H485" s="28">
        <f>Table1[[#This Row],[APU
(units)]]*(1+Table1[[#This Row],[APU Trend]])^2</f>
        <v>1112164.2400000002</v>
      </c>
      <c r="I485" s="55">
        <f>Table1[[#This Row],[APU
(units)]]*(1+Table1[[#This Row],[APU Trend]])^3</f>
        <v>2446761.3280000007</v>
      </c>
      <c r="J485" s="55">
        <f>Table1[[#This Row],[APU
(units)]]*(1+Table1[[#This Row],[APU Trend]])^4</f>
        <v>5382874.9216000019</v>
      </c>
      <c r="K485" s="55">
        <f>Table1[[#This Row],[APU
(units)]]*(1+Table1[[#This Row],[APU Trend]])^5</f>
        <v>11842324.827520004</v>
      </c>
      <c r="L485" s="55">
        <f>Table1[[#This Row],[APU
(units)]]*(1+Table1[[#This Row],[APU Trend]])^6</f>
        <v>26053114.620544013</v>
      </c>
      <c r="M485" s="55">
        <f>Table1[[#This Row],[APU
(units)]]*(1+Table1[[#This Row],[APU Trend]])^7</f>
        <v>57316852.165196836</v>
      </c>
      <c r="N485" s="55">
        <f>Table1[[#This Row],[APU
(units)]]*(1+Table1[[#This Row],[APU Trend]])^8</f>
        <v>126097074.76343302</v>
      </c>
      <c r="O485" s="55">
        <f>Table1[[#This Row],[APU
(units)]]*(1+Table1[[#This Row],[APU Trend]])^9</f>
        <v>277413564.47955269</v>
      </c>
      <c r="P485" s="55">
        <f>Table1[[#This Row],[APU
(units)]]*(1+Table1[[#This Row],[APU Trend]])^10</f>
        <v>610309841.85501599</v>
      </c>
      <c r="Q485" s="55">
        <f>Table1[[#This Row],[APU
(units)]]*(1+Table1[[#This Row],[APU Trend]])^11</f>
        <v>1342681652.0810354</v>
      </c>
      <c r="R485" s="55">
        <f>SUM(Table1[[#This Row],[Oct]:[September]])</f>
        <v>2461391540.4818983</v>
      </c>
      <c r="S485" s="55">
        <f>Table1[[#This Row],[On-Hand Stock ($)]]*Table1[[#This Row],[APU Trend]]</f>
        <v>401202.54742208193</v>
      </c>
      <c r="T485" s="87">
        <v>1.2</v>
      </c>
      <c r="U485" s="87" t="b">
        <f>IF(AND(Table1[[#This Row],[INVENTROY SIZING]]&lt;0,Table1[[#This Row],[Lead Time (days)]]&lt;30),TRUE,FALSE)</f>
        <v>0</v>
      </c>
      <c r="V485" s="28">
        <v>0.92</v>
      </c>
      <c r="W485" s="28">
        <f>1.65+SQRT((30)*Table1[[#This Row],[Demand variability (COV)]])+(V485*Table1[[#This Row],[APU
(units)]])^2</f>
        <v>44691279149.281761</v>
      </c>
      <c r="X485" s="28">
        <f>(Table1[[#This Row],[INVENTORY IN UNITS ON HAND]]-W485)*Table1[[#This Row],[Std. Price ($)]]</f>
        <v>-234140852429.96292</v>
      </c>
      <c r="Y485" s="28">
        <v>0.12</v>
      </c>
      <c r="Z485" s="28">
        <v>21</v>
      </c>
    </row>
    <row r="486" spans="1:26" x14ac:dyDescent="0.15">
      <c r="A486" s="31">
        <v>56722.426733367225</v>
      </c>
      <c r="B486" s="32">
        <v>5.2690000000000001</v>
      </c>
      <c r="C486" s="32">
        <v>4876665.1400705352</v>
      </c>
      <c r="D486" s="32">
        <f>C486/Table1[[#This Row],[Std. Price ($)]]</f>
        <v>925539.0282919975</v>
      </c>
      <c r="E486" s="28">
        <v>232324</v>
      </c>
      <c r="F486" s="28">
        <f>Table1[[#This Row],[APU
(units)]]*(1+Table1[[#This Row],[APU Trend]])^0</f>
        <v>232324</v>
      </c>
      <c r="G486" s="28">
        <f>Table1[[#This Row],[APU
(units)]]*(1+Table1[[#This Row],[APU Trend]])^1</f>
        <v>278788.8</v>
      </c>
      <c r="H486" s="28">
        <f>Table1[[#This Row],[APU
(units)]]*(1+Table1[[#This Row],[APU Trend]])^2</f>
        <v>334546.56</v>
      </c>
      <c r="I486" s="55">
        <f>Table1[[#This Row],[APU
(units)]]*(1+Table1[[#This Row],[APU Trend]])^3</f>
        <v>401455.87199999997</v>
      </c>
      <c r="J486" s="55">
        <f>Table1[[#This Row],[APU
(units)]]*(1+Table1[[#This Row],[APU Trend]])^4</f>
        <v>481747.04639999999</v>
      </c>
      <c r="K486" s="55">
        <f>Table1[[#This Row],[APU
(units)]]*(1+Table1[[#This Row],[APU Trend]])^5</f>
        <v>578096.45568000001</v>
      </c>
      <c r="L486" s="55">
        <f>Table1[[#This Row],[APU
(units)]]*(1+Table1[[#This Row],[APU Trend]])^6</f>
        <v>693715.74681599997</v>
      </c>
      <c r="M486" s="55">
        <f>Table1[[#This Row],[APU
(units)]]*(1+Table1[[#This Row],[APU Trend]])^7</f>
        <v>832458.89617919992</v>
      </c>
      <c r="N486" s="55">
        <f>Table1[[#This Row],[APU
(units)]]*(1+Table1[[#This Row],[APU Trend]])^8</f>
        <v>998950.67541503988</v>
      </c>
      <c r="O486" s="55">
        <f>Table1[[#This Row],[APU
(units)]]*(1+Table1[[#This Row],[APU Trend]])^9</f>
        <v>1198740.8104980479</v>
      </c>
      <c r="P486" s="55">
        <f>Table1[[#This Row],[APU
(units)]]*(1+Table1[[#This Row],[APU Trend]])^10</f>
        <v>1438488.9725976575</v>
      </c>
      <c r="Q486" s="55">
        <f>Table1[[#This Row],[APU
(units)]]*(1+Table1[[#This Row],[APU Trend]])^11</f>
        <v>1726186.7671171888</v>
      </c>
      <c r="R486" s="55">
        <f>SUM(Table1[[#This Row],[Oct]:[September]])</f>
        <v>9195500.6027031336</v>
      </c>
      <c r="S486" s="55">
        <f>Table1[[#This Row],[On-Hand Stock ($)]]*Table1[[#This Row],[APU Trend]]</f>
        <v>975333.02801410714</v>
      </c>
      <c r="T486" s="87">
        <v>0.2</v>
      </c>
      <c r="U486" s="87" t="b">
        <f>IF(AND(Table1[[#This Row],[INVENTROY SIZING]]&lt;0,Table1[[#This Row],[Lead Time (days)]]&lt;30),TRUE,FALSE)</f>
        <v>0</v>
      </c>
      <c r="V486" s="28">
        <v>1</v>
      </c>
      <c r="W486" s="28">
        <f>1.65+SQRT((30)*Table1[[#This Row],[Demand variability (COV)]])+(V486*Table1[[#This Row],[APU
(units)]])^2</f>
        <v>53974440981.892639</v>
      </c>
      <c r="X486" s="28">
        <f>(Table1[[#This Row],[INVENTORY IN UNITS ON HAND]]-W486)*Table1[[#This Row],[Std. Price ($)]]</f>
        <v>-284386452868.45227</v>
      </c>
      <c r="Y486" s="28">
        <v>0.6</v>
      </c>
      <c r="Z486" s="28">
        <v>130</v>
      </c>
    </row>
    <row r="487" spans="1:26" x14ac:dyDescent="0.15">
      <c r="A487" s="31">
        <v>40165.044977297235</v>
      </c>
      <c r="B487" s="32">
        <v>14.459720000000003</v>
      </c>
      <c r="C487" s="32">
        <v>64.67721330400002</v>
      </c>
      <c r="D487" s="32">
        <f>C487/Table1[[#This Row],[Std. Price ($)]]</f>
        <v>4.4729229406931816</v>
      </c>
      <c r="E487" s="28">
        <v>10</v>
      </c>
      <c r="F487" s="28">
        <f>Table1[[#This Row],[APU
(units)]]*(1+Table1[[#This Row],[APU Trend]])^0</f>
        <v>10</v>
      </c>
      <c r="G487" s="28">
        <f>Table1[[#This Row],[APU
(units)]]*(1+Table1[[#This Row],[APU Trend]])^1</f>
        <v>9</v>
      </c>
      <c r="H487" s="28">
        <f>Table1[[#This Row],[APU
(units)]]*(1+Table1[[#This Row],[APU Trend]])^2</f>
        <v>8.1000000000000014</v>
      </c>
      <c r="I487" s="55">
        <f>Table1[[#This Row],[APU
(units)]]*(1+Table1[[#This Row],[APU Trend]])^3</f>
        <v>7.2900000000000009</v>
      </c>
      <c r="J487" s="55">
        <f>Table1[[#This Row],[APU
(units)]]*(1+Table1[[#This Row],[APU Trend]])^4</f>
        <v>6.5610000000000017</v>
      </c>
      <c r="K487" s="55">
        <f>Table1[[#This Row],[APU
(units)]]*(1+Table1[[#This Row],[APU Trend]])^5</f>
        <v>5.9049000000000014</v>
      </c>
      <c r="L487" s="55">
        <f>Table1[[#This Row],[APU
(units)]]*(1+Table1[[#This Row],[APU Trend]])^6</f>
        <v>5.3144100000000014</v>
      </c>
      <c r="M487" s="55">
        <f>Table1[[#This Row],[APU
(units)]]*(1+Table1[[#This Row],[APU Trend]])^7</f>
        <v>4.7829690000000014</v>
      </c>
      <c r="N487" s="55">
        <f>Table1[[#This Row],[APU
(units)]]*(1+Table1[[#This Row],[APU Trend]])^8</f>
        <v>4.3046721000000012</v>
      </c>
      <c r="O487" s="55">
        <f>Table1[[#This Row],[APU
(units)]]*(1+Table1[[#This Row],[APU Trend]])^9</f>
        <v>3.8742048900000015</v>
      </c>
      <c r="P487" s="55">
        <f>Table1[[#This Row],[APU
(units)]]*(1+Table1[[#This Row],[APU Trend]])^10</f>
        <v>3.4867844010000013</v>
      </c>
      <c r="Q487" s="55">
        <f>Table1[[#This Row],[APU
(units)]]*(1+Table1[[#This Row],[APU Trend]])^11</f>
        <v>3.1381059609000017</v>
      </c>
      <c r="R487" s="55">
        <f>SUM(Table1[[#This Row],[Oct]:[September]])</f>
        <v>71.75704635190003</v>
      </c>
      <c r="S487" s="55">
        <f>Table1[[#This Row],[On-Hand Stock ($)]]*Table1[[#This Row],[APU Trend]]</f>
        <v>-6.4677213304000025</v>
      </c>
      <c r="T487" s="87">
        <v>-0.1</v>
      </c>
      <c r="U487" s="87" t="b">
        <f>IF(AND(Table1[[#This Row],[INVENTROY SIZING]]&lt;0,Table1[[#This Row],[Lead Time (days)]]&lt;30),TRUE,FALSE)</f>
        <v>1</v>
      </c>
      <c r="V487" s="28">
        <v>1</v>
      </c>
      <c r="W487" s="28">
        <f>1.65+SQRT((30)*Table1[[#This Row],[Demand variability (COV)]])+(V487*Table1[[#This Row],[APU
(units)]])^2</f>
        <v>106.84615242270664</v>
      </c>
      <c r="X487" s="28">
        <f>(Table1[[#This Row],[INVENTORY IN UNITS ON HAND]]-W487)*Table1[[#This Row],[Std. Price ($)]]</f>
        <v>-1480.28823380566</v>
      </c>
      <c r="Y487" s="28">
        <v>0.9</v>
      </c>
      <c r="Z487" s="28">
        <v>12</v>
      </c>
    </row>
    <row r="488" spans="1:26" x14ac:dyDescent="0.15">
      <c r="A488" s="31">
        <v>57581.147536638535</v>
      </c>
      <c r="B488" s="32">
        <v>6.044883669999999</v>
      </c>
      <c r="C488" s="32">
        <v>500.63442227699466</v>
      </c>
      <c r="D488" s="32">
        <f>C488/Table1[[#This Row],[Std. Price ($)]]</f>
        <v>82.819529639847431</v>
      </c>
      <c r="E488" s="28">
        <v>204</v>
      </c>
      <c r="F488" s="28">
        <f>Table1[[#This Row],[APU
(units)]]*(1+Table1[[#This Row],[APU Trend]])^0</f>
        <v>204</v>
      </c>
      <c r="G488" s="28">
        <f>Table1[[#This Row],[APU
(units)]]*(1+Table1[[#This Row],[APU Trend]])^1</f>
        <v>122.39999999999999</v>
      </c>
      <c r="H488" s="28">
        <f>Table1[[#This Row],[APU
(units)]]*(1+Table1[[#This Row],[APU Trend]])^2</f>
        <v>73.44</v>
      </c>
      <c r="I488" s="55">
        <f>Table1[[#This Row],[APU
(units)]]*(1+Table1[[#This Row],[APU Trend]])^3</f>
        <v>44.064</v>
      </c>
      <c r="J488" s="55">
        <f>Table1[[#This Row],[APU
(units)]]*(1+Table1[[#This Row],[APU Trend]])^4</f>
        <v>26.438399999999998</v>
      </c>
      <c r="K488" s="55">
        <f>Table1[[#This Row],[APU
(units)]]*(1+Table1[[#This Row],[APU Trend]])^5</f>
        <v>15.86304</v>
      </c>
      <c r="L488" s="55">
        <f>Table1[[#This Row],[APU
(units)]]*(1+Table1[[#This Row],[APU Trend]])^6</f>
        <v>9.5178239999999992</v>
      </c>
      <c r="M488" s="55">
        <f>Table1[[#This Row],[APU
(units)]]*(1+Table1[[#This Row],[APU Trend]])^7</f>
        <v>5.7106943999999995</v>
      </c>
      <c r="N488" s="55">
        <f>Table1[[#This Row],[APU
(units)]]*(1+Table1[[#This Row],[APU Trend]])^8</f>
        <v>3.4264166399999993</v>
      </c>
      <c r="O488" s="55">
        <f>Table1[[#This Row],[APU
(units)]]*(1+Table1[[#This Row],[APU Trend]])^9</f>
        <v>2.055849984</v>
      </c>
      <c r="P488" s="55">
        <f>Table1[[#This Row],[APU
(units)]]*(1+Table1[[#This Row],[APU Trend]])^10</f>
        <v>1.2335099903999998</v>
      </c>
      <c r="Q488" s="55">
        <f>Table1[[#This Row],[APU
(units)]]*(1+Table1[[#This Row],[APU Trend]])^11</f>
        <v>0.7401059942399999</v>
      </c>
      <c r="R488" s="55">
        <f>SUM(Table1[[#This Row],[Oct]:[September]])</f>
        <v>508.88984100864013</v>
      </c>
      <c r="S488" s="55">
        <f>Table1[[#This Row],[On-Hand Stock ($)]]*Table1[[#This Row],[APU Trend]]</f>
        <v>-200.25376891079787</v>
      </c>
      <c r="T488" s="87">
        <v>-0.4</v>
      </c>
      <c r="U488" s="87" t="b">
        <f>IF(AND(Table1[[#This Row],[INVENTROY SIZING]]&lt;0,Table1[[#This Row],[Lead Time (days)]]&lt;30),TRUE,FALSE)</f>
        <v>1</v>
      </c>
      <c r="V488" s="28">
        <v>0.86</v>
      </c>
      <c r="W488" s="28">
        <f>1.65+SQRT((30)*Table1[[#This Row],[Demand variability (COV)]])+(V488*Table1[[#This Row],[APU
(units)]])^2</f>
        <v>30783.582212787525</v>
      </c>
      <c r="X488" s="28">
        <f>(Table1[[#This Row],[INVENTORY IN UNITS ON HAND]]-W488)*Table1[[#This Row],[Std. Price ($)]]</f>
        <v>-185582.53899990476</v>
      </c>
      <c r="Y488" s="28">
        <v>0.25</v>
      </c>
      <c r="Z488" s="28">
        <v>23</v>
      </c>
    </row>
    <row r="489" spans="1:26" x14ac:dyDescent="0.15">
      <c r="A489" s="31">
        <v>76674.366346437731</v>
      </c>
      <c r="B489" s="32">
        <v>6.0735573599999997</v>
      </c>
      <c r="C489" s="32">
        <v>2593.0375726268844</v>
      </c>
      <c r="D489" s="32">
        <f>C489/Table1[[#This Row],[Std. Price ($)]]</f>
        <v>426.93884636777096</v>
      </c>
      <c r="E489" s="28">
        <v>244</v>
      </c>
      <c r="F489" s="28">
        <f>Table1[[#This Row],[APU
(units)]]*(1+Table1[[#This Row],[APU Trend]])^0</f>
        <v>244</v>
      </c>
      <c r="G489" s="28">
        <f>Table1[[#This Row],[APU
(units)]]*(1+Table1[[#This Row],[APU Trend]])^1</f>
        <v>195.20000000000002</v>
      </c>
      <c r="H489" s="28">
        <f>Table1[[#This Row],[APU
(units)]]*(1+Table1[[#This Row],[APU Trend]])^2</f>
        <v>156.16000000000003</v>
      </c>
      <c r="I489" s="55">
        <f>Table1[[#This Row],[APU
(units)]]*(1+Table1[[#This Row],[APU Trend]])^3</f>
        <v>124.92800000000003</v>
      </c>
      <c r="J489" s="55">
        <f>Table1[[#This Row],[APU
(units)]]*(1+Table1[[#This Row],[APU Trend]])^4</f>
        <v>99.942400000000049</v>
      </c>
      <c r="K489" s="55">
        <f>Table1[[#This Row],[APU
(units)]]*(1+Table1[[#This Row],[APU Trend]])^5</f>
        <v>79.953920000000053</v>
      </c>
      <c r="L489" s="55">
        <f>Table1[[#This Row],[APU
(units)]]*(1+Table1[[#This Row],[APU Trend]])^6</f>
        <v>63.963136000000034</v>
      </c>
      <c r="M489" s="55">
        <f>Table1[[#This Row],[APU
(units)]]*(1+Table1[[#This Row],[APU Trend]])^7</f>
        <v>51.170508800000036</v>
      </c>
      <c r="N489" s="55">
        <f>Table1[[#This Row],[APU
(units)]]*(1+Table1[[#This Row],[APU Trend]])^8</f>
        <v>40.936407040000034</v>
      </c>
      <c r="O489" s="55">
        <f>Table1[[#This Row],[APU
(units)]]*(1+Table1[[#This Row],[APU Trend]])^9</f>
        <v>32.74912563200003</v>
      </c>
      <c r="P489" s="55">
        <f>Table1[[#This Row],[APU
(units)]]*(1+Table1[[#This Row],[APU Trend]])^10</f>
        <v>26.199300505600029</v>
      </c>
      <c r="Q489" s="55">
        <f>Table1[[#This Row],[APU
(units)]]*(1+Table1[[#This Row],[APU Trend]])^11</f>
        <v>20.959440404480024</v>
      </c>
      <c r="R489" s="55">
        <f>SUM(Table1[[#This Row],[Oct]:[September]])</f>
        <v>1136.1622383820802</v>
      </c>
      <c r="S489" s="55">
        <f>Table1[[#This Row],[On-Hand Stock ($)]]*Table1[[#This Row],[APU Trend]]</f>
        <v>-518.60751452537693</v>
      </c>
      <c r="T489" s="87">
        <v>-0.2</v>
      </c>
      <c r="U489" s="87" t="b">
        <f>IF(AND(Table1[[#This Row],[INVENTROY SIZING]]&lt;0,Table1[[#This Row],[Lead Time (days)]]&lt;30),TRUE,FALSE)</f>
        <v>0</v>
      </c>
      <c r="V489" s="28">
        <v>0.97</v>
      </c>
      <c r="W489" s="28">
        <f>1.65+SQRT((30)*Table1[[#This Row],[Demand variability (COV)]])+(V489*Table1[[#This Row],[APU
(units)]])^2</f>
        <v>56024.382767218944</v>
      </c>
      <c r="X489" s="28">
        <f>(Table1[[#This Row],[INVENTORY IN UNITS ON HAND]]-W489)*Table1[[#This Row],[Std. Price ($)]]</f>
        <v>-337674.26472267287</v>
      </c>
      <c r="Y489" s="28">
        <v>0.94</v>
      </c>
      <c r="Z489" s="28">
        <v>41</v>
      </c>
    </row>
    <row r="490" spans="1:26" x14ac:dyDescent="0.15">
      <c r="A490" s="31">
        <v>19580.977493045393</v>
      </c>
      <c r="B490" s="32">
        <v>56.603516979999995</v>
      </c>
      <c r="C490" s="32">
        <v>1791.9818703023138</v>
      </c>
      <c r="D490" s="32">
        <f>C490/Table1[[#This Row],[Std. Price ($)]]</f>
        <v>31.658489894461571</v>
      </c>
      <c r="E490" s="28">
        <v>18</v>
      </c>
      <c r="F490" s="28">
        <f>Table1[[#This Row],[APU
(units)]]*(1+Table1[[#This Row],[APU Trend]])^0</f>
        <v>18</v>
      </c>
      <c r="G490" s="28">
        <f>Table1[[#This Row],[APU
(units)]]*(1+Table1[[#This Row],[APU Trend]])^1</f>
        <v>27</v>
      </c>
      <c r="H490" s="28">
        <f>Table1[[#This Row],[APU
(units)]]*(1+Table1[[#This Row],[APU Trend]])^2</f>
        <v>40.5</v>
      </c>
      <c r="I490" s="55">
        <f>Table1[[#This Row],[APU
(units)]]*(1+Table1[[#This Row],[APU Trend]])^3</f>
        <v>60.75</v>
      </c>
      <c r="J490" s="55">
        <f>Table1[[#This Row],[APU
(units)]]*(1+Table1[[#This Row],[APU Trend]])^4</f>
        <v>91.125</v>
      </c>
      <c r="K490" s="55">
        <f>Table1[[#This Row],[APU
(units)]]*(1+Table1[[#This Row],[APU Trend]])^5</f>
        <v>136.6875</v>
      </c>
      <c r="L490" s="55">
        <f>Table1[[#This Row],[APU
(units)]]*(1+Table1[[#This Row],[APU Trend]])^6</f>
        <v>205.03125</v>
      </c>
      <c r="M490" s="55">
        <f>Table1[[#This Row],[APU
(units)]]*(1+Table1[[#This Row],[APU Trend]])^7</f>
        <v>307.546875</v>
      </c>
      <c r="N490" s="55">
        <f>Table1[[#This Row],[APU
(units)]]*(1+Table1[[#This Row],[APU Trend]])^8</f>
        <v>461.3203125</v>
      </c>
      <c r="O490" s="55">
        <f>Table1[[#This Row],[APU
(units)]]*(1+Table1[[#This Row],[APU Trend]])^9</f>
        <v>691.98046875</v>
      </c>
      <c r="P490" s="55">
        <f>Table1[[#This Row],[APU
(units)]]*(1+Table1[[#This Row],[APU Trend]])^10</f>
        <v>1037.970703125</v>
      </c>
      <c r="Q490" s="55">
        <f>Table1[[#This Row],[APU
(units)]]*(1+Table1[[#This Row],[APU Trend]])^11</f>
        <v>1556.9560546875</v>
      </c>
      <c r="R490" s="55">
        <f>SUM(Table1[[#This Row],[Oct]:[September]])</f>
        <v>4634.8681640625</v>
      </c>
      <c r="S490" s="55">
        <f>Table1[[#This Row],[On-Hand Stock ($)]]*Table1[[#This Row],[APU Trend]]</f>
        <v>895.99093515115692</v>
      </c>
      <c r="T490" s="87">
        <v>0.5</v>
      </c>
      <c r="U490" s="87" t="b">
        <f>IF(AND(Table1[[#This Row],[INVENTROY SIZING]]&lt;0,Table1[[#This Row],[Lead Time (days)]]&lt;30),TRUE,FALSE)</f>
        <v>0</v>
      </c>
      <c r="V490" s="28">
        <v>0.7</v>
      </c>
      <c r="W490" s="28">
        <f>1.65+SQRT((30)*Table1[[#This Row],[Demand variability (COV)]])+(V490*Table1[[#This Row],[APU
(units)]])^2</f>
        <v>165.60615242270663</v>
      </c>
      <c r="X490" s="28">
        <f>(Table1[[#This Row],[INVENTORY IN UNITS ON HAND]]-W490)*Table1[[#This Row],[Std. Price ($)]]</f>
        <v>-7581.908790348828</v>
      </c>
      <c r="Y490" s="28">
        <v>0.9</v>
      </c>
      <c r="Z490" s="28">
        <v>58</v>
      </c>
    </row>
    <row r="491" spans="1:26" x14ac:dyDescent="0.15">
      <c r="A491" s="31">
        <v>61839.113812259515</v>
      </c>
      <c r="B491" s="32">
        <v>8.3396453200000007</v>
      </c>
      <c r="C491" s="32">
        <v>260.89198127442495</v>
      </c>
      <c r="D491" s="32">
        <f>C491/Table1[[#This Row],[Std. Price ($)]]</f>
        <v>31.283342548004779</v>
      </c>
      <c r="E491" s="28">
        <v>34</v>
      </c>
      <c r="F491" s="28">
        <f>Table1[[#This Row],[APU
(units)]]*(1+Table1[[#This Row],[APU Trend]])^0</f>
        <v>34</v>
      </c>
      <c r="G491" s="28">
        <f>Table1[[#This Row],[APU
(units)]]*(1+Table1[[#This Row],[APU Trend]])^1</f>
        <v>10.200000000000001</v>
      </c>
      <c r="H491" s="28">
        <f>Table1[[#This Row],[APU
(units)]]*(1+Table1[[#This Row],[APU Trend]])^2</f>
        <v>3.0600000000000009</v>
      </c>
      <c r="I491" s="55">
        <f>Table1[[#This Row],[APU
(units)]]*(1+Table1[[#This Row],[APU Trend]])^3</f>
        <v>0.91800000000000037</v>
      </c>
      <c r="J491" s="55">
        <f>Table1[[#This Row],[APU
(units)]]*(1+Table1[[#This Row],[APU Trend]])^4</f>
        <v>0.27540000000000014</v>
      </c>
      <c r="K491" s="55">
        <f>Table1[[#This Row],[APU
(units)]]*(1+Table1[[#This Row],[APU Trend]])^5</f>
        <v>8.2620000000000055E-2</v>
      </c>
      <c r="L491" s="55">
        <f>Table1[[#This Row],[APU
(units)]]*(1+Table1[[#This Row],[APU Trend]])^6</f>
        <v>2.478600000000002E-2</v>
      </c>
      <c r="M491" s="55">
        <f>Table1[[#This Row],[APU
(units)]]*(1+Table1[[#This Row],[APU Trend]])^7</f>
        <v>7.4358000000000072E-3</v>
      </c>
      <c r="N491" s="55">
        <f>Table1[[#This Row],[APU
(units)]]*(1+Table1[[#This Row],[APU Trend]])^8</f>
        <v>2.2307400000000023E-3</v>
      </c>
      <c r="O491" s="55">
        <f>Table1[[#This Row],[APU
(units)]]*(1+Table1[[#This Row],[APU Trend]])^9</f>
        <v>6.6922200000000089E-4</v>
      </c>
      <c r="P491" s="55">
        <f>Table1[[#This Row],[APU
(units)]]*(1+Table1[[#This Row],[APU Trend]])^10</f>
        <v>2.0076660000000027E-4</v>
      </c>
      <c r="Q491" s="55">
        <f>Table1[[#This Row],[APU
(units)]]*(1+Table1[[#This Row],[APU Trend]])^11</f>
        <v>6.0229980000000091E-5</v>
      </c>
      <c r="R491" s="55">
        <f>SUM(Table1[[#This Row],[Oct]:[September]])</f>
        <v>48.571402758580007</v>
      </c>
      <c r="S491" s="55">
        <f>Table1[[#This Row],[On-Hand Stock ($)]]*Table1[[#This Row],[APU Trend]]</f>
        <v>-182.62438689209745</v>
      </c>
      <c r="T491" s="87">
        <v>-0.7</v>
      </c>
      <c r="U491" s="87" t="b">
        <f>IF(AND(Table1[[#This Row],[INVENTROY SIZING]]&lt;0,Table1[[#This Row],[Lead Time (days)]]&lt;30),TRUE,FALSE)</f>
        <v>1</v>
      </c>
      <c r="V491" s="28">
        <v>0.82</v>
      </c>
      <c r="W491" s="28">
        <f>1.65+SQRT((30)*Table1[[#This Row],[Demand variability (COV)]])+(V491*Table1[[#This Row],[APU
(units)]])^2</f>
        <v>784.14055242270661</v>
      </c>
      <c r="X491" s="28">
        <f>(Table1[[#This Row],[INVENTORY IN UNITS ON HAND]]-W491)*Table1[[#This Row],[Std. Price ($)]]</f>
        <v>-6278.5621069598155</v>
      </c>
      <c r="Y491" s="28">
        <v>0.9</v>
      </c>
      <c r="Z491" s="28">
        <v>23</v>
      </c>
    </row>
    <row r="492" spans="1:26" x14ac:dyDescent="0.15">
      <c r="A492" s="31">
        <v>65224.582077097904</v>
      </c>
      <c r="B492" s="32">
        <v>5.1082099400000001</v>
      </c>
      <c r="C492" s="32">
        <v>1245.9457492643135</v>
      </c>
      <c r="D492" s="32">
        <f>C492/Table1[[#This Row],[Std. Price ($)]]</f>
        <v>243.91044297296705</v>
      </c>
      <c r="E492" s="28">
        <v>284</v>
      </c>
      <c r="F492" s="28">
        <f>Table1[[#This Row],[APU
(units)]]*(1+Table1[[#This Row],[APU Trend]])^0</f>
        <v>284</v>
      </c>
      <c r="G492" s="28">
        <f>Table1[[#This Row],[APU
(units)]]*(1+Table1[[#This Row],[APU Trend]])^1</f>
        <v>227.20000000000002</v>
      </c>
      <c r="H492" s="28">
        <f>Table1[[#This Row],[APU
(units)]]*(1+Table1[[#This Row],[APU Trend]])^2</f>
        <v>181.76000000000005</v>
      </c>
      <c r="I492" s="55">
        <f>Table1[[#This Row],[APU
(units)]]*(1+Table1[[#This Row],[APU Trend]])^3</f>
        <v>145.40800000000004</v>
      </c>
      <c r="J492" s="55">
        <f>Table1[[#This Row],[APU
(units)]]*(1+Table1[[#This Row],[APU Trend]])^4</f>
        <v>116.32640000000005</v>
      </c>
      <c r="K492" s="55">
        <f>Table1[[#This Row],[APU
(units)]]*(1+Table1[[#This Row],[APU Trend]])^5</f>
        <v>93.061120000000059</v>
      </c>
      <c r="L492" s="55">
        <f>Table1[[#This Row],[APU
(units)]]*(1+Table1[[#This Row],[APU Trend]])^6</f>
        <v>74.448896000000047</v>
      </c>
      <c r="M492" s="55">
        <f>Table1[[#This Row],[APU
(units)]]*(1+Table1[[#This Row],[APU Trend]])^7</f>
        <v>59.559116800000048</v>
      </c>
      <c r="N492" s="55">
        <f>Table1[[#This Row],[APU
(units)]]*(1+Table1[[#This Row],[APU Trend]])^8</f>
        <v>47.647293440000041</v>
      </c>
      <c r="O492" s="55">
        <f>Table1[[#This Row],[APU
(units)]]*(1+Table1[[#This Row],[APU Trend]])^9</f>
        <v>38.117834752000036</v>
      </c>
      <c r="P492" s="55">
        <f>Table1[[#This Row],[APU
(units)]]*(1+Table1[[#This Row],[APU Trend]])^10</f>
        <v>30.494267801600031</v>
      </c>
      <c r="Q492" s="55">
        <f>Table1[[#This Row],[APU
(units)]]*(1+Table1[[#This Row],[APU Trend]])^11</f>
        <v>24.395414241280026</v>
      </c>
      <c r="R492" s="55">
        <f>SUM(Table1[[#This Row],[Oct]:[September]])</f>
        <v>1322.4183430348805</v>
      </c>
      <c r="S492" s="55">
        <f>Table1[[#This Row],[On-Hand Stock ($)]]*Table1[[#This Row],[APU Trend]]</f>
        <v>-249.1891498528627</v>
      </c>
      <c r="T492" s="87">
        <v>-0.2</v>
      </c>
      <c r="U492" s="87" t="b">
        <f>IF(AND(Table1[[#This Row],[INVENTROY SIZING]]&lt;0,Table1[[#This Row],[Lead Time (days)]]&lt;30),TRUE,FALSE)</f>
        <v>0</v>
      </c>
      <c r="V492" s="28">
        <v>0.9</v>
      </c>
      <c r="W492" s="28">
        <f>1.65+SQRT((30)*Table1[[#This Row],[Demand variability (COV)]])+(V492*Table1[[#This Row],[APU
(units)]])^2</f>
        <v>65337.592575694958</v>
      </c>
      <c r="X492" s="28">
        <f>(Table1[[#This Row],[INVENTORY IN UNITS ON HAND]]-W492)*Table1[[#This Row],[Std. Price ($)]]</f>
        <v>-332512.19410157087</v>
      </c>
      <c r="Y492" s="28">
        <v>0.7</v>
      </c>
      <c r="Z492" s="28">
        <v>30</v>
      </c>
    </row>
    <row r="493" spans="1:26" x14ac:dyDescent="0.15">
      <c r="A493" s="31">
        <v>81307.769952492876</v>
      </c>
      <c r="B493" s="32">
        <v>199.27075995999999</v>
      </c>
      <c r="C493" s="32">
        <v>17123.323098910703</v>
      </c>
      <c r="D493" s="32">
        <f>C493/Table1[[#This Row],[Std. Price ($)]]</f>
        <v>85.929933234298403</v>
      </c>
      <c r="E493" s="28">
        <v>10</v>
      </c>
      <c r="F493" s="28">
        <f>Table1[[#This Row],[APU
(units)]]*(1+Table1[[#This Row],[APU Trend]])^0</f>
        <v>10</v>
      </c>
      <c r="G493" s="28">
        <f>Table1[[#This Row],[APU
(units)]]*(1+Table1[[#This Row],[APU Trend]])^1</f>
        <v>6</v>
      </c>
      <c r="H493" s="28">
        <f>Table1[[#This Row],[APU
(units)]]*(1+Table1[[#This Row],[APU Trend]])^2</f>
        <v>3.5999999999999996</v>
      </c>
      <c r="I493" s="55">
        <f>Table1[[#This Row],[APU
(units)]]*(1+Table1[[#This Row],[APU Trend]])^3</f>
        <v>2.16</v>
      </c>
      <c r="J493" s="55">
        <f>Table1[[#This Row],[APU
(units)]]*(1+Table1[[#This Row],[APU Trend]])^4</f>
        <v>1.2959999999999998</v>
      </c>
      <c r="K493" s="55">
        <f>Table1[[#This Row],[APU
(units)]]*(1+Table1[[#This Row],[APU Trend]])^5</f>
        <v>0.77759999999999996</v>
      </c>
      <c r="L493" s="55">
        <f>Table1[[#This Row],[APU
(units)]]*(1+Table1[[#This Row],[APU Trend]])^6</f>
        <v>0.46655999999999997</v>
      </c>
      <c r="M493" s="55">
        <f>Table1[[#This Row],[APU
(units)]]*(1+Table1[[#This Row],[APU Trend]])^7</f>
        <v>0.27993599999999996</v>
      </c>
      <c r="N493" s="55">
        <f>Table1[[#This Row],[APU
(units)]]*(1+Table1[[#This Row],[APU Trend]])^8</f>
        <v>0.16796159999999999</v>
      </c>
      <c r="O493" s="55">
        <f>Table1[[#This Row],[APU
(units)]]*(1+Table1[[#This Row],[APU Trend]])^9</f>
        <v>0.10077695999999998</v>
      </c>
      <c r="P493" s="55">
        <f>Table1[[#This Row],[APU
(units)]]*(1+Table1[[#This Row],[APU Trend]])^10</f>
        <v>6.046617599999999E-2</v>
      </c>
      <c r="Q493" s="55">
        <f>Table1[[#This Row],[APU
(units)]]*(1+Table1[[#This Row],[APU Trend]])^11</f>
        <v>3.6279705599999997E-2</v>
      </c>
      <c r="R493" s="55">
        <f>SUM(Table1[[#This Row],[Oct]:[September]])</f>
        <v>24.945580441600001</v>
      </c>
      <c r="S493" s="55">
        <f>Table1[[#This Row],[On-Hand Stock ($)]]*Table1[[#This Row],[APU Trend]]</f>
        <v>-6849.329239564282</v>
      </c>
      <c r="T493" s="87">
        <v>-0.4</v>
      </c>
      <c r="U493" s="87" t="b">
        <f>IF(AND(Table1[[#This Row],[INVENTROY SIZING]]&lt;0,Table1[[#This Row],[Lead Time (days)]]&lt;30),TRUE,FALSE)</f>
        <v>0</v>
      </c>
      <c r="V493" s="28">
        <v>0.82</v>
      </c>
      <c r="W493" s="28">
        <f>1.65+SQRT((30)*Table1[[#This Row],[Demand variability (COV)]])+(V493*Table1[[#This Row],[APU
(units)]])^2</f>
        <v>77.515543461139131</v>
      </c>
      <c r="X493" s="28">
        <f>(Table1[[#This Row],[INVENTORY IN UNITS ON HAND]]-W493)*Table1[[#This Row],[Std. Price ($)]]</f>
        <v>1676.7418446971001</v>
      </c>
      <c r="Y493" s="28">
        <v>2.48</v>
      </c>
      <c r="Z493" s="28">
        <v>90</v>
      </c>
    </row>
    <row r="494" spans="1:26" x14ac:dyDescent="0.15">
      <c r="A494" s="31">
        <v>65502.955637025705</v>
      </c>
      <c r="B494" s="32">
        <v>91.374999999999986</v>
      </c>
      <c r="C494" s="32">
        <v>1104.9758145790395</v>
      </c>
      <c r="D494" s="32">
        <f>C494/Table1[[#This Row],[Std. Price ($)]]</f>
        <v>12.092758572684428</v>
      </c>
      <c r="E494" s="28">
        <v>10</v>
      </c>
      <c r="F494" s="28">
        <f>Table1[[#This Row],[APU
(units)]]*(1+Table1[[#This Row],[APU Trend]])^0</f>
        <v>10</v>
      </c>
      <c r="G494" s="28">
        <f>Table1[[#This Row],[APU
(units)]]*(1+Table1[[#This Row],[APU Trend]])^1</f>
        <v>25</v>
      </c>
      <c r="H494" s="28">
        <f>Table1[[#This Row],[APU
(units)]]*(1+Table1[[#This Row],[APU Trend]])^2</f>
        <v>62.5</v>
      </c>
      <c r="I494" s="55">
        <f>Table1[[#This Row],[APU
(units)]]*(1+Table1[[#This Row],[APU Trend]])^3</f>
        <v>156.25</v>
      </c>
      <c r="J494" s="55">
        <f>Table1[[#This Row],[APU
(units)]]*(1+Table1[[#This Row],[APU Trend]])^4</f>
        <v>390.625</v>
      </c>
      <c r="K494" s="55">
        <f>Table1[[#This Row],[APU
(units)]]*(1+Table1[[#This Row],[APU Trend]])^5</f>
        <v>976.5625</v>
      </c>
      <c r="L494" s="55">
        <f>Table1[[#This Row],[APU
(units)]]*(1+Table1[[#This Row],[APU Trend]])^6</f>
        <v>2441.40625</v>
      </c>
      <c r="M494" s="55">
        <f>Table1[[#This Row],[APU
(units)]]*(1+Table1[[#This Row],[APU Trend]])^7</f>
        <v>6103.515625</v>
      </c>
      <c r="N494" s="55">
        <f>Table1[[#This Row],[APU
(units)]]*(1+Table1[[#This Row],[APU Trend]])^8</f>
        <v>15258.7890625</v>
      </c>
      <c r="O494" s="55">
        <f>Table1[[#This Row],[APU
(units)]]*(1+Table1[[#This Row],[APU Trend]])^9</f>
        <v>38146.97265625</v>
      </c>
      <c r="P494" s="55">
        <f>Table1[[#This Row],[APU
(units)]]*(1+Table1[[#This Row],[APU Trend]])^10</f>
        <v>95367.431640625</v>
      </c>
      <c r="Q494" s="55">
        <f>Table1[[#This Row],[APU
(units)]]*(1+Table1[[#This Row],[APU Trend]])^11</f>
        <v>238418.5791015625</v>
      </c>
      <c r="R494" s="55">
        <f>SUM(Table1[[#This Row],[Oct]:[September]])</f>
        <v>397357.6318359375</v>
      </c>
      <c r="S494" s="55">
        <f>Table1[[#This Row],[On-Hand Stock ($)]]*Table1[[#This Row],[APU Trend]]</f>
        <v>1657.4637218685593</v>
      </c>
      <c r="T494" s="87">
        <v>1.5</v>
      </c>
      <c r="U494" s="87" t="b">
        <f>IF(AND(Table1[[#This Row],[INVENTROY SIZING]]&lt;0,Table1[[#This Row],[Lead Time (days)]]&lt;30),TRUE,FALSE)</f>
        <v>0</v>
      </c>
      <c r="V494" s="28">
        <v>0.82</v>
      </c>
      <c r="W494" s="28">
        <f>1.65+SQRT((30)*Table1[[#This Row],[Demand variability (COV)]])+(V494*Table1[[#This Row],[APU
(units)]])^2</f>
        <v>73.969370039680115</v>
      </c>
      <c r="X494" s="28">
        <f>(Table1[[#This Row],[INVENTORY IN UNITS ON HAND]]-W494)*Table1[[#This Row],[Std. Price ($)]]</f>
        <v>-5653.97537279673</v>
      </c>
      <c r="Y494" s="28">
        <v>0.86</v>
      </c>
      <c r="Z494" s="28">
        <v>30</v>
      </c>
    </row>
    <row r="495" spans="1:26" x14ac:dyDescent="0.15">
      <c r="A495" s="31">
        <v>46022.170487148986</v>
      </c>
      <c r="B495" s="32">
        <v>11.784285879999999</v>
      </c>
      <c r="C495" s="32">
        <v>229.82545773825004</v>
      </c>
      <c r="D495" s="32">
        <f>C495/Table1[[#This Row],[Std. Price ($)]]</f>
        <v>19.5027055587903</v>
      </c>
      <c r="E495" s="28">
        <v>50</v>
      </c>
      <c r="F495" s="28">
        <f>Table1[[#This Row],[APU
(units)]]*(1+Table1[[#This Row],[APU Trend]])^0</f>
        <v>50</v>
      </c>
      <c r="G495" s="28">
        <f>Table1[[#This Row],[APU
(units)]]*(1+Table1[[#This Row],[APU Trend]])^1</f>
        <v>30</v>
      </c>
      <c r="H495" s="28">
        <f>Table1[[#This Row],[APU
(units)]]*(1+Table1[[#This Row],[APU Trend]])^2</f>
        <v>18</v>
      </c>
      <c r="I495" s="55">
        <f>Table1[[#This Row],[APU
(units)]]*(1+Table1[[#This Row],[APU Trend]])^3</f>
        <v>10.8</v>
      </c>
      <c r="J495" s="55">
        <f>Table1[[#This Row],[APU
(units)]]*(1+Table1[[#This Row],[APU Trend]])^4</f>
        <v>6.4799999999999995</v>
      </c>
      <c r="K495" s="55">
        <f>Table1[[#This Row],[APU
(units)]]*(1+Table1[[#This Row],[APU Trend]])^5</f>
        <v>3.8879999999999999</v>
      </c>
      <c r="L495" s="55">
        <f>Table1[[#This Row],[APU
(units)]]*(1+Table1[[#This Row],[APU Trend]])^6</f>
        <v>2.3327999999999998</v>
      </c>
      <c r="M495" s="55">
        <f>Table1[[#This Row],[APU
(units)]]*(1+Table1[[#This Row],[APU Trend]])^7</f>
        <v>1.3996799999999998</v>
      </c>
      <c r="N495" s="55">
        <f>Table1[[#This Row],[APU
(units)]]*(1+Table1[[#This Row],[APU Trend]])^8</f>
        <v>0.83980799999999989</v>
      </c>
      <c r="O495" s="55">
        <f>Table1[[#This Row],[APU
(units)]]*(1+Table1[[#This Row],[APU Trend]])^9</f>
        <v>0.50388479999999991</v>
      </c>
      <c r="P495" s="55">
        <f>Table1[[#This Row],[APU
(units)]]*(1+Table1[[#This Row],[APU Trend]])^10</f>
        <v>0.30233087999999997</v>
      </c>
      <c r="Q495" s="55">
        <f>Table1[[#This Row],[APU
(units)]]*(1+Table1[[#This Row],[APU Trend]])^11</f>
        <v>0.18139852799999998</v>
      </c>
      <c r="R495" s="55">
        <f>SUM(Table1[[#This Row],[Oct]:[September]])</f>
        <v>124.72790220800002</v>
      </c>
      <c r="S495" s="55">
        <f>Table1[[#This Row],[On-Hand Stock ($)]]*Table1[[#This Row],[APU Trend]]</f>
        <v>-91.930183095300023</v>
      </c>
      <c r="T495" s="87">
        <v>-0.4</v>
      </c>
      <c r="U495" s="87" t="b">
        <f>IF(AND(Table1[[#This Row],[INVENTROY SIZING]]&lt;0,Table1[[#This Row],[Lead Time (days)]]&lt;30),TRUE,FALSE)</f>
        <v>0</v>
      </c>
      <c r="V495" s="28">
        <v>1</v>
      </c>
      <c r="W495" s="28">
        <f>1.65+SQRT((30)*Table1[[#This Row],[Demand variability (COV)]])+(V495*Table1[[#This Row],[APU
(units)]])^2</f>
        <v>2504.3886127875257</v>
      </c>
      <c r="X495" s="28">
        <f>(Table1[[#This Row],[INVENTORY IN UNITS ON HAND]]-W495)*Table1[[#This Row],[Std. Price ($)]]</f>
        <v>-29282.605909966576</v>
      </c>
      <c r="Y495" s="28">
        <v>0.25</v>
      </c>
      <c r="Z495" s="28">
        <v>30</v>
      </c>
    </row>
    <row r="496" spans="1:26" x14ac:dyDescent="0.15">
      <c r="A496" s="31">
        <v>19739.639021937459</v>
      </c>
      <c r="B496" s="32">
        <v>24.893672229999996</v>
      </c>
      <c r="C496" s="32">
        <v>64.122612771071246</v>
      </c>
      <c r="D496" s="32">
        <f>C496/Table1[[#This Row],[Std. Price ($)]]</f>
        <v>2.5758599285241437</v>
      </c>
      <c r="E496" s="28">
        <v>10</v>
      </c>
      <c r="F496" s="28">
        <f>Table1[[#This Row],[APU
(units)]]*(1+Table1[[#This Row],[APU Trend]])^0</f>
        <v>10</v>
      </c>
      <c r="G496" s="28">
        <f>Table1[[#This Row],[APU
(units)]]*(1+Table1[[#This Row],[APU Trend]])^1</f>
        <v>22</v>
      </c>
      <c r="H496" s="28">
        <f>Table1[[#This Row],[APU
(units)]]*(1+Table1[[#This Row],[APU Trend]])^2</f>
        <v>48.400000000000006</v>
      </c>
      <c r="I496" s="55">
        <f>Table1[[#This Row],[APU
(units)]]*(1+Table1[[#This Row],[APU Trend]])^3</f>
        <v>106.48000000000003</v>
      </c>
      <c r="J496" s="55">
        <f>Table1[[#This Row],[APU
(units)]]*(1+Table1[[#This Row],[APU Trend]])^4</f>
        <v>234.25600000000006</v>
      </c>
      <c r="K496" s="55">
        <f>Table1[[#This Row],[APU
(units)]]*(1+Table1[[#This Row],[APU Trend]])^5</f>
        <v>515.36320000000023</v>
      </c>
      <c r="L496" s="55">
        <f>Table1[[#This Row],[APU
(units)]]*(1+Table1[[#This Row],[APU Trend]])^6</f>
        <v>1133.7990400000006</v>
      </c>
      <c r="M496" s="55">
        <f>Table1[[#This Row],[APU
(units)]]*(1+Table1[[#This Row],[APU Trend]])^7</f>
        <v>2494.3578880000014</v>
      </c>
      <c r="N496" s="55">
        <f>Table1[[#This Row],[APU
(units)]]*(1+Table1[[#This Row],[APU Trend]])^8</f>
        <v>5487.5873536000026</v>
      </c>
      <c r="O496" s="55">
        <f>Table1[[#This Row],[APU
(units)]]*(1+Table1[[#This Row],[APU Trend]])^9</f>
        <v>12072.692177920007</v>
      </c>
      <c r="P496" s="55">
        <f>Table1[[#This Row],[APU
(units)]]*(1+Table1[[#This Row],[APU Trend]])^10</f>
        <v>26559.922791424018</v>
      </c>
      <c r="Q496" s="55">
        <f>Table1[[#This Row],[APU
(units)]]*(1+Table1[[#This Row],[APU Trend]])^11</f>
        <v>58431.83014113285</v>
      </c>
      <c r="R496" s="55">
        <f>SUM(Table1[[#This Row],[Oct]:[September]])</f>
        <v>107116.68859207688</v>
      </c>
      <c r="S496" s="55">
        <f>Table1[[#This Row],[On-Hand Stock ($)]]*Table1[[#This Row],[APU Trend]]</f>
        <v>76.947135325285487</v>
      </c>
      <c r="T496" s="87">
        <v>1.2</v>
      </c>
      <c r="U496" s="87" t="b">
        <f>IF(AND(Table1[[#This Row],[INVENTROY SIZING]]&lt;0,Table1[[#This Row],[Lead Time (days)]]&lt;30),TRUE,FALSE)</f>
        <v>0</v>
      </c>
      <c r="V496" s="28">
        <v>1</v>
      </c>
      <c r="W496" s="28">
        <f>1.65+SQRT((30)*Table1[[#This Row],[Demand variability (COV)]])+(V496*Table1[[#This Row],[APU
(units)]])^2</f>
        <v>104.38861278752583</v>
      </c>
      <c r="X496" s="28">
        <f>(Table1[[#This Row],[INVENTORY IN UNITS ON HAND]]-W496)*Table1[[#This Row],[Std. Price ($)]]</f>
        <v>-2534.4932985059831</v>
      </c>
      <c r="Y496" s="28">
        <v>0.25</v>
      </c>
      <c r="Z496" s="28">
        <v>23</v>
      </c>
    </row>
    <row r="497" spans="1:26" x14ac:dyDescent="0.15">
      <c r="A497" s="31">
        <v>75522.246751191589</v>
      </c>
      <c r="B497" s="32">
        <v>8.7497057899999984</v>
      </c>
      <c r="C497" s="32">
        <v>898.76969827685014</v>
      </c>
      <c r="D497" s="32">
        <f>C497/Table1[[#This Row],[Std. Price ($)]]</f>
        <v>102.7199908028965</v>
      </c>
      <c r="E497" s="28">
        <v>42</v>
      </c>
      <c r="F497" s="28">
        <f>Table1[[#This Row],[APU
(units)]]*(1+Table1[[#This Row],[APU Trend]])^0</f>
        <v>42</v>
      </c>
      <c r="G497" s="28">
        <f>Table1[[#This Row],[APU
(units)]]*(1+Table1[[#This Row],[APU Trend]])^1</f>
        <v>50.4</v>
      </c>
      <c r="H497" s="28">
        <f>Table1[[#This Row],[APU
(units)]]*(1+Table1[[#This Row],[APU Trend]])^2</f>
        <v>60.48</v>
      </c>
      <c r="I497" s="55">
        <f>Table1[[#This Row],[APU
(units)]]*(1+Table1[[#This Row],[APU Trend]])^3</f>
        <v>72.575999999999993</v>
      </c>
      <c r="J497" s="55">
        <f>Table1[[#This Row],[APU
(units)]]*(1+Table1[[#This Row],[APU Trend]])^4</f>
        <v>87.091200000000001</v>
      </c>
      <c r="K497" s="55">
        <f>Table1[[#This Row],[APU
(units)]]*(1+Table1[[#This Row],[APU Trend]])^5</f>
        <v>104.50944</v>
      </c>
      <c r="L497" s="55">
        <f>Table1[[#This Row],[APU
(units)]]*(1+Table1[[#This Row],[APU Trend]])^6</f>
        <v>125.41132799999998</v>
      </c>
      <c r="M497" s="55">
        <f>Table1[[#This Row],[APU
(units)]]*(1+Table1[[#This Row],[APU Trend]])^7</f>
        <v>150.4935936</v>
      </c>
      <c r="N497" s="55">
        <f>Table1[[#This Row],[APU
(units)]]*(1+Table1[[#This Row],[APU Trend]])^8</f>
        <v>180.59231231999996</v>
      </c>
      <c r="O497" s="55">
        <f>Table1[[#This Row],[APU
(units)]]*(1+Table1[[#This Row],[APU Trend]])^9</f>
        <v>216.71077478399997</v>
      </c>
      <c r="P497" s="55">
        <f>Table1[[#This Row],[APU
(units)]]*(1+Table1[[#This Row],[APU Trend]])^10</f>
        <v>260.05292974079998</v>
      </c>
      <c r="Q497" s="55">
        <f>Table1[[#This Row],[APU
(units)]]*(1+Table1[[#This Row],[APU Trend]])^11</f>
        <v>312.06351568895997</v>
      </c>
      <c r="R497" s="55">
        <f>SUM(Table1[[#This Row],[Oct]:[September]])</f>
        <v>1662.3810941337599</v>
      </c>
      <c r="S497" s="55">
        <f>Table1[[#This Row],[On-Hand Stock ($)]]*Table1[[#This Row],[APU Trend]]</f>
        <v>179.75393965537003</v>
      </c>
      <c r="T497" s="87">
        <v>0.2</v>
      </c>
      <c r="U497" s="87" t="b">
        <f>IF(AND(Table1[[#This Row],[INVENTROY SIZING]]&lt;0,Table1[[#This Row],[Lead Time (days)]]&lt;30),TRUE,FALSE)</f>
        <v>0</v>
      </c>
      <c r="V497" s="28">
        <v>1</v>
      </c>
      <c r="W497" s="28">
        <f>1.65+SQRT((30)*Table1[[#This Row],[Demand variability (COV)]])+(V497*Table1[[#This Row],[APU
(units)]])^2</f>
        <v>1772.7492957397196</v>
      </c>
      <c r="X497" s="28">
        <f>(Table1[[#This Row],[INVENTORY IN UNITS ON HAND]]-W497)*Table1[[#This Row],[Std. Price ($)]]</f>
        <v>-14612.265078875394</v>
      </c>
      <c r="Y497" s="28">
        <v>1.68</v>
      </c>
      <c r="Z497" s="28">
        <v>30</v>
      </c>
    </row>
    <row r="498" spans="1:26" x14ac:dyDescent="0.15">
      <c r="A498" s="31">
        <v>19197.776843730895</v>
      </c>
      <c r="B498" s="32">
        <v>16.233888469999997</v>
      </c>
      <c r="C498" s="32">
        <v>855.57666875288464</v>
      </c>
      <c r="D498" s="32">
        <f>C498/Table1[[#This Row],[Std. Price ($)]]</f>
        <v>52.703125953709652</v>
      </c>
      <c r="E498" s="28">
        <v>10</v>
      </c>
      <c r="F498" s="28">
        <f>Table1[[#This Row],[APU
(units)]]*(1+Table1[[#This Row],[APU Trend]])^0</f>
        <v>10</v>
      </c>
      <c r="G498" s="28">
        <f>Table1[[#This Row],[APU
(units)]]*(1+Table1[[#This Row],[APU Trend]])^1</f>
        <v>15</v>
      </c>
      <c r="H498" s="28">
        <f>Table1[[#This Row],[APU
(units)]]*(1+Table1[[#This Row],[APU Trend]])^2</f>
        <v>22.5</v>
      </c>
      <c r="I498" s="55">
        <f>Table1[[#This Row],[APU
(units)]]*(1+Table1[[#This Row],[APU Trend]])^3</f>
        <v>33.75</v>
      </c>
      <c r="J498" s="55">
        <f>Table1[[#This Row],[APU
(units)]]*(1+Table1[[#This Row],[APU Trend]])^4</f>
        <v>50.625</v>
      </c>
      <c r="K498" s="55">
        <f>Table1[[#This Row],[APU
(units)]]*(1+Table1[[#This Row],[APU Trend]])^5</f>
        <v>75.9375</v>
      </c>
      <c r="L498" s="55">
        <f>Table1[[#This Row],[APU
(units)]]*(1+Table1[[#This Row],[APU Trend]])^6</f>
        <v>113.90625</v>
      </c>
      <c r="M498" s="55">
        <f>Table1[[#This Row],[APU
(units)]]*(1+Table1[[#This Row],[APU Trend]])^7</f>
        <v>170.859375</v>
      </c>
      <c r="N498" s="55">
        <f>Table1[[#This Row],[APU
(units)]]*(1+Table1[[#This Row],[APU Trend]])^8</f>
        <v>256.2890625</v>
      </c>
      <c r="O498" s="55">
        <f>Table1[[#This Row],[APU
(units)]]*(1+Table1[[#This Row],[APU Trend]])^9</f>
        <v>384.43359375</v>
      </c>
      <c r="P498" s="55">
        <f>Table1[[#This Row],[APU
(units)]]*(1+Table1[[#This Row],[APU Trend]])^10</f>
        <v>576.650390625</v>
      </c>
      <c r="Q498" s="55">
        <f>Table1[[#This Row],[APU
(units)]]*(1+Table1[[#This Row],[APU Trend]])^11</f>
        <v>864.9755859375</v>
      </c>
      <c r="R498" s="55">
        <f>SUM(Table1[[#This Row],[Oct]:[September]])</f>
        <v>2574.9267578125</v>
      </c>
      <c r="S498" s="55">
        <f>Table1[[#This Row],[On-Hand Stock ($)]]*Table1[[#This Row],[APU Trend]]</f>
        <v>427.78833437644232</v>
      </c>
      <c r="T498" s="87">
        <v>0.5</v>
      </c>
      <c r="U498" s="87" t="b">
        <f>IF(AND(Table1[[#This Row],[INVENTROY SIZING]]&lt;0,Table1[[#This Row],[Lead Time (days)]]&lt;30),TRUE,FALSE)</f>
        <v>0</v>
      </c>
      <c r="V498" s="28">
        <v>0.83</v>
      </c>
      <c r="W498" s="28">
        <f>1.65+SQRT((30)*Table1[[#This Row],[Demand variability (COV)]])+(V498*Table1[[#This Row],[APU
(units)]])^2</f>
        <v>77.292777206453636</v>
      </c>
      <c r="X498" s="28">
        <f>(Table1[[#This Row],[INVENTORY IN UNITS ON HAND]]-W498)*Table1[[#This Row],[Std. Price ($)]]</f>
        <v>-399.18565595324151</v>
      </c>
      <c r="Y498" s="28">
        <v>1.52</v>
      </c>
      <c r="Z498" s="28">
        <v>73</v>
      </c>
    </row>
    <row r="499" spans="1:26" x14ac:dyDescent="0.15">
      <c r="A499" s="31">
        <v>38559.744166997443</v>
      </c>
      <c r="B499" s="32">
        <v>13.827569769999998</v>
      </c>
      <c r="C499" s="32">
        <v>68.296574101379136</v>
      </c>
      <c r="D499" s="32">
        <f>C499/Table1[[#This Row],[Std. Price ($)]]</f>
        <v>4.939159609200015</v>
      </c>
      <c r="E499" s="28">
        <v>10</v>
      </c>
      <c r="F499" s="28">
        <f>Table1[[#This Row],[APU
(units)]]*(1+Table1[[#This Row],[APU Trend]])^0</f>
        <v>10</v>
      </c>
      <c r="G499" s="28">
        <f>Table1[[#This Row],[APU
(units)]]*(1+Table1[[#This Row],[APU Trend]])^1</f>
        <v>8</v>
      </c>
      <c r="H499" s="28">
        <f>Table1[[#This Row],[APU
(units)]]*(1+Table1[[#This Row],[APU Trend]])^2</f>
        <v>6.4000000000000012</v>
      </c>
      <c r="I499" s="55">
        <f>Table1[[#This Row],[APU
(units)]]*(1+Table1[[#This Row],[APU Trend]])^3</f>
        <v>5.120000000000001</v>
      </c>
      <c r="J499" s="55">
        <f>Table1[[#This Row],[APU
(units)]]*(1+Table1[[#This Row],[APU Trend]])^4</f>
        <v>4.0960000000000019</v>
      </c>
      <c r="K499" s="55">
        <f>Table1[[#This Row],[APU
(units)]]*(1+Table1[[#This Row],[APU Trend]])^5</f>
        <v>3.2768000000000019</v>
      </c>
      <c r="L499" s="55">
        <f>Table1[[#This Row],[APU
(units)]]*(1+Table1[[#This Row],[APU Trend]])^6</f>
        <v>2.6214400000000015</v>
      </c>
      <c r="M499" s="55">
        <f>Table1[[#This Row],[APU
(units)]]*(1+Table1[[#This Row],[APU Trend]])^7</f>
        <v>2.0971520000000017</v>
      </c>
      <c r="N499" s="55">
        <f>Table1[[#This Row],[APU
(units)]]*(1+Table1[[#This Row],[APU Trend]])^8</f>
        <v>1.6777216000000015</v>
      </c>
      <c r="O499" s="55">
        <f>Table1[[#This Row],[APU
(units)]]*(1+Table1[[#This Row],[APU Trend]])^9</f>
        <v>1.3421772800000011</v>
      </c>
      <c r="P499" s="55">
        <f>Table1[[#This Row],[APU
(units)]]*(1+Table1[[#This Row],[APU Trend]])^10</f>
        <v>1.0737418240000012</v>
      </c>
      <c r="Q499" s="55">
        <f>Table1[[#This Row],[APU
(units)]]*(1+Table1[[#This Row],[APU Trend]])^11</f>
        <v>0.85899345920000092</v>
      </c>
      <c r="R499" s="55">
        <f>SUM(Table1[[#This Row],[Oct]:[September]])</f>
        <v>46.564026163200012</v>
      </c>
      <c r="S499" s="55">
        <f>Table1[[#This Row],[On-Hand Stock ($)]]*Table1[[#This Row],[APU Trend]]</f>
        <v>-13.659314820275828</v>
      </c>
      <c r="T499" s="87">
        <v>-0.2</v>
      </c>
      <c r="U499" s="87" t="b">
        <f>IF(AND(Table1[[#This Row],[INVENTROY SIZING]]&lt;0,Table1[[#This Row],[Lead Time (days)]]&lt;30),TRUE,FALSE)</f>
        <v>0</v>
      </c>
      <c r="V499" s="28">
        <v>0.75</v>
      </c>
      <c r="W499" s="28">
        <f>1.65+SQRT((30)*Table1[[#This Row],[Demand variability (COV)]])+(V499*Table1[[#This Row],[APU
(units)]])^2</f>
        <v>60.63861278752583</v>
      </c>
      <c r="X499" s="28">
        <f>(Table1[[#This Row],[INVENTORY IN UNITS ON HAND]]-W499)*Table1[[#This Row],[Std. Price ($)]]</f>
        <v>-770.18807497414832</v>
      </c>
      <c r="Y499" s="28">
        <v>0.25</v>
      </c>
      <c r="Z499" s="28">
        <v>30</v>
      </c>
    </row>
    <row r="500" spans="1:26" x14ac:dyDescent="0.15">
      <c r="A500" s="31">
        <v>41967.30896940433</v>
      </c>
      <c r="B500" s="32">
        <v>96.550223289999991</v>
      </c>
      <c r="C500" s="32">
        <v>920.39235198990741</v>
      </c>
      <c r="D500" s="32">
        <f>C500/Table1[[#This Row],[Std. Price ($)]]</f>
        <v>9.5327832564964705</v>
      </c>
      <c r="E500" s="28">
        <v>10</v>
      </c>
      <c r="F500" s="28">
        <f>Table1[[#This Row],[APU
(units)]]*(1+Table1[[#This Row],[APU Trend]])^0</f>
        <v>10</v>
      </c>
      <c r="G500" s="28">
        <f>Table1[[#This Row],[APU
(units)]]*(1+Table1[[#This Row],[APU Trend]])^1</f>
        <v>18</v>
      </c>
      <c r="H500" s="28">
        <f>Table1[[#This Row],[APU
(units)]]*(1+Table1[[#This Row],[APU Trend]])^2</f>
        <v>32.400000000000006</v>
      </c>
      <c r="I500" s="55">
        <f>Table1[[#This Row],[APU
(units)]]*(1+Table1[[#This Row],[APU Trend]])^3</f>
        <v>58.320000000000007</v>
      </c>
      <c r="J500" s="55">
        <f>Table1[[#This Row],[APU
(units)]]*(1+Table1[[#This Row],[APU Trend]])^4</f>
        <v>104.97600000000003</v>
      </c>
      <c r="K500" s="55">
        <f>Table1[[#This Row],[APU
(units)]]*(1+Table1[[#This Row],[APU Trend]])^5</f>
        <v>188.95680000000004</v>
      </c>
      <c r="L500" s="55">
        <f>Table1[[#This Row],[APU
(units)]]*(1+Table1[[#This Row],[APU Trend]])^6</f>
        <v>340.12224000000009</v>
      </c>
      <c r="M500" s="55">
        <f>Table1[[#This Row],[APU
(units)]]*(1+Table1[[#This Row],[APU Trend]])^7</f>
        <v>612.22003200000017</v>
      </c>
      <c r="N500" s="55">
        <f>Table1[[#This Row],[APU
(units)]]*(1+Table1[[#This Row],[APU Trend]])^8</f>
        <v>1101.9960576000003</v>
      </c>
      <c r="O500" s="55">
        <f>Table1[[#This Row],[APU
(units)]]*(1+Table1[[#This Row],[APU Trend]])^9</f>
        <v>1983.5929036800007</v>
      </c>
      <c r="P500" s="55">
        <f>Table1[[#This Row],[APU
(units)]]*(1+Table1[[#This Row],[APU Trend]])^10</f>
        <v>3570.4672266240013</v>
      </c>
      <c r="Q500" s="55">
        <f>Table1[[#This Row],[APU
(units)]]*(1+Table1[[#This Row],[APU Trend]])^11</f>
        <v>6426.8410079232035</v>
      </c>
      <c r="R500" s="55">
        <f>SUM(Table1[[#This Row],[Oct]:[September]])</f>
        <v>14447.892267827207</v>
      </c>
      <c r="S500" s="55">
        <f>Table1[[#This Row],[On-Hand Stock ($)]]*Table1[[#This Row],[APU Trend]]</f>
        <v>736.31388159192602</v>
      </c>
      <c r="T500" s="87">
        <v>0.8</v>
      </c>
      <c r="U500" s="87" t="b">
        <f>IF(AND(Table1[[#This Row],[INVENTROY SIZING]]&lt;0,Table1[[#This Row],[Lead Time (days)]]&lt;30),TRUE,FALSE)</f>
        <v>0</v>
      </c>
      <c r="V500" s="28">
        <v>0.82</v>
      </c>
      <c r="W500" s="28">
        <f>1.65+SQRT((30)*Table1[[#This Row],[Demand variability (COV)]])+(V500*Table1[[#This Row],[APU
(units)]])^2</f>
        <v>71.628612787525825</v>
      </c>
      <c r="X500" s="28">
        <f>(Table1[[#This Row],[INVENTORY IN UNITS ON HAND]]-W500)*Table1[[#This Row],[Std. Price ($)]]</f>
        <v>-5995.3662065986591</v>
      </c>
      <c r="Y500" s="28">
        <v>0.25</v>
      </c>
      <c r="Z500" s="28">
        <v>66</v>
      </c>
    </row>
    <row r="501" spans="1:26" x14ac:dyDescent="0.15">
      <c r="A501" s="31">
        <v>17682.881264557025</v>
      </c>
      <c r="B501" s="32">
        <v>86.897719169999988</v>
      </c>
      <c r="C501" s="32">
        <v>341.95071595123915</v>
      </c>
      <c r="D501" s="32">
        <f>C501/Table1[[#This Row],[Std. Price ($)]]</f>
        <v>3.9350942604405206</v>
      </c>
      <c r="E501" s="28">
        <v>10</v>
      </c>
      <c r="F501" s="28">
        <f>Table1[[#This Row],[APU
(units)]]*(1+Table1[[#This Row],[APU Trend]])^0</f>
        <v>10</v>
      </c>
      <c r="G501" s="28">
        <f>Table1[[#This Row],[APU
(units)]]*(1+Table1[[#This Row],[APU Trend]])^1</f>
        <v>3.0000000000000004</v>
      </c>
      <c r="H501" s="28">
        <f>Table1[[#This Row],[APU
(units)]]*(1+Table1[[#This Row],[APU Trend]])^2</f>
        <v>0.90000000000000024</v>
      </c>
      <c r="I501" s="55">
        <f>Table1[[#This Row],[APU
(units)]]*(1+Table1[[#This Row],[APU Trend]])^3</f>
        <v>0.27000000000000013</v>
      </c>
      <c r="J501" s="55">
        <f>Table1[[#This Row],[APU
(units)]]*(1+Table1[[#This Row],[APU Trend]])^4</f>
        <v>8.1000000000000044E-2</v>
      </c>
      <c r="K501" s="55">
        <f>Table1[[#This Row],[APU
(units)]]*(1+Table1[[#This Row],[APU Trend]])^5</f>
        <v>2.4300000000000016E-2</v>
      </c>
      <c r="L501" s="55">
        <f>Table1[[#This Row],[APU
(units)]]*(1+Table1[[#This Row],[APU Trend]])^6</f>
        <v>7.2900000000000057E-3</v>
      </c>
      <c r="M501" s="55">
        <f>Table1[[#This Row],[APU
(units)]]*(1+Table1[[#This Row],[APU Trend]])^7</f>
        <v>2.1870000000000023E-3</v>
      </c>
      <c r="N501" s="55">
        <f>Table1[[#This Row],[APU
(units)]]*(1+Table1[[#This Row],[APU Trend]])^8</f>
        <v>6.5610000000000071E-4</v>
      </c>
      <c r="O501" s="55">
        <f>Table1[[#This Row],[APU
(units)]]*(1+Table1[[#This Row],[APU Trend]])^9</f>
        <v>1.9683000000000024E-4</v>
      </c>
      <c r="P501" s="55">
        <f>Table1[[#This Row],[APU
(units)]]*(1+Table1[[#This Row],[APU Trend]])^10</f>
        <v>5.9049000000000078E-5</v>
      </c>
      <c r="Q501" s="55">
        <f>Table1[[#This Row],[APU
(units)]]*(1+Table1[[#This Row],[APU Trend]])^11</f>
        <v>1.7714700000000025E-5</v>
      </c>
      <c r="R501" s="55">
        <f>SUM(Table1[[#This Row],[Oct]:[September]])</f>
        <v>14.2857066937</v>
      </c>
      <c r="S501" s="55">
        <f>Table1[[#This Row],[On-Hand Stock ($)]]*Table1[[#This Row],[APU Trend]]</f>
        <v>-239.36550116586739</v>
      </c>
      <c r="T501" s="87">
        <v>-0.7</v>
      </c>
      <c r="U501" s="87" t="b">
        <f>IF(AND(Table1[[#This Row],[INVENTROY SIZING]]&lt;0,Table1[[#This Row],[Lead Time (days)]]&lt;30),TRUE,FALSE)</f>
        <v>1</v>
      </c>
      <c r="V501" s="28">
        <v>0.71</v>
      </c>
      <c r="W501" s="28">
        <f>1.65+SQRT((30)*Table1[[#This Row],[Demand variability (COV)]])+(V501*Table1[[#This Row],[APU
(units)]])^2</f>
        <v>54.798612787525826</v>
      </c>
      <c r="X501" s="28">
        <f>(Table1[[#This Row],[INVENTORY IN UNITS ON HAND]]-W501)*Table1[[#This Row],[Std. Price ($)]]</f>
        <v>-4419.9237489647503</v>
      </c>
      <c r="Y501" s="28">
        <v>0.25</v>
      </c>
      <c r="Z501" s="28">
        <v>26</v>
      </c>
    </row>
    <row r="502" spans="1:26" x14ac:dyDescent="0.15">
      <c r="A502" s="31">
        <v>57244.614427304696</v>
      </c>
      <c r="B502" s="32">
        <v>223.17313555999996</v>
      </c>
      <c r="C502" s="32">
        <v>566.31795854014331</v>
      </c>
      <c r="D502" s="32">
        <f>C502/Table1[[#This Row],[Std. Price ($)]]</f>
        <v>2.5375722625355555</v>
      </c>
      <c r="E502" s="28">
        <v>10</v>
      </c>
      <c r="F502" s="28">
        <f>Table1[[#This Row],[APU
(units)]]*(1+Table1[[#This Row],[APU Trend]])^0</f>
        <v>10</v>
      </c>
      <c r="G502" s="28">
        <f>Table1[[#This Row],[APU
(units)]]*(1+Table1[[#This Row],[APU Trend]])^1</f>
        <v>14</v>
      </c>
      <c r="H502" s="28">
        <f>Table1[[#This Row],[APU
(units)]]*(1+Table1[[#This Row],[APU Trend]])^2</f>
        <v>19.599999999999998</v>
      </c>
      <c r="I502" s="55">
        <f>Table1[[#This Row],[APU
(units)]]*(1+Table1[[#This Row],[APU Trend]])^3</f>
        <v>27.439999999999994</v>
      </c>
      <c r="J502" s="55">
        <f>Table1[[#This Row],[APU
(units)]]*(1+Table1[[#This Row],[APU Trend]])^4</f>
        <v>38.41599999999999</v>
      </c>
      <c r="K502" s="55">
        <f>Table1[[#This Row],[APU
(units)]]*(1+Table1[[#This Row],[APU Trend]])^5</f>
        <v>53.782399999999981</v>
      </c>
      <c r="L502" s="55">
        <f>Table1[[#This Row],[APU
(units)]]*(1+Table1[[#This Row],[APU Trend]])^6</f>
        <v>75.29535999999996</v>
      </c>
      <c r="M502" s="55">
        <f>Table1[[#This Row],[APU
(units)]]*(1+Table1[[#This Row],[APU Trend]])^7</f>
        <v>105.41350399999993</v>
      </c>
      <c r="N502" s="55">
        <f>Table1[[#This Row],[APU
(units)]]*(1+Table1[[#This Row],[APU Trend]])^8</f>
        <v>147.5789055999999</v>
      </c>
      <c r="O502" s="55">
        <f>Table1[[#This Row],[APU
(units)]]*(1+Table1[[#This Row],[APU Trend]])^9</f>
        <v>206.61046783999984</v>
      </c>
      <c r="P502" s="55">
        <f>Table1[[#This Row],[APU
(units)]]*(1+Table1[[#This Row],[APU Trend]])^10</f>
        <v>289.25465497599981</v>
      </c>
      <c r="Q502" s="55">
        <f>Table1[[#This Row],[APU
(units)]]*(1+Table1[[#This Row],[APU Trend]])^11</f>
        <v>404.9565169663997</v>
      </c>
      <c r="R502" s="55">
        <f>SUM(Table1[[#This Row],[Oct]:[September]])</f>
        <v>1392.3478093823992</v>
      </c>
      <c r="S502" s="55">
        <f>Table1[[#This Row],[On-Hand Stock ($)]]*Table1[[#This Row],[APU Trend]]</f>
        <v>226.52718341605734</v>
      </c>
      <c r="T502" s="87">
        <v>0.4</v>
      </c>
      <c r="U502" s="87" t="b">
        <f>IF(AND(Table1[[#This Row],[INVENTROY SIZING]]&lt;0,Table1[[#This Row],[Lead Time (days)]]&lt;30),TRUE,FALSE)</f>
        <v>0</v>
      </c>
      <c r="V502" s="28">
        <v>1</v>
      </c>
      <c r="W502" s="28">
        <f>1.65+SQRT((30)*Table1[[#This Row],[Demand variability (COV)]])+(V502*Table1[[#This Row],[APU
(units)]])^2</f>
        <v>104.38861278752583</v>
      </c>
      <c r="X502" s="28">
        <f>(Table1[[#This Row],[INVENTORY IN UNITS ON HAND]]-W502)*Table1[[#This Row],[Std. Price ($)]]</f>
        <v>-22730.416074010704</v>
      </c>
      <c r="Y502" s="28">
        <v>0.25</v>
      </c>
      <c r="Z502" s="28">
        <v>26</v>
      </c>
    </row>
    <row r="503" spans="1:26" x14ac:dyDescent="0.15">
      <c r="A503" s="31">
        <v>62023.604364732812</v>
      </c>
      <c r="B503" s="32">
        <v>5.9999727499999986</v>
      </c>
      <c r="C503" s="32">
        <v>1304.1048688678297</v>
      </c>
      <c r="D503" s="32">
        <f>C503/Table1[[#This Row],[Std. Price ($)]]</f>
        <v>217.35179861739039</v>
      </c>
      <c r="E503" s="28">
        <v>106</v>
      </c>
      <c r="F503" s="28">
        <f>Table1[[#This Row],[APU
(units)]]*(1+Table1[[#This Row],[APU Trend]])^0</f>
        <v>106</v>
      </c>
      <c r="G503" s="28">
        <f>Table1[[#This Row],[APU
(units)]]*(1+Table1[[#This Row],[APU Trend]])^1</f>
        <v>63.599999999999994</v>
      </c>
      <c r="H503" s="28">
        <f>Table1[[#This Row],[APU
(units)]]*(1+Table1[[#This Row],[APU Trend]])^2</f>
        <v>38.159999999999997</v>
      </c>
      <c r="I503" s="55">
        <f>Table1[[#This Row],[APU
(units)]]*(1+Table1[[#This Row],[APU Trend]])^3</f>
        <v>22.896000000000001</v>
      </c>
      <c r="J503" s="55">
        <f>Table1[[#This Row],[APU
(units)]]*(1+Table1[[#This Row],[APU Trend]])^4</f>
        <v>13.737599999999999</v>
      </c>
      <c r="K503" s="55">
        <f>Table1[[#This Row],[APU
(units)]]*(1+Table1[[#This Row],[APU Trend]])^5</f>
        <v>8.2425599999999992</v>
      </c>
      <c r="L503" s="55">
        <f>Table1[[#This Row],[APU
(units)]]*(1+Table1[[#This Row],[APU Trend]])^6</f>
        <v>4.9455359999999997</v>
      </c>
      <c r="M503" s="55">
        <f>Table1[[#This Row],[APU
(units)]]*(1+Table1[[#This Row],[APU Trend]])^7</f>
        <v>2.9673215999999996</v>
      </c>
      <c r="N503" s="55">
        <f>Table1[[#This Row],[APU
(units)]]*(1+Table1[[#This Row],[APU Trend]])^8</f>
        <v>1.7803929599999997</v>
      </c>
      <c r="O503" s="55">
        <f>Table1[[#This Row],[APU
(units)]]*(1+Table1[[#This Row],[APU Trend]])^9</f>
        <v>1.0682357759999999</v>
      </c>
      <c r="P503" s="55">
        <f>Table1[[#This Row],[APU
(units)]]*(1+Table1[[#This Row],[APU Trend]])^10</f>
        <v>0.64094146559999987</v>
      </c>
      <c r="Q503" s="55">
        <f>Table1[[#This Row],[APU
(units)]]*(1+Table1[[#This Row],[APU Trend]])^11</f>
        <v>0.38456487935999994</v>
      </c>
      <c r="R503" s="55">
        <f>SUM(Table1[[#This Row],[Oct]:[September]])</f>
        <v>264.42315268095996</v>
      </c>
      <c r="S503" s="55">
        <f>Table1[[#This Row],[On-Hand Stock ($)]]*Table1[[#This Row],[APU Trend]]</f>
        <v>-521.64194754713196</v>
      </c>
      <c r="T503" s="87">
        <v>-0.4</v>
      </c>
      <c r="U503" s="87" t="b">
        <f>IF(AND(Table1[[#This Row],[INVENTROY SIZING]]&lt;0,Table1[[#This Row],[Lead Time (days)]]&lt;30),TRUE,FALSE)</f>
        <v>0</v>
      </c>
      <c r="V503" s="28">
        <v>0.83</v>
      </c>
      <c r="W503" s="28">
        <f>1.65+SQRT((30)*Table1[[#This Row],[Demand variability (COV)]])+(V503*Table1[[#This Row],[APU
(units)]])^2</f>
        <v>7748.3753979983967</v>
      </c>
      <c r="X503" s="28">
        <f>(Table1[[#This Row],[INVENTORY IN UNITS ON HAND]]-W503)*Table1[[#This Row],[Std. Price ($)]]</f>
        <v>-45185.936375892947</v>
      </c>
      <c r="Y503" s="28">
        <v>1.3</v>
      </c>
      <c r="Z503" s="28">
        <v>44</v>
      </c>
    </row>
    <row r="504" spans="1:26" x14ac:dyDescent="0.15">
      <c r="A504" s="31">
        <v>67684.270797529214</v>
      </c>
      <c r="B504" s="32">
        <v>5.1689014299999991</v>
      </c>
      <c r="C504" s="32">
        <v>6415.6526518092523</v>
      </c>
      <c r="D504" s="32">
        <f>C504/Table1[[#This Row],[Std. Price ($)]]</f>
        <v>1241.202359668378</v>
      </c>
      <c r="E504" s="28">
        <v>170</v>
      </c>
      <c r="F504" s="28">
        <f>Table1[[#This Row],[APU
(units)]]*(1+Table1[[#This Row],[APU Trend]])^0</f>
        <v>170</v>
      </c>
      <c r="G504" s="28">
        <f>Table1[[#This Row],[APU
(units)]]*(1+Table1[[#This Row],[APU Trend]])^1</f>
        <v>51.000000000000007</v>
      </c>
      <c r="H504" s="28">
        <f>Table1[[#This Row],[APU
(units)]]*(1+Table1[[#This Row],[APU Trend]])^2</f>
        <v>15.300000000000004</v>
      </c>
      <c r="I504" s="55">
        <f>Table1[[#This Row],[APU
(units)]]*(1+Table1[[#This Row],[APU Trend]])^3</f>
        <v>4.5900000000000016</v>
      </c>
      <c r="J504" s="55">
        <f>Table1[[#This Row],[APU
(units)]]*(1+Table1[[#This Row],[APU Trend]])^4</f>
        <v>1.3770000000000009</v>
      </c>
      <c r="K504" s="55">
        <f>Table1[[#This Row],[APU
(units)]]*(1+Table1[[#This Row],[APU Trend]])^5</f>
        <v>0.41310000000000024</v>
      </c>
      <c r="L504" s="55">
        <f>Table1[[#This Row],[APU
(units)]]*(1+Table1[[#This Row],[APU Trend]])^6</f>
        <v>0.1239300000000001</v>
      </c>
      <c r="M504" s="55">
        <f>Table1[[#This Row],[APU
(units)]]*(1+Table1[[#This Row],[APU Trend]])^7</f>
        <v>3.7179000000000038E-2</v>
      </c>
      <c r="N504" s="55">
        <f>Table1[[#This Row],[APU
(units)]]*(1+Table1[[#This Row],[APU Trend]])^8</f>
        <v>1.1153700000000013E-2</v>
      </c>
      <c r="O504" s="55">
        <f>Table1[[#This Row],[APU
(units)]]*(1+Table1[[#This Row],[APU Trend]])^9</f>
        <v>3.3461100000000041E-3</v>
      </c>
      <c r="P504" s="55">
        <f>Table1[[#This Row],[APU
(units)]]*(1+Table1[[#This Row],[APU Trend]])^10</f>
        <v>1.0038330000000013E-3</v>
      </c>
      <c r="Q504" s="55">
        <f>Table1[[#This Row],[APU
(units)]]*(1+Table1[[#This Row],[APU Trend]])^11</f>
        <v>3.0114990000000043E-4</v>
      </c>
      <c r="R504" s="55">
        <f>SUM(Table1[[#This Row],[Oct]:[September]])</f>
        <v>242.85701379290003</v>
      </c>
      <c r="S504" s="55">
        <f>Table1[[#This Row],[On-Hand Stock ($)]]*Table1[[#This Row],[APU Trend]]</f>
        <v>-4490.9568562664763</v>
      </c>
      <c r="T504" s="87">
        <v>-0.7</v>
      </c>
      <c r="U504" s="87" t="b">
        <f>IF(AND(Table1[[#This Row],[INVENTROY SIZING]]&lt;0,Table1[[#This Row],[Lead Time (days)]]&lt;30),TRUE,FALSE)</f>
        <v>0</v>
      </c>
      <c r="V504" s="28">
        <v>0.9</v>
      </c>
      <c r="W504" s="28">
        <f>1.65+SQRT((30)*Table1[[#This Row],[Demand variability (COV)]])+(V504*Table1[[#This Row],[APU
(units)]])^2</f>
        <v>23417.749295739719</v>
      </c>
      <c r="X504" s="28">
        <f>(Table1[[#This Row],[INVENTORY IN UNITS ON HAND]]-W504)*Table1[[#This Row],[Std. Price ($)]]</f>
        <v>-114628.38517032124</v>
      </c>
      <c r="Y504" s="28">
        <v>1.68</v>
      </c>
      <c r="Z504" s="28">
        <v>101</v>
      </c>
    </row>
    <row r="505" spans="1:26" x14ac:dyDescent="0.15">
      <c r="A505" s="31">
        <v>99188.333871575946</v>
      </c>
      <c r="B505" s="32">
        <v>16.132998430000001</v>
      </c>
      <c r="C505" s="32">
        <v>1067.1106931990644</v>
      </c>
      <c r="D505" s="32">
        <f>C505/Table1[[#This Row],[Std. Price ($)]]</f>
        <v>66.144597845787075</v>
      </c>
      <c r="E505" s="28">
        <v>42</v>
      </c>
      <c r="F505" s="28">
        <f>Table1[[#This Row],[APU
(units)]]*(1+Table1[[#This Row],[APU Trend]])^0</f>
        <v>42</v>
      </c>
      <c r="G505" s="28">
        <f>Table1[[#This Row],[APU
(units)]]*(1+Table1[[#This Row],[APU Trend]])^1</f>
        <v>67.2</v>
      </c>
      <c r="H505" s="28">
        <f>Table1[[#This Row],[APU
(units)]]*(1+Table1[[#This Row],[APU Trend]])^2</f>
        <v>107.52000000000002</v>
      </c>
      <c r="I505" s="55">
        <f>Table1[[#This Row],[APU
(units)]]*(1+Table1[[#This Row],[APU Trend]])^3</f>
        <v>172.03200000000004</v>
      </c>
      <c r="J505" s="55">
        <f>Table1[[#This Row],[APU
(units)]]*(1+Table1[[#This Row],[APU Trend]])^4</f>
        <v>275.25120000000015</v>
      </c>
      <c r="K505" s="55">
        <f>Table1[[#This Row],[APU
(units)]]*(1+Table1[[#This Row],[APU Trend]])^5</f>
        <v>440.40192000000025</v>
      </c>
      <c r="L505" s="55">
        <f>Table1[[#This Row],[APU
(units)]]*(1+Table1[[#This Row],[APU Trend]])^6</f>
        <v>704.64307200000042</v>
      </c>
      <c r="M505" s="55">
        <f>Table1[[#This Row],[APU
(units)]]*(1+Table1[[#This Row],[APU Trend]])^7</f>
        <v>1127.4289152000008</v>
      </c>
      <c r="N505" s="55">
        <f>Table1[[#This Row],[APU
(units)]]*(1+Table1[[#This Row],[APU Trend]])^8</f>
        <v>1803.8862643200016</v>
      </c>
      <c r="O505" s="55">
        <f>Table1[[#This Row],[APU
(units)]]*(1+Table1[[#This Row],[APU Trend]])^9</f>
        <v>2886.2180229120027</v>
      </c>
      <c r="P505" s="55">
        <f>Table1[[#This Row],[APU
(units)]]*(1+Table1[[#This Row],[APU Trend]])^10</f>
        <v>4617.948836659205</v>
      </c>
      <c r="Q505" s="55">
        <f>Table1[[#This Row],[APU
(units)]]*(1+Table1[[#This Row],[APU Trend]])^11</f>
        <v>7388.7181386547281</v>
      </c>
      <c r="R505" s="55">
        <f>SUM(Table1[[#This Row],[Oct]:[September]])</f>
        <v>19633.248369745939</v>
      </c>
      <c r="S505" s="55">
        <f>Table1[[#This Row],[On-Hand Stock ($)]]*Table1[[#This Row],[APU Trend]]</f>
        <v>640.2664159194386</v>
      </c>
      <c r="T505" s="87">
        <v>0.6</v>
      </c>
      <c r="U505" s="87" t="b">
        <f>IF(AND(Table1[[#This Row],[INVENTROY SIZING]]&lt;0,Table1[[#This Row],[Lead Time (days)]]&lt;30),TRUE,FALSE)</f>
        <v>0</v>
      </c>
      <c r="V505" s="28">
        <v>1</v>
      </c>
      <c r="W505" s="28">
        <f>1.65+SQRT((30)*Table1[[#This Row],[Demand variability (COV)]])+(V505*Table1[[#This Row],[APU
(units)]])^2</f>
        <v>1771.5491524815011</v>
      </c>
      <c r="X505" s="28">
        <f>(Table1[[#This Row],[INVENTORY IN UNITS ON HAND]]-W505)*Table1[[#This Row],[Std. Price ($)]]</f>
        <v>-27513.289002452824</v>
      </c>
      <c r="Y505" s="28">
        <v>1.1599999999999999</v>
      </c>
      <c r="Z505" s="28">
        <v>41</v>
      </c>
    </row>
    <row r="506" spans="1:26" x14ac:dyDescent="0.15">
      <c r="A506" s="31">
        <v>94413.991107574839</v>
      </c>
      <c r="B506" s="32">
        <v>19.471609589999996</v>
      </c>
      <c r="C506" s="32">
        <v>81.051534397398072</v>
      </c>
      <c r="D506" s="32">
        <f>C506/Table1[[#This Row],[Std. Price ($)]]</f>
        <v>4.1625492757940039</v>
      </c>
      <c r="E506" s="28">
        <v>10</v>
      </c>
      <c r="F506" s="28">
        <f>Table1[[#This Row],[APU
(units)]]*(1+Table1[[#This Row],[APU Trend]])^0</f>
        <v>10</v>
      </c>
      <c r="G506" s="28">
        <f>Table1[[#This Row],[APU
(units)]]*(1+Table1[[#This Row],[APU Trend]])^1</f>
        <v>22</v>
      </c>
      <c r="H506" s="28">
        <f>Table1[[#This Row],[APU
(units)]]*(1+Table1[[#This Row],[APU Trend]])^2</f>
        <v>48.400000000000006</v>
      </c>
      <c r="I506" s="55">
        <f>Table1[[#This Row],[APU
(units)]]*(1+Table1[[#This Row],[APU Trend]])^3</f>
        <v>106.48000000000003</v>
      </c>
      <c r="J506" s="55">
        <f>Table1[[#This Row],[APU
(units)]]*(1+Table1[[#This Row],[APU Trend]])^4</f>
        <v>234.25600000000006</v>
      </c>
      <c r="K506" s="55">
        <f>Table1[[#This Row],[APU
(units)]]*(1+Table1[[#This Row],[APU Trend]])^5</f>
        <v>515.36320000000023</v>
      </c>
      <c r="L506" s="55">
        <f>Table1[[#This Row],[APU
(units)]]*(1+Table1[[#This Row],[APU Trend]])^6</f>
        <v>1133.7990400000006</v>
      </c>
      <c r="M506" s="55">
        <f>Table1[[#This Row],[APU
(units)]]*(1+Table1[[#This Row],[APU Trend]])^7</f>
        <v>2494.3578880000014</v>
      </c>
      <c r="N506" s="55">
        <f>Table1[[#This Row],[APU
(units)]]*(1+Table1[[#This Row],[APU Trend]])^8</f>
        <v>5487.5873536000026</v>
      </c>
      <c r="O506" s="55">
        <f>Table1[[#This Row],[APU
(units)]]*(1+Table1[[#This Row],[APU Trend]])^9</f>
        <v>12072.692177920007</v>
      </c>
      <c r="P506" s="55">
        <f>Table1[[#This Row],[APU
(units)]]*(1+Table1[[#This Row],[APU Trend]])^10</f>
        <v>26559.922791424018</v>
      </c>
      <c r="Q506" s="55">
        <f>Table1[[#This Row],[APU
(units)]]*(1+Table1[[#This Row],[APU Trend]])^11</f>
        <v>58431.83014113285</v>
      </c>
      <c r="R506" s="55">
        <f>SUM(Table1[[#This Row],[Oct]:[September]])</f>
        <v>107116.68859207688</v>
      </c>
      <c r="S506" s="55">
        <f>Table1[[#This Row],[On-Hand Stock ($)]]*Table1[[#This Row],[APU Trend]]</f>
        <v>97.261841276877689</v>
      </c>
      <c r="T506" s="87">
        <v>1.2</v>
      </c>
      <c r="U506" s="87" t="b">
        <f>IF(AND(Table1[[#This Row],[INVENTROY SIZING]]&lt;0,Table1[[#This Row],[Lead Time (days)]]&lt;30),TRUE,FALSE)</f>
        <v>0</v>
      </c>
      <c r="V506" s="28">
        <v>0.82</v>
      </c>
      <c r="W506" s="28">
        <f>1.65+SQRT((30)*Table1[[#This Row],[Demand variability (COV)]])+(V506*Table1[[#This Row],[APU
(units)]])^2</f>
        <v>71.628612787525825</v>
      </c>
      <c r="X506" s="28">
        <f>(Table1[[#This Row],[INVENTORY IN UNITS ON HAND]]-W506)*Table1[[#This Row],[Std. Price ($)]]</f>
        <v>-1313.672849274586</v>
      </c>
      <c r="Y506" s="28">
        <v>0.25</v>
      </c>
      <c r="Z506" s="28">
        <v>30</v>
      </c>
    </row>
    <row r="507" spans="1:26" x14ac:dyDescent="0.15">
      <c r="A507" s="31">
        <v>18407.774634569218</v>
      </c>
      <c r="B507" s="32">
        <v>8.6182074899999996</v>
      </c>
      <c r="C507" s="32">
        <v>89.633389859873631</v>
      </c>
      <c r="D507" s="32">
        <f>C507/Table1[[#This Row],[Std. Price ($)]]</f>
        <v>10.400467842515781</v>
      </c>
      <c r="E507" s="28">
        <v>42</v>
      </c>
      <c r="F507" s="28">
        <f>Table1[[#This Row],[APU
(units)]]*(1+Table1[[#This Row],[APU Trend]])^0</f>
        <v>42</v>
      </c>
      <c r="G507" s="28">
        <f>Table1[[#This Row],[APU
(units)]]*(1+Table1[[#This Row],[APU Trend]])^1</f>
        <v>58.8</v>
      </c>
      <c r="H507" s="28">
        <f>Table1[[#This Row],[APU
(units)]]*(1+Table1[[#This Row],[APU Trend]])^2</f>
        <v>82.32</v>
      </c>
      <c r="I507" s="55">
        <f>Table1[[#This Row],[APU
(units)]]*(1+Table1[[#This Row],[APU Trend]])^3</f>
        <v>115.24799999999998</v>
      </c>
      <c r="J507" s="55">
        <f>Table1[[#This Row],[APU
(units)]]*(1+Table1[[#This Row],[APU Trend]])^4</f>
        <v>161.34719999999996</v>
      </c>
      <c r="K507" s="55">
        <f>Table1[[#This Row],[APU
(units)]]*(1+Table1[[#This Row],[APU Trend]])^5</f>
        <v>225.88607999999994</v>
      </c>
      <c r="L507" s="55">
        <f>Table1[[#This Row],[APU
(units)]]*(1+Table1[[#This Row],[APU Trend]])^6</f>
        <v>316.24051199999985</v>
      </c>
      <c r="M507" s="55">
        <f>Table1[[#This Row],[APU
(units)]]*(1+Table1[[#This Row],[APU Trend]])^7</f>
        <v>442.73671679999973</v>
      </c>
      <c r="N507" s="55">
        <f>Table1[[#This Row],[APU
(units)]]*(1+Table1[[#This Row],[APU Trend]])^8</f>
        <v>619.83140351999964</v>
      </c>
      <c r="O507" s="55">
        <f>Table1[[#This Row],[APU
(units)]]*(1+Table1[[#This Row],[APU Trend]])^9</f>
        <v>867.76396492799938</v>
      </c>
      <c r="P507" s="55">
        <f>Table1[[#This Row],[APU
(units)]]*(1+Table1[[#This Row],[APU Trend]])^10</f>
        <v>1214.8695508991991</v>
      </c>
      <c r="Q507" s="55">
        <f>Table1[[#This Row],[APU
(units)]]*(1+Table1[[#This Row],[APU Trend]])^11</f>
        <v>1700.8173712588787</v>
      </c>
      <c r="R507" s="55">
        <f>SUM(Table1[[#This Row],[Oct]:[September]])</f>
        <v>5847.8607994060758</v>
      </c>
      <c r="S507" s="55">
        <f>Table1[[#This Row],[On-Hand Stock ($)]]*Table1[[#This Row],[APU Trend]]</f>
        <v>35.853355943949452</v>
      </c>
      <c r="T507" s="87">
        <v>0.4</v>
      </c>
      <c r="U507" s="87" t="b">
        <f>IF(AND(Table1[[#This Row],[INVENTROY SIZING]]&lt;0,Table1[[#This Row],[Lead Time (days)]]&lt;30),TRUE,FALSE)</f>
        <v>0</v>
      </c>
      <c r="V507" s="28">
        <v>0.87</v>
      </c>
      <c r="W507" s="28">
        <f>1.65+SQRT((30)*Table1[[#This Row],[Demand variability (COV)]])+(V507*Table1[[#This Row],[APU
(units)]])^2</f>
        <v>1339.5602127875256</v>
      </c>
      <c r="X507" s="28">
        <f>(Table1[[#This Row],[INVENTORY IN UNITS ON HAND]]-W507)*Table1[[#This Row],[Std. Price ($)]]</f>
        <v>-11454.974469291574</v>
      </c>
      <c r="Y507" s="28">
        <v>0.25</v>
      </c>
      <c r="Z507" s="28">
        <v>16</v>
      </c>
    </row>
    <row r="508" spans="1:26" x14ac:dyDescent="0.15">
      <c r="A508" s="31">
        <v>34253.56361119901</v>
      </c>
      <c r="B508" s="32">
        <v>12.192397589999999</v>
      </c>
      <c r="C508" s="32">
        <v>284.58007793310111</v>
      </c>
      <c r="D508" s="32">
        <f>C508/Table1[[#This Row],[Std. Price ($)]]</f>
        <v>23.340780665363877</v>
      </c>
      <c r="E508" s="28">
        <v>18</v>
      </c>
      <c r="F508" s="28">
        <f>Table1[[#This Row],[APU
(units)]]*(1+Table1[[#This Row],[APU Trend]])^0</f>
        <v>18</v>
      </c>
      <c r="G508" s="28">
        <f>Table1[[#This Row],[APU
(units)]]*(1+Table1[[#This Row],[APU Trend]])^1</f>
        <v>10.799999999999999</v>
      </c>
      <c r="H508" s="28">
        <f>Table1[[#This Row],[APU
(units)]]*(1+Table1[[#This Row],[APU Trend]])^2</f>
        <v>6.4799999999999995</v>
      </c>
      <c r="I508" s="55">
        <f>Table1[[#This Row],[APU
(units)]]*(1+Table1[[#This Row],[APU Trend]])^3</f>
        <v>3.8879999999999999</v>
      </c>
      <c r="J508" s="55">
        <f>Table1[[#This Row],[APU
(units)]]*(1+Table1[[#This Row],[APU Trend]])^4</f>
        <v>2.3327999999999998</v>
      </c>
      <c r="K508" s="55">
        <f>Table1[[#This Row],[APU
(units)]]*(1+Table1[[#This Row],[APU Trend]])^5</f>
        <v>1.39968</v>
      </c>
      <c r="L508" s="55">
        <f>Table1[[#This Row],[APU
(units)]]*(1+Table1[[#This Row],[APU Trend]])^6</f>
        <v>0.83980799999999989</v>
      </c>
      <c r="M508" s="55">
        <f>Table1[[#This Row],[APU
(units)]]*(1+Table1[[#This Row],[APU Trend]])^7</f>
        <v>0.50388479999999991</v>
      </c>
      <c r="N508" s="55">
        <f>Table1[[#This Row],[APU
(units)]]*(1+Table1[[#This Row],[APU Trend]])^8</f>
        <v>0.30233087999999997</v>
      </c>
      <c r="O508" s="55">
        <f>Table1[[#This Row],[APU
(units)]]*(1+Table1[[#This Row],[APU Trend]])^9</f>
        <v>0.18139852799999998</v>
      </c>
      <c r="P508" s="55">
        <f>Table1[[#This Row],[APU
(units)]]*(1+Table1[[#This Row],[APU Trend]])^10</f>
        <v>0.10883911679999998</v>
      </c>
      <c r="Q508" s="55">
        <f>Table1[[#This Row],[APU
(units)]]*(1+Table1[[#This Row],[APU Trend]])^11</f>
        <v>6.5303470079999995E-2</v>
      </c>
      <c r="R508" s="55">
        <f>SUM(Table1[[#This Row],[Oct]:[September]])</f>
        <v>44.902044794879991</v>
      </c>
      <c r="S508" s="55">
        <f>Table1[[#This Row],[On-Hand Stock ($)]]*Table1[[#This Row],[APU Trend]]</f>
        <v>-113.83203117324045</v>
      </c>
      <c r="T508" s="87">
        <v>-0.4</v>
      </c>
      <c r="U508" s="87" t="b">
        <f>IF(AND(Table1[[#This Row],[INVENTROY SIZING]]&lt;0,Table1[[#This Row],[Lead Time (days)]]&lt;30),TRUE,FALSE)</f>
        <v>0</v>
      </c>
      <c r="V508" s="28">
        <v>0.94</v>
      </c>
      <c r="W508" s="28">
        <f>1.65+SQRT((30)*Table1[[#This Row],[Demand variability (COV)]])+(V508*Table1[[#This Row],[APU
(units)]])^2</f>
        <v>293.52209601750752</v>
      </c>
      <c r="X508" s="28">
        <f>(Table1[[#This Row],[INVENTORY IN UNITS ON HAND]]-W508)*Table1[[#This Row],[Std. Price ($)]]</f>
        <v>-3294.1580181625059</v>
      </c>
      <c r="Y508" s="28">
        <v>1.04</v>
      </c>
      <c r="Z508" s="28">
        <v>30</v>
      </c>
    </row>
    <row r="509" spans="1:26" x14ac:dyDescent="0.15">
      <c r="A509" s="31">
        <v>52795.089370043148</v>
      </c>
      <c r="B509" s="32">
        <v>92.88</v>
      </c>
      <c r="C509" s="32">
        <v>1120.4947643999997</v>
      </c>
      <c r="D509" s="32">
        <f>C509/Table1[[#This Row],[Std. Price ($)]]</f>
        <v>12.063897118863046</v>
      </c>
      <c r="E509" s="28">
        <v>10</v>
      </c>
      <c r="F509" s="28">
        <f>Table1[[#This Row],[APU
(units)]]*(1+Table1[[#This Row],[APU Trend]])^0</f>
        <v>10</v>
      </c>
      <c r="G509" s="28">
        <f>Table1[[#This Row],[APU
(units)]]*(1+Table1[[#This Row],[APU Trend]])^1</f>
        <v>12</v>
      </c>
      <c r="H509" s="28">
        <f>Table1[[#This Row],[APU
(units)]]*(1+Table1[[#This Row],[APU Trend]])^2</f>
        <v>14.399999999999999</v>
      </c>
      <c r="I509" s="55">
        <f>Table1[[#This Row],[APU
(units)]]*(1+Table1[[#This Row],[APU Trend]])^3</f>
        <v>17.28</v>
      </c>
      <c r="J509" s="55">
        <f>Table1[[#This Row],[APU
(units)]]*(1+Table1[[#This Row],[APU Trend]])^4</f>
        <v>20.735999999999997</v>
      </c>
      <c r="K509" s="55">
        <f>Table1[[#This Row],[APU
(units)]]*(1+Table1[[#This Row],[APU Trend]])^5</f>
        <v>24.883199999999999</v>
      </c>
      <c r="L509" s="55">
        <f>Table1[[#This Row],[APU
(units)]]*(1+Table1[[#This Row],[APU Trend]])^6</f>
        <v>29.859839999999998</v>
      </c>
      <c r="M509" s="55">
        <f>Table1[[#This Row],[APU
(units)]]*(1+Table1[[#This Row],[APU Trend]])^7</f>
        <v>35.831807999999995</v>
      </c>
      <c r="N509" s="55">
        <f>Table1[[#This Row],[APU
(units)]]*(1+Table1[[#This Row],[APU Trend]])^8</f>
        <v>42.998169599999997</v>
      </c>
      <c r="O509" s="55">
        <f>Table1[[#This Row],[APU
(units)]]*(1+Table1[[#This Row],[APU Trend]])^9</f>
        <v>51.597803519999992</v>
      </c>
      <c r="P509" s="55">
        <f>Table1[[#This Row],[APU
(units)]]*(1+Table1[[#This Row],[APU Trend]])^10</f>
        <v>61.917364223999989</v>
      </c>
      <c r="Q509" s="55">
        <f>Table1[[#This Row],[APU
(units)]]*(1+Table1[[#This Row],[APU Trend]])^11</f>
        <v>74.300837068799993</v>
      </c>
      <c r="R509" s="55">
        <f>SUM(Table1[[#This Row],[Oct]:[September]])</f>
        <v>395.80502241279999</v>
      </c>
      <c r="S509" s="55">
        <f>Table1[[#This Row],[On-Hand Stock ($)]]*Table1[[#This Row],[APU Trend]]</f>
        <v>224.09895287999996</v>
      </c>
      <c r="T509" s="87">
        <v>0.2</v>
      </c>
      <c r="U509" s="87" t="b">
        <f>IF(AND(Table1[[#This Row],[INVENTROY SIZING]]&lt;0,Table1[[#This Row],[Lead Time (days)]]&lt;30),TRUE,FALSE)</f>
        <v>0</v>
      </c>
      <c r="V509" s="28">
        <v>1</v>
      </c>
      <c r="W509" s="28">
        <f>1.65+SQRT((30)*Table1[[#This Row],[Demand variability (COV)]])+(V509*Table1[[#This Row],[APU
(units)]])^2</f>
        <v>107.72453701939497</v>
      </c>
      <c r="X509" s="28">
        <f>(Table1[[#This Row],[INVENTORY IN UNITS ON HAND]]-W509)*Table1[[#This Row],[Std. Price ($)]]</f>
        <v>-8884.9602339614048</v>
      </c>
      <c r="Y509" s="28">
        <v>1.23</v>
      </c>
      <c r="Z509" s="28">
        <v>31</v>
      </c>
    </row>
    <row r="510" spans="1:26" x14ac:dyDescent="0.15">
      <c r="A510" s="31">
        <v>23447.4464124642</v>
      </c>
      <c r="B510" s="32">
        <v>7.8112854</v>
      </c>
      <c r="C510" s="32">
        <v>1023.2186386212838</v>
      </c>
      <c r="D510" s="32">
        <f>C510/Table1[[#This Row],[Std. Price ($)]]</f>
        <v>130.99235096713838</v>
      </c>
      <c r="E510" s="28">
        <v>34</v>
      </c>
      <c r="F510" s="28">
        <f>Table1[[#This Row],[APU
(units)]]*(1+Table1[[#This Row],[APU Trend]])^0</f>
        <v>34</v>
      </c>
      <c r="G510" s="28">
        <f>Table1[[#This Row],[APU
(units)]]*(1+Table1[[#This Row],[APU Trend]])^1</f>
        <v>20.399999999999999</v>
      </c>
      <c r="H510" s="28">
        <f>Table1[[#This Row],[APU
(units)]]*(1+Table1[[#This Row],[APU Trend]])^2</f>
        <v>12.24</v>
      </c>
      <c r="I510" s="55">
        <f>Table1[[#This Row],[APU
(units)]]*(1+Table1[[#This Row],[APU Trend]])^3</f>
        <v>7.3440000000000003</v>
      </c>
      <c r="J510" s="55">
        <f>Table1[[#This Row],[APU
(units)]]*(1+Table1[[#This Row],[APU Trend]])^4</f>
        <v>4.4063999999999997</v>
      </c>
      <c r="K510" s="55">
        <f>Table1[[#This Row],[APU
(units)]]*(1+Table1[[#This Row],[APU Trend]])^5</f>
        <v>2.64384</v>
      </c>
      <c r="L510" s="55">
        <f>Table1[[#This Row],[APU
(units)]]*(1+Table1[[#This Row],[APU Trend]])^6</f>
        <v>1.5863039999999999</v>
      </c>
      <c r="M510" s="55">
        <f>Table1[[#This Row],[APU
(units)]]*(1+Table1[[#This Row],[APU Trend]])^7</f>
        <v>0.95178239999999992</v>
      </c>
      <c r="N510" s="55">
        <f>Table1[[#This Row],[APU
(units)]]*(1+Table1[[#This Row],[APU Trend]])^8</f>
        <v>0.57106943999999993</v>
      </c>
      <c r="O510" s="55">
        <f>Table1[[#This Row],[APU
(units)]]*(1+Table1[[#This Row],[APU Trend]])^9</f>
        <v>0.34264166399999996</v>
      </c>
      <c r="P510" s="55">
        <f>Table1[[#This Row],[APU
(units)]]*(1+Table1[[#This Row],[APU Trend]])^10</f>
        <v>0.20558499839999997</v>
      </c>
      <c r="Q510" s="55">
        <f>Table1[[#This Row],[APU
(units)]]*(1+Table1[[#This Row],[APU Trend]])^11</f>
        <v>0.12335099903999998</v>
      </c>
      <c r="R510" s="55">
        <f>SUM(Table1[[#This Row],[Oct]:[September]])</f>
        <v>84.814973501439994</v>
      </c>
      <c r="S510" s="55">
        <f>Table1[[#This Row],[On-Hand Stock ($)]]*Table1[[#This Row],[APU Trend]]</f>
        <v>-409.28745544851358</v>
      </c>
      <c r="T510" s="87">
        <v>-0.4</v>
      </c>
      <c r="U510" s="87" t="b">
        <f>IF(AND(Table1[[#This Row],[INVENTROY SIZING]]&lt;0,Table1[[#This Row],[Lead Time (days)]]&lt;30),TRUE,FALSE)</f>
        <v>0</v>
      </c>
      <c r="V510" s="28">
        <v>1</v>
      </c>
      <c r="W510" s="28">
        <f>1.65+SQRT((30)*Table1[[#This Row],[Demand variability (COV)]])+(V510*Table1[[#This Row],[APU
(units)]])^2</f>
        <v>1163.7981704595757</v>
      </c>
      <c r="X510" s="28">
        <f>(Table1[[#This Row],[INVENTORY IN UNITS ON HAND]]-W510)*Table1[[#This Row],[Std. Price ($)]]</f>
        <v>-8067.5410188363103</v>
      </c>
      <c r="Y510" s="28">
        <v>1.26</v>
      </c>
      <c r="Z510" s="28">
        <v>61</v>
      </c>
    </row>
    <row r="511" spans="1:26" x14ac:dyDescent="0.15">
      <c r="A511" s="31">
        <v>70200.570516990148</v>
      </c>
      <c r="B511" s="32">
        <v>16.056843279999999</v>
      </c>
      <c r="C511" s="32">
        <v>234.27165772755504</v>
      </c>
      <c r="D511" s="32">
        <f>C511/Table1[[#This Row],[Std. Price ($)]]</f>
        <v>14.590144129970923</v>
      </c>
      <c r="E511" s="28">
        <v>10</v>
      </c>
      <c r="F511" s="28">
        <f>Table1[[#This Row],[APU
(units)]]*(1+Table1[[#This Row],[APU Trend]])^0</f>
        <v>10</v>
      </c>
      <c r="G511" s="28">
        <f>Table1[[#This Row],[APU
(units)]]*(1+Table1[[#This Row],[APU Trend]])^1</f>
        <v>9</v>
      </c>
      <c r="H511" s="28">
        <f>Table1[[#This Row],[APU
(units)]]*(1+Table1[[#This Row],[APU Trend]])^2</f>
        <v>8.1000000000000014</v>
      </c>
      <c r="I511" s="55">
        <f>Table1[[#This Row],[APU
(units)]]*(1+Table1[[#This Row],[APU Trend]])^3</f>
        <v>7.2900000000000009</v>
      </c>
      <c r="J511" s="55">
        <f>Table1[[#This Row],[APU
(units)]]*(1+Table1[[#This Row],[APU Trend]])^4</f>
        <v>6.5610000000000017</v>
      </c>
      <c r="K511" s="55">
        <f>Table1[[#This Row],[APU
(units)]]*(1+Table1[[#This Row],[APU Trend]])^5</f>
        <v>5.9049000000000014</v>
      </c>
      <c r="L511" s="55">
        <f>Table1[[#This Row],[APU
(units)]]*(1+Table1[[#This Row],[APU Trend]])^6</f>
        <v>5.3144100000000014</v>
      </c>
      <c r="M511" s="55">
        <f>Table1[[#This Row],[APU
(units)]]*(1+Table1[[#This Row],[APU Trend]])^7</f>
        <v>4.7829690000000014</v>
      </c>
      <c r="N511" s="55">
        <f>Table1[[#This Row],[APU
(units)]]*(1+Table1[[#This Row],[APU Trend]])^8</f>
        <v>4.3046721000000012</v>
      </c>
      <c r="O511" s="55">
        <f>Table1[[#This Row],[APU
(units)]]*(1+Table1[[#This Row],[APU Trend]])^9</f>
        <v>3.8742048900000015</v>
      </c>
      <c r="P511" s="55">
        <f>Table1[[#This Row],[APU
(units)]]*(1+Table1[[#This Row],[APU Trend]])^10</f>
        <v>3.4867844010000013</v>
      </c>
      <c r="Q511" s="55">
        <f>Table1[[#This Row],[APU
(units)]]*(1+Table1[[#This Row],[APU Trend]])^11</f>
        <v>3.1381059609000017</v>
      </c>
      <c r="R511" s="55">
        <f>SUM(Table1[[#This Row],[Oct]:[September]])</f>
        <v>71.75704635190003</v>
      </c>
      <c r="S511" s="55">
        <f>Table1[[#This Row],[On-Hand Stock ($)]]*Table1[[#This Row],[APU Trend]]</f>
        <v>-23.427165772755504</v>
      </c>
      <c r="T511" s="87">
        <v>-0.1</v>
      </c>
      <c r="U511" s="87" t="b">
        <f>IF(AND(Table1[[#This Row],[INVENTROY SIZING]]&lt;0,Table1[[#This Row],[Lead Time (days)]]&lt;30),TRUE,FALSE)</f>
        <v>1</v>
      </c>
      <c r="V511" s="28">
        <v>1</v>
      </c>
      <c r="W511" s="28">
        <f>1.65+SQRT((30)*Table1[[#This Row],[Demand variability (COV)]])+(V511*Table1[[#This Row],[APU
(units)]])^2</f>
        <v>108.55651865993281</v>
      </c>
      <c r="X511" s="28">
        <f>(Table1[[#This Row],[INVENTORY IN UNITS ON HAND]]-W511)*Table1[[#This Row],[Std. Price ($)]]</f>
        <v>-1508.8033494173815</v>
      </c>
      <c r="Y511" s="28">
        <v>1.59</v>
      </c>
      <c r="Z511" s="28">
        <v>23</v>
      </c>
    </row>
    <row r="512" spans="1:26" x14ac:dyDescent="0.15">
      <c r="A512" s="31">
        <v>67748.836639715388</v>
      </c>
      <c r="B512" s="32">
        <v>11.784285879999999</v>
      </c>
      <c r="C512" s="32">
        <v>157.04892160938178</v>
      </c>
      <c r="D512" s="32">
        <f>C512/Table1[[#This Row],[Std. Price ($)]]</f>
        <v>13.326978249562101</v>
      </c>
      <c r="E512" s="28">
        <v>10</v>
      </c>
      <c r="F512" s="28">
        <f>Table1[[#This Row],[APU
(units)]]*(1+Table1[[#This Row],[APU Trend]])^0</f>
        <v>10</v>
      </c>
      <c r="G512" s="28">
        <f>Table1[[#This Row],[APU
(units)]]*(1+Table1[[#This Row],[APU Trend]])^1</f>
        <v>25</v>
      </c>
      <c r="H512" s="28">
        <f>Table1[[#This Row],[APU
(units)]]*(1+Table1[[#This Row],[APU Trend]])^2</f>
        <v>62.5</v>
      </c>
      <c r="I512" s="55">
        <f>Table1[[#This Row],[APU
(units)]]*(1+Table1[[#This Row],[APU Trend]])^3</f>
        <v>156.25</v>
      </c>
      <c r="J512" s="55">
        <f>Table1[[#This Row],[APU
(units)]]*(1+Table1[[#This Row],[APU Trend]])^4</f>
        <v>390.625</v>
      </c>
      <c r="K512" s="55">
        <f>Table1[[#This Row],[APU
(units)]]*(1+Table1[[#This Row],[APU Trend]])^5</f>
        <v>976.5625</v>
      </c>
      <c r="L512" s="55">
        <f>Table1[[#This Row],[APU
(units)]]*(1+Table1[[#This Row],[APU Trend]])^6</f>
        <v>2441.40625</v>
      </c>
      <c r="M512" s="55">
        <f>Table1[[#This Row],[APU
(units)]]*(1+Table1[[#This Row],[APU Trend]])^7</f>
        <v>6103.515625</v>
      </c>
      <c r="N512" s="55">
        <f>Table1[[#This Row],[APU
(units)]]*(1+Table1[[#This Row],[APU Trend]])^8</f>
        <v>15258.7890625</v>
      </c>
      <c r="O512" s="55">
        <f>Table1[[#This Row],[APU
(units)]]*(1+Table1[[#This Row],[APU Trend]])^9</f>
        <v>38146.97265625</v>
      </c>
      <c r="P512" s="55">
        <f>Table1[[#This Row],[APU
(units)]]*(1+Table1[[#This Row],[APU Trend]])^10</f>
        <v>95367.431640625</v>
      </c>
      <c r="Q512" s="55">
        <f>Table1[[#This Row],[APU
(units)]]*(1+Table1[[#This Row],[APU Trend]])^11</f>
        <v>238418.5791015625</v>
      </c>
      <c r="R512" s="55">
        <f>SUM(Table1[[#This Row],[Oct]:[September]])</f>
        <v>397357.6318359375</v>
      </c>
      <c r="S512" s="55">
        <f>Table1[[#This Row],[On-Hand Stock ($)]]*Table1[[#This Row],[APU Trend]]</f>
        <v>235.57338241407268</v>
      </c>
      <c r="T512" s="87">
        <v>1.5</v>
      </c>
      <c r="U512" s="87" t="b">
        <f>IF(AND(Table1[[#This Row],[INVENTROY SIZING]]&lt;0,Table1[[#This Row],[Lead Time (days)]]&lt;30),TRUE,FALSE)</f>
        <v>0</v>
      </c>
      <c r="V512" s="28">
        <v>0.71</v>
      </c>
      <c r="W512" s="28">
        <f>1.65+SQRT((30)*Table1[[#This Row],[Demand variability (COV)]])+(V512*Table1[[#This Row],[APU
(units)]])^2</f>
        <v>57.618776843874912</v>
      </c>
      <c r="X512" s="28">
        <f>(Table1[[#This Row],[INVENTORY IN UNITS ON HAND]]-W512)*Table1[[#This Row],[Std. Price ($)]]</f>
        <v>-521.94721677476423</v>
      </c>
      <c r="Y512" s="28">
        <v>1.03</v>
      </c>
      <c r="Z512" s="28">
        <v>30</v>
      </c>
    </row>
    <row r="513" spans="1:26" x14ac:dyDescent="0.15">
      <c r="A513" s="31">
        <v>6591.6500639504939</v>
      </c>
      <c r="B513" s="32">
        <v>23.24488367</v>
      </c>
      <c r="C513" s="32">
        <v>234.78138803941013</v>
      </c>
      <c r="D513" s="32">
        <f>C513/Table1[[#This Row],[Std. Price ($)]]</f>
        <v>10.100346870843692</v>
      </c>
      <c r="E513" s="28">
        <v>18</v>
      </c>
      <c r="F513" s="28">
        <f>Table1[[#This Row],[APU
(units)]]*(1+Table1[[#This Row],[APU Trend]])^0</f>
        <v>18</v>
      </c>
      <c r="G513" s="28">
        <f>Table1[[#This Row],[APU
(units)]]*(1+Table1[[#This Row],[APU Trend]])^1</f>
        <v>10.799999999999999</v>
      </c>
      <c r="H513" s="28">
        <f>Table1[[#This Row],[APU
(units)]]*(1+Table1[[#This Row],[APU Trend]])^2</f>
        <v>6.4799999999999995</v>
      </c>
      <c r="I513" s="55">
        <f>Table1[[#This Row],[APU
(units)]]*(1+Table1[[#This Row],[APU Trend]])^3</f>
        <v>3.8879999999999999</v>
      </c>
      <c r="J513" s="55">
        <f>Table1[[#This Row],[APU
(units)]]*(1+Table1[[#This Row],[APU Trend]])^4</f>
        <v>2.3327999999999998</v>
      </c>
      <c r="K513" s="55">
        <f>Table1[[#This Row],[APU
(units)]]*(1+Table1[[#This Row],[APU Trend]])^5</f>
        <v>1.39968</v>
      </c>
      <c r="L513" s="55">
        <f>Table1[[#This Row],[APU
(units)]]*(1+Table1[[#This Row],[APU Trend]])^6</f>
        <v>0.83980799999999989</v>
      </c>
      <c r="M513" s="55">
        <f>Table1[[#This Row],[APU
(units)]]*(1+Table1[[#This Row],[APU Trend]])^7</f>
        <v>0.50388479999999991</v>
      </c>
      <c r="N513" s="55">
        <f>Table1[[#This Row],[APU
(units)]]*(1+Table1[[#This Row],[APU Trend]])^8</f>
        <v>0.30233087999999997</v>
      </c>
      <c r="O513" s="55">
        <f>Table1[[#This Row],[APU
(units)]]*(1+Table1[[#This Row],[APU Trend]])^9</f>
        <v>0.18139852799999998</v>
      </c>
      <c r="P513" s="55">
        <f>Table1[[#This Row],[APU
(units)]]*(1+Table1[[#This Row],[APU Trend]])^10</f>
        <v>0.10883911679999998</v>
      </c>
      <c r="Q513" s="55">
        <f>Table1[[#This Row],[APU
(units)]]*(1+Table1[[#This Row],[APU Trend]])^11</f>
        <v>6.5303470079999995E-2</v>
      </c>
      <c r="R513" s="55">
        <f>SUM(Table1[[#This Row],[Oct]:[September]])</f>
        <v>44.902044794879991</v>
      </c>
      <c r="S513" s="55">
        <f>Table1[[#This Row],[On-Hand Stock ($)]]*Table1[[#This Row],[APU Trend]]</f>
        <v>-93.912555215764058</v>
      </c>
      <c r="T513" s="87">
        <v>-0.4</v>
      </c>
      <c r="U513" s="87" t="b">
        <f>IF(AND(Table1[[#This Row],[INVENTROY SIZING]]&lt;0,Table1[[#This Row],[Lead Time (days)]]&lt;30),TRUE,FALSE)</f>
        <v>1</v>
      </c>
      <c r="V513" s="28">
        <v>1</v>
      </c>
      <c r="W513" s="28">
        <f>1.65+SQRT((30)*Table1[[#This Row],[Demand variability (COV)]])+(V513*Table1[[#This Row],[APU
(units)]])^2</f>
        <v>330.75881590977792</v>
      </c>
      <c r="X513" s="28">
        <f>(Table1[[#This Row],[INVENTORY IN UNITS ON HAND]]-W513)*Table1[[#This Row],[Std. Price ($)]]</f>
        <v>-7453.6688106103229</v>
      </c>
      <c r="Y513" s="28">
        <v>0.87</v>
      </c>
      <c r="Z513" s="28">
        <v>16</v>
      </c>
    </row>
    <row r="514" spans="1:26" x14ac:dyDescent="0.15">
      <c r="A514" s="31">
        <v>34117.218290055062</v>
      </c>
      <c r="B514" s="32">
        <v>5.0746118899999999</v>
      </c>
      <c r="C514" s="32">
        <v>90.72276412421752</v>
      </c>
      <c r="D514" s="32">
        <f>C514/Table1[[#This Row],[Std. Price ($)]]</f>
        <v>17.877773924542932</v>
      </c>
      <c r="E514" s="28">
        <v>34</v>
      </c>
      <c r="F514" s="28">
        <f>Table1[[#This Row],[APU
(units)]]*(1+Table1[[#This Row],[APU Trend]])^0</f>
        <v>34</v>
      </c>
      <c r="G514" s="28">
        <f>Table1[[#This Row],[APU
(units)]]*(1+Table1[[#This Row],[APU Trend]])^1</f>
        <v>61.2</v>
      </c>
      <c r="H514" s="28">
        <f>Table1[[#This Row],[APU
(units)]]*(1+Table1[[#This Row],[APU Trend]])^2</f>
        <v>110.16000000000001</v>
      </c>
      <c r="I514" s="55">
        <f>Table1[[#This Row],[APU
(units)]]*(1+Table1[[#This Row],[APU Trend]])^3</f>
        <v>198.28800000000001</v>
      </c>
      <c r="J514" s="55">
        <f>Table1[[#This Row],[APU
(units)]]*(1+Table1[[#This Row],[APU Trend]])^4</f>
        <v>356.91840000000008</v>
      </c>
      <c r="K514" s="55">
        <f>Table1[[#This Row],[APU
(units)]]*(1+Table1[[#This Row],[APU Trend]])^5</f>
        <v>642.45312000000024</v>
      </c>
      <c r="L514" s="55">
        <f>Table1[[#This Row],[APU
(units)]]*(1+Table1[[#This Row],[APU Trend]])^6</f>
        <v>1156.4156160000005</v>
      </c>
      <c r="M514" s="55">
        <f>Table1[[#This Row],[APU
(units)]]*(1+Table1[[#This Row],[APU Trend]])^7</f>
        <v>2081.5481088000006</v>
      </c>
      <c r="N514" s="55">
        <f>Table1[[#This Row],[APU
(units)]]*(1+Table1[[#This Row],[APU Trend]])^8</f>
        <v>3746.7865958400012</v>
      </c>
      <c r="O514" s="55">
        <f>Table1[[#This Row],[APU
(units)]]*(1+Table1[[#This Row],[APU Trend]])^9</f>
        <v>6744.2158725120025</v>
      </c>
      <c r="P514" s="55">
        <f>Table1[[#This Row],[APU
(units)]]*(1+Table1[[#This Row],[APU Trend]])^10</f>
        <v>12139.588570521606</v>
      </c>
      <c r="Q514" s="55">
        <f>Table1[[#This Row],[APU
(units)]]*(1+Table1[[#This Row],[APU Trend]])^11</f>
        <v>21851.259426938894</v>
      </c>
      <c r="R514" s="55">
        <f>SUM(Table1[[#This Row],[Oct]:[September]])</f>
        <v>49122.833710612504</v>
      </c>
      <c r="S514" s="55">
        <f>Table1[[#This Row],[On-Hand Stock ($)]]*Table1[[#This Row],[APU Trend]]</f>
        <v>72.578211299374018</v>
      </c>
      <c r="T514" s="87">
        <v>0.8</v>
      </c>
      <c r="U514" s="87" t="b">
        <f>IF(AND(Table1[[#This Row],[INVENTROY SIZING]]&lt;0,Table1[[#This Row],[Lead Time (days)]]&lt;30),TRUE,FALSE)</f>
        <v>0</v>
      </c>
      <c r="V514" s="28">
        <v>1</v>
      </c>
      <c r="W514" s="28">
        <f>1.65+SQRT((30)*Table1[[#This Row],[Demand variability (COV)]])+(V514*Table1[[#This Row],[APU
(units)]])^2</f>
        <v>1160.3886127875257</v>
      </c>
      <c r="X514" s="28">
        <f>(Table1[[#This Row],[INVENTORY IN UNITS ON HAND]]-W514)*Table1[[#This Row],[Std. Price ($)]]</f>
        <v>-5797.7990873479666</v>
      </c>
      <c r="Y514" s="28">
        <v>0.25</v>
      </c>
      <c r="Z514" s="28">
        <v>30</v>
      </c>
    </row>
    <row r="515" spans="1:26" x14ac:dyDescent="0.15">
      <c r="A515" s="31">
        <v>35470.917242711941</v>
      </c>
      <c r="B515" s="32">
        <v>11.760876250000001</v>
      </c>
      <c r="C515" s="32">
        <v>181.14338886050001</v>
      </c>
      <c r="D515" s="32">
        <f>C515/Table1[[#This Row],[Std. Price ($)]]</f>
        <v>15.402201758606209</v>
      </c>
      <c r="E515" s="28">
        <v>74</v>
      </c>
      <c r="F515" s="28">
        <f>Table1[[#This Row],[APU
(units)]]*(1+Table1[[#This Row],[APU Trend]])^0</f>
        <v>74</v>
      </c>
      <c r="G515" s="28">
        <f>Table1[[#This Row],[APU
(units)]]*(1+Table1[[#This Row],[APU Trend]])^1</f>
        <v>44.4</v>
      </c>
      <c r="H515" s="28">
        <f>Table1[[#This Row],[APU
(units)]]*(1+Table1[[#This Row],[APU Trend]])^2</f>
        <v>26.64</v>
      </c>
      <c r="I515" s="55">
        <f>Table1[[#This Row],[APU
(units)]]*(1+Table1[[#This Row],[APU Trend]])^3</f>
        <v>15.984</v>
      </c>
      <c r="J515" s="55">
        <f>Table1[[#This Row],[APU
(units)]]*(1+Table1[[#This Row],[APU Trend]])^4</f>
        <v>9.5903999999999989</v>
      </c>
      <c r="K515" s="55">
        <f>Table1[[#This Row],[APU
(units)]]*(1+Table1[[#This Row],[APU Trend]])^5</f>
        <v>5.7542399999999994</v>
      </c>
      <c r="L515" s="55">
        <f>Table1[[#This Row],[APU
(units)]]*(1+Table1[[#This Row],[APU Trend]])^6</f>
        <v>3.4525439999999996</v>
      </c>
      <c r="M515" s="55">
        <f>Table1[[#This Row],[APU
(units)]]*(1+Table1[[#This Row],[APU Trend]])^7</f>
        <v>2.0715263999999998</v>
      </c>
      <c r="N515" s="55">
        <f>Table1[[#This Row],[APU
(units)]]*(1+Table1[[#This Row],[APU Trend]])^8</f>
        <v>1.2429158399999998</v>
      </c>
      <c r="O515" s="55">
        <f>Table1[[#This Row],[APU
(units)]]*(1+Table1[[#This Row],[APU Trend]])^9</f>
        <v>0.74574950399999995</v>
      </c>
      <c r="P515" s="55">
        <f>Table1[[#This Row],[APU
(units)]]*(1+Table1[[#This Row],[APU Trend]])^10</f>
        <v>0.44744970239999993</v>
      </c>
      <c r="Q515" s="55">
        <f>Table1[[#This Row],[APU
(units)]]*(1+Table1[[#This Row],[APU Trend]])^11</f>
        <v>0.26846982143999998</v>
      </c>
      <c r="R515" s="55">
        <f>SUM(Table1[[#This Row],[Oct]:[September]])</f>
        <v>184.59729526784002</v>
      </c>
      <c r="S515" s="55">
        <f>Table1[[#This Row],[On-Hand Stock ($)]]*Table1[[#This Row],[APU Trend]]</f>
        <v>-72.457355544200013</v>
      </c>
      <c r="T515" s="87">
        <v>-0.4</v>
      </c>
      <c r="U515" s="87" t="b">
        <f>IF(AND(Table1[[#This Row],[INVENTROY SIZING]]&lt;0,Table1[[#This Row],[Lead Time (days)]]&lt;30),TRUE,FALSE)</f>
        <v>1</v>
      </c>
      <c r="V515" s="28">
        <v>1</v>
      </c>
      <c r="W515" s="28">
        <f>1.65+SQRT((30)*Table1[[#This Row],[Demand variability (COV)]])+(V515*Table1[[#This Row],[APU
(units)]])^2</f>
        <v>5480.3886127875257</v>
      </c>
      <c r="X515" s="28">
        <f>(Table1[[#This Row],[INVENTORY IN UNITS ON HAND]]-W515)*Table1[[#This Row],[Std. Price ($)]]</f>
        <v>-64273.028888042769</v>
      </c>
      <c r="Y515" s="28">
        <v>0.25</v>
      </c>
      <c r="Z515" s="28">
        <v>16</v>
      </c>
    </row>
    <row r="516" spans="1:26" x14ac:dyDescent="0.15">
      <c r="A516" s="31">
        <v>96716.715301459888</v>
      </c>
      <c r="B516" s="32">
        <v>9.0792040400000005</v>
      </c>
      <c r="C516" s="32">
        <v>501.62361220056385</v>
      </c>
      <c r="D516" s="32">
        <f>C516/Table1[[#This Row],[Std. Price ($)]]</f>
        <v>55.249734447047828</v>
      </c>
      <c r="E516" s="28">
        <v>66</v>
      </c>
      <c r="F516" s="28">
        <f>Table1[[#This Row],[APU
(units)]]*(1+Table1[[#This Row],[APU Trend]])^0</f>
        <v>66</v>
      </c>
      <c r="G516" s="28">
        <f>Table1[[#This Row],[APU
(units)]]*(1+Table1[[#This Row],[APU Trend]])^1</f>
        <v>26.400000000000002</v>
      </c>
      <c r="H516" s="28">
        <f>Table1[[#This Row],[APU
(units)]]*(1+Table1[[#This Row],[APU Trend]])^2</f>
        <v>10.560000000000002</v>
      </c>
      <c r="I516" s="55">
        <f>Table1[[#This Row],[APU
(units)]]*(1+Table1[[#This Row],[APU Trend]])^3</f>
        <v>4.2240000000000011</v>
      </c>
      <c r="J516" s="55">
        <f>Table1[[#This Row],[APU
(units)]]*(1+Table1[[#This Row],[APU Trend]])^4</f>
        <v>1.6896000000000009</v>
      </c>
      <c r="K516" s="55">
        <f>Table1[[#This Row],[APU
(units)]]*(1+Table1[[#This Row],[APU Trend]])^5</f>
        <v>0.67584000000000044</v>
      </c>
      <c r="L516" s="55">
        <f>Table1[[#This Row],[APU
(units)]]*(1+Table1[[#This Row],[APU Trend]])^6</f>
        <v>0.27033600000000013</v>
      </c>
      <c r="M516" s="55">
        <f>Table1[[#This Row],[APU
(units)]]*(1+Table1[[#This Row],[APU Trend]])^7</f>
        <v>0.10813440000000007</v>
      </c>
      <c r="N516" s="55">
        <f>Table1[[#This Row],[APU
(units)]]*(1+Table1[[#This Row],[APU Trend]])^8</f>
        <v>4.3253760000000037E-2</v>
      </c>
      <c r="O516" s="55">
        <f>Table1[[#This Row],[APU
(units)]]*(1+Table1[[#This Row],[APU Trend]])^9</f>
        <v>1.7301504000000016E-2</v>
      </c>
      <c r="P516" s="55">
        <f>Table1[[#This Row],[APU
(units)]]*(1+Table1[[#This Row],[APU Trend]])^10</f>
        <v>6.9206016000000073E-3</v>
      </c>
      <c r="Q516" s="55">
        <f>Table1[[#This Row],[APU
(units)]]*(1+Table1[[#This Row],[APU Trend]])^11</f>
        <v>2.768240640000003E-3</v>
      </c>
      <c r="R516" s="55">
        <f>SUM(Table1[[#This Row],[Oct]:[September]])</f>
        <v>109.99815450624</v>
      </c>
      <c r="S516" s="55">
        <f>Table1[[#This Row],[On-Hand Stock ($)]]*Table1[[#This Row],[APU Trend]]</f>
        <v>-300.97416732033832</v>
      </c>
      <c r="T516" s="87">
        <v>-0.6</v>
      </c>
      <c r="U516" s="87" t="b">
        <f>IF(AND(Table1[[#This Row],[INVENTROY SIZING]]&lt;0,Table1[[#This Row],[Lead Time (days)]]&lt;30),TRUE,FALSE)</f>
        <v>1</v>
      </c>
      <c r="V516" s="28">
        <v>0.78</v>
      </c>
      <c r="W516" s="28">
        <f>1.65+SQRT((30)*Table1[[#This Row],[Demand variability (COV)]])+(V516*Table1[[#This Row],[APU
(units)]])^2</f>
        <v>2657.9149370193954</v>
      </c>
      <c r="X516" s="28">
        <f>(Table1[[#This Row],[INVENTORY IN UNITS ON HAND]]-W516)*Table1[[#This Row],[Std. Price ($)]]</f>
        <v>-23630.128421962276</v>
      </c>
      <c r="Y516" s="28">
        <v>1.23</v>
      </c>
      <c r="Z516" s="28">
        <v>16</v>
      </c>
    </row>
    <row r="517" spans="1:26" x14ac:dyDescent="0.15">
      <c r="A517" s="31">
        <v>93158.669332110512</v>
      </c>
      <c r="B517" s="32">
        <v>13.45454133</v>
      </c>
      <c r="C517" s="32">
        <v>151.54263071026</v>
      </c>
      <c r="D517" s="32">
        <f>C517/Table1[[#This Row],[Std. Price ($)]]</f>
        <v>11.263307086683126</v>
      </c>
      <c r="E517" s="28">
        <v>10</v>
      </c>
      <c r="F517" s="28">
        <f>Table1[[#This Row],[APU
(units)]]*(1+Table1[[#This Row],[APU Trend]])^0</f>
        <v>10</v>
      </c>
      <c r="G517" s="28">
        <f>Table1[[#This Row],[APU
(units)]]*(1+Table1[[#This Row],[APU Trend]])^1</f>
        <v>25</v>
      </c>
      <c r="H517" s="28">
        <f>Table1[[#This Row],[APU
(units)]]*(1+Table1[[#This Row],[APU Trend]])^2</f>
        <v>62.5</v>
      </c>
      <c r="I517" s="55">
        <f>Table1[[#This Row],[APU
(units)]]*(1+Table1[[#This Row],[APU Trend]])^3</f>
        <v>156.25</v>
      </c>
      <c r="J517" s="55">
        <f>Table1[[#This Row],[APU
(units)]]*(1+Table1[[#This Row],[APU Trend]])^4</f>
        <v>390.625</v>
      </c>
      <c r="K517" s="55">
        <f>Table1[[#This Row],[APU
(units)]]*(1+Table1[[#This Row],[APU Trend]])^5</f>
        <v>976.5625</v>
      </c>
      <c r="L517" s="55">
        <f>Table1[[#This Row],[APU
(units)]]*(1+Table1[[#This Row],[APU Trend]])^6</f>
        <v>2441.40625</v>
      </c>
      <c r="M517" s="55">
        <f>Table1[[#This Row],[APU
(units)]]*(1+Table1[[#This Row],[APU Trend]])^7</f>
        <v>6103.515625</v>
      </c>
      <c r="N517" s="55">
        <f>Table1[[#This Row],[APU
(units)]]*(1+Table1[[#This Row],[APU Trend]])^8</f>
        <v>15258.7890625</v>
      </c>
      <c r="O517" s="55">
        <f>Table1[[#This Row],[APU
(units)]]*(1+Table1[[#This Row],[APU Trend]])^9</f>
        <v>38146.97265625</v>
      </c>
      <c r="P517" s="55">
        <f>Table1[[#This Row],[APU
(units)]]*(1+Table1[[#This Row],[APU Trend]])^10</f>
        <v>95367.431640625</v>
      </c>
      <c r="Q517" s="55">
        <f>Table1[[#This Row],[APU
(units)]]*(1+Table1[[#This Row],[APU Trend]])^11</f>
        <v>238418.5791015625</v>
      </c>
      <c r="R517" s="55">
        <f>SUM(Table1[[#This Row],[Oct]:[September]])</f>
        <v>397357.6318359375</v>
      </c>
      <c r="S517" s="55">
        <f>Table1[[#This Row],[On-Hand Stock ($)]]*Table1[[#This Row],[APU Trend]]</f>
        <v>227.31394606538998</v>
      </c>
      <c r="T517" s="87">
        <v>1.5</v>
      </c>
      <c r="U517" s="87" t="b">
        <f>IF(AND(Table1[[#This Row],[INVENTROY SIZING]]&lt;0,Table1[[#This Row],[Lead Time (days)]]&lt;30),TRUE,FALSE)</f>
        <v>0</v>
      </c>
      <c r="V517" s="28">
        <v>1</v>
      </c>
      <c r="W517" s="28">
        <f>1.65+SQRT((30)*Table1[[#This Row],[Demand variability (COV)]])+(V517*Table1[[#This Row],[APU
(units)]])^2</f>
        <v>106.75881590977792</v>
      </c>
      <c r="X517" s="28">
        <f>(Table1[[#This Row],[INVENTORY IN UNITS ON HAND]]-W517)*Table1[[#This Row],[Std. Price ($)]]</f>
        <v>-1284.8482702897086</v>
      </c>
      <c r="Y517" s="28">
        <v>0.87</v>
      </c>
      <c r="Z517" s="28">
        <v>31</v>
      </c>
    </row>
    <row r="518" spans="1:26" x14ac:dyDescent="0.15">
      <c r="A518" s="31">
        <v>39214.33263038443</v>
      </c>
      <c r="B518" s="32">
        <v>5.0829955999999994</v>
      </c>
      <c r="C518" s="32">
        <v>247.37331181204402</v>
      </c>
      <c r="D518" s="32">
        <f>C518/Table1[[#This Row],[Std. Price ($)]]</f>
        <v>48.666835716333111</v>
      </c>
      <c r="E518" s="28">
        <v>42</v>
      </c>
      <c r="F518" s="28">
        <f>Table1[[#This Row],[APU
(units)]]*(1+Table1[[#This Row],[APU Trend]])^0</f>
        <v>42</v>
      </c>
      <c r="G518" s="28">
        <f>Table1[[#This Row],[APU
(units)]]*(1+Table1[[#This Row],[APU Trend]])^1</f>
        <v>33.6</v>
      </c>
      <c r="H518" s="28">
        <f>Table1[[#This Row],[APU
(units)]]*(1+Table1[[#This Row],[APU Trend]])^2</f>
        <v>26.880000000000006</v>
      </c>
      <c r="I518" s="55">
        <f>Table1[[#This Row],[APU
(units)]]*(1+Table1[[#This Row],[APU Trend]])^3</f>
        <v>21.504000000000005</v>
      </c>
      <c r="J518" s="55">
        <f>Table1[[#This Row],[APU
(units)]]*(1+Table1[[#This Row],[APU Trend]])^4</f>
        <v>17.20320000000001</v>
      </c>
      <c r="K518" s="55">
        <f>Table1[[#This Row],[APU
(units)]]*(1+Table1[[#This Row],[APU Trend]])^5</f>
        <v>13.762560000000008</v>
      </c>
      <c r="L518" s="55">
        <f>Table1[[#This Row],[APU
(units)]]*(1+Table1[[#This Row],[APU Trend]])^6</f>
        <v>11.010048000000006</v>
      </c>
      <c r="M518" s="55">
        <f>Table1[[#This Row],[APU
(units)]]*(1+Table1[[#This Row],[APU Trend]])^7</f>
        <v>8.8080384000000063</v>
      </c>
      <c r="N518" s="55">
        <f>Table1[[#This Row],[APU
(units)]]*(1+Table1[[#This Row],[APU Trend]])^8</f>
        <v>7.0464307200000063</v>
      </c>
      <c r="O518" s="55">
        <f>Table1[[#This Row],[APU
(units)]]*(1+Table1[[#This Row],[APU Trend]])^9</f>
        <v>5.6371445760000052</v>
      </c>
      <c r="P518" s="55">
        <f>Table1[[#This Row],[APU
(units)]]*(1+Table1[[#This Row],[APU Trend]])^10</f>
        <v>4.5097156608000049</v>
      </c>
      <c r="Q518" s="55">
        <f>Table1[[#This Row],[APU
(units)]]*(1+Table1[[#This Row],[APU Trend]])^11</f>
        <v>3.607772528640004</v>
      </c>
      <c r="R518" s="55">
        <f>SUM(Table1[[#This Row],[Oct]:[September]])</f>
        <v>195.56890988544006</v>
      </c>
      <c r="S518" s="55">
        <f>Table1[[#This Row],[On-Hand Stock ($)]]*Table1[[#This Row],[APU Trend]]</f>
        <v>-49.474662362408807</v>
      </c>
      <c r="T518" s="87">
        <v>-0.2</v>
      </c>
      <c r="U518" s="87" t="b">
        <f>IF(AND(Table1[[#This Row],[INVENTROY SIZING]]&lt;0,Table1[[#This Row],[Lead Time (days)]]&lt;30),TRUE,FALSE)</f>
        <v>1</v>
      </c>
      <c r="V518" s="28">
        <v>0.82</v>
      </c>
      <c r="W518" s="28">
        <f>1.65+SQRT((30)*Table1[[#This Row],[Demand variability (COV)]])+(V518*Table1[[#This Row],[APU
(units)]])^2</f>
        <v>1195.1120692283494</v>
      </c>
      <c r="X518" s="28">
        <f>(Table1[[#This Row],[INVENTORY IN UNITS ON HAND]]-W518)*Table1[[#This Row],[Std. Price ($)]]</f>
        <v>-5827.3760775825513</v>
      </c>
      <c r="Y518" s="28">
        <v>1.8</v>
      </c>
      <c r="Z518" s="28">
        <v>15</v>
      </c>
    </row>
    <row r="519" spans="1:26" x14ac:dyDescent="0.15">
      <c r="A519" s="31">
        <v>7120.0926266880351</v>
      </c>
      <c r="B519" s="32">
        <v>5.7151256999999989</v>
      </c>
      <c r="C519" s="32">
        <v>17.246940219436439</v>
      </c>
      <c r="D519" s="32">
        <f>C519/Table1[[#This Row],[Std. Price ($)]]</f>
        <v>3.017770933618563</v>
      </c>
      <c r="E519" s="28">
        <v>10</v>
      </c>
      <c r="F519" s="28">
        <f>Table1[[#This Row],[APU
(units)]]*(1+Table1[[#This Row],[APU Trend]])^0</f>
        <v>10</v>
      </c>
      <c r="G519" s="28">
        <f>Table1[[#This Row],[APU
(units)]]*(1+Table1[[#This Row],[APU Trend]])^1</f>
        <v>18</v>
      </c>
      <c r="H519" s="28">
        <f>Table1[[#This Row],[APU
(units)]]*(1+Table1[[#This Row],[APU Trend]])^2</f>
        <v>32.400000000000006</v>
      </c>
      <c r="I519" s="55">
        <f>Table1[[#This Row],[APU
(units)]]*(1+Table1[[#This Row],[APU Trend]])^3</f>
        <v>58.320000000000007</v>
      </c>
      <c r="J519" s="55">
        <f>Table1[[#This Row],[APU
(units)]]*(1+Table1[[#This Row],[APU Trend]])^4</f>
        <v>104.97600000000003</v>
      </c>
      <c r="K519" s="55">
        <f>Table1[[#This Row],[APU
(units)]]*(1+Table1[[#This Row],[APU Trend]])^5</f>
        <v>188.95680000000004</v>
      </c>
      <c r="L519" s="55">
        <f>Table1[[#This Row],[APU
(units)]]*(1+Table1[[#This Row],[APU Trend]])^6</f>
        <v>340.12224000000009</v>
      </c>
      <c r="M519" s="55">
        <f>Table1[[#This Row],[APU
(units)]]*(1+Table1[[#This Row],[APU Trend]])^7</f>
        <v>612.22003200000017</v>
      </c>
      <c r="N519" s="55">
        <f>Table1[[#This Row],[APU
(units)]]*(1+Table1[[#This Row],[APU Trend]])^8</f>
        <v>1101.9960576000003</v>
      </c>
      <c r="O519" s="55">
        <f>Table1[[#This Row],[APU
(units)]]*(1+Table1[[#This Row],[APU Trend]])^9</f>
        <v>1983.5929036800007</v>
      </c>
      <c r="P519" s="55">
        <f>Table1[[#This Row],[APU
(units)]]*(1+Table1[[#This Row],[APU Trend]])^10</f>
        <v>3570.4672266240013</v>
      </c>
      <c r="Q519" s="55">
        <f>Table1[[#This Row],[APU
(units)]]*(1+Table1[[#This Row],[APU Trend]])^11</f>
        <v>6426.8410079232035</v>
      </c>
      <c r="R519" s="55">
        <f>SUM(Table1[[#This Row],[Oct]:[September]])</f>
        <v>14447.892267827207</v>
      </c>
      <c r="S519" s="55">
        <f>Table1[[#This Row],[On-Hand Stock ($)]]*Table1[[#This Row],[APU Trend]]</f>
        <v>13.797552175549152</v>
      </c>
      <c r="T519" s="87">
        <v>0.8</v>
      </c>
      <c r="U519" s="87" t="b">
        <f>IF(AND(Table1[[#This Row],[INVENTROY SIZING]]&lt;0,Table1[[#This Row],[Lead Time (days)]]&lt;30),TRUE,FALSE)</f>
        <v>0</v>
      </c>
      <c r="V519" s="28">
        <v>0.82</v>
      </c>
      <c r="W519" s="28">
        <f>1.65+SQRT((30)*Table1[[#This Row],[Demand variability (COV)]])+(V519*Table1[[#This Row],[APU
(units)]])^2</f>
        <v>71.628612787525825</v>
      </c>
      <c r="X519" s="28">
        <f>(Table1[[#This Row],[INVENTORY IN UNITS ON HAND]]-W519)*Table1[[#This Row],[Std. Price ($)]]</f>
        <v>-392.11958557790098</v>
      </c>
      <c r="Y519" s="28">
        <v>0.25</v>
      </c>
      <c r="Z519" s="28">
        <v>16</v>
      </c>
    </row>
    <row r="520" spans="1:26" x14ac:dyDescent="0.15">
      <c r="A520" s="31">
        <v>34784.803830873258</v>
      </c>
      <c r="B520" s="32">
        <v>51.203539999999997</v>
      </c>
      <c r="C520" s="32">
        <v>375.27881280912561</v>
      </c>
      <c r="D520" s="32">
        <f>C520/Table1[[#This Row],[Std. Price ($)]]</f>
        <v>7.3291575701431118</v>
      </c>
      <c r="E520" s="28">
        <v>10</v>
      </c>
      <c r="F520" s="28">
        <f>Table1[[#This Row],[APU
(units)]]*(1+Table1[[#This Row],[APU Trend]])^0</f>
        <v>10</v>
      </c>
      <c r="G520" s="28">
        <f>Table1[[#This Row],[APU
(units)]]*(1+Table1[[#This Row],[APU Trend]])^1</f>
        <v>18</v>
      </c>
      <c r="H520" s="28">
        <f>Table1[[#This Row],[APU
(units)]]*(1+Table1[[#This Row],[APU Trend]])^2</f>
        <v>32.400000000000006</v>
      </c>
      <c r="I520" s="55">
        <f>Table1[[#This Row],[APU
(units)]]*(1+Table1[[#This Row],[APU Trend]])^3</f>
        <v>58.320000000000007</v>
      </c>
      <c r="J520" s="55">
        <f>Table1[[#This Row],[APU
(units)]]*(1+Table1[[#This Row],[APU Trend]])^4</f>
        <v>104.97600000000003</v>
      </c>
      <c r="K520" s="55">
        <f>Table1[[#This Row],[APU
(units)]]*(1+Table1[[#This Row],[APU Trend]])^5</f>
        <v>188.95680000000004</v>
      </c>
      <c r="L520" s="55">
        <f>Table1[[#This Row],[APU
(units)]]*(1+Table1[[#This Row],[APU Trend]])^6</f>
        <v>340.12224000000009</v>
      </c>
      <c r="M520" s="55">
        <f>Table1[[#This Row],[APU
(units)]]*(1+Table1[[#This Row],[APU Trend]])^7</f>
        <v>612.22003200000017</v>
      </c>
      <c r="N520" s="55">
        <f>Table1[[#This Row],[APU
(units)]]*(1+Table1[[#This Row],[APU Trend]])^8</f>
        <v>1101.9960576000003</v>
      </c>
      <c r="O520" s="55">
        <f>Table1[[#This Row],[APU
(units)]]*(1+Table1[[#This Row],[APU Trend]])^9</f>
        <v>1983.5929036800007</v>
      </c>
      <c r="P520" s="55">
        <f>Table1[[#This Row],[APU
(units)]]*(1+Table1[[#This Row],[APU Trend]])^10</f>
        <v>3570.4672266240013</v>
      </c>
      <c r="Q520" s="55">
        <f>Table1[[#This Row],[APU
(units)]]*(1+Table1[[#This Row],[APU Trend]])^11</f>
        <v>6426.8410079232035</v>
      </c>
      <c r="R520" s="55">
        <f>SUM(Table1[[#This Row],[Oct]:[September]])</f>
        <v>14447.892267827207</v>
      </c>
      <c r="S520" s="55">
        <f>Table1[[#This Row],[On-Hand Stock ($)]]*Table1[[#This Row],[APU Trend]]</f>
        <v>300.22305024730048</v>
      </c>
      <c r="T520" s="87">
        <v>0.8</v>
      </c>
      <c r="U520" s="87" t="b">
        <f>IF(AND(Table1[[#This Row],[INVENTROY SIZING]]&lt;0,Table1[[#This Row],[Lead Time (days)]]&lt;30),TRUE,FALSE)</f>
        <v>0</v>
      </c>
      <c r="V520" s="28">
        <v>0.9</v>
      </c>
      <c r="W520" s="28">
        <f>1.65+SQRT((30)*Table1[[#This Row],[Demand variability (COV)]])+(V520*Table1[[#This Row],[APU
(units)]])^2</f>
        <v>85.38861278752583</v>
      </c>
      <c r="X520" s="28">
        <f>(Table1[[#This Row],[INVENTORY IN UNITS ON HAND]]-W520)*Table1[[#This Row],[Std. Price ($)]]</f>
        <v>-3996.9204376014645</v>
      </c>
      <c r="Y520" s="28">
        <v>0.25</v>
      </c>
      <c r="Z520" s="28">
        <v>66</v>
      </c>
    </row>
    <row r="521" spans="1:26" x14ac:dyDescent="0.15">
      <c r="A521" s="31">
        <v>21448.018871147578</v>
      </c>
      <c r="B521" s="32">
        <v>23.037631409999999</v>
      </c>
      <c r="C521" s="32">
        <v>51.680899554561762</v>
      </c>
      <c r="D521" s="32">
        <f>C521/Table1[[#This Row],[Std. Price ($)]]</f>
        <v>2.2433252201495208</v>
      </c>
      <c r="E521" s="28">
        <v>18</v>
      </c>
      <c r="F521" s="28">
        <f>Table1[[#This Row],[APU
(units)]]*(1+Table1[[#This Row],[APU Trend]])^0</f>
        <v>18</v>
      </c>
      <c r="G521" s="28">
        <f>Table1[[#This Row],[APU
(units)]]*(1+Table1[[#This Row],[APU Trend]])^1</f>
        <v>21.599999999999998</v>
      </c>
      <c r="H521" s="28">
        <f>Table1[[#This Row],[APU
(units)]]*(1+Table1[[#This Row],[APU Trend]])^2</f>
        <v>25.919999999999998</v>
      </c>
      <c r="I521" s="55">
        <f>Table1[[#This Row],[APU
(units)]]*(1+Table1[[#This Row],[APU Trend]])^3</f>
        <v>31.103999999999999</v>
      </c>
      <c r="J521" s="55">
        <f>Table1[[#This Row],[APU
(units)]]*(1+Table1[[#This Row],[APU Trend]])^4</f>
        <v>37.324799999999996</v>
      </c>
      <c r="K521" s="55">
        <f>Table1[[#This Row],[APU
(units)]]*(1+Table1[[#This Row],[APU Trend]])^5</f>
        <v>44.789760000000001</v>
      </c>
      <c r="L521" s="55">
        <f>Table1[[#This Row],[APU
(units)]]*(1+Table1[[#This Row],[APU Trend]])^6</f>
        <v>53.747711999999993</v>
      </c>
      <c r="M521" s="55">
        <f>Table1[[#This Row],[APU
(units)]]*(1+Table1[[#This Row],[APU Trend]])^7</f>
        <v>64.497254399999989</v>
      </c>
      <c r="N521" s="55">
        <f>Table1[[#This Row],[APU
(units)]]*(1+Table1[[#This Row],[APU Trend]])^8</f>
        <v>77.396705279999992</v>
      </c>
      <c r="O521" s="55">
        <f>Table1[[#This Row],[APU
(units)]]*(1+Table1[[#This Row],[APU Trend]])^9</f>
        <v>92.876046335999987</v>
      </c>
      <c r="P521" s="55">
        <f>Table1[[#This Row],[APU
(units)]]*(1+Table1[[#This Row],[APU Trend]])^10</f>
        <v>111.45125560319998</v>
      </c>
      <c r="Q521" s="55">
        <f>Table1[[#This Row],[APU
(units)]]*(1+Table1[[#This Row],[APU Trend]])^11</f>
        <v>133.74150672383999</v>
      </c>
      <c r="R521" s="55">
        <f>SUM(Table1[[#This Row],[Oct]:[September]])</f>
        <v>712.44904034303988</v>
      </c>
      <c r="S521" s="55">
        <f>Table1[[#This Row],[On-Hand Stock ($)]]*Table1[[#This Row],[APU Trend]]</f>
        <v>10.336179910912353</v>
      </c>
      <c r="T521" s="87">
        <v>0.2</v>
      </c>
      <c r="U521" s="87" t="b">
        <f>IF(AND(Table1[[#This Row],[INVENTROY SIZING]]&lt;0,Table1[[#This Row],[Lead Time (days)]]&lt;30),TRUE,FALSE)</f>
        <v>0</v>
      </c>
      <c r="V521" s="28">
        <v>1</v>
      </c>
      <c r="W521" s="28">
        <f>1.65+SQRT((30)*Table1[[#This Row],[Demand variability (COV)]])+(V521*Table1[[#This Row],[APU
(units)]])^2</f>
        <v>328.38861278752586</v>
      </c>
      <c r="X521" s="28">
        <f>(Table1[[#This Row],[INVENTORY IN UNITS ON HAND]]-W521)*Table1[[#This Row],[Std. Price ($)]]</f>
        <v>-7513.6149210856711</v>
      </c>
      <c r="Y521" s="28">
        <v>0.25</v>
      </c>
      <c r="Z521" s="28">
        <v>11</v>
      </c>
    </row>
    <row r="522" spans="1:26" x14ac:dyDescent="0.15">
      <c r="A522" s="31">
        <v>89304.32348619141</v>
      </c>
      <c r="B522" s="32">
        <v>11.75291781</v>
      </c>
      <c r="C522" s="32">
        <v>44.039949654228003</v>
      </c>
      <c r="D522" s="32">
        <f>C522/Table1[[#This Row],[Std. Price ($)]]</f>
        <v>3.7471503133253004</v>
      </c>
      <c r="E522" s="28">
        <v>18</v>
      </c>
      <c r="F522" s="28">
        <f>Table1[[#This Row],[APU
(units)]]*(1+Table1[[#This Row],[APU Trend]])^0</f>
        <v>18</v>
      </c>
      <c r="G522" s="28">
        <f>Table1[[#This Row],[APU
(units)]]*(1+Table1[[#This Row],[APU Trend]])^1</f>
        <v>28.8</v>
      </c>
      <c r="H522" s="28">
        <f>Table1[[#This Row],[APU
(units)]]*(1+Table1[[#This Row],[APU Trend]])^2</f>
        <v>46.080000000000013</v>
      </c>
      <c r="I522" s="55">
        <f>Table1[[#This Row],[APU
(units)]]*(1+Table1[[#This Row],[APU Trend]])^3</f>
        <v>73.728000000000023</v>
      </c>
      <c r="J522" s="55">
        <f>Table1[[#This Row],[APU
(units)]]*(1+Table1[[#This Row],[APU Trend]])^4</f>
        <v>117.96480000000005</v>
      </c>
      <c r="K522" s="55">
        <f>Table1[[#This Row],[APU
(units)]]*(1+Table1[[#This Row],[APU Trend]])^5</f>
        <v>188.7436800000001</v>
      </c>
      <c r="L522" s="55">
        <f>Table1[[#This Row],[APU
(units)]]*(1+Table1[[#This Row],[APU Trend]])^6</f>
        <v>301.98988800000018</v>
      </c>
      <c r="M522" s="55">
        <f>Table1[[#This Row],[APU
(units)]]*(1+Table1[[#This Row],[APU Trend]])^7</f>
        <v>483.18382080000038</v>
      </c>
      <c r="N522" s="55">
        <f>Table1[[#This Row],[APU
(units)]]*(1+Table1[[#This Row],[APU Trend]])^8</f>
        <v>773.09411328000067</v>
      </c>
      <c r="O522" s="55">
        <f>Table1[[#This Row],[APU
(units)]]*(1+Table1[[#This Row],[APU Trend]])^9</f>
        <v>1236.9505812480011</v>
      </c>
      <c r="P522" s="55">
        <f>Table1[[#This Row],[APU
(units)]]*(1+Table1[[#This Row],[APU Trend]])^10</f>
        <v>1979.120929996802</v>
      </c>
      <c r="Q522" s="55">
        <f>Table1[[#This Row],[APU
(units)]]*(1+Table1[[#This Row],[APU Trend]])^11</f>
        <v>3166.5934879948836</v>
      </c>
      <c r="R522" s="55">
        <f>SUM(Table1[[#This Row],[Oct]:[September]])</f>
        <v>8414.2493013196872</v>
      </c>
      <c r="S522" s="55">
        <f>Table1[[#This Row],[On-Hand Stock ($)]]*Table1[[#This Row],[APU Trend]]</f>
        <v>26.423969792536802</v>
      </c>
      <c r="T522" s="87">
        <v>0.6</v>
      </c>
      <c r="U522" s="87" t="b">
        <f>IF(AND(Table1[[#This Row],[INVENTROY SIZING]]&lt;0,Table1[[#This Row],[Lead Time (days)]]&lt;30),TRUE,FALSE)</f>
        <v>0</v>
      </c>
      <c r="V522" s="28">
        <v>1</v>
      </c>
      <c r="W522" s="28">
        <f>1.65+SQRT((30)*Table1[[#This Row],[Demand variability (COV)]])+(V522*Table1[[#This Row],[APU
(units)]])^2</f>
        <v>328.38861278752586</v>
      </c>
      <c r="X522" s="28">
        <f>(Table1[[#This Row],[INVENTORY IN UNITS ON HAND]]-W522)*Table1[[#This Row],[Std. Price ($)]]</f>
        <v>-3815.4844261774783</v>
      </c>
      <c r="Y522" s="28">
        <v>0.25</v>
      </c>
      <c r="Z522" s="28">
        <v>16</v>
      </c>
    </row>
    <row r="523" spans="1:26" x14ac:dyDescent="0.15">
      <c r="A523" s="31">
        <v>40688.08368696877</v>
      </c>
      <c r="B523" s="32">
        <v>5.2700541999999997</v>
      </c>
      <c r="C523" s="32">
        <v>69.455777283493333</v>
      </c>
      <c r="D523" s="32">
        <f>C523/Table1[[#This Row],[Std. Price ($)]]</f>
        <v>13.179328835649041</v>
      </c>
      <c r="E523" s="28">
        <v>10</v>
      </c>
      <c r="F523" s="28">
        <f>Table1[[#This Row],[APU
(units)]]*(1+Table1[[#This Row],[APU Trend]])^0</f>
        <v>10</v>
      </c>
      <c r="G523" s="28">
        <f>Table1[[#This Row],[APU
(units)]]*(1+Table1[[#This Row],[APU Trend]])^1</f>
        <v>6</v>
      </c>
      <c r="H523" s="28">
        <f>Table1[[#This Row],[APU
(units)]]*(1+Table1[[#This Row],[APU Trend]])^2</f>
        <v>3.5999999999999996</v>
      </c>
      <c r="I523" s="55">
        <f>Table1[[#This Row],[APU
(units)]]*(1+Table1[[#This Row],[APU Trend]])^3</f>
        <v>2.16</v>
      </c>
      <c r="J523" s="55">
        <f>Table1[[#This Row],[APU
(units)]]*(1+Table1[[#This Row],[APU Trend]])^4</f>
        <v>1.2959999999999998</v>
      </c>
      <c r="K523" s="55">
        <f>Table1[[#This Row],[APU
(units)]]*(1+Table1[[#This Row],[APU Trend]])^5</f>
        <v>0.77759999999999996</v>
      </c>
      <c r="L523" s="55">
        <f>Table1[[#This Row],[APU
(units)]]*(1+Table1[[#This Row],[APU Trend]])^6</f>
        <v>0.46655999999999997</v>
      </c>
      <c r="M523" s="55">
        <f>Table1[[#This Row],[APU
(units)]]*(1+Table1[[#This Row],[APU Trend]])^7</f>
        <v>0.27993599999999996</v>
      </c>
      <c r="N523" s="55">
        <f>Table1[[#This Row],[APU
(units)]]*(1+Table1[[#This Row],[APU Trend]])^8</f>
        <v>0.16796159999999999</v>
      </c>
      <c r="O523" s="55">
        <f>Table1[[#This Row],[APU
(units)]]*(1+Table1[[#This Row],[APU Trend]])^9</f>
        <v>0.10077695999999998</v>
      </c>
      <c r="P523" s="55">
        <f>Table1[[#This Row],[APU
(units)]]*(1+Table1[[#This Row],[APU Trend]])^10</f>
        <v>6.046617599999999E-2</v>
      </c>
      <c r="Q523" s="55">
        <f>Table1[[#This Row],[APU
(units)]]*(1+Table1[[#This Row],[APU Trend]])^11</f>
        <v>3.6279705599999997E-2</v>
      </c>
      <c r="R523" s="55">
        <f>SUM(Table1[[#This Row],[Oct]:[September]])</f>
        <v>24.945580441600001</v>
      </c>
      <c r="S523" s="55">
        <f>Table1[[#This Row],[On-Hand Stock ($)]]*Table1[[#This Row],[APU Trend]]</f>
        <v>-27.782310913397335</v>
      </c>
      <c r="T523" s="87">
        <v>-0.4</v>
      </c>
      <c r="U523" s="87" t="b">
        <f>IF(AND(Table1[[#This Row],[INVENTROY SIZING]]&lt;0,Table1[[#This Row],[Lead Time (days)]]&lt;30),TRUE,FALSE)</f>
        <v>1</v>
      </c>
      <c r="V523" s="28">
        <v>1</v>
      </c>
      <c r="W523" s="28">
        <f>1.65+SQRT((30)*Table1[[#This Row],[Demand variability (COV)]])+(V523*Table1[[#This Row],[APU
(units)]])^2</f>
        <v>109.29852927038918</v>
      </c>
      <c r="X523" s="28">
        <f>(Table1[[#This Row],[INVENTORY IN UNITS ON HAND]]-W523)*Table1[[#This Row],[Std. Price ($)]]</f>
        <v>-506.55339595174405</v>
      </c>
      <c r="Y523" s="28">
        <v>1.95</v>
      </c>
      <c r="Z523" s="28">
        <v>16</v>
      </c>
    </row>
    <row r="524" spans="1:26" x14ac:dyDescent="0.15">
      <c r="A524" s="31">
        <v>13480.945539438071</v>
      </c>
      <c r="B524" s="32">
        <v>8.2544270599999994</v>
      </c>
      <c r="C524" s="32">
        <v>509.73768715962933</v>
      </c>
      <c r="D524" s="32">
        <f>C524/Table1[[#This Row],[Std. Price ($)]]</f>
        <v>61.753248705747161</v>
      </c>
      <c r="E524" s="28">
        <v>34</v>
      </c>
      <c r="F524" s="28">
        <f>Table1[[#This Row],[APU
(units)]]*(1+Table1[[#This Row],[APU Trend]])^0</f>
        <v>34</v>
      </c>
      <c r="G524" s="28">
        <f>Table1[[#This Row],[APU
(units)]]*(1+Table1[[#This Row],[APU Trend]])^1</f>
        <v>40.799999999999997</v>
      </c>
      <c r="H524" s="28">
        <f>Table1[[#This Row],[APU
(units)]]*(1+Table1[[#This Row],[APU Trend]])^2</f>
        <v>48.96</v>
      </c>
      <c r="I524" s="55">
        <f>Table1[[#This Row],[APU
(units)]]*(1+Table1[[#This Row],[APU Trend]])^3</f>
        <v>58.752000000000002</v>
      </c>
      <c r="J524" s="55">
        <f>Table1[[#This Row],[APU
(units)]]*(1+Table1[[#This Row],[APU Trend]])^4</f>
        <v>70.502399999999994</v>
      </c>
      <c r="K524" s="55">
        <f>Table1[[#This Row],[APU
(units)]]*(1+Table1[[#This Row],[APU Trend]])^5</f>
        <v>84.602879999999999</v>
      </c>
      <c r="L524" s="55">
        <f>Table1[[#This Row],[APU
(units)]]*(1+Table1[[#This Row],[APU Trend]])^6</f>
        <v>101.523456</v>
      </c>
      <c r="M524" s="55">
        <f>Table1[[#This Row],[APU
(units)]]*(1+Table1[[#This Row],[APU Trend]])^7</f>
        <v>121.82814719999999</v>
      </c>
      <c r="N524" s="55">
        <f>Table1[[#This Row],[APU
(units)]]*(1+Table1[[#This Row],[APU Trend]])^8</f>
        <v>146.19377663999998</v>
      </c>
      <c r="O524" s="55">
        <f>Table1[[#This Row],[APU
(units)]]*(1+Table1[[#This Row],[APU Trend]])^9</f>
        <v>175.43253196799998</v>
      </c>
      <c r="P524" s="55">
        <f>Table1[[#This Row],[APU
(units)]]*(1+Table1[[#This Row],[APU Trend]])^10</f>
        <v>210.51903836159997</v>
      </c>
      <c r="Q524" s="55">
        <f>Table1[[#This Row],[APU
(units)]]*(1+Table1[[#This Row],[APU Trend]])^11</f>
        <v>252.62284603391996</v>
      </c>
      <c r="R524" s="55">
        <f>SUM(Table1[[#This Row],[Oct]:[September]])</f>
        <v>1345.73707620352</v>
      </c>
      <c r="S524" s="55">
        <f>Table1[[#This Row],[On-Hand Stock ($)]]*Table1[[#This Row],[APU Trend]]</f>
        <v>101.94753743192587</v>
      </c>
      <c r="T524" s="87">
        <v>0.2</v>
      </c>
      <c r="U524" s="87" t="b">
        <f>IF(AND(Table1[[#This Row],[INVENTROY SIZING]]&lt;0,Table1[[#This Row],[Lead Time (days)]]&lt;30),TRUE,FALSE)</f>
        <v>0</v>
      </c>
      <c r="V524" s="28">
        <v>0.7</v>
      </c>
      <c r="W524" s="28">
        <f>1.65+SQRT((30)*Table1[[#This Row],[Demand variability (COV)]])+(V524*Table1[[#This Row],[APU
(units)]])^2</f>
        <v>575.65967634711001</v>
      </c>
      <c r="X524" s="28">
        <f>(Table1[[#This Row],[INVENTORY IN UNITS ON HAND]]-W524)*Table1[[#This Row],[Std. Price ($)]]</f>
        <v>-4242.0031226307974</v>
      </c>
      <c r="Y524" s="28">
        <v>1.91</v>
      </c>
      <c r="Z524" s="28">
        <v>23</v>
      </c>
    </row>
    <row r="525" spans="1:26" x14ac:dyDescent="0.15">
      <c r="A525" s="31">
        <v>46869.795453001971</v>
      </c>
      <c r="B525" s="32">
        <v>13.34032</v>
      </c>
      <c r="C525" s="32">
        <v>402.95659256869612</v>
      </c>
      <c r="D525" s="32">
        <f>C525/Table1[[#This Row],[Std. Price ($)]]</f>
        <v>30.205916542383999</v>
      </c>
      <c r="E525" s="28">
        <v>18</v>
      </c>
      <c r="F525" s="28">
        <f>Table1[[#This Row],[APU
(units)]]*(1+Table1[[#This Row],[APU Trend]])^0</f>
        <v>18</v>
      </c>
      <c r="G525" s="28">
        <f>Table1[[#This Row],[APU
(units)]]*(1+Table1[[#This Row],[APU Trend]])^1</f>
        <v>39.6</v>
      </c>
      <c r="H525" s="28">
        <f>Table1[[#This Row],[APU
(units)]]*(1+Table1[[#This Row],[APU Trend]])^2</f>
        <v>87.120000000000019</v>
      </c>
      <c r="I525" s="55">
        <f>Table1[[#This Row],[APU
(units)]]*(1+Table1[[#This Row],[APU Trend]])^3</f>
        <v>191.66400000000004</v>
      </c>
      <c r="J525" s="55">
        <f>Table1[[#This Row],[APU
(units)]]*(1+Table1[[#This Row],[APU Trend]])^4</f>
        <v>421.66080000000011</v>
      </c>
      <c r="K525" s="55">
        <f>Table1[[#This Row],[APU
(units)]]*(1+Table1[[#This Row],[APU Trend]])^5</f>
        <v>927.65376000000037</v>
      </c>
      <c r="L525" s="55">
        <f>Table1[[#This Row],[APU
(units)]]*(1+Table1[[#This Row],[APU Trend]])^6</f>
        <v>2040.8382720000009</v>
      </c>
      <c r="M525" s="55">
        <f>Table1[[#This Row],[APU
(units)]]*(1+Table1[[#This Row],[APU Trend]])^7</f>
        <v>4489.8441984000028</v>
      </c>
      <c r="N525" s="55">
        <f>Table1[[#This Row],[APU
(units)]]*(1+Table1[[#This Row],[APU Trend]])^8</f>
        <v>9877.6572364800049</v>
      </c>
      <c r="O525" s="55">
        <f>Table1[[#This Row],[APU
(units)]]*(1+Table1[[#This Row],[APU Trend]])^9</f>
        <v>21730.845920256012</v>
      </c>
      <c r="P525" s="55">
        <f>Table1[[#This Row],[APU
(units)]]*(1+Table1[[#This Row],[APU Trend]])^10</f>
        <v>47807.861024563237</v>
      </c>
      <c r="Q525" s="55">
        <f>Table1[[#This Row],[APU
(units)]]*(1+Table1[[#This Row],[APU Trend]])^11</f>
        <v>105177.29425403912</v>
      </c>
      <c r="R525" s="55">
        <f>SUM(Table1[[#This Row],[Oct]:[September]])</f>
        <v>192810.03946573837</v>
      </c>
      <c r="S525" s="55">
        <f>Table1[[#This Row],[On-Hand Stock ($)]]*Table1[[#This Row],[APU Trend]]</f>
        <v>483.54791108243535</v>
      </c>
      <c r="T525" s="87">
        <v>1.2</v>
      </c>
      <c r="U525" s="87" t="b">
        <f>IF(AND(Table1[[#This Row],[INVENTROY SIZING]]&lt;0,Table1[[#This Row],[Lead Time (days)]]&lt;30),TRUE,FALSE)</f>
        <v>0</v>
      </c>
      <c r="V525" s="28">
        <v>0.82</v>
      </c>
      <c r="W525" s="28">
        <f>1.65+SQRT((30)*Table1[[#This Row],[Demand variability (COV)]])+(V525*Table1[[#This Row],[APU
(units)]])^2</f>
        <v>225.22599138219832</v>
      </c>
      <c r="X525" s="28">
        <f>(Table1[[#This Row],[INVENTORY IN UNITS ON HAND]]-W525)*Table1[[#This Row],[Std. Price ($)]]</f>
        <v>-2601.6302047870718</v>
      </c>
      <c r="Y525" s="28">
        <v>1.0900000000000001</v>
      </c>
      <c r="Z525" s="28">
        <v>37</v>
      </c>
    </row>
    <row r="526" spans="1:26" x14ac:dyDescent="0.15">
      <c r="A526" s="31">
        <v>92010.480537955154</v>
      </c>
      <c r="B526" s="32">
        <v>8.2338274800000004</v>
      </c>
      <c r="C526" s="32">
        <v>364.925876675957</v>
      </c>
      <c r="D526" s="32">
        <f>C526/Table1[[#This Row],[Std. Price ($)]]</f>
        <v>44.320320964018663</v>
      </c>
      <c r="E526" s="28">
        <v>18</v>
      </c>
      <c r="F526" s="28">
        <f>Table1[[#This Row],[APU
(units)]]*(1+Table1[[#This Row],[APU Trend]])^0</f>
        <v>18</v>
      </c>
      <c r="G526" s="28">
        <f>Table1[[#This Row],[APU
(units)]]*(1+Table1[[#This Row],[APU Trend]])^1</f>
        <v>16.2</v>
      </c>
      <c r="H526" s="28">
        <f>Table1[[#This Row],[APU
(units)]]*(1+Table1[[#This Row],[APU Trend]])^2</f>
        <v>14.580000000000002</v>
      </c>
      <c r="I526" s="55">
        <f>Table1[[#This Row],[APU
(units)]]*(1+Table1[[#This Row],[APU Trend]])^3</f>
        <v>13.122000000000002</v>
      </c>
      <c r="J526" s="55">
        <f>Table1[[#This Row],[APU
(units)]]*(1+Table1[[#This Row],[APU Trend]])^4</f>
        <v>11.809800000000003</v>
      </c>
      <c r="K526" s="55">
        <f>Table1[[#This Row],[APU
(units)]]*(1+Table1[[#This Row],[APU Trend]])^5</f>
        <v>10.628820000000003</v>
      </c>
      <c r="L526" s="55">
        <f>Table1[[#This Row],[APU
(units)]]*(1+Table1[[#This Row],[APU Trend]])^6</f>
        <v>9.5659380000000027</v>
      </c>
      <c r="M526" s="55">
        <f>Table1[[#This Row],[APU
(units)]]*(1+Table1[[#This Row],[APU Trend]])^7</f>
        <v>8.6093442000000024</v>
      </c>
      <c r="N526" s="55">
        <f>Table1[[#This Row],[APU
(units)]]*(1+Table1[[#This Row],[APU Trend]])^8</f>
        <v>7.7484097800000029</v>
      </c>
      <c r="O526" s="55">
        <f>Table1[[#This Row],[APU
(units)]]*(1+Table1[[#This Row],[APU Trend]])^9</f>
        <v>6.9735688020000026</v>
      </c>
      <c r="P526" s="55">
        <f>Table1[[#This Row],[APU
(units)]]*(1+Table1[[#This Row],[APU Trend]])^10</f>
        <v>6.2762119218000025</v>
      </c>
      <c r="Q526" s="55">
        <f>Table1[[#This Row],[APU
(units)]]*(1+Table1[[#This Row],[APU Trend]])^11</f>
        <v>5.6485907296200031</v>
      </c>
      <c r="R526" s="55">
        <f>SUM(Table1[[#This Row],[Oct]:[September]])</f>
        <v>129.16268343342003</v>
      </c>
      <c r="S526" s="55">
        <f>Table1[[#This Row],[On-Hand Stock ($)]]*Table1[[#This Row],[APU Trend]]</f>
        <v>-36.4925876675957</v>
      </c>
      <c r="T526" s="87">
        <v>-0.1</v>
      </c>
      <c r="U526" s="87" t="b">
        <f>IF(AND(Table1[[#This Row],[INVENTROY SIZING]]&lt;0,Table1[[#This Row],[Lead Time (days)]]&lt;30),TRUE,FALSE)</f>
        <v>1</v>
      </c>
      <c r="V526" s="28">
        <v>0.82</v>
      </c>
      <c r="W526" s="28">
        <f>1.65+SQRT((30)*Table1[[#This Row],[Demand variability (COV)]])+(V526*Table1[[#This Row],[APU
(units)]])^2</f>
        <v>228.44068457365091</v>
      </c>
      <c r="X526" s="28">
        <f>(Table1[[#This Row],[INVENTORY IN UNITS ON HAND]]-W526)*Table1[[#This Row],[Std. Price ($)]]</f>
        <v>-1516.0153095165822</v>
      </c>
      <c r="Y526" s="28">
        <v>2.66</v>
      </c>
      <c r="Z526" s="28">
        <v>23</v>
      </c>
    </row>
    <row r="527" spans="1:26" x14ac:dyDescent="0.15">
      <c r="A527" s="31">
        <v>38731.465072884355</v>
      </c>
      <c r="B527" s="32">
        <v>11.30886842</v>
      </c>
      <c r="C527" s="32">
        <v>34.192459810180843</v>
      </c>
      <c r="D527" s="32">
        <f>C527/Table1[[#This Row],[Std. Price ($)]]</f>
        <v>3.0235085014969911</v>
      </c>
      <c r="E527" s="28">
        <v>10</v>
      </c>
      <c r="F527" s="28">
        <f>Table1[[#This Row],[APU
(units)]]*(1+Table1[[#This Row],[APU Trend]])^0</f>
        <v>10</v>
      </c>
      <c r="G527" s="28">
        <f>Table1[[#This Row],[APU
(units)]]*(1+Table1[[#This Row],[APU Trend]])^1</f>
        <v>18</v>
      </c>
      <c r="H527" s="28">
        <f>Table1[[#This Row],[APU
(units)]]*(1+Table1[[#This Row],[APU Trend]])^2</f>
        <v>32.400000000000006</v>
      </c>
      <c r="I527" s="55">
        <f>Table1[[#This Row],[APU
(units)]]*(1+Table1[[#This Row],[APU Trend]])^3</f>
        <v>58.320000000000007</v>
      </c>
      <c r="J527" s="55">
        <f>Table1[[#This Row],[APU
(units)]]*(1+Table1[[#This Row],[APU Trend]])^4</f>
        <v>104.97600000000003</v>
      </c>
      <c r="K527" s="55">
        <f>Table1[[#This Row],[APU
(units)]]*(1+Table1[[#This Row],[APU Trend]])^5</f>
        <v>188.95680000000004</v>
      </c>
      <c r="L527" s="55">
        <f>Table1[[#This Row],[APU
(units)]]*(1+Table1[[#This Row],[APU Trend]])^6</f>
        <v>340.12224000000009</v>
      </c>
      <c r="M527" s="55">
        <f>Table1[[#This Row],[APU
(units)]]*(1+Table1[[#This Row],[APU Trend]])^7</f>
        <v>612.22003200000017</v>
      </c>
      <c r="N527" s="55">
        <f>Table1[[#This Row],[APU
(units)]]*(1+Table1[[#This Row],[APU Trend]])^8</f>
        <v>1101.9960576000003</v>
      </c>
      <c r="O527" s="55">
        <f>Table1[[#This Row],[APU
(units)]]*(1+Table1[[#This Row],[APU Trend]])^9</f>
        <v>1983.5929036800007</v>
      </c>
      <c r="P527" s="55">
        <f>Table1[[#This Row],[APU
(units)]]*(1+Table1[[#This Row],[APU Trend]])^10</f>
        <v>3570.4672266240013</v>
      </c>
      <c r="Q527" s="55">
        <f>Table1[[#This Row],[APU
(units)]]*(1+Table1[[#This Row],[APU Trend]])^11</f>
        <v>6426.8410079232035</v>
      </c>
      <c r="R527" s="55">
        <f>SUM(Table1[[#This Row],[Oct]:[September]])</f>
        <v>14447.892267827207</v>
      </c>
      <c r="S527" s="55">
        <f>Table1[[#This Row],[On-Hand Stock ($)]]*Table1[[#This Row],[APU Trend]]</f>
        <v>27.353967848144677</v>
      </c>
      <c r="T527" s="87">
        <v>0.8</v>
      </c>
      <c r="U527" s="87" t="b">
        <f>IF(AND(Table1[[#This Row],[INVENTROY SIZING]]&lt;0,Table1[[#This Row],[Lead Time (days)]]&lt;30),TRUE,FALSE)</f>
        <v>0</v>
      </c>
      <c r="V527" s="28">
        <v>1</v>
      </c>
      <c r="W527" s="28">
        <f>1.65+SQRT((30)*Table1[[#This Row],[Demand variability (COV)]])+(V527*Table1[[#This Row],[APU
(units)]])^2</f>
        <v>104.38861278752583</v>
      </c>
      <c r="X527" s="28">
        <f>(Table1[[#This Row],[INVENTORY IN UNITS ON HAND]]-W527)*Table1[[#This Row],[Std. Price ($)]]</f>
        <v>-1146.3246267502782</v>
      </c>
      <c r="Y527" s="28">
        <v>0.25</v>
      </c>
      <c r="Z527" s="28">
        <v>23</v>
      </c>
    </row>
    <row r="528" spans="1:26" x14ac:dyDescent="0.15">
      <c r="A528" s="31">
        <v>82235.373771810366</v>
      </c>
      <c r="B528" s="32">
        <v>10.13202937</v>
      </c>
      <c r="C528" s="32">
        <v>66.530672846233372</v>
      </c>
      <c r="D528" s="32">
        <f>C528/Table1[[#This Row],[Std. Price ($)]]</f>
        <v>6.5663718902379546</v>
      </c>
      <c r="E528" s="28">
        <v>26</v>
      </c>
      <c r="F528" s="28">
        <f>Table1[[#This Row],[APU
(units)]]*(1+Table1[[#This Row],[APU Trend]])^0</f>
        <v>26</v>
      </c>
      <c r="G528" s="28">
        <f>Table1[[#This Row],[APU
(units)]]*(1+Table1[[#This Row],[APU Trend]])^1</f>
        <v>65</v>
      </c>
      <c r="H528" s="28">
        <f>Table1[[#This Row],[APU
(units)]]*(1+Table1[[#This Row],[APU Trend]])^2</f>
        <v>162.5</v>
      </c>
      <c r="I528" s="55">
        <f>Table1[[#This Row],[APU
(units)]]*(1+Table1[[#This Row],[APU Trend]])^3</f>
        <v>406.25</v>
      </c>
      <c r="J528" s="55">
        <f>Table1[[#This Row],[APU
(units)]]*(1+Table1[[#This Row],[APU Trend]])^4</f>
        <v>1015.625</v>
      </c>
      <c r="K528" s="55">
        <f>Table1[[#This Row],[APU
(units)]]*(1+Table1[[#This Row],[APU Trend]])^5</f>
        <v>2539.0625</v>
      </c>
      <c r="L528" s="55">
        <f>Table1[[#This Row],[APU
(units)]]*(1+Table1[[#This Row],[APU Trend]])^6</f>
        <v>6347.65625</v>
      </c>
      <c r="M528" s="55">
        <f>Table1[[#This Row],[APU
(units)]]*(1+Table1[[#This Row],[APU Trend]])^7</f>
        <v>15869.140625</v>
      </c>
      <c r="N528" s="55">
        <f>Table1[[#This Row],[APU
(units)]]*(1+Table1[[#This Row],[APU Trend]])^8</f>
        <v>39672.8515625</v>
      </c>
      <c r="O528" s="55">
        <f>Table1[[#This Row],[APU
(units)]]*(1+Table1[[#This Row],[APU Trend]])^9</f>
        <v>99182.12890625</v>
      </c>
      <c r="P528" s="55">
        <f>Table1[[#This Row],[APU
(units)]]*(1+Table1[[#This Row],[APU Trend]])^10</f>
        <v>247955.322265625</v>
      </c>
      <c r="Q528" s="55">
        <f>Table1[[#This Row],[APU
(units)]]*(1+Table1[[#This Row],[APU Trend]])^11</f>
        <v>619888.3056640625</v>
      </c>
      <c r="R528" s="55">
        <f>SUM(Table1[[#This Row],[Oct]:[September]])</f>
        <v>1033129.8427734375</v>
      </c>
      <c r="S528" s="55">
        <f>Table1[[#This Row],[On-Hand Stock ($)]]*Table1[[#This Row],[APU Trend]]</f>
        <v>99.796009269350066</v>
      </c>
      <c r="T528" s="87">
        <v>1.5</v>
      </c>
      <c r="U528" s="87" t="b">
        <f>IF(AND(Table1[[#This Row],[INVENTROY SIZING]]&lt;0,Table1[[#This Row],[Lead Time (days)]]&lt;30),TRUE,FALSE)</f>
        <v>0</v>
      </c>
      <c r="V528" s="28">
        <v>0.82</v>
      </c>
      <c r="W528" s="28">
        <f>1.65+SQRT((30)*Table1[[#This Row],[Demand variability (COV)]])+(V528*Table1[[#This Row],[APU
(units)]])^2</f>
        <v>458.93101278752584</v>
      </c>
      <c r="X528" s="28">
        <f>(Table1[[#This Row],[INVENTORY IN UNITS ON HAND]]-W528)*Table1[[#This Row],[Std. Price ($)]]</f>
        <v>-4583.3718275208239</v>
      </c>
      <c r="Y528" s="28">
        <v>0.25</v>
      </c>
      <c r="Z528" s="28">
        <v>16</v>
      </c>
    </row>
    <row r="529" spans="1:26" x14ac:dyDescent="0.15">
      <c r="A529" s="31">
        <v>90957.945370434274</v>
      </c>
      <c r="B529" s="32">
        <v>23.24488367</v>
      </c>
      <c r="C529" s="32">
        <v>54.843880314534843</v>
      </c>
      <c r="D529" s="32">
        <f>C529/Table1[[#This Row],[Std. Price ($)]]</f>
        <v>2.3593957747061869</v>
      </c>
      <c r="E529" s="28">
        <v>18</v>
      </c>
      <c r="F529" s="28">
        <f>Table1[[#This Row],[APU
(units)]]*(1+Table1[[#This Row],[APU Trend]])^0</f>
        <v>18</v>
      </c>
      <c r="G529" s="28">
        <f>Table1[[#This Row],[APU
(units)]]*(1+Table1[[#This Row],[APU Trend]])^1</f>
        <v>32.4</v>
      </c>
      <c r="H529" s="28">
        <f>Table1[[#This Row],[APU
(units)]]*(1+Table1[[#This Row],[APU Trend]])^2</f>
        <v>58.320000000000007</v>
      </c>
      <c r="I529" s="55">
        <f>Table1[[#This Row],[APU
(units)]]*(1+Table1[[#This Row],[APU Trend]])^3</f>
        <v>104.97600000000001</v>
      </c>
      <c r="J529" s="55">
        <f>Table1[[#This Row],[APU
(units)]]*(1+Table1[[#This Row],[APU Trend]])^4</f>
        <v>188.95680000000004</v>
      </c>
      <c r="K529" s="55">
        <f>Table1[[#This Row],[APU
(units)]]*(1+Table1[[#This Row],[APU Trend]])^5</f>
        <v>340.12224000000009</v>
      </c>
      <c r="L529" s="55">
        <f>Table1[[#This Row],[APU
(units)]]*(1+Table1[[#This Row],[APU Trend]])^6</f>
        <v>612.22003200000017</v>
      </c>
      <c r="M529" s="55">
        <f>Table1[[#This Row],[APU
(units)]]*(1+Table1[[#This Row],[APU Trend]])^7</f>
        <v>1101.9960576000003</v>
      </c>
      <c r="N529" s="55">
        <f>Table1[[#This Row],[APU
(units)]]*(1+Table1[[#This Row],[APU Trend]])^8</f>
        <v>1983.5929036800007</v>
      </c>
      <c r="O529" s="55">
        <f>Table1[[#This Row],[APU
(units)]]*(1+Table1[[#This Row],[APU Trend]])^9</f>
        <v>3570.4672266240013</v>
      </c>
      <c r="P529" s="55">
        <f>Table1[[#This Row],[APU
(units)]]*(1+Table1[[#This Row],[APU Trend]])^10</f>
        <v>6426.8410079232026</v>
      </c>
      <c r="Q529" s="55">
        <f>Table1[[#This Row],[APU
(units)]]*(1+Table1[[#This Row],[APU Trend]])^11</f>
        <v>11568.313814261766</v>
      </c>
      <c r="R529" s="55">
        <f>SUM(Table1[[#This Row],[Oct]:[September]])</f>
        <v>26006.206082088975</v>
      </c>
      <c r="S529" s="55">
        <f>Table1[[#This Row],[On-Hand Stock ($)]]*Table1[[#This Row],[APU Trend]]</f>
        <v>43.875104251627874</v>
      </c>
      <c r="T529" s="87">
        <v>0.8</v>
      </c>
      <c r="U529" s="87" t="b">
        <f>IF(AND(Table1[[#This Row],[INVENTROY SIZING]]&lt;0,Table1[[#This Row],[Lead Time (days)]]&lt;30),TRUE,FALSE)</f>
        <v>0</v>
      </c>
      <c r="V529" s="28">
        <v>0.91</v>
      </c>
      <c r="W529" s="28">
        <f>1.65+SQRT((30)*Table1[[#This Row],[Demand variability (COV)]])+(V529*Table1[[#This Row],[APU
(units)]])^2</f>
        <v>272.69301278752584</v>
      </c>
      <c r="X529" s="28">
        <f>(Table1[[#This Row],[INVENTORY IN UNITS ON HAND]]-W529)*Table1[[#This Row],[Std. Price ($)]]</f>
        <v>-6283.8734795533264</v>
      </c>
      <c r="Y529" s="28">
        <v>0.25</v>
      </c>
      <c r="Z529" s="28">
        <v>11</v>
      </c>
    </row>
    <row r="530" spans="1:26" x14ac:dyDescent="0.15">
      <c r="A530" s="31">
        <v>43977.128474166951</v>
      </c>
      <c r="B530" s="32">
        <v>6.045799999999999</v>
      </c>
      <c r="C530" s="32">
        <v>68.992286457600002</v>
      </c>
      <c r="D530" s="32">
        <f>C530/Table1[[#This Row],[Std. Price ($)]]</f>
        <v>11.411605818518643</v>
      </c>
      <c r="E530" s="28">
        <v>18</v>
      </c>
      <c r="F530" s="28">
        <f>Table1[[#This Row],[APU
(units)]]*(1+Table1[[#This Row],[APU Trend]])^0</f>
        <v>18</v>
      </c>
      <c r="G530" s="28">
        <f>Table1[[#This Row],[APU
(units)]]*(1+Table1[[#This Row],[APU Trend]])^1</f>
        <v>45</v>
      </c>
      <c r="H530" s="28">
        <f>Table1[[#This Row],[APU
(units)]]*(1+Table1[[#This Row],[APU Trend]])^2</f>
        <v>112.5</v>
      </c>
      <c r="I530" s="55">
        <f>Table1[[#This Row],[APU
(units)]]*(1+Table1[[#This Row],[APU Trend]])^3</f>
        <v>281.25</v>
      </c>
      <c r="J530" s="55">
        <f>Table1[[#This Row],[APU
(units)]]*(1+Table1[[#This Row],[APU Trend]])^4</f>
        <v>703.125</v>
      </c>
      <c r="K530" s="55">
        <f>Table1[[#This Row],[APU
(units)]]*(1+Table1[[#This Row],[APU Trend]])^5</f>
        <v>1757.8125</v>
      </c>
      <c r="L530" s="55">
        <f>Table1[[#This Row],[APU
(units)]]*(1+Table1[[#This Row],[APU Trend]])^6</f>
        <v>4394.53125</v>
      </c>
      <c r="M530" s="55">
        <f>Table1[[#This Row],[APU
(units)]]*(1+Table1[[#This Row],[APU Trend]])^7</f>
        <v>10986.328125</v>
      </c>
      <c r="N530" s="55">
        <f>Table1[[#This Row],[APU
(units)]]*(1+Table1[[#This Row],[APU Trend]])^8</f>
        <v>27465.8203125</v>
      </c>
      <c r="O530" s="55">
        <f>Table1[[#This Row],[APU
(units)]]*(1+Table1[[#This Row],[APU Trend]])^9</f>
        <v>68664.55078125</v>
      </c>
      <c r="P530" s="55">
        <f>Table1[[#This Row],[APU
(units)]]*(1+Table1[[#This Row],[APU Trend]])^10</f>
        <v>171661.376953125</v>
      </c>
      <c r="Q530" s="55">
        <f>Table1[[#This Row],[APU
(units)]]*(1+Table1[[#This Row],[APU Trend]])^11</f>
        <v>429153.4423828125</v>
      </c>
      <c r="R530" s="55">
        <f>SUM(Table1[[#This Row],[Oct]:[September]])</f>
        <v>715243.7373046875</v>
      </c>
      <c r="S530" s="55">
        <f>Table1[[#This Row],[On-Hand Stock ($)]]*Table1[[#This Row],[APU Trend]]</f>
        <v>103.4884296864</v>
      </c>
      <c r="T530" s="87">
        <v>1.5</v>
      </c>
      <c r="U530" s="87" t="b">
        <f>IF(AND(Table1[[#This Row],[INVENTROY SIZING]]&lt;0,Table1[[#This Row],[Lead Time (days)]]&lt;30),TRUE,FALSE)</f>
        <v>0</v>
      </c>
      <c r="V530" s="28">
        <v>1</v>
      </c>
      <c r="W530" s="28">
        <f>1.65+SQRT((30)*Table1[[#This Row],[Demand variability (COV)]])+(V530*Table1[[#This Row],[APU
(units)]])^2</f>
        <v>330.72937003968013</v>
      </c>
      <c r="X530" s="28">
        <f>(Table1[[#This Row],[INVENTORY IN UNITS ON HAND]]-W530)*Table1[[#This Row],[Std. Price ($)]]</f>
        <v>-1930.5313389282978</v>
      </c>
      <c r="Y530" s="28">
        <v>0.86</v>
      </c>
      <c r="Z530" s="28">
        <v>16</v>
      </c>
    </row>
    <row r="531" spans="1:26" x14ac:dyDescent="0.15">
      <c r="A531" s="31">
        <v>50997.248488009216</v>
      </c>
      <c r="B531" s="32">
        <v>78.656247149999999</v>
      </c>
      <c r="C531" s="32">
        <v>172.78234182569167</v>
      </c>
      <c r="D531" s="32">
        <f>C531/Table1[[#This Row],[Std. Price ($)]]</f>
        <v>2.1966766542546861</v>
      </c>
      <c r="E531" s="28">
        <v>10</v>
      </c>
      <c r="F531" s="28">
        <f>Table1[[#This Row],[APU
(units)]]*(1+Table1[[#This Row],[APU Trend]])^0</f>
        <v>10</v>
      </c>
      <c r="G531" s="28">
        <f>Table1[[#This Row],[APU
(units)]]*(1+Table1[[#This Row],[APU Trend]])^1</f>
        <v>25</v>
      </c>
      <c r="H531" s="28">
        <f>Table1[[#This Row],[APU
(units)]]*(1+Table1[[#This Row],[APU Trend]])^2</f>
        <v>62.5</v>
      </c>
      <c r="I531" s="55">
        <f>Table1[[#This Row],[APU
(units)]]*(1+Table1[[#This Row],[APU Trend]])^3</f>
        <v>156.25</v>
      </c>
      <c r="J531" s="55">
        <f>Table1[[#This Row],[APU
(units)]]*(1+Table1[[#This Row],[APU Trend]])^4</f>
        <v>390.625</v>
      </c>
      <c r="K531" s="55">
        <f>Table1[[#This Row],[APU
(units)]]*(1+Table1[[#This Row],[APU Trend]])^5</f>
        <v>976.5625</v>
      </c>
      <c r="L531" s="55">
        <f>Table1[[#This Row],[APU
(units)]]*(1+Table1[[#This Row],[APU Trend]])^6</f>
        <v>2441.40625</v>
      </c>
      <c r="M531" s="55">
        <f>Table1[[#This Row],[APU
(units)]]*(1+Table1[[#This Row],[APU Trend]])^7</f>
        <v>6103.515625</v>
      </c>
      <c r="N531" s="55">
        <f>Table1[[#This Row],[APU
(units)]]*(1+Table1[[#This Row],[APU Trend]])^8</f>
        <v>15258.7890625</v>
      </c>
      <c r="O531" s="55">
        <f>Table1[[#This Row],[APU
(units)]]*(1+Table1[[#This Row],[APU Trend]])^9</f>
        <v>38146.97265625</v>
      </c>
      <c r="P531" s="55">
        <f>Table1[[#This Row],[APU
(units)]]*(1+Table1[[#This Row],[APU Trend]])^10</f>
        <v>95367.431640625</v>
      </c>
      <c r="Q531" s="55">
        <f>Table1[[#This Row],[APU
(units)]]*(1+Table1[[#This Row],[APU Trend]])^11</f>
        <v>238418.5791015625</v>
      </c>
      <c r="R531" s="55">
        <f>SUM(Table1[[#This Row],[Oct]:[September]])</f>
        <v>397357.6318359375</v>
      </c>
      <c r="S531" s="55">
        <f>Table1[[#This Row],[On-Hand Stock ($)]]*Table1[[#This Row],[APU Trend]]</f>
        <v>259.17351273853751</v>
      </c>
      <c r="T531" s="87">
        <v>1.5</v>
      </c>
      <c r="U531" s="87" t="b">
        <f>IF(AND(Table1[[#This Row],[INVENTROY SIZING]]&lt;0,Table1[[#This Row],[Lead Time (days)]]&lt;30),TRUE,FALSE)</f>
        <v>0</v>
      </c>
      <c r="V531" s="28">
        <v>0.93</v>
      </c>
      <c r="W531" s="28">
        <f>1.65+SQRT((30)*Table1[[#This Row],[Demand variability (COV)]])+(V531*Table1[[#This Row],[APU
(units)]])^2</f>
        <v>90.878612787525839</v>
      </c>
      <c r="X531" s="28">
        <f>(Table1[[#This Row],[INVENTORY IN UNITS ON HAND]]-W531)*Table1[[#This Row],[Std. Price ($)]]</f>
        <v>-6975.388286239091</v>
      </c>
      <c r="Y531" s="28">
        <v>0.25</v>
      </c>
      <c r="Z531" s="28">
        <v>21</v>
      </c>
    </row>
    <row r="532" spans="1:26" x14ac:dyDescent="0.15">
      <c r="A532" s="31">
        <v>57225.681685615826</v>
      </c>
      <c r="B532" s="32">
        <v>7.3137405699999984</v>
      </c>
      <c r="C532" s="32">
        <v>393.48658219371538</v>
      </c>
      <c r="D532" s="32">
        <f>C532/Table1[[#This Row],[Std. Price ($)]]</f>
        <v>53.801003525849083</v>
      </c>
      <c r="E532" s="28">
        <v>10</v>
      </c>
      <c r="F532" s="28">
        <f>Table1[[#This Row],[APU
(units)]]*(1+Table1[[#This Row],[APU Trend]])^0</f>
        <v>10</v>
      </c>
      <c r="G532" s="28">
        <f>Table1[[#This Row],[APU
(units)]]*(1+Table1[[#This Row],[APU Trend]])^1</f>
        <v>25</v>
      </c>
      <c r="H532" s="28">
        <f>Table1[[#This Row],[APU
(units)]]*(1+Table1[[#This Row],[APU Trend]])^2</f>
        <v>62.5</v>
      </c>
      <c r="I532" s="55">
        <f>Table1[[#This Row],[APU
(units)]]*(1+Table1[[#This Row],[APU Trend]])^3</f>
        <v>156.25</v>
      </c>
      <c r="J532" s="55">
        <f>Table1[[#This Row],[APU
(units)]]*(1+Table1[[#This Row],[APU Trend]])^4</f>
        <v>390.625</v>
      </c>
      <c r="K532" s="55">
        <f>Table1[[#This Row],[APU
(units)]]*(1+Table1[[#This Row],[APU Trend]])^5</f>
        <v>976.5625</v>
      </c>
      <c r="L532" s="55">
        <f>Table1[[#This Row],[APU
(units)]]*(1+Table1[[#This Row],[APU Trend]])^6</f>
        <v>2441.40625</v>
      </c>
      <c r="M532" s="55">
        <f>Table1[[#This Row],[APU
(units)]]*(1+Table1[[#This Row],[APU Trend]])^7</f>
        <v>6103.515625</v>
      </c>
      <c r="N532" s="55">
        <f>Table1[[#This Row],[APU
(units)]]*(1+Table1[[#This Row],[APU Trend]])^8</f>
        <v>15258.7890625</v>
      </c>
      <c r="O532" s="55">
        <f>Table1[[#This Row],[APU
(units)]]*(1+Table1[[#This Row],[APU Trend]])^9</f>
        <v>38146.97265625</v>
      </c>
      <c r="P532" s="55">
        <f>Table1[[#This Row],[APU
(units)]]*(1+Table1[[#This Row],[APU Trend]])^10</f>
        <v>95367.431640625</v>
      </c>
      <c r="Q532" s="55">
        <f>Table1[[#This Row],[APU
(units)]]*(1+Table1[[#This Row],[APU Trend]])^11</f>
        <v>238418.5791015625</v>
      </c>
      <c r="R532" s="55">
        <f>SUM(Table1[[#This Row],[Oct]:[September]])</f>
        <v>397357.6318359375</v>
      </c>
      <c r="S532" s="55">
        <f>Table1[[#This Row],[On-Hand Stock ($)]]*Table1[[#This Row],[APU Trend]]</f>
        <v>590.2298732905731</v>
      </c>
      <c r="T532" s="87">
        <v>1.5</v>
      </c>
      <c r="U532" s="87" t="b">
        <f>IF(AND(Table1[[#This Row],[INVENTROY SIZING]]&lt;0,Table1[[#This Row],[Lead Time (days)]]&lt;30),TRUE,FALSE)</f>
        <v>0</v>
      </c>
      <c r="V532" s="28">
        <v>1</v>
      </c>
      <c r="W532" s="28">
        <f>1.65+SQRT((30)*Table1[[#This Row],[Demand variability (COV)]])+(V532*Table1[[#This Row],[APU
(units)]])^2</f>
        <v>108.2907830863536</v>
      </c>
      <c r="X532" s="28">
        <f>(Table1[[#This Row],[INVENTORY IN UNITS ON HAND]]-W532)*Table1[[#This Row],[Std. Price ($)]]</f>
        <v>-398.52411142201856</v>
      </c>
      <c r="Y532" s="28">
        <v>1.47</v>
      </c>
      <c r="Z532" s="28">
        <v>87</v>
      </c>
    </row>
    <row r="533" spans="1:26" x14ac:dyDescent="0.15">
      <c r="A533" s="31">
        <v>3741.1091805607198</v>
      </c>
      <c r="B533" s="32">
        <v>6.6649999999999991</v>
      </c>
      <c r="C533" s="32">
        <v>115.00585975224868</v>
      </c>
      <c r="D533" s="32">
        <f>C533/Table1[[#This Row],[Std. Price ($)]]</f>
        <v>17.255192761027562</v>
      </c>
      <c r="E533" s="28">
        <v>10</v>
      </c>
      <c r="F533" s="28">
        <f>Table1[[#This Row],[APU
(units)]]*(1+Table1[[#This Row],[APU Trend]])^0</f>
        <v>10</v>
      </c>
      <c r="G533" s="28">
        <f>Table1[[#This Row],[APU
(units)]]*(1+Table1[[#This Row],[APU Trend]])^1</f>
        <v>16</v>
      </c>
      <c r="H533" s="28">
        <f>Table1[[#This Row],[APU
(units)]]*(1+Table1[[#This Row],[APU Trend]])^2</f>
        <v>25.600000000000005</v>
      </c>
      <c r="I533" s="55">
        <f>Table1[[#This Row],[APU
(units)]]*(1+Table1[[#This Row],[APU Trend]])^3</f>
        <v>40.960000000000008</v>
      </c>
      <c r="J533" s="55">
        <f>Table1[[#This Row],[APU
(units)]]*(1+Table1[[#This Row],[APU Trend]])^4</f>
        <v>65.53600000000003</v>
      </c>
      <c r="K533" s="55">
        <f>Table1[[#This Row],[APU
(units)]]*(1+Table1[[#This Row],[APU Trend]])^5</f>
        <v>104.85760000000006</v>
      </c>
      <c r="L533" s="55">
        <f>Table1[[#This Row],[APU
(units)]]*(1+Table1[[#This Row],[APU Trend]])^6</f>
        <v>167.7721600000001</v>
      </c>
      <c r="M533" s="55">
        <f>Table1[[#This Row],[APU
(units)]]*(1+Table1[[#This Row],[APU Trend]])^7</f>
        <v>268.43545600000022</v>
      </c>
      <c r="N533" s="55">
        <f>Table1[[#This Row],[APU
(units)]]*(1+Table1[[#This Row],[APU Trend]])^8</f>
        <v>429.49672960000038</v>
      </c>
      <c r="O533" s="55">
        <f>Table1[[#This Row],[APU
(units)]]*(1+Table1[[#This Row],[APU Trend]])^9</f>
        <v>687.19476736000058</v>
      </c>
      <c r="P533" s="55">
        <f>Table1[[#This Row],[APU
(units)]]*(1+Table1[[#This Row],[APU Trend]])^10</f>
        <v>1099.5116277760012</v>
      </c>
      <c r="Q533" s="55">
        <f>Table1[[#This Row],[APU
(units)]]*(1+Table1[[#This Row],[APU Trend]])^11</f>
        <v>1759.2186044416019</v>
      </c>
      <c r="R533" s="55">
        <f>SUM(Table1[[#This Row],[Oct]:[September]])</f>
        <v>4674.5829451776044</v>
      </c>
      <c r="S533" s="55">
        <f>Table1[[#This Row],[On-Hand Stock ($)]]*Table1[[#This Row],[APU Trend]]</f>
        <v>69.003515851349206</v>
      </c>
      <c r="T533" s="87">
        <v>0.6</v>
      </c>
      <c r="U533" s="87" t="b">
        <f>IF(AND(Table1[[#This Row],[INVENTROY SIZING]]&lt;0,Table1[[#This Row],[Lead Time (days)]]&lt;30),TRUE,FALSE)</f>
        <v>0</v>
      </c>
      <c r="V533" s="28">
        <v>0.99</v>
      </c>
      <c r="W533" s="28">
        <f>1.65+SQRT((30)*Table1[[#This Row],[Demand variability (COV)]])+(V533*Table1[[#This Row],[APU
(units)]])^2</f>
        <v>107.00846922834954</v>
      </c>
      <c r="X533" s="28">
        <f>(Table1[[#This Row],[INVENTORY IN UNITS ON HAND]]-W533)*Table1[[#This Row],[Std. Price ($)]]</f>
        <v>-598.20558765470093</v>
      </c>
      <c r="Y533" s="28">
        <v>1.8</v>
      </c>
      <c r="Z533" s="28">
        <v>23</v>
      </c>
    </row>
    <row r="534" spans="1:26" x14ac:dyDescent="0.15">
      <c r="A534" s="31">
        <v>36412.691718259441</v>
      </c>
      <c r="B534" s="32">
        <v>7.42660783</v>
      </c>
      <c r="C534" s="32">
        <v>119.44576799953941</v>
      </c>
      <c r="D534" s="32">
        <f>C534/Table1[[#This Row],[Std. Price ($)]]</f>
        <v>16.083489357958925</v>
      </c>
      <c r="E534" s="28">
        <v>18</v>
      </c>
      <c r="F534" s="28">
        <f>Table1[[#This Row],[APU
(units)]]*(1+Table1[[#This Row],[APU Trend]])^0</f>
        <v>18</v>
      </c>
      <c r="G534" s="28">
        <f>Table1[[#This Row],[APU
(units)]]*(1+Table1[[#This Row],[APU Trend]])^1</f>
        <v>27</v>
      </c>
      <c r="H534" s="28">
        <f>Table1[[#This Row],[APU
(units)]]*(1+Table1[[#This Row],[APU Trend]])^2</f>
        <v>40.5</v>
      </c>
      <c r="I534" s="55">
        <f>Table1[[#This Row],[APU
(units)]]*(1+Table1[[#This Row],[APU Trend]])^3</f>
        <v>60.75</v>
      </c>
      <c r="J534" s="55">
        <f>Table1[[#This Row],[APU
(units)]]*(1+Table1[[#This Row],[APU Trend]])^4</f>
        <v>91.125</v>
      </c>
      <c r="K534" s="55">
        <f>Table1[[#This Row],[APU
(units)]]*(1+Table1[[#This Row],[APU Trend]])^5</f>
        <v>136.6875</v>
      </c>
      <c r="L534" s="55">
        <f>Table1[[#This Row],[APU
(units)]]*(1+Table1[[#This Row],[APU Trend]])^6</f>
        <v>205.03125</v>
      </c>
      <c r="M534" s="55">
        <f>Table1[[#This Row],[APU
(units)]]*(1+Table1[[#This Row],[APU Trend]])^7</f>
        <v>307.546875</v>
      </c>
      <c r="N534" s="55">
        <f>Table1[[#This Row],[APU
(units)]]*(1+Table1[[#This Row],[APU Trend]])^8</f>
        <v>461.3203125</v>
      </c>
      <c r="O534" s="55">
        <f>Table1[[#This Row],[APU
(units)]]*(1+Table1[[#This Row],[APU Trend]])^9</f>
        <v>691.98046875</v>
      </c>
      <c r="P534" s="55">
        <f>Table1[[#This Row],[APU
(units)]]*(1+Table1[[#This Row],[APU Trend]])^10</f>
        <v>1037.970703125</v>
      </c>
      <c r="Q534" s="55">
        <f>Table1[[#This Row],[APU
(units)]]*(1+Table1[[#This Row],[APU Trend]])^11</f>
        <v>1556.9560546875</v>
      </c>
      <c r="R534" s="55">
        <f>SUM(Table1[[#This Row],[Oct]:[September]])</f>
        <v>4634.8681640625</v>
      </c>
      <c r="S534" s="55">
        <f>Table1[[#This Row],[On-Hand Stock ($)]]*Table1[[#This Row],[APU Trend]]</f>
        <v>59.722883999769707</v>
      </c>
      <c r="T534" s="87">
        <v>0.5</v>
      </c>
      <c r="U534" s="87" t="b">
        <f>IF(AND(Table1[[#This Row],[INVENTROY SIZING]]&lt;0,Table1[[#This Row],[Lead Time (days)]]&lt;30),TRUE,FALSE)</f>
        <v>0</v>
      </c>
      <c r="V534" s="28">
        <v>1</v>
      </c>
      <c r="W534" s="28">
        <f>1.65+SQRT((30)*Table1[[#This Row],[Demand variability (COV)]])+(V534*Table1[[#This Row],[APU
(units)]])^2</f>
        <v>331.72453701939497</v>
      </c>
      <c r="X534" s="28">
        <f>(Table1[[#This Row],[INVENTORY IN UNITS ON HAND]]-W534)*Table1[[#This Row],[Std. Price ($)]]</f>
        <v>-2344.1422760318242</v>
      </c>
      <c r="Y534" s="28">
        <v>1.23</v>
      </c>
      <c r="Z534" s="28">
        <v>17</v>
      </c>
    </row>
    <row r="535" spans="1:26" x14ac:dyDescent="0.15">
      <c r="A535" s="31">
        <v>783.90377272425928</v>
      </c>
      <c r="B535" s="32">
        <v>29.279704479999999</v>
      </c>
      <c r="C535" s="32">
        <v>248.69743616974301</v>
      </c>
      <c r="D535" s="32">
        <f>C535/Table1[[#This Row],[Std. Price ($)]]</f>
        <v>8.4938506240600908</v>
      </c>
      <c r="E535" s="28">
        <v>10</v>
      </c>
      <c r="F535" s="28">
        <f>Table1[[#This Row],[APU
(units)]]*(1+Table1[[#This Row],[APU Trend]])^0</f>
        <v>10</v>
      </c>
      <c r="G535" s="28">
        <f>Table1[[#This Row],[APU
(units)]]*(1+Table1[[#This Row],[APU Trend]])^1</f>
        <v>22</v>
      </c>
      <c r="H535" s="28">
        <f>Table1[[#This Row],[APU
(units)]]*(1+Table1[[#This Row],[APU Trend]])^2</f>
        <v>48.400000000000006</v>
      </c>
      <c r="I535" s="55">
        <f>Table1[[#This Row],[APU
(units)]]*(1+Table1[[#This Row],[APU Trend]])^3</f>
        <v>106.48000000000003</v>
      </c>
      <c r="J535" s="55">
        <f>Table1[[#This Row],[APU
(units)]]*(1+Table1[[#This Row],[APU Trend]])^4</f>
        <v>234.25600000000006</v>
      </c>
      <c r="K535" s="55">
        <f>Table1[[#This Row],[APU
(units)]]*(1+Table1[[#This Row],[APU Trend]])^5</f>
        <v>515.36320000000023</v>
      </c>
      <c r="L535" s="55">
        <f>Table1[[#This Row],[APU
(units)]]*(1+Table1[[#This Row],[APU Trend]])^6</f>
        <v>1133.7990400000006</v>
      </c>
      <c r="M535" s="55">
        <f>Table1[[#This Row],[APU
(units)]]*(1+Table1[[#This Row],[APU Trend]])^7</f>
        <v>2494.3578880000014</v>
      </c>
      <c r="N535" s="55">
        <f>Table1[[#This Row],[APU
(units)]]*(1+Table1[[#This Row],[APU Trend]])^8</f>
        <v>5487.5873536000026</v>
      </c>
      <c r="O535" s="55">
        <f>Table1[[#This Row],[APU
(units)]]*(1+Table1[[#This Row],[APU Trend]])^9</f>
        <v>12072.692177920007</v>
      </c>
      <c r="P535" s="55">
        <f>Table1[[#This Row],[APU
(units)]]*(1+Table1[[#This Row],[APU Trend]])^10</f>
        <v>26559.922791424018</v>
      </c>
      <c r="Q535" s="55">
        <f>Table1[[#This Row],[APU
(units)]]*(1+Table1[[#This Row],[APU Trend]])^11</f>
        <v>58431.83014113285</v>
      </c>
      <c r="R535" s="55">
        <f>SUM(Table1[[#This Row],[Oct]:[September]])</f>
        <v>107116.68859207688</v>
      </c>
      <c r="S535" s="55">
        <f>Table1[[#This Row],[On-Hand Stock ($)]]*Table1[[#This Row],[APU Trend]]</f>
        <v>298.43692340369159</v>
      </c>
      <c r="T535" s="87">
        <v>1.2</v>
      </c>
      <c r="U535" s="87" t="b">
        <f>IF(AND(Table1[[#This Row],[INVENTROY SIZING]]&lt;0,Table1[[#This Row],[Lead Time (days)]]&lt;30),TRUE,FALSE)</f>
        <v>0</v>
      </c>
      <c r="V535" s="28">
        <v>0.84</v>
      </c>
      <c r="W535" s="28">
        <f>1.65+SQRT((30)*Table1[[#This Row],[Demand variability (COV)]])+(V535*Table1[[#This Row],[APU
(units)]])^2</f>
        <v>78.550346993658948</v>
      </c>
      <c r="X535" s="28">
        <f>(Table1[[#This Row],[INVENTORY IN UNITS ON HAND]]-W535)*Table1[[#This Row],[Std. Price ($)]]</f>
        <v>-2051.2335106060473</v>
      </c>
      <c r="Y535" s="28">
        <v>1.34</v>
      </c>
      <c r="Z535" s="28">
        <v>16</v>
      </c>
    </row>
    <row r="536" spans="1:26" x14ac:dyDescent="0.15">
      <c r="A536" s="31">
        <v>24318.613433478808</v>
      </c>
      <c r="B536" s="32">
        <v>11.106563309999999</v>
      </c>
      <c r="C536" s="32">
        <v>115.39835327867732</v>
      </c>
      <c r="D536" s="32">
        <f>C536/Table1[[#This Row],[Std. Price ($)]]</f>
        <v>10.390104486666573</v>
      </c>
      <c r="E536" s="28">
        <v>10</v>
      </c>
      <c r="F536" s="28">
        <f>Table1[[#This Row],[APU
(units)]]*(1+Table1[[#This Row],[APU Trend]])^0</f>
        <v>10</v>
      </c>
      <c r="G536" s="28">
        <f>Table1[[#This Row],[APU
(units)]]*(1+Table1[[#This Row],[APU Trend]])^1</f>
        <v>16</v>
      </c>
      <c r="H536" s="28">
        <f>Table1[[#This Row],[APU
(units)]]*(1+Table1[[#This Row],[APU Trend]])^2</f>
        <v>25.600000000000005</v>
      </c>
      <c r="I536" s="55">
        <f>Table1[[#This Row],[APU
(units)]]*(1+Table1[[#This Row],[APU Trend]])^3</f>
        <v>40.960000000000008</v>
      </c>
      <c r="J536" s="55">
        <f>Table1[[#This Row],[APU
(units)]]*(1+Table1[[#This Row],[APU Trend]])^4</f>
        <v>65.53600000000003</v>
      </c>
      <c r="K536" s="55">
        <f>Table1[[#This Row],[APU
(units)]]*(1+Table1[[#This Row],[APU Trend]])^5</f>
        <v>104.85760000000006</v>
      </c>
      <c r="L536" s="55">
        <f>Table1[[#This Row],[APU
(units)]]*(1+Table1[[#This Row],[APU Trend]])^6</f>
        <v>167.7721600000001</v>
      </c>
      <c r="M536" s="55">
        <f>Table1[[#This Row],[APU
(units)]]*(1+Table1[[#This Row],[APU Trend]])^7</f>
        <v>268.43545600000022</v>
      </c>
      <c r="N536" s="55">
        <f>Table1[[#This Row],[APU
(units)]]*(1+Table1[[#This Row],[APU Trend]])^8</f>
        <v>429.49672960000038</v>
      </c>
      <c r="O536" s="55">
        <f>Table1[[#This Row],[APU
(units)]]*(1+Table1[[#This Row],[APU Trend]])^9</f>
        <v>687.19476736000058</v>
      </c>
      <c r="P536" s="55">
        <f>Table1[[#This Row],[APU
(units)]]*(1+Table1[[#This Row],[APU Trend]])^10</f>
        <v>1099.5116277760012</v>
      </c>
      <c r="Q536" s="55">
        <f>Table1[[#This Row],[APU
(units)]]*(1+Table1[[#This Row],[APU Trend]])^11</f>
        <v>1759.2186044416019</v>
      </c>
      <c r="R536" s="55">
        <f>SUM(Table1[[#This Row],[Oct]:[September]])</f>
        <v>4674.5829451776044</v>
      </c>
      <c r="S536" s="55">
        <f>Table1[[#This Row],[On-Hand Stock ($)]]*Table1[[#This Row],[APU Trend]]</f>
        <v>69.239011967206395</v>
      </c>
      <c r="T536" s="87">
        <v>0.6</v>
      </c>
      <c r="U536" s="87" t="b">
        <f>IF(AND(Table1[[#This Row],[INVENTROY SIZING]]&lt;0,Table1[[#This Row],[Lead Time (days)]]&lt;30),TRUE,FALSE)</f>
        <v>0</v>
      </c>
      <c r="V536" s="28">
        <v>1</v>
      </c>
      <c r="W536" s="28">
        <f>1.65+SQRT((30)*Table1[[#This Row],[Demand variability (COV)]])+(V536*Table1[[#This Row],[APU
(units)]])^2</f>
        <v>108.57820323027551</v>
      </c>
      <c r="X536" s="28">
        <f>(Table1[[#This Row],[INVENTORY IN UNITS ON HAND]]-W536)*Table1[[#This Row],[Std. Price ($)]]</f>
        <v>-1090.5323349844239</v>
      </c>
      <c r="Y536" s="28">
        <v>1.6</v>
      </c>
      <c r="Z536" s="28">
        <v>16</v>
      </c>
    </row>
    <row r="537" spans="1:26" x14ac:dyDescent="0.15">
      <c r="A537" s="31">
        <v>44375.944245181396</v>
      </c>
      <c r="B537" s="32">
        <v>19.846153779999998</v>
      </c>
      <c r="C537" s="32">
        <v>225.45960952638936</v>
      </c>
      <c r="D537" s="32">
        <f>C537/Table1[[#This Row],[Std. Price ($)]]</f>
        <v>11.360367959740227</v>
      </c>
      <c r="E537" s="28">
        <v>10</v>
      </c>
      <c r="F537" s="28">
        <f>Table1[[#This Row],[APU
(units)]]*(1+Table1[[#This Row],[APU Trend]])^0</f>
        <v>10</v>
      </c>
      <c r="G537" s="28">
        <f>Table1[[#This Row],[APU
(units)]]*(1+Table1[[#This Row],[APU Trend]])^1</f>
        <v>18</v>
      </c>
      <c r="H537" s="28">
        <f>Table1[[#This Row],[APU
(units)]]*(1+Table1[[#This Row],[APU Trend]])^2</f>
        <v>32.400000000000006</v>
      </c>
      <c r="I537" s="55">
        <f>Table1[[#This Row],[APU
(units)]]*(1+Table1[[#This Row],[APU Trend]])^3</f>
        <v>58.320000000000007</v>
      </c>
      <c r="J537" s="55">
        <f>Table1[[#This Row],[APU
(units)]]*(1+Table1[[#This Row],[APU Trend]])^4</f>
        <v>104.97600000000003</v>
      </c>
      <c r="K537" s="55">
        <f>Table1[[#This Row],[APU
(units)]]*(1+Table1[[#This Row],[APU Trend]])^5</f>
        <v>188.95680000000004</v>
      </c>
      <c r="L537" s="55">
        <f>Table1[[#This Row],[APU
(units)]]*(1+Table1[[#This Row],[APU Trend]])^6</f>
        <v>340.12224000000009</v>
      </c>
      <c r="M537" s="55">
        <f>Table1[[#This Row],[APU
(units)]]*(1+Table1[[#This Row],[APU Trend]])^7</f>
        <v>612.22003200000017</v>
      </c>
      <c r="N537" s="55">
        <f>Table1[[#This Row],[APU
(units)]]*(1+Table1[[#This Row],[APU Trend]])^8</f>
        <v>1101.9960576000003</v>
      </c>
      <c r="O537" s="55">
        <f>Table1[[#This Row],[APU
(units)]]*(1+Table1[[#This Row],[APU Trend]])^9</f>
        <v>1983.5929036800007</v>
      </c>
      <c r="P537" s="55">
        <f>Table1[[#This Row],[APU
(units)]]*(1+Table1[[#This Row],[APU Trend]])^10</f>
        <v>3570.4672266240013</v>
      </c>
      <c r="Q537" s="55">
        <f>Table1[[#This Row],[APU
(units)]]*(1+Table1[[#This Row],[APU Trend]])^11</f>
        <v>6426.8410079232035</v>
      </c>
      <c r="R537" s="55">
        <f>SUM(Table1[[#This Row],[Oct]:[September]])</f>
        <v>14447.892267827207</v>
      </c>
      <c r="S537" s="55">
        <f>Table1[[#This Row],[On-Hand Stock ($)]]*Table1[[#This Row],[APU Trend]]</f>
        <v>180.36768762111149</v>
      </c>
      <c r="T537" s="87">
        <v>0.8</v>
      </c>
      <c r="U537" s="87" t="b">
        <f>IF(AND(Table1[[#This Row],[INVENTROY SIZING]]&lt;0,Table1[[#This Row],[Lead Time (days)]]&lt;30),TRUE,FALSE)</f>
        <v>0</v>
      </c>
      <c r="V537" s="28">
        <v>1</v>
      </c>
      <c r="W537" s="28">
        <f>1.65+SQRT((30)*Table1[[#This Row],[Demand variability (COV)]])+(V537*Table1[[#This Row],[APU
(units)]])^2</f>
        <v>108.99846922834953</v>
      </c>
      <c r="X537" s="28">
        <f>(Table1[[#This Row],[INVENTORY IN UNITS ON HAND]]-W537)*Table1[[#This Row],[Std. Price ($)]]</f>
        <v>-1937.7407725640333</v>
      </c>
      <c r="Y537" s="28">
        <v>1.8</v>
      </c>
      <c r="Z537" s="28">
        <v>16</v>
      </c>
    </row>
    <row r="538" spans="1:26" x14ac:dyDescent="0.15">
      <c r="A538" s="31">
        <v>44413.414429711309</v>
      </c>
      <c r="B538" s="32">
        <v>5.3896169899999995</v>
      </c>
      <c r="C538" s="32">
        <v>19.311888277508753</v>
      </c>
      <c r="D538" s="32">
        <f>C538/Table1[[#This Row],[Std. Price ($)]]</f>
        <v>3.583165244086993</v>
      </c>
      <c r="E538" s="28">
        <v>10</v>
      </c>
      <c r="F538" s="28">
        <f>Table1[[#This Row],[APU
(units)]]*(1+Table1[[#This Row],[APU Trend]])^0</f>
        <v>10</v>
      </c>
      <c r="G538" s="28">
        <f>Table1[[#This Row],[APU
(units)]]*(1+Table1[[#This Row],[APU Trend]])^1</f>
        <v>16</v>
      </c>
      <c r="H538" s="28">
        <f>Table1[[#This Row],[APU
(units)]]*(1+Table1[[#This Row],[APU Trend]])^2</f>
        <v>25.600000000000005</v>
      </c>
      <c r="I538" s="55">
        <f>Table1[[#This Row],[APU
(units)]]*(1+Table1[[#This Row],[APU Trend]])^3</f>
        <v>40.960000000000008</v>
      </c>
      <c r="J538" s="55">
        <f>Table1[[#This Row],[APU
(units)]]*(1+Table1[[#This Row],[APU Trend]])^4</f>
        <v>65.53600000000003</v>
      </c>
      <c r="K538" s="55">
        <f>Table1[[#This Row],[APU
(units)]]*(1+Table1[[#This Row],[APU Trend]])^5</f>
        <v>104.85760000000006</v>
      </c>
      <c r="L538" s="55">
        <f>Table1[[#This Row],[APU
(units)]]*(1+Table1[[#This Row],[APU Trend]])^6</f>
        <v>167.7721600000001</v>
      </c>
      <c r="M538" s="55">
        <f>Table1[[#This Row],[APU
(units)]]*(1+Table1[[#This Row],[APU Trend]])^7</f>
        <v>268.43545600000022</v>
      </c>
      <c r="N538" s="55">
        <f>Table1[[#This Row],[APU
(units)]]*(1+Table1[[#This Row],[APU Trend]])^8</f>
        <v>429.49672960000038</v>
      </c>
      <c r="O538" s="55">
        <f>Table1[[#This Row],[APU
(units)]]*(1+Table1[[#This Row],[APU Trend]])^9</f>
        <v>687.19476736000058</v>
      </c>
      <c r="P538" s="55">
        <f>Table1[[#This Row],[APU
(units)]]*(1+Table1[[#This Row],[APU Trend]])^10</f>
        <v>1099.5116277760012</v>
      </c>
      <c r="Q538" s="55">
        <f>Table1[[#This Row],[APU
(units)]]*(1+Table1[[#This Row],[APU Trend]])^11</f>
        <v>1759.2186044416019</v>
      </c>
      <c r="R538" s="55">
        <f>SUM(Table1[[#This Row],[Oct]:[September]])</f>
        <v>4674.5829451776044</v>
      </c>
      <c r="S538" s="55">
        <f>Table1[[#This Row],[On-Hand Stock ($)]]*Table1[[#This Row],[APU Trend]]</f>
        <v>11.587132966505251</v>
      </c>
      <c r="T538" s="87">
        <v>0.6</v>
      </c>
      <c r="U538" s="87" t="b">
        <f>IF(AND(Table1[[#This Row],[INVENTROY SIZING]]&lt;0,Table1[[#This Row],[Lead Time (days)]]&lt;30),TRUE,FALSE)</f>
        <v>0</v>
      </c>
      <c r="V538" s="28">
        <v>1</v>
      </c>
      <c r="W538" s="28">
        <f>1.65+SQRT((30)*Table1[[#This Row],[Demand variability (COV)]])+(V538*Table1[[#This Row],[APU
(units)]])^2</f>
        <v>104.38861278752583</v>
      </c>
      <c r="X538" s="28">
        <f>(Table1[[#This Row],[INVENTORY IN UNITS ON HAND]]-W538)*Table1[[#This Row],[Std. Price ($)]]</f>
        <v>-543.3027527646716</v>
      </c>
      <c r="Y538" s="28">
        <v>0.25</v>
      </c>
      <c r="Z538" s="28">
        <v>21</v>
      </c>
    </row>
    <row r="539" spans="1:26" x14ac:dyDescent="0.15">
      <c r="A539" s="31">
        <v>27249.776791369306</v>
      </c>
      <c r="B539" s="32">
        <v>6.065178809999999</v>
      </c>
      <c r="C539" s="32">
        <v>157.31169774112951</v>
      </c>
      <c r="D539" s="32">
        <f>C539/Table1[[#This Row],[Std. Price ($)]]</f>
        <v>25.936860671240382</v>
      </c>
      <c r="E539" s="28">
        <v>18</v>
      </c>
      <c r="F539" s="28">
        <f>Table1[[#This Row],[APU
(units)]]*(1+Table1[[#This Row],[APU Trend]])^0</f>
        <v>18</v>
      </c>
      <c r="G539" s="28">
        <f>Table1[[#This Row],[APU
(units)]]*(1+Table1[[#This Row],[APU Trend]])^1</f>
        <v>39.6</v>
      </c>
      <c r="H539" s="28">
        <f>Table1[[#This Row],[APU
(units)]]*(1+Table1[[#This Row],[APU Trend]])^2</f>
        <v>87.120000000000019</v>
      </c>
      <c r="I539" s="55">
        <f>Table1[[#This Row],[APU
(units)]]*(1+Table1[[#This Row],[APU Trend]])^3</f>
        <v>191.66400000000004</v>
      </c>
      <c r="J539" s="55">
        <f>Table1[[#This Row],[APU
(units)]]*(1+Table1[[#This Row],[APU Trend]])^4</f>
        <v>421.66080000000011</v>
      </c>
      <c r="K539" s="55">
        <f>Table1[[#This Row],[APU
(units)]]*(1+Table1[[#This Row],[APU Trend]])^5</f>
        <v>927.65376000000037</v>
      </c>
      <c r="L539" s="55">
        <f>Table1[[#This Row],[APU
(units)]]*(1+Table1[[#This Row],[APU Trend]])^6</f>
        <v>2040.8382720000009</v>
      </c>
      <c r="M539" s="55">
        <f>Table1[[#This Row],[APU
(units)]]*(1+Table1[[#This Row],[APU Trend]])^7</f>
        <v>4489.8441984000028</v>
      </c>
      <c r="N539" s="55">
        <f>Table1[[#This Row],[APU
(units)]]*(1+Table1[[#This Row],[APU Trend]])^8</f>
        <v>9877.6572364800049</v>
      </c>
      <c r="O539" s="55">
        <f>Table1[[#This Row],[APU
(units)]]*(1+Table1[[#This Row],[APU Trend]])^9</f>
        <v>21730.845920256012</v>
      </c>
      <c r="P539" s="55">
        <f>Table1[[#This Row],[APU
(units)]]*(1+Table1[[#This Row],[APU Trend]])^10</f>
        <v>47807.861024563237</v>
      </c>
      <c r="Q539" s="55">
        <f>Table1[[#This Row],[APU
(units)]]*(1+Table1[[#This Row],[APU Trend]])^11</f>
        <v>105177.29425403912</v>
      </c>
      <c r="R539" s="55">
        <f>SUM(Table1[[#This Row],[Oct]:[September]])</f>
        <v>192810.03946573837</v>
      </c>
      <c r="S539" s="55">
        <f>Table1[[#This Row],[On-Hand Stock ($)]]*Table1[[#This Row],[APU Trend]]</f>
        <v>188.77403728935539</v>
      </c>
      <c r="T539" s="87">
        <v>1.2</v>
      </c>
      <c r="U539" s="87" t="b">
        <f>IF(AND(Table1[[#This Row],[INVENTROY SIZING]]&lt;0,Table1[[#This Row],[Lead Time (days)]]&lt;30),TRUE,FALSE)</f>
        <v>0</v>
      </c>
      <c r="V539" s="28">
        <v>0.76</v>
      </c>
      <c r="W539" s="28">
        <f>1.65+SQRT((30)*Table1[[#This Row],[Demand variability (COV)]])+(V539*Table1[[#This Row],[APU
(units)]])^2</f>
        <v>194.91612435695794</v>
      </c>
      <c r="X539" s="28">
        <f>(Table1[[#This Row],[INVENTORY IN UNITS ON HAND]]-W539)*Table1[[#This Row],[Std. Price ($)]]</f>
        <v>-1024.8894494360165</v>
      </c>
      <c r="Y539" s="28">
        <v>1.25</v>
      </c>
      <c r="Z539" s="28">
        <v>26</v>
      </c>
    </row>
    <row r="540" spans="1:26" x14ac:dyDescent="0.15">
      <c r="A540" s="31">
        <v>12591.104473677738</v>
      </c>
      <c r="B540" s="32">
        <v>7.5622298299999997</v>
      </c>
      <c r="C540" s="32">
        <v>117.7352137493895</v>
      </c>
      <c r="D540" s="32">
        <f>C540/Table1[[#This Row],[Std. Price ($)]]</f>
        <v>15.568848923676459</v>
      </c>
      <c r="E540" s="28">
        <v>18</v>
      </c>
      <c r="F540" s="28">
        <f>Table1[[#This Row],[APU
(units)]]*(1+Table1[[#This Row],[APU Trend]])^0</f>
        <v>18</v>
      </c>
      <c r="G540" s="28">
        <f>Table1[[#This Row],[APU
(units)]]*(1+Table1[[#This Row],[APU Trend]])^1</f>
        <v>27</v>
      </c>
      <c r="H540" s="28">
        <f>Table1[[#This Row],[APU
(units)]]*(1+Table1[[#This Row],[APU Trend]])^2</f>
        <v>40.5</v>
      </c>
      <c r="I540" s="55">
        <f>Table1[[#This Row],[APU
(units)]]*(1+Table1[[#This Row],[APU Trend]])^3</f>
        <v>60.75</v>
      </c>
      <c r="J540" s="55">
        <f>Table1[[#This Row],[APU
(units)]]*(1+Table1[[#This Row],[APU Trend]])^4</f>
        <v>91.125</v>
      </c>
      <c r="K540" s="55">
        <f>Table1[[#This Row],[APU
(units)]]*(1+Table1[[#This Row],[APU Trend]])^5</f>
        <v>136.6875</v>
      </c>
      <c r="L540" s="55">
        <f>Table1[[#This Row],[APU
(units)]]*(1+Table1[[#This Row],[APU Trend]])^6</f>
        <v>205.03125</v>
      </c>
      <c r="M540" s="55">
        <f>Table1[[#This Row],[APU
(units)]]*(1+Table1[[#This Row],[APU Trend]])^7</f>
        <v>307.546875</v>
      </c>
      <c r="N540" s="55">
        <f>Table1[[#This Row],[APU
(units)]]*(1+Table1[[#This Row],[APU Trend]])^8</f>
        <v>461.3203125</v>
      </c>
      <c r="O540" s="55">
        <f>Table1[[#This Row],[APU
(units)]]*(1+Table1[[#This Row],[APU Trend]])^9</f>
        <v>691.98046875</v>
      </c>
      <c r="P540" s="55">
        <f>Table1[[#This Row],[APU
(units)]]*(1+Table1[[#This Row],[APU Trend]])^10</f>
        <v>1037.970703125</v>
      </c>
      <c r="Q540" s="55">
        <f>Table1[[#This Row],[APU
(units)]]*(1+Table1[[#This Row],[APU Trend]])^11</f>
        <v>1556.9560546875</v>
      </c>
      <c r="R540" s="55">
        <f>SUM(Table1[[#This Row],[Oct]:[September]])</f>
        <v>4634.8681640625</v>
      </c>
      <c r="S540" s="55">
        <f>Table1[[#This Row],[On-Hand Stock ($)]]*Table1[[#This Row],[APU Trend]]</f>
        <v>58.867606874694751</v>
      </c>
      <c r="T540" s="87">
        <v>0.5</v>
      </c>
      <c r="U540" s="87" t="b">
        <f>IF(AND(Table1[[#This Row],[INVENTROY SIZING]]&lt;0,Table1[[#This Row],[Lead Time (days)]]&lt;30),TRUE,FALSE)</f>
        <v>0</v>
      </c>
      <c r="V540" s="28">
        <v>1</v>
      </c>
      <c r="W540" s="28">
        <f>1.65+SQRT((30)*Table1[[#This Row],[Demand variability (COV)]])+(V540*Table1[[#This Row],[APU
(units)]])^2</f>
        <v>328.38861278752586</v>
      </c>
      <c r="X540" s="28">
        <f>(Table1[[#This Row],[INVENTORY IN UNITS ON HAND]]-W540)*Table1[[#This Row],[Std. Price ($)]]</f>
        <v>-2365.6149497047581</v>
      </c>
      <c r="Y540" s="28">
        <v>0.25</v>
      </c>
      <c r="Z540" s="28">
        <v>58</v>
      </c>
    </row>
    <row r="541" spans="1:26" x14ac:dyDescent="0.15">
      <c r="A541" s="31">
        <v>18554.019687530221</v>
      </c>
      <c r="B541" s="32">
        <v>7.5622298299999997</v>
      </c>
      <c r="C541" s="32">
        <v>46.688102004068249</v>
      </c>
      <c r="D541" s="32">
        <f>C541/Table1[[#This Row],[Std. Price ($)]]</f>
        <v>6.1738538835268715</v>
      </c>
      <c r="E541" s="28">
        <v>18</v>
      </c>
      <c r="F541" s="28">
        <f>Table1[[#This Row],[APU
(units)]]*(1+Table1[[#This Row],[APU Trend]])^0</f>
        <v>18</v>
      </c>
      <c r="G541" s="28">
        <f>Table1[[#This Row],[APU
(units)]]*(1+Table1[[#This Row],[APU Trend]])^1</f>
        <v>21.599999999999998</v>
      </c>
      <c r="H541" s="28">
        <f>Table1[[#This Row],[APU
(units)]]*(1+Table1[[#This Row],[APU Trend]])^2</f>
        <v>25.919999999999998</v>
      </c>
      <c r="I541" s="55">
        <f>Table1[[#This Row],[APU
(units)]]*(1+Table1[[#This Row],[APU Trend]])^3</f>
        <v>31.103999999999999</v>
      </c>
      <c r="J541" s="55">
        <f>Table1[[#This Row],[APU
(units)]]*(1+Table1[[#This Row],[APU Trend]])^4</f>
        <v>37.324799999999996</v>
      </c>
      <c r="K541" s="55">
        <f>Table1[[#This Row],[APU
(units)]]*(1+Table1[[#This Row],[APU Trend]])^5</f>
        <v>44.789760000000001</v>
      </c>
      <c r="L541" s="55">
        <f>Table1[[#This Row],[APU
(units)]]*(1+Table1[[#This Row],[APU Trend]])^6</f>
        <v>53.747711999999993</v>
      </c>
      <c r="M541" s="55">
        <f>Table1[[#This Row],[APU
(units)]]*(1+Table1[[#This Row],[APU Trend]])^7</f>
        <v>64.497254399999989</v>
      </c>
      <c r="N541" s="55">
        <f>Table1[[#This Row],[APU
(units)]]*(1+Table1[[#This Row],[APU Trend]])^8</f>
        <v>77.396705279999992</v>
      </c>
      <c r="O541" s="55">
        <f>Table1[[#This Row],[APU
(units)]]*(1+Table1[[#This Row],[APU Trend]])^9</f>
        <v>92.876046335999987</v>
      </c>
      <c r="P541" s="55">
        <f>Table1[[#This Row],[APU
(units)]]*(1+Table1[[#This Row],[APU Trend]])^10</f>
        <v>111.45125560319998</v>
      </c>
      <c r="Q541" s="55">
        <f>Table1[[#This Row],[APU
(units)]]*(1+Table1[[#This Row],[APU Trend]])^11</f>
        <v>133.74150672383999</v>
      </c>
      <c r="R541" s="55">
        <f>SUM(Table1[[#This Row],[Oct]:[September]])</f>
        <v>712.44904034303988</v>
      </c>
      <c r="S541" s="55">
        <f>Table1[[#This Row],[On-Hand Stock ($)]]*Table1[[#This Row],[APU Trend]]</f>
        <v>9.3376204008136501</v>
      </c>
      <c r="T541" s="87">
        <v>0.2</v>
      </c>
      <c r="U541" s="87" t="b">
        <f>IF(AND(Table1[[#This Row],[INVENTROY SIZING]]&lt;0,Table1[[#This Row],[Lead Time (days)]]&lt;30),TRUE,FALSE)</f>
        <v>0</v>
      </c>
      <c r="V541" s="28">
        <v>1</v>
      </c>
      <c r="W541" s="28">
        <f>1.65+SQRT((30)*Table1[[#This Row],[Demand variability (COV)]])+(V541*Table1[[#This Row],[APU
(units)]])^2</f>
        <v>328.38861278752586</v>
      </c>
      <c r="X541" s="28">
        <f>(Table1[[#This Row],[INVENTORY IN UNITS ON HAND]]-W541)*Table1[[#This Row],[Std. Price ($)]]</f>
        <v>-2436.6620614500789</v>
      </c>
      <c r="Y541" s="28">
        <v>0.25</v>
      </c>
      <c r="Z541" s="28">
        <v>23</v>
      </c>
    </row>
    <row r="542" spans="1:26" x14ac:dyDescent="0.15">
      <c r="A542" s="31">
        <v>7328.0114365796735</v>
      </c>
      <c r="B542" s="32">
        <v>16.599719999999998</v>
      </c>
      <c r="C542" s="32">
        <v>31.895170853333333</v>
      </c>
      <c r="D542" s="32">
        <f>C542/Table1[[#This Row],[Std. Price ($)]]</f>
        <v>1.921428244171187</v>
      </c>
      <c r="E542" s="28">
        <v>10</v>
      </c>
      <c r="F542" s="28">
        <f>Table1[[#This Row],[APU
(units)]]*(1+Table1[[#This Row],[APU Trend]])^0</f>
        <v>10</v>
      </c>
      <c r="G542" s="28">
        <f>Table1[[#This Row],[APU
(units)]]*(1+Table1[[#This Row],[APU Trend]])^1</f>
        <v>6</v>
      </c>
      <c r="H542" s="28">
        <f>Table1[[#This Row],[APU
(units)]]*(1+Table1[[#This Row],[APU Trend]])^2</f>
        <v>3.5999999999999996</v>
      </c>
      <c r="I542" s="55">
        <f>Table1[[#This Row],[APU
(units)]]*(1+Table1[[#This Row],[APU Trend]])^3</f>
        <v>2.16</v>
      </c>
      <c r="J542" s="55">
        <f>Table1[[#This Row],[APU
(units)]]*(1+Table1[[#This Row],[APU Trend]])^4</f>
        <v>1.2959999999999998</v>
      </c>
      <c r="K542" s="55">
        <f>Table1[[#This Row],[APU
(units)]]*(1+Table1[[#This Row],[APU Trend]])^5</f>
        <v>0.77759999999999996</v>
      </c>
      <c r="L542" s="55">
        <f>Table1[[#This Row],[APU
(units)]]*(1+Table1[[#This Row],[APU Trend]])^6</f>
        <v>0.46655999999999997</v>
      </c>
      <c r="M542" s="55">
        <f>Table1[[#This Row],[APU
(units)]]*(1+Table1[[#This Row],[APU Trend]])^7</f>
        <v>0.27993599999999996</v>
      </c>
      <c r="N542" s="55">
        <f>Table1[[#This Row],[APU
(units)]]*(1+Table1[[#This Row],[APU Trend]])^8</f>
        <v>0.16796159999999999</v>
      </c>
      <c r="O542" s="55">
        <f>Table1[[#This Row],[APU
(units)]]*(1+Table1[[#This Row],[APU Trend]])^9</f>
        <v>0.10077695999999998</v>
      </c>
      <c r="P542" s="55">
        <f>Table1[[#This Row],[APU
(units)]]*(1+Table1[[#This Row],[APU Trend]])^10</f>
        <v>6.046617599999999E-2</v>
      </c>
      <c r="Q542" s="55">
        <f>Table1[[#This Row],[APU
(units)]]*(1+Table1[[#This Row],[APU Trend]])^11</f>
        <v>3.6279705599999997E-2</v>
      </c>
      <c r="R542" s="55">
        <f>SUM(Table1[[#This Row],[Oct]:[September]])</f>
        <v>24.945580441600001</v>
      </c>
      <c r="S542" s="55">
        <f>Table1[[#This Row],[On-Hand Stock ($)]]*Table1[[#This Row],[APU Trend]]</f>
        <v>-12.758068341333335</v>
      </c>
      <c r="T542" s="87">
        <v>-0.4</v>
      </c>
      <c r="U542" s="87" t="b">
        <f>IF(AND(Table1[[#This Row],[INVENTROY SIZING]]&lt;0,Table1[[#This Row],[Lead Time (days)]]&lt;30),TRUE,FALSE)</f>
        <v>1</v>
      </c>
      <c r="V542" s="28">
        <v>1</v>
      </c>
      <c r="W542" s="28">
        <f>1.65+SQRT((30)*Table1[[#This Row],[Demand variability (COV)]])+(V542*Table1[[#This Row],[APU
(units)]])^2</f>
        <v>104.38861278752583</v>
      </c>
      <c r="X542" s="28">
        <f>(Table1[[#This Row],[INVENTORY IN UNITS ON HAND]]-W542)*Table1[[#This Row],[Std. Price ($)]]</f>
        <v>-1700.9265726080148</v>
      </c>
      <c r="Y542" s="28">
        <v>0.25</v>
      </c>
      <c r="Z542" s="28">
        <v>16</v>
      </c>
    </row>
    <row r="543" spans="1:26" x14ac:dyDescent="0.15">
      <c r="A543" s="31">
        <v>60644.097118411999</v>
      </c>
      <c r="B543" s="32">
        <v>22.907866439999999</v>
      </c>
      <c r="C543" s="32">
        <v>477.18148432383151</v>
      </c>
      <c r="D543" s="32">
        <f>C543/Table1[[#This Row],[Std. Price ($)]]</f>
        <v>20.830463874654559</v>
      </c>
      <c r="E543" s="28">
        <v>10</v>
      </c>
      <c r="F543" s="28">
        <f>Table1[[#This Row],[APU
(units)]]*(1+Table1[[#This Row],[APU Trend]])^0</f>
        <v>10</v>
      </c>
      <c r="G543" s="28">
        <f>Table1[[#This Row],[APU
(units)]]*(1+Table1[[#This Row],[APU Trend]])^1</f>
        <v>15</v>
      </c>
      <c r="H543" s="28">
        <f>Table1[[#This Row],[APU
(units)]]*(1+Table1[[#This Row],[APU Trend]])^2</f>
        <v>22.5</v>
      </c>
      <c r="I543" s="55">
        <f>Table1[[#This Row],[APU
(units)]]*(1+Table1[[#This Row],[APU Trend]])^3</f>
        <v>33.75</v>
      </c>
      <c r="J543" s="55">
        <f>Table1[[#This Row],[APU
(units)]]*(1+Table1[[#This Row],[APU Trend]])^4</f>
        <v>50.625</v>
      </c>
      <c r="K543" s="55">
        <f>Table1[[#This Row],[APU
(units)]]*(1+Table1[[#This Row],[APU Trend]])^5</f>
        <v>75.9375</v>
      </c>
      <c r="L543" s="55">
        <f>Table1[[#This Row],[APU
(units)]]*(1+Table1[[#This Row],[APU Trend]])^6</f>
        <v>113.90625</v>
      </c>
      <c r="M543" s="55">
        <f>Table1[[#This Row],[APU
(units)]]*(1+Table1[[#This Row],[APU Trend]])^7</f>
        <v>170.859375</v>
      </c>
      <c r="N543" s="55">
        <f>Table1[[#This Row],[APU
(units)]]*(1+Table1[[#This Row],[APU Trend]])^8</f>
        <v>256.2890625</v>
      </c>
      <c r="O543" s="55">
        <f>Table1[[#This Row],[APU
(units)]]*(1+Table1[[#This Row],[APU Trend]])^9</f>
        <v>384.43359375</v>
      </c>
      <c r="P543" s="55">
        <f>Table1[[#This Row],[APU
(units)]]*(1+Table1[[#This Row],[APU Trend]])^10</f>
        <v>576.650390625</v>
      </c>
      <c r="Q543" s="55">
        <f>Table1[[#This Row],[APU
(units)]]*(1+Table1[[#This Row],[APU Trend]])^11</f>
        <v>864.9755859375</v>
      </c>
      <c r="R543" s="55">
        <f>SUM(Table1[[#This Row],[Oct]:[September]])</f>
        <v>2574.9267578125</v>
      </c>
      <c r="S543" s="55">
        <f>Table1[[#This Row],[On-Hand Stock ($)]]*Table1[[#This Row],[APU Trend]]</f>
        <v>238.59074216191576</v>
      </c>
      <c r="T543" s="87">
        <v>0.5</v>
      </c>
      <c r="U543" s="87" t="b">
        <f>IF(AND(Table1[[#This Row],[INVENTROY SIZING]]&lt;0,Table1[[#This Row],[Lead Time (days)]]&lt;30),TRUE,FALSE)</f>
        <v>0</v>
      </c>
      <c r="V543" s="28">
        <v>1</v>
      </c>
      <c r="W543" s="28">
        <f>1.65+SQRT((30)*Table1[[#This Row],[Demand variability (COV)]])+(V543*Table1[[#This Row],[APU
(units)]])^2</f>
        <v>107.84677335393187</v>
      </c>
      <c r="X543" s="28">
        <f>(Table1[[#This Row],[INVENTORY IN UNITS ON HAND]]-W543)*Table1[[#This Row],[Std. Price ($)]]</f>
        <v>-1993.3579956529904</v>
      </c>
      <c r="Y543" s="28">
        <v>1.28</v>
      </c>
      <c r="Z543" s="28">
        <v>41</v>
      </c>
    </row>
    <row r="544" spans="1:26" x14ac:dyDescent="0.15">
      <c r="A544" s="31">
        <v>33525.415563176161</v>
      </c>
      <c r="B544" s="32">
        <v>20.13307859</v>
      </c>
      <c r="C544" s="32">
        <v>398.40986528884815</v>
      </c>
      <c r="D544" s="32">
        <f>C544/Table1[[#This Row],[Std. Price ($)]]</f>
        <v>19.788819852257287</v>
      </c>
      <c r="E544" s="28">
        <v>10</v>
      </c>
      <c r="F544" s="28">
        <f>Table1[[#This Row],[APU
(units)]]*(1+Table1[[#This Row],[APU Trend]])^0</f>
        <v>10</v>
      </c>
      <c r="G544" s="28">
        <f>Table1[[#This Row],[APU
(units)]]*(1+Table1[[#This Row],[APU Trend]])^1</f>
        <v>25</v>
      </c>
      <c r="H544" s="28">
        <f>Table1[[#This Row],[APU
(units)]]*(1+Table1[[#This Row],[APU Trend]])^2</f>
        <v>62.5</v>
      </c>
      <c r="I544" s="55">
        <f>Table1[[#This Row],[APU
(units)]]*(1+Table1[[#This Row],[APU Trend]])^3</f>
        <v>156.25</v>
      </c>
      <c r="J544" s="55">
        <f>Table1[[#This Row],[APU
(units)]]*(1+Table1[[#This Row],[APU Trend]])^4</f>
        <v>390.625</v>
      </c>
      <c r="K544" s="55">
        <f>Table1[[#This Row],[APU
(units)]]*(1+Table1[[#This Row],[APU Trend]])^5</f>
        <v>976.5625</v>
      </c>
      <c r="L544" s="55">
        <f>Table1[[#This Row],[APU
(units)]]*(1+Table1[[#This Row],[APU Trend]])^6</f>
        <v>2441.40625</v>
      </c>
      <c r="M544" s="55">
        <f>Table1[[#This Row],[APU
(units)]]*(1+Table1[[#This Row],[APU Trend]])^7</f>
        <v>6103.515625</v>
      </c>
      <c r="N544" s="55">
        <f>Table1[[#This Row],[APU
(units)]]*(1+Table1[[#This Row],[APU Trend]])^8</f>
        <v>15258.7890625</v>
      </c>
      <c r="O544" s="55">
        <f>Table1[[#This Row],[APU
(units)]]*(1+Table1[[#This Row],[APU Trend]])^9</f>
        <v>38146.97265625</v>
      </c>
      <c r="P544" s="55">
        <f>Table1[[#This Row],[APU
(units)]]*(1+Table1[[#This Row],[APU Trend]])^10</f>
        <v>95367.431640625</v>
      </c>
      <c r="Q544" s="55">
        <f>Table1[[#This Row],[APU
(units)]]*(1+Table1[[#This Row],[APU Trend]])^11</f>
        <v>238418.5791015625</v>
      </c>
      <c r="R544" s="55">
        <f>SUM(Table1[[#This Row],[Oct]:[September]])</f>
        <v>397357.6318359375</v>
      </c>
      <c r="S544" s="55">
        <f>Table1[[#This Row],[On-Hand Stock ($)]]*Table1[[#This Row],[APU Trend]]</f>
        <v>597.61479793327226</v>
      </c>
      <c r="T544" s="87">
        <v>1.5</v>
      </c>
      <c r="U544" s="87" t="b">
        <f>IF(AND(Table1[[#This Row],[INVENTROY SIZING]]&lt;0,Table1[[#This Row],[Lead Time (days)]]&lt;30),TRUE,FALSE)</f>
        <v>0</v>
      </c>
      <c r="V544" s="28">
        <v>0.76</v>
      </c>
      <c r="W544" s="28">
        <f>1.65+SQRT((30)*Table1[[#This Row],[Demand variability (COV)]])+(V544*Table1[[#This Row],[APU
(units)]])^2</f>
        <v>67.497026647662295</v>
      </c>
      <c r="X544" s="28">
        <f>(Table1[[#This Row],[INVENTORY IN UNITS ON HAND]]-W544)*Table1[[#This Row],[Std. Price ($)]]</f>
        <v>-960.51307679986098</v>
      </c>
      <c r="Y544" s="28">
        <v>2.1800000000000002</v>
      </c>
      <c r="Z544" s="28">
        <v>23</v>
      </c>
    </row>
    <row r="545" spans="1:26" x14ac:dyDescent="0.15">
      <c r="A545" s="31">
        <v>37961.205779365839</v>
      </c>
      <c r="B545" s="32">
        <v>9.5085938699999986</v>
      </c>
      <c r="C545" s="32">
        <v>340.88540641285175</v>
      </c>
      <c r="D545" s="32">
        <f>C545/Table1[[#This Row],[Std. Price ($)]]</f>
        <v>35.85024358736775</v>
      </c>
      <c r="E545" s="28">
        <v>10</v>
      </c>
      <c r="F545" s="28">
        <f>Table1[[#This Row],[APU
(units)]]*(1+Table1[[#This Row],[APU Trend]])^0</f>
        <v>10</v>
      </c>
      <c r="G545" s="28">
        <f>Table1[[#This Row],[APU
(units)]]*(1+Table1[[#This Row],[APU Trend]])^1</f>
        <v>6</v>
      </c>
      <c r="H545" s="28">
        <f>Table1[[#This Row],[APU
(units)]]*(1+Table1[[#This Row],[APU Trend]])^2</f>
        <v>3.5999999999999996</v>
      </c>
      <c r="I545" s="55">
        <f>Table1[[#This Row],[APU
(units)]]*(1+Table1[[#This Row],[APU Trend]])^3</f>
        <v>2.16</v>
      </c>
      <c r="J545" s="55">
        <f>Table1[[#This Row],[APU
(units)]]*(1+Table1[[#This Row],[APU Trend]])^4</f>
        <v>1.2959999999999998</v>
      </c>
      <c r="K545" s="55">
        <f>Table1[[#This Row],[APU
(units)]]*(1+Table1[[#This Row],[APU Trend]])^5</f>
        <v>0.77759999999999996</v>
      </c>
      <c r="L545" s="55">
        <f>Table1[[#This Row],[APU
(units)]]*(1+Table1[[#This Row],[APU Trend]])^6</f>
        <v>0.46655999999999997</v>
      </c>
      <c r="M545" s="55">
        <f>Table1[[#This Row],[APU
(units)]]*(1+Table1[[#This Row],[APU Trend]])^7</f>
        <v>0.27993599999999996</v>
      </c>
      <c r="N545" s="55">
        <f>Table1[[#This Row],[APU
(units)]]*(1+Table1[[#This Row],[APU Trend]])^8</f>
        <v>0.16796159999999999</v>
      </c>
      <c r="O545" s="55">
        <f>Table1[[#This Row],[APU
(units)]]*(1+Table1[[#This Row],[APU Trend]])^9</f>
        <v>0.10077695999999998</v>
      </c>
      <c r="P545" s="55">
        <f>Table1[[#This Row],[APU
(units)]]*(1+Table1[[#This Row],[APU Trend]])^10</f>
        <v>6.046617599999999E-2</v>
      </c>
      <c r="Q545" s="55">
        <f>Table1[[#This Row],[APU
(units)]]*(1+Table1[[#This Row],[APU Trend]])^11</f>
        <v>3.6279705599999997E-2</v>
      </c>
      <c r="R545" s="55">
        <f>SUM(Table1[[#This Row],[Oct]:[September]])</f>
        <v>24.945580441600001</v>
      </c>
      <c r="S545" s="55">
        <f>Table1[[#This Row],[On-Hand Stock ($)]]*Table1[[#This Row],[APU Trend]]</f>
        <v>-136.35416256514071</v>
      </c>
      <c r="T545" s="87">
        <v>-0.4</v>
      </c>
      <c r="U545" s="87" t="b">
        <f>IF(AND(Table1[[#This Row],[INVENTROY SIZING]]&lt;0,Table1[[#This Row],[Lead Time (days)]]&lt;30),TRUE,FALSE)</f>
        <v>0</v>
      </c>
      <c r="V545" s="28">
        <v>0.84</v>
      </c>
      <c r="W545" s="28">
        <f>1.65+SQRT((30)*Table1[[#This Row],[Demand variability (COV)]])+(V545*Table1[[#This Row],[APU
(units)]])^2</f>
        <v>78.109152481501056</v>
      </c>
      <c r="X545" s="28">
        <f>(Table1[[#This Row],[INVENTORY IN UNITS ON HAND]]-W545)*Table1[[#This Row],[Std. Price ($)]]</f>
        <v>-401.82280206364436</v>
      </c>
      <c r="Y545" s="28">
        <v>1.1599999999999999</v>
      </c>
      <c r="Z545" s="28">
        <v>73</v>
      </c>
    </row>
    <row r="546" spans="1:26" x14ac:dyDescent="0.15">
      <c r="A546" s="31">
        <v>98390.268775439792</v>
      </c>
      <c r="B546" s="32">
        <v>6.190543589999999</v>
      </c>
      <c r="C546" s="32">
        <v>18.930380606449582</v>
      </c>
      <c r="D546" s="32">
        <f>C546/Table1[[#This Row],[Std. Price ($)]]</f>
        <v>3.0579512657061487</v>
      </c>
      <c r="E546" s="28">
        <v>10</v>
      </c>
      <c r="F546" s="28">
        <f>Table1[[#This Row],[APU
(units)]]*(1+Table1[[#This Row],[APU Trend]])^0</f>
        <v>10</v>
      </c>
      <c r="G546" s="28">
        <f>Table1[[#This Row],[APU
(units)]]*(1+Table1[[#This Row],[APU Trend]])^1</f>
        <v>12</v>
      </c>
      <c r="H546" s="28">
        <f>Table1[[#This Row],[APU
(units)]]*(1+Table1[[#This Row],[APU Trend]])^2</f>
        <v>14.399999999999999</v>
      </c>
      <c r="I546" s="55">
        <f>Table1[[#This Row],[APU
(units)]]*(1+Table1[[#This Row],[APU Trend]])^3</f>
        <v>17.28</v>
      </c>
      <c r="J546" s="55">
        <f>Table1[[#This Row],[APU
(units)]]*(1+Table1[[#This Row],[APU Trend]])^4</f>
        <v>20.735999999999997</v>
      </c>
      <c r="K546" s="55">
        <f>Table1[[#This Row],[APU
(units)]]*(1+Table1[[#This Row],[APU Trend]])^5</f>
        <v>24.883199999999999</v>
      </c>
      <c r="L546" s="55">
        <f>Table1[[#This Row],[APU
(units)]]*(1+Table1[[#This Row],[APU Trend]])^6</f>
        <v>29.859839999999998</v>
      </c>
      <c r="M546" s="55">
        <f>Table1[[#This Row],[APU
(units)]]*(1+Table1[[#This Row],[APU Trend]])^7</f>
        <v>35.831807999999995</v>
      </c>
      <c r="N546" s="55">
        <f>Table1[[#This Row],[APU
(units)]]*(1+Table1[[#This Row],[APU Trend]])^8</f>
        <v>42.998169599999997</v>
      </c>
      <c r="O546" s="55">
        <f>Table1[[#This Row],[APU
(units)]]*(1+Table1[[#This Row],[APU Trend]])^9</f>
        <v>51.597803519999992</v>
      </c>
      <c r="P546" s="55">
        <f>Table1[[#This Row],[APU
(units)]]*(1+Table1[[#This Row],[APU Trend]])^10</f>
        <v>61.917364223999989</v>
      </c>
      <c r="Q546" s="55">
        <f>Table1[[#This Row],[APU
(units)]]*(1+Table1[[#This Row],[APU Trend]])^11</f>
        <v>74.300837068799993</v>
      </c>
      <c r="R546" s="55">
        <f>SUM(Table1[[#This Row],[Oct]:[September]])</f>
        <v>395.80502241279999</v>
      </c>
      <c r="S546" s="55">
        <f>Table1[[#This Row],[On-Hand Stock ($)]]*Table1[[#This Row],[APU Trend]]</f>
        <v>3.7860761212899163</v>
      </c>
      <c r="T546" s="87">
        <v>0.2</v>
      </c>
      <c r="U546" s="87" t="b">
        <f>IF(AND(Table1[[#This Row],[INVENTROY SIZING]]&lt;0,Table1[[#This Row],[Lead Time (days)]]&lt;30),TRUE,FALSE)</f>
        <v>0</v>
      </c>
      <c r="V546" s="28">
        <v>1</v>
      </c>
      <c r="W546" s="28">
        <f>1.65+SQRT((30)*Table1[[#This Row],[Demand variability (COV)]])+(V546*Table1[[#This Row],[APU
(units)]])^2</f>
        <v>104.38861278752583</v>
      </c>
      <c r="X546" s="28">
        <f>(Table1[[#This Row],[INVENTORY IN UNITS ON HAND]]-W546)*Table1[[#This Row],[Std. Price ($)]]</f>
        <v>-627.29187715436035</v>
      </c>
      <c r="Y546" s="28">
        <v>0.25</v>
      </c>
      <c r="Z546" s="28">
        <v>19</v>
      </c>
    </row>
    <row r="547" spans="1:26" x14ac:dyDescent="0.15">
      <c r="A547" s="31">
        <v>36030.966312752091</v>
      </c>
      <c r="B547" s="32">
        <v>12.553046329999999</v>
      </c>
      <c r="C547" s="32">
        <v>313.28304878888321</v>
      </c>
      <c r="D547" s="32">
        <f>C547/Table1[[#This Row],[Std. Price ($)]]</f>
        <v>24.956734847714309</v>
      </c>
      <c r="E547" s="28">
        <v>10</v>
      </c>
      <c r="F547" s="28">
        <f>Table1[[#This Row],[APU
(units)]]*(1+Table1[[#This Row],[APU Trend]])^0</f>
        <v>10</v>
      </c>
      <c r="G547" s="28">
        <f>Table1[[#This Row],[APU
(units)]]*(1+Table1[[#This Row],[APU Trend]])^1</f>
        <v>3.0000000000000004</v>
      </c>
      <c r="H547" s="28">
        <f>Table1[[#This Row],[APU
(units)]]*(1+Table1[[#This Row],[APU Trend]])^2</f>
        <v>0.90000000000000024</v>
      </c>
      <c r="I547" s="55">
        <f>Table1[[#This Row],[APU
(units)]]*(1+Table1[[#This Row],[APU Trend]])^3</f>
        <v>0.27000000000000013</v>
      </c>
      <c r="J547" s="55">
        <f>Table1[[#This Row],[APU
(units)]]*(1+Table1[[#This Row],[APU Trend]])^4</f>
        <v>8.1000000000000044E-2</v>
      </c>
      <c r="K547" s="55">
        <f>Table1[[#This Row],[APU
(units)]]*(1+Table1[[#This Row],[APU Trend]])^5</f>
        <v>2.4300000000000016E-2</v>
      </c>
      <c r="L547" s="55">
        <f>Table1[[#This Row],[APU
(units)]]*(1+Table1[[#This Row],[APU Trend]])^6</f>
        <v>7.2900000000000057E-3</v>
      </c>
      <c r="M547" s="55">
        <f>Table1[[#This Row],[APU
(units)]]*(1+Table1[[#This Row],[APU Trend]])^7</f>
        <v>2.1870000000000023E-3</v>
      </c>
      <c r="N547" s="55">
        <f>Table1[[#This Row],[APU
(units)]]*(1+Table1[[#This Row],[APU Trend]])^8</f>
        <v>6.5610000000000071E-4</v>
      </c>
      <c r="O547" s="55">
        <f>Table1[[#This Row],[APU
(units)]]*(1+Table1[[#This Row],[APU Trend]])^9</f>
        <v>1.9683000000000024E-4</v>
      </c>
      <c r="P547" s="55">
        <f>Table1[[#This Row],[APU
(units)]]*(1+Table1[[#This Row],[APU Trend]])^10</f>
        <v>5.9049000000000078E-5</v>
      </c>
      <c r="Q547" s="55">
        <f>Table1[[#This Row],[APU
(units)]]*(1+Table1[[#This Row],[APU Trend]])^11</f>
        <v>1.7714700000000025E-5</v>
      </c>
      <c r="R547" s="55">
        <f>SUM(Table1[[#This Row],[Oct]:[September]])</f>
        <v>14.2857066937</v>
      </c>
      <c r="S547" s="55">
        <f>Table1[[#This Row],[On-Hand Stock ($)]]*Table1[[#This Row],[APU Trend]]</f>
        <v>-219.29813415221824</v>
      </c>
      <c r="T547" s="87">
        <v>-0.7</v>
      </c>
      <c r="U547" s="87" t="b">
        <f>IF(AND(Table1[[#This Row],[INVENTROY SIZING]]&lt;0,Table1[[#This Row],[Lead Time (days)]]&lt;30),TRUE,FALSE)</f>
        <v>0</v>
      </c>
      <c r="V547" s="28">
        <v>1</v>
      </c>
      <c r="W547" s="28">
        <f>1.65+SQRT((30)*Table1[[#This Row],[Demand variability (COV)]])+(V547*Table1[[#This Row],[APU
(units)]])^2</f>
        <v>106.98853912601565</v>
      </c>
      <c r="X547" s="28">
        <f>(Table1[[#This Row],[INVENTORY IN UNITS ON HAND]]-W547)*Table1[[#This Row],[Std. Price ($)]]</f>
        <v>-1029.7490396390087</v>
      </c>
      <c r="Y547" s="28">
        <v>0.95</v>
      </c>
      <c r="Z547" s="28">
        <v>63</v>
      </c>
    </row>
    <row r="548" spans="1:26" x14ac:dyDescent="0.15">
      <c r="A548" s="31">
        <v>88608.292108535097</v>
      </c>
      <c r="B548" s="32">
        <v>13.388384110000001</v>
      </c>
      <c r="C548" s="32">
        <v>198.50564531116137</v>
      </c>
      <c r="D548" s="32">
        <f>C548/Table1[[#This Row],[Std. Price ($)]]</f>
        <v>14.826706769108476</v>
      </c>
      <c r="E548" s="28">
        <v>10</v>
      </c>
      <c r="F548" s="28">
        <f>Table1[[#This Row],[APU
(units)]]*(1+Table1[[#This Row],[APU Trend]])^0</f>
        <v>10</v>
      </c>
      <c r="G548" s="28">
        <f>Table1[[#This Row],[APU
(units)]]*(1+Table1[[#This Row],[APU Trend]])^1</f>
        <v>14</v>
      </c>
      <c r="H548" s="28">
        <f>Table1[[#This Row],[APU
(units)]]*(1+Table1[[#This Row],[APU Trend]])^2</f>
        <v>19.599999999999998</v>
      </c>
      <c r="I548" s="55">
        <f>Table1[[#This Row],[APU
(units)]]*(1+Table1[[#This Row],[APU Trend]])^3</f>
        <v>27.439999999999994</v>
      </c>
      <c r="J548" s="55">
        <f>Table1[[#This Row],[APU
(units)]]*(1+Table1[[#This Row],[APU Trend]])^4</f>
        <v>38.41599999999999</v>
      </c>
      <c r="K548" s="55">
        <f>Table1[[#This Row],[APU
(units)]]*(1+Table1[[#This Row],[APU Trend]])^5</f>
        <v>53.782399999999981</v>
      </c>
      <c r="L548" s="55">
        <f>Table1[[#This Row],[APU
(units)]]*(1+Table1[[#This Row],[APU Trend]])^6</f>
        <v>75.29535999999996</v>
      </c>
      <c r="M548" s="55">
        <f>Table1[[#This Row],[APU
(units)]]*(1+Table1[[#This Row],[APU Trend]])^7</f>
        <v>105.41350399999993</v>
      </c>
      <c r="N548" s="55">
        <f>Table1[[#This Row],[APU
(units)]]*(1+Table1[[#This Row],[APU Trend]])^8</f>
        <v>147.5789055999999</v>
      </c>
      <c r="O548" s="55">
        <f>Table1[[#This Row],[APU
(units)]]*(1+Table1[[#This Row],[APU Trend]])^9</f>
        <v>206.61046783999984</v>
      </c>
      <c r="P548" s="55">
        <f>Table1[[#This Row],[APU
(units)]]*(1+Table1[[#This Row],[APU Trend]])^10</f>
        <v>289.25465497599981</v>
      </c>
      <c r="Q548" s="55">
        <f>Table1[[#This Row],[APU
(units)]]*(1+Table1[[#This Row],[APU Trend]])^11</f>
        <v>404.9565169663997</v>
      </c>
      <c r="R548" s="55">
        <f>SUM(Table1[[#This Row],[Oct]:[September]])</f>
        <v>1392.3478093823992</v>
      </c>
      <c r="S548" s="55">
        <f>Table1[[#This Row],[On-Hand Stock ($)]]*Table1[[#This Row],[APU Trend]]</f>
        <v>79.402258124464552</v>
      </c>
      <c r="T548" s="87">
        <v>0.4</v>
      </c>
      <c r="U548" s="87" t="b">
        <f>IF(AND(Table1[[#This Row],[INVENTROY SIZING]]&lt;0,Table1[[#This Row],[Lead Time (days)]]&lt;30),TRUE,FALSE)</f>
        <v>0</v>
      </c>
      <c r="V548" s="28">
        <v>0.89</v>
      </c>
      <c r="W548" s="28">
        <f>1.65+SQRT((30)*Table1[[#This Row],[Demand variability (COV)]])+(V548*Table1[[#This Row],[APU
(units)]])^2</f>
        <v>87.788203230275514</v>
      </c>
      <c r="X548" s="28">
        <f>(Table1[[#This Row],[INVENTORY IN UNITS ON HAND]]-W548)*Table1[[#This Row],[Std. Price ($)]]</f>
        <v>-976.83653986250988</v>
      </c>
      <c r="Y548" s="28">
        <v>1.6</v>
      </c>
      <c r="Z548" s="28">
        <v>23</v>
      </c>
    </row>
    <row r="549" spans="1:26" x14ac:dyDescent="0.15">
      <c r="A549" s="31">
        <v>76164.660682766771</v>
      </c>
      <c r="B549" s="32">
        <v>31.463338220000001</v>
      </c>
      <c r="C549" s="32">
        <v>54.67614304518667</v>
      </c>
      <c r="D549" s="32">
        <f>C549/Table1[[#This Row],[Std. Price ($)]]</f>
        <v>1.7377731079542986</v>
      </c>
      <c r="E549" s="28">
        <v>10</v>
      </c>
      <c r="F549" s="28">
        <f>Table1[[#This Row],[APU
(units)]]*(1+Table1[[#This Row],[APU Trend]])^0</f>
        <v>10</v>
      </c>
      <c r="G549" s="28">
        <f>Table1[[#This Row],[APU
(units)]]*(1+Table1[[#This Row],[APU Trend]])^1</f>
        <v>8</v>
      </c>
      <c r="H549" s="28">
        <f>Table1[[#This Row],[APU
(units)]]*(1+Table1[[#This Row],[APU Trend]])^2</f>
        <v>6.4000000000000012</v>
      </c>
      <c r="I549" s="55">
        <f>Table1[[#This Row],[APU
(units)]]*(1+Table1[[#This Row],[APU Trend]])^3</f>
        <v>5.120000000000001</v>
      </c>
      <c r="J549" s="55">
        <f>Table1[[#This Row],[APU
(units)]]*(1+Table1[[#This Row],[APU Trend]])^4</f>
        <v>4.0960000000000019</v>
      </c>
      <c r="K549" s="55">
        <f>Table1[[#This Row],[APU
(units)]]*(1+Table1[[#This Row],[APU Trend]])^5</f>
        <v>3.2768000000000019</v>
      </c>
      <c r="L549" s="55">
        <f>Table1[[#This Row],[APU
(units)]]*(1+Table1[[#This Row],[APU Trend]])^6</f>
        <v>2.6214400000000015</v>
      </c>
      <c r="M549" s="55">
        <f>Table1[[#This Row],[APU
(units)]]*(1+Table1[[#This Row],[APU Trend]])^7</f>
        <v>2.0971520000000017</v>
      </c>
      <c r="N549" s="55">
        <f>Table1[[#This Row],[APU
(units)]]*(1+Table1[[#This Row],[APU Trend]])^8</f>
        <v>1.6777216000000015</v>
      </c>
      <c r="O549" s="55">
        <f>Table1[[#This Row],[APU
(units)]]*(1+Table1[[#This Row],[APU Trend]])^9</f>
        <v>1.3421772800000011</v>
      </c>
      <c r="P549" s="55">
        <f>Table1[[#This Row],[APU
(units)]]*(1+Table1[[#This Row],[APU Trend]])^10</f>
        <v>1.0737418240000012</v>
      </c>
      <c r="Q549" s="55">
        <f>Table1[[#This Row],[APU
(units)]]*(1+Table1[[#This Row],[APU Trend]])^11</f>
        <v>0.85899345920000092</v>
      </c>
      <c r="R549" s="55">
        <f>SUM(Table1[[#This Row],[Oct]:[September]])</f>
        <v>46.564026163200012</v>
      </c>
      <c r="S549" s="55">
        <f>Table1[[#This Row],[On-Hand Stock ($)]]*Table1[[#This Row],[APU Trend]]</f>
        <v>-10.935228609037335</v>
      </c>
      <c r="T549" s="87">
        <v>-0.2</v>
      </c>
      <c r="U549" s="87" t="b">
        <f>IF(AND(Table1[[#This Row],[INVENTROY SIZING]]&lt;0,Table1[[#This Row],[Lead Time (days)]]&lt;30),TRUE,FALSE)</f>
        <v>1</v>
      </c>
      <c r="V549" s="28">
        <v>1</v>
      </c>
      <c r="W549" s="28">
        <f>1.65+SQRT((30)*Table1[[#This Row],[Demand variability (COV)]])+(V549*Table1[[#This Row],[APU
(units)]])^2</f>
        <v>104.38861278752583</v>
      </c>
      <c r="X549" s="28">
        <f>(Table1[[#This Row],[INVENTORY IN UNITS ON HAND]]-W549)*Table1[[#This Row],[Std. Price ($)]]</f>
        <v>-3229.7380874053556</v>
      </c>
      <c r="Y549" s="28">
        <v>0.25</v>
      </c>
      <c r="Z549" s="28">
        <v>16</v>
      </c>
    </row>
    <row r="550" spans="1:26" x14ac:dyDescent="0.15">
      <c r="A550" s="31">
        <v>95500.490159355497</v>
      </c>
      <c r="B550" s="32">
        <v>5.9999727499999986</v>
      </c>
      <c r="C550" s="32">
        <v>312.44216461946047</v>
      </c>
      <c r="D550" s="32">
        <f>C550/Table1[[#This Row],[Std. Price ($)]]</f>
        <v>52.073930605678257</v>
      </c>
      <c r="E550" s="28">
        <v>42</v>
      </c>
      <c r="F550" s="28">
        <f>Table1[[#This Row],[APU
(units)]]*(1+Table1[[#This Row],[APU Trend]])^0</f>
        <v>42</v>
      </c>
      <c r="G550" s="28">
        <f>Table1[[#This Row],[APU
(units)]]*(1+Table1[[#This Row],[APU Trend]])^1</f>
        <v>58.8</v>
      </c>
      <c r="H550" s="28">
        <f>Table1[[#This Row],[APU
(units)]]*(1+Table1[[#This Row],[APU Trend]])^2</f>
        <v>82.32</v>
      </c>
      <c r="I550" s="55">
        <f>Table1[[#This Row],[APU
(units)]]*(1+Table1[[#This Row],[APU Trend]])^3</f>
        <v>115.24799999999998</v>
      </c>
      <c r="J550" s="55">
        <f>Table1[[#This Row],[APU
(units)]]*(1+Table1[[#This Row],[APU Trend]])^4</f>
        <v>161.34719999999996</v>
      </c>
      <c r="K550" s="55">
        <f>Table1[[#This Row],[APU
(units)]]*(1+Table1[[#This Row],[APU Trend]])^5</f>
        <v>225.88607999999994</v>
      </c>
      <c r="L550" s="55">
        <f>Table1[[#This Row],[APU
(units)]]*(1+Table1[[#This Row],[APU Trend]])^6</f>
        <v>316.24051199999985</v>
      </c>
      <c r="M550" s="55">
        <f>Table1[[#This Row],[APU
(units)]]*(1+Table1[[#This Row],[APU Trend]])^7</f>
        <v>442.73671679999973</v>
      </c>
      <c r="N550" s="55">
        <f>Table1[[#This Row],[APU
(units)]]*(1+Table1[[#This Row],[APU Trend]])^8</f>
        <v>619.83140351999964</v>
      </c>
      <c r="O550" s="55">
        <f>Table1[[#This Row],[APU
(units)]]*(1+Table1[[#This Row],[APU Trend]])^9</f>
        <v>867.76396492799938</v>
      </c>
      <c r="P550" s="55">
        <f>Table1[[#This Row],[APU
(units)]]*(1+Table1[[#This Row],[APU Trend]])^10</f>
        <v>1214.8695508991991</v>
      </c>
      <c r="Q550" s="55">
        <f>Table1[[#This Row],[APU
(units)]]*(1+Table1[[#This Row],[APU Trend]])^11</f>
        <v>1700.8173712588787</v>
      </c>
      <c r="R550" s="55">
        <f>SUM(Table1[[#This Row],[Oct]:[September]])</f>
        <v>5847.8607994060758</v>
      </c>
      <c r="S550" s="55">
        <f>Table1[[#This Row],[On-Hand Stock ($)]]*Table1[[#This Row],[APU Trend]]</f>
        <v>124.9768658477842</v>
      </c>
      <c r="T550" s="87">
        <v>0.4</v>
      </c>
      <c r="U550" s="87" t="b">
        <f>IF(AND(Table1[[#This Row],[INVENTROY SIZING]]&lt;0,Table1[[#This Row],[Lead Time (days)]]&lt;30),TRUE,FALSE)</f>
        <v>0</v>
      </c>
      <c r="V550" s="28">
        <v>0.84</v>
      </c>
      <c r="W550" s="28">
        <f>1.65+SQRT((30)*Table1[[#This Row],[Demand variability (COV)]])+(V550*Table1[[#This Row],[APU
(units)]])^2</f>
        <v>1253.7580702484026</v>
      </c>
      <c r="X550" s="28">
        <f>(Table1[[#This Row],[INVENTORY IN UNITS ON HAND]]-W550)*Table1[[#This Row],[Std. Price ($)]]</f>
        <v>-7210.0720919635396</v>
      </c>
      <c r="Y550" s="28">
        <v>1.84</v>
      </c>
      <c r="Z550" s="28">
        <v>16</v>
      </c>
    </row>
    <row r="551" spans="1:26" x14ac:dyDescent="0.15">
      <c r="A551" s="31">
        <v>86427.243510650893</v>
      </c>
      <c r="B551" s="32">
        <v>5.9683999999999999</v>
      </c>
      <c r="C551" s="32">
        <v>29.738742777765776</v>
      </c>
      <c r="D551" s="32">
        <f>C551/Table1[[#This Row],[Std. Price ($)]]</f>
        <v>4.9826993461841997</v>
      </c>
      <c r="E551" s="28">
        <v>10</v>
      </c>
      <c r="F551" s="28">
        <f>Table1[[#This Row],[APU
(units)]]*(1+Table1[[#This Row],[APU Trend]])^0</f>
        <v>10</v>
      </c>
      <c r="G551" s="28">
        <f>Table1[[#This Row],[APU
(units)]]*(1+Table1[[#This Row],[APU Trend]])^1</f>
        <v>18</v>
      </c>
      <c r="H551" s="28">
        <f>Table1[[#This Row],[APU
(units)]]*(1+Table1[[#This Row],[APU Trend]])^2</f>
        <v>32.400000000000006</v>
      </c>
      <c r="I551" s="55">
        <f>Table1[[#This Row],[APU
(units)]]*(1+Table1[[#This Row],[APU Trend]])^3</f>
        <v>58.320000000000007</v>
      </c>
      <c r="J551" s="55">
        <f>Table1[[#This Row],[APU
(units)]]*(1+Table1[[#This Row],[APU Trend]])^4</f>
        <v>104.97600000000003</v>
      </c>
      <c r="K551" s="55">
        <f>Table1[[#This Row],[APU
(units)]]*(1+Table1[[#This Row],[APU Trend]])^5</f>
        <v>188.95680000000004</v>
      </c>
      <c r="L551" s="55">
        <f>Table1[[#This Row],[APU
(units)]]*(1+Table1[[#This Row],[APU Trend]])^6</f>
        <v>340.12224000000009</v>
      </c>
      <c r="M551" s="55">
        <f>Table1[[#This Row],[APU
(units)]]*(1+Table1[[#This Row],[APU Trend]])^7</f>
        <v>612.22003200000017</v>
      </c>
      <c r="N551" s="55">
        <f>Table1[[#This Row],[APU
(units)]]*(1+Table1[[#This Row],[APU Trend]])^8</f>
        <v>1101.9960576000003</v>
      </c>
      <c r="O551" s="55">
        <f>Table1[[#This Row],[APU
(units)]]*(1+Table1[[#This Row],[APU Trend]])^9</f>
        <v>1983.5929036800007</v>
      </c>
      <c r="P551" s="55">
        <f>Table1[[#This Row],[APU
(units)]]*(1+Table1[[#This Row],[APU Trend]])^10</f>
        <v>3570.4672266240013</v>
      </c>
      <c r="Q551" s="55">
        <f>Table1[[#This Row],[APU
(units)]]*(1+Table1[[#This Row],[APU Trend]])^11</f>
        <v>6426.8410079232035</v>
      </c>
      <c r="R551" s="55">
        <f>SUM(Table1[[#This Row],[Oct]:[September]])</f>
        <v>14447.892267827207</v>
      </c>
      <c r="S551" s="55">
        <f>Table1[[#This Row],[On-Hand Stock ($)]]*Table1[[#This Row],[APU Trend]]</f>
        <v>23.790994222212621</v>
      </c>
      <c r="T551" s="87">
        <v>0.8</v>
      </c>
      <c r="U551" s="87" t="b">
        <f>IF(AND(Table1[[#This Row],[INVENTROY SIZING]]&lt;0,Table1[[#This Row],[Lead Time (days)]]&lt;30),TRUE,FALSE)</f>
        <v>0</v>
      </c>
      <c r="V551" s="28">
        <v>0.94</v>
      </c>
      <c r="W551" s="28">
        <f>1.65+SQRT((30)*Table1[[#This Row],[Demand variability (COV)]])+(V551*Table1[[#This Row],[APU
(units)]])^2</f>
        <v>92.748612787525801</v>
      </c>
      <c r="X551" s="28">
        <f>(Table1[[#This Row],[INVENTORY IN UNITS ON HAND]]-W551)*Table1[[#This Row],[Std. Price ($)]]</f>
        <v>-523.82207778330314</v>
      </c>
      <c r="Y551" s="28">
        <v>0.25</v>
      </c>
      <c r="Z551" s="28">
        <v>30</v>
      </c>
    </row>
    <row r="552" spans="1:26" x14ac:dyDescent="0.15">
      <c r="A552" s="31">
        <v>46285.293144709613</v>
      </c>
      <c r="B552" s="32">
        <v>6.8718299999999992</v>
      </c>
      <c r="C552" s="32">
        <v>85.965601173833321</v>
      </c>
      <c r="D552" s="32">
        <f>C552/Table1[[#This Row],[Std. Price ($)]]</f>
        <v>12.50985562416901</v>
      </c>
      <c r="E552" s="28">
        <v>10</v>
      </c>
      <c r="F552" s="28">
        <f>Table1[[#This Row],[APU
(units)]]*(1+Table1[[#This Row],[APU Trend]])^0</f>
        <v>10</v>
      </c>
      <c r="G552" s="28">
        <f>Table1[[#This Row],[APU
(units)]]*(1+Table1[[#This Row],[APU Trend]])^1</f>
        <v>12</v>
      </c>
      <c r="H552" s="28">
        <f>Table1[[#This Row],[APU
(units)]]*(1+Table1[[#This Row],[APU Trend]])^2</f>
        <v>14.399999999999999</v>
      </c>
      <c r="I552" s="55">
        <f>Table1[[#This Row],[APU
(units)]]*(1+Table1[[#This Row],[APU Trend]])^3</f>
        <v>17.28</v>
      </c>
      <c r="J552" s="55">
        <f>Table1[[#This Row],[APU
(units)]]*(1+Table1[[#This Row],[APU Trend]])^4</f>
        <v>20.735999999999997</v>
      </c>
      <c r="K552" s="55">
        <f>Table1[[#This Row],[APU
(units)]]*(1+Table1[[#This Row],[APU Trend]])^5</f>
        <v>24.883199999999999</v>
      </c>
      <c r="L552" s="55">
        <f>Table1[[#This Row],[APU
(units)]]*(1+Table1[[#This Row],[APU Trend]])^6</f>
        <v>29.859839999999998</v>
      </c>
      <c r="M552" s="55">
        <f>Table1[[#This Row],[APU
(units)]]*(1+Table1[[#This Row],[APU Trend]])^7</f>
        <v>35.831807999999995</v>
      </c>
      <c r="N552" s="55">
        <f>Table1[[#This Row],[APU
(units)]]*(1+Table1[[#This Row],[APU Trend]])^8</f>
        <v>42.998169599999997</v>
      </c>
      <c r="O552" s="55">
        <f>Table1[[#This Row],[APU
(units)]]*(1+Table1[[#This Row],[APU Trend]])^9</f>
        <v>51.597803519999992</v>
      </c>
      <c r="P552" s="55">
        <f>Table1[[#This Row],[APU
(units)]]*(1+Table1[[#This Row],[APU Trend]])^10</f>
        <v>61.917364223999989</v>
      </c>
      <c r="Q552" s="55">
        <f>Table1[[#This Row],[APU
(units)]]*(1+Table1[[#This Row],[APU Trend]])^11</f>
        <v>74.300837068799993</v>
      </c>
      <c r="R552" s="55">
        <f>SUM(Table1[[#This Row],[Oct]:[September]])</f>
        <v>395.80502241279999</v>
      </c>
      <c r="S552" s="55">
        <f>Table1[[#This Row],[On-Hand Stock ($)]]*Table1[[#This Row],[APU Trend]]</f>
        <v>17.193120234766663</v>
      </c>
      <c r="T552" s="87">
        <v>0.2</v>
      </c>
      <c r="U552" s="87" t="b">
        <f>IF(AND(Table1[[#This Row],[INVENTROY SIZING]]&lt;0,Table1[[#This Row],[Lead Time (days)]]&lt;30),TRUE,FALSE)</f>
        <v>0</v>
      </c>
      <c r="V552" s="28">
        <v>1</v>
      </c>
      <c r="W552" s="28">
        <f>1.65+SQRT((30)*Table1[[#This Row],[Demand variability (COV)]])+(V552*Table1[[#This Row],[APU
(units)]])^2</f>
        <v>106.84615242270664</v>
      </c>
      <c r="X552" s="28">
        <f>(Table1[[#This Row],[INVENTORY IN UNITS ON HAND]]-W552)*Table1[[#This Row],[Std. Price ($)]]</f>
        <v>-648.26299442909476</v>
      </c>
      <c r="Y552" s="28">
        <v>0.9</v>
      </c>
      <c r="Z552" s="28">
        <v>31</v>
      </c>
    </row>
    <row r="553" spans="1:26" x14ac:dyDescent="0.15">
      <c r="A553" s="31">
        <v>55912.04181368876</v>
      </c>
      <c r="B553" s="32">
        <v>5.4446574199999995</v>
      </c>
      <c r="C553" s="32">
        <v>160.67622462779141</v>
      </c>
      <c r="D553" s="32">
        <f>C553/Table1[[#This Row],[Std. Price ($)]]</f>
        <v>29.51080522303852</v>
      </c>
      <c r="E553" s="28">
        <v>10</v>
      </c>
      <c r="F553" s="28">
        <f>Table1[[#This Row],[APU
(units)]]*(1+Table1[[#This Row],[APU Trend]])^0</f>
        <v>10</v>
      </c>
      <c r="G553" s="28">
        <f>Table1[[#This Row],[APU
(units)]]*(1+Table1[[#This Row],[APU Trend]])^1</f>
        <v>6</v>
      </c>
      <c r="H553" s="28">
        <f>Table1[[#This Row],[APU
(units)]]*(1+Table1[[#This Row],[APU Trend]])^2</f>
        <v>3.5999999999999996</v>
      </c>
      <c r="I553" s="55">
        <f>Table1[[#This Row],[APU
(units)]]*(1+Table1[[#This Row],[APU Trend]])^3</f>
        <v>2.16</v>
      </c>
      <c r="J553" s="55">
        <f>Table1[[#This Row],[APU
(units)]]*(1+Table1[[#This Row],[APU Trend]])^4</f>
        <v>1.2959999999999998</v>
      </c>
      <c r="K553" s="55">
        <f>Table1[[#This Row],[APU
(units)]]*(1+Table1[[#This Row],[APU Trend]])^5</f>
        <v>0.77759999999999996</v>
      </c>
      <c r="L553" s="55">
        <f>Table1[[#This Row],[APU
(units)]]*(1+Table1[[#This Row],[APU Trend]])^6</f>
        <v>0.46655999999999997</v>
      </c>
      <c r="M553" s="55">
        <f>Table1[[#This Row],[APU
(units)]]*(1+Table1[[#This Row],[APU Trend]])^7</f>
        <v>0.27993599999999996</v>
      </c>
      <c r="N553" s="55">
        <f>Table1[[#This Row],[APU
(units)]]*(1+Table1[[#This Row],[APU Trend]])^8</f>
        <v>0.16796159999999999</v>
      </c>
      <c r="O553" s="55">
        <f>Table1[[#This Row],[APU
(units)]]*(1+Table1[[#This Row],[APU Trend]])^9</f>
        <v>0.10077695999999998</v>
      </c>
      <c r="P553" s="55">
        <f>Table1[[#This Row],[APU
(units)]]*(1+Table1[[#This Row],[APU Trend]])^10</f>
        <v>6.046617599999999E-2</v>
      </c>
      <c r="Q553" s="55">
        <f>Table1[[#This Row],[APU
(units)]]*(1+Table1[[#This Row],[APU Trend]])^11</f>
        <v>3.6279705599999997E-2</v>
      </c>
      <c r="R553" s="55">
        <f>SUM(Table1[[#This Row],[Oct]:[September]])</f>
        <v>24.945580441600001</v>
      </c>
      <c r="S553" s="55">
        <f>Table1[[#This Row],[On-Hand Stock ($)]]*Table1[[#This Row],[APU Trend]]</f>
        <v>-64.270489851116565</v>
      </c>
      <c r="T553" s="87">
        <v>-0.4</v>
      </c>
      <c r="U553" s="87" t="b">
        <f>IF(AND(Table1[[#This Row],[INVENTROY SIZING]]&lt;0,Table1[[#This Row],[Lead Time (days)]]&lt;30),TRUE,FALSE)</f>
        <v>0</v>
      </c>
      <c r="V553" s="28">
        <v>0.77</v>
      </c>
      <c r="W553" s="28">
        <f>1.65+SQRT((30)*Table1[[#This Row],[Demand variability (COV)]])+(V553*Table1[[#This Row],[APU
(units)]])^2</f>
        <v>67.737058187186577</v>
      </c>
      <c r="X553" s="28">
        <f>(Table1[[#This Row],[INVENTORY IN UNITS ON HAND]]-W553)*Table1[[#This Row],[Std. Price ($)]]</f>
        <v>-208.12885184004571</v>
      </c>
      <c r="Y553" s="28">
        <v>1.54</v>
      </c>
      <c r="Z553" s="28">
        <v>44</v>
      </c>
    </row>
    <row r="554" spans="1:26" x14ac:dyDescent="0.15">
      <c r="A554" s="31">
        <v>41393.252390035806</v>
      </c>
      <c r="B554" s="32">
        <v>423.91505795999996</v>
      </c>
      <c r="C554" s="32">
        <v>41.01086326041834</v>
      </c>
      <c r="D554" s="32">
        <f>C554/Table1[[#This Row],[Std. Price ($)]]</f>
        <v>9.6743115136731159E-2</v>
      </c>
      <c r="E554" s="28">
        <v>10</v>
      </c>
      <c r="F554" s="28">
        <f>Table1[[#This Row],[APU
(units)]]*(1+Table1[[#This Row],[APU Trend]])^0</f>
        <v>10</v>
      </c>
      <c r="G554" s="28">
        <f>Table1[[#This Row],[APU
(units)]]*(1+Table1[[#This Row],[APU Trend]])^1</f>
        <v>6</v>
      </c>
      <c r="H554" s="28">
        <f>Table1[[#This Row],[APU
(units)]]*(1+Table1[[#This Row],[APU Trend]])^2</f>
        <v>3.5999999999999996</v>
      </c>
      <c r="I554" s="55">
        <f>Table1[[#This Row],[APU
(units)]]*(1+Table1[[#This Row],[APU Trend]])^3</f>
        <v>2.16</v>
      </c>
      <c r="J554" s="55">
        <f>Table1[[#This Row],[APU
(units)]]*(1+Table1[[#This Row],[APU Trend]])^4</f>
        <v>1.2959999999999998</v>
      </c>
      <c r="K554" s="55">
        <f>Table1[[#This Row],[APU
(units)]]*(1+Table1[[#This Row],[APU Trend]])^5</f>
        <v>0.77759999999999996</v>
      </c>
      <c r="L554" s="55">
        <f>Table1[[#This Row],[APU
(units)]]*(1+Table1[[#This Row],[APU Trend]])^6</f>
        <v>0.46655999999999997</v>
      </c>
      <c r="M554" s="55">
        <f>Table1[[#This Row],[APU
(units)]]*(1+Table1[[#This Row],[APU Trend]])^7</f>
        <v>0.27993599999999996</v>
      </c>
      <c r="N554" s="55">
        <f>Table1[[#This Row],[APU
(units)]]*(1+Table1[[#This Row],[APU Trend]])^8</f>
        <v>0.16796159999999999</v>
      </c>
      <c r="O554" s="55">
        <f>Table1[[#This Row],[APU
(units)]]*(1+Table1[[#This Row],[APU Trend]])^9</f>
        <v>0.10077695999999998</v>
      </c>
      <c r="P554" s="55">
        <f>Table1[[#This Row],[APU
(units)]]*(1+Table1[[#This Row],[APU Trend]])^10</f>
        <v>6.046617599999999E-2</v>
      </c>
      <c r="Q554" s="55">
        <f>Table1[[#This Row],[APU
(units)]]*(1+Table1[[#This Row],[APU Trend]])^11</f>
        <v>3.6279705599999997E-2</v>
      </c>
      <c r="R554" s="55">
        <f>SUM(Table1[[#This Row],[Oct]:[September]])</f>
        <v>24.945580441600001</v>
      </c>
      <c r="S554" s="55">
        <f>Table1[[#This Row],[On-Hand Stock ($)]]*Table1[[#This Row],[APU Trend]]</f>
        <v>-16.404345304167336</v>
      </c>
      <c r="T554" s="87">
        <v>-0.4</v>
      </c>
      <c r="U554" s="87" t="b">
        <f>IF(AND(Table1[[#This Row],[INVENTROY SIZING]]&lt;0,Table1[[#This Row],[Lead Time (days)]]&lt;30),TRUE,FALSE)</f>
        <v>1</v>
      </c>
      <c r="V554" s="28">
        <v>1</v>
      </c>
      <c r="W554" s="28">
        <f>1.65+SQRT((30)*Table1[[#This Row],[Demand variability (COV)]])+(V554*Table1[[#This Row],[APU
(units)]])^2</f>
        <v>104.38861278752583</v>
      </c>
      <c r="X554" s="28">
        <f>(Table1[[#This Row],[INVENTORY IN UNITS ON HAND]]-W554)*Table1[[#This Row],[Std. Price ($)]]</f>
        <v>-44210.893976927589</v>
      </c>
      <c r="Y554" s="28">
        <v>0.25</v>
      </c>
      <c r="Z554" s="28">
        <v>1</v>
      </c>
    </row>
    <row r="555" spans="1:26" x14ac:dyDescent="0.15">
      <c r="A555" s="31">
        <v>14959.284891570578</v>
      </c>
      <c r="B555" s="32">
        <v>30.169674619999999</v>
      </c>
      <c r="C555" s="32">
        <v>94.848098341655998</v>
      </c>
      <c r="D555" s="32">
        <f>C555/Table1[[#This Row],[Std. Price ($)]]</f>
        <v>3.1438223824521976</v>
      </c>
      <c r="E555" s="28">
        <v>18</v>
      </c>
      <c r="F555" s="28">
        <f>Table1[[#This Row],[APU
(units)]]*(1+Table1[[#This Row],[APU Trend]])^0</f>
        <v>18</v>
      </c>
      <c r="G555" s="28">
        <f>Table1[[#This Row],[APU
(units)]]*(1+Table1[[#This Row],[APU Trend]])^1</f>
        <v>10.799999999999999</v>
      </c>
      <c r="H555" s="28">
        <f>Table1[[#This Row],[APU
(units)]]*(1+Table1[[#This Row],[APU Trend]])^2</f>
        <v>6.4799999999999995</v>
      </c>
      <c r="I555" s="55">
        <f>Table1[[#This Row],[APU
(units)]]*(1+Table1[[#This Row],[APU Trend]])^3</f>
        <v>3.8879999999999999</v>
      </c>
      <c r="J555" s="55">
        <f>Table1[[#This Row],[APU
(units)]]*(1+Table1[[#This Row],[APU Trend]])^4</f>
        <v>2.3327999999999998</v>
      </c>
      <c r="K555" s="55">
        <f>Table1[[#This Row],[APU
(units)]]*(1+Table1[[#This Row],[APU Trend]])^5</f>
        <v>1.39968</v>
      </c>
      <c r="L555" s="55">
        <f>Table1[[#This Row],[APU
(units)]]*(1+Table1[[#This Row],[APU Trend]])^6</f>
        <v>0.83980799999999989</v>
      </c>
      <c r="M555" s="55">
        <f>Table1[[#This Row],[APU
(units)]]*(1+Table1[[#This Row],[APU Trend]])^7</f>
        <v>0.50388479999999991</v>
      </c>
      <c r="N555" s="55">
        <f>Table1[[#This Row],[APU
(units)]]*(1+Table1[[#This Row],[APU Trend]])^8</f>
        <v>0.30233087999999997</v>
      </c>
      <c r="O555" s="55">
        <f>Table1[[#This Row],[APU
(units)]]*(1+Table1[[#This Row],[APU Trend]])^9</f>
        <v>0.18139852799999998</v>
      </c>
      <c r="P555" s="55">
        <f>Table1[[#This Row],[APU
(units)]]*(1+Table1[[#This Row],[APU Trend]])^10</f>
        <v>0.10883911679999998</v>
      </c>
      <c r="Q555" s="55">
        <f>Table1[[#This Row],[APU
(units)]]*(1+Table1[[#This Row],[APU Trend]])^11</f>
        <v>6.5303470079999995E-2</v>
      </c>
      <c r="R555" s="55">
        <f>SUM(Table1[[#This Row],[Oct]:[September]])</f>
        <v>44.902044794879991</v>
      </c>
      <c r="S555" s="55">
        <f>Table1[[#This Row],[On-Hand Stock ($)]]*Table1[[#This Row],[APU Trend]]</f>
        <v>-37.939239336662403</v>
      </c>
      <c r="T555" s="87">
        <v>-0.4</v>
      </c>
      <c r="U555" s="87" t="b">
        <f>IF(AND(Table1[[#This Row],[INVENTROY SIZING]]&lt;0,Table1[[#This Row],[Lead Time (days)]]&lt;30),TRUE,FALSE)</f>
        <v>1</v>
      </c>
      <c r="V555" s="28">
        <v>1</v>
      </c>
      <c r="W555" s="28">
        <f>1.65+SQRT((30)*Table1[[#This Row],[Demand variability (COV)]])+(V555*Table1[[#This Row],[APU
(units)]])^2</f>
        <v>328.38861278752586</v>
      </c>
      <c r="X555" s="28">
        <f>(Table1[[#This Row],[INVENTORY IN UNITS ON HAND]]-W555)*Table1[[#This Row],[Std. Price ($)]]</f>
        <v>-9812.5294983711701</v>
      </c>
      <c r="Y555" s="28">
        <v>0.25</v>
      </c>
      <c r="Z555" s="28">
        <v>16</v>
      </c>
    </row>
    <row r="556" spans="1:26" x14ac:dyDescent="0.15">
      <c r="A556" s="31">
        <v>6729.4042047005178</v>
      </c>
      <c r="B556" s="32">
        <v>11.822210589999999</v>
      </c>
      <c r="C556" s="32">
        <v>24.572841430939999</v>
      </c>
      <c r="D556" s="32">
        <f>C556/Table1[[#This Row],[Std. Price ($)]]</f>
        <v>2.0785318654131673</v>
      </c>
      <c r="E556" s="28">
        <v>10</v>
      </c>
      <c r="F556" s="28">
        <f>Table1[[#This Row],[APU
(units)]]*(1+Table1[[#This Row],[APU Trend]])^0</f>
        <v>10</v>
      </c>
      <c r="G556" s="28">
        <f>Table1[[#This Row],[APU
(units)]]*(1+Table1[[#This Row],[APU Trend]])^1</f>
        <v>9</v>
      </c>
      <c r="H556" s="28">
        <f>Table1[[#This Row],[APU
(units)]]*(1+Table1[[#This Row],[APU Trend]])^2</f>
        <v>8.1000000000000014</v>
      </c>
      <c r="I556" s="55">
        <f>Table1[[#This Row],[APU
(units)]]*(1+Table1[[#This Row],[APU Trend]])^3</f>
        <v>7.2900000000000009</v>
      </c>
      <c r="J556" s="55">
        <f>Table1[[#This Row],[APU
(units)]]*(1+Table1[[#This Row],[APU Trend]])^4</f>
        <v>6.5610000000000017</v>
      </c>
      <c r="K556" s="55">
        <f>Table1[[#This Row],[APU
(units)]]*(1+Table1[[#This Row],[APU Trend]])^5</f>
        <v>5.9049000000000014</v>
      </c>
      <c r="L556" s="55">
        <f>Table1[[#This Row],[APU
(units)]]*(1+Table1[[#This Row],[APU Trend]])^6</f>
        <v>5.3144100000000014</v>
      </c>
      <c r="M556" s="55">
        <f>Table1[[#This Row],[APU
(units)]]*(1+Table1[[#This Row],[APU Trend]])^7</f>
        <v>4.7829690000000014</v>
      </c>
      <c r="N556" s="55">
        <f>Table1[[#This Row],[APU
(units)]]*(1+Table1[[#This Row],[APU Trend]])^8</f>
        <v>4.3046721000000012</v>
      </c>
      <c r="O556" s="55">
        <f>Table1[[#This Row],[APU
(units)]]*(1+Table1[[#This Row],[APU Trend]])^9</f>
        <v>3.8742048900000015</v>
      </c>
      <c r="P556" s="55">
        <f>Table1[[#This Row],[APU
(units)]]*(1+Table1[[#This Row],[APU Trend]])^10</f>
        <v>3.4867844010000013</v>
      </c>
      <c r="Q556" s="55">
        <f>Table1[[#This Row],[APU
(units)]]*(1+Table1[[#This Row],[APU Trend]])^11</f>
        <v>3.1381059609000017</v>
      </c>
      <c r="R556" s="55">
        <f>SUM(Table1[[#This Row],[Oct]:[September]])</f>
        <v>71.75704635190003</v>
      </c>
      <c r="S556" s="55">
        <f>Table1[[#This Row],[On-Hand Stock ($)]]*Table1[[#This Row],[APU Trend]]</f>
        <v>-2.4572841430940002</v>
      </c>
      <c r="T556" s="87">
        <v>-0.1</v>
      </c>
      <c r="U556" s="87" t="b">
        <f>IF(AND(Table1[[#This Row],[INVENTROY SIZING]]&lt;0,Table1[[#This Row],[Lead Time (days)]]&lt;30),TRUE,FALSE)</f>
        <v>1</v>
      </c>
      <c r="V556" s="28">
        <v>1</v>
      </c>
      <c r="W556" s="28">
        <f>1.65+SQRT((30)*Table1[[#This Row],[Demand variability (COV)]])+(V556*Table1[[#This Row],[APU
(units)]])^2</f>
        <v>104.38861278752583</v>
      </c>
      <c r="X556" s="28">
        <f>(Table1[[#This Row],[INVENTORY IN UNITS ON HAND]]-W556)*Table1[[#This Row],[Std. Price ($)]]</f>
        <v>-1209.5313221411573</v>
      </c>
      <c r="Y556" s="28">
        <v>0.25</v>
      </c>
      <c r="Z556" s="28">
        <v>16</v>
      </c>
    </row>
    <row r="557" spans="1:26" x14ac:dyDescent="0.15">
      <c r="A557" s="31">
        <v>691.0125995347571</v>
      </c>
      <c r="B557" s="32">
        <v>6.3525108299999999</v>
      </c>
      <c r="C557" s="32">
        <v>4.0474037330283332</v>
      </c>
      <c r="D557" s="32">
        <f>C557/Table1[[#This Row],[Std. Price ($)]]</f>
        <v>0.63713448766026481</v>
      </c>
      <c r="E557" s="28">
        <v>10</v>
      </c>
      <c r="F557" s="28">
        <f>Table1[[#This Row],[APU
(units)]]*(1+Table1[[#This Row],[APU Trend]])^0</f>
        <v>10</v>
      </c>
      <c r="G557" s="28">
        <f>Table1[[#This Row],[APU
(units)]]*(1+Table1[[#This Row],[APU Trend]])^1</f>
        <v>16</v>
      </c>
      <c r="H557" s="28">
        <f>Table1[[#This Row],[APU
(units)]]*(1+Table1[[#This Row],[APU Trend]])^2</f>
        <v>25.600000000000005</v>
      </c>
      <c r="I557" s="55">
        <f>Table1[[#This Row],[APU
(units)]]*(1+Table1[[#This Row],[APU Trend]])^3</f>
        <v>40.960000000000008</v>
      </c>
      <c r="J557" s="55">
        <f>Table1[[#This Row],[APU
(units)]]*(1+Table1[[#This Row],[APU Trend]])^4</f>
        <v>65.53600000000003</v>
      </c>
      <c r="K557" s="55">
        <f>Table1[[#This Row],[APU
(units)]]*(1+Table1[[#This Row],[APU Trend]])^5</f>
        <v>104.85760000000006</v>
      </c>
      <c r="L557" s="55">
        <f>Table1[[#This Row],[APU
(units)]]*(1+Table1[[#This Row],[APU Trend]])^6</f>
        <v>167.7721600000001</v>
      </c>
      <c r="M557" s="55">
        <f>Table1[[#This Row],[APU
(units)]]*(1+Table1[[#This Row],[APU Trend]])^7</f>
        <v>268.43545600000022</v>
      </c>
      <c r="N557" s="55">
        <f>Table1[[#This Row],[APU
(units)]]*(1+Table1[[#This Row],[APU Trend]])^8</f>
        <v>429.49672960000038</v>
      </c>
      <c r="O557" s="55">
        <f>Table1[[#This Row],[APU
(units)]]*(1+Table1[[#This Row],[APU Trend]])^9</f>
        <v>687.19476736000058</v>
      </c>
      <c r="P557" s="55">
        <f>Table1[[#This Row],[APU
(units)]]*(1+Table1[[#This Row],[APU Trend]])^10</f>
        <v>1099.5116277760012</v>
      </c>
      <c r="Q557" s="55">
        <f>Table1[[#This Row],[APU
(units)]]*(1+Table1[[#This Row],[APU Trend]])^11</f>
        <v>1759.2186044416019</v>
      </c>
      <c r="R557" s="55">
        <f>SUM(Table1[[#This Row],[Oct]:[September]])</f>
        <v>4674.5829451776044</v>
      </c>
      <c r="S557" s="55">
        <f>Table1[[#This Row],[On-Hand Stock ($)]]*Table1[[#This Row],[APU Trend]]</f>
        <v>2.428442239817</v>
      </c>
      <c r="T557" s="87">
        <v>0.6</v>
      </c>
      <c r="U557" s="87" t="b">
        <f>IF(AND(Table1[[#This Row],[INVENTROY SIZING]]&lt;0,Table1[[#This Row],[Lead Time (days)]]&lt;30),TRUE,FALSE)</f>
        <v>0</v>
      </c>
      <c r="V557" s="28">
        <v>1</v>
      </c>
      <c r="W557" s="28">
        <f>1.65+SQRT((30)*Table1[[#This Row],[Demand variability (COV)]])+(V557*Table1[[#This Row],[APU
(units)]])^2</f>
        <v>104.38861278752583</v>
      </c>
      <c r="X557" s="28">
        <f>(Table1[[#This Row],[INVENTORY IN UNITS ON HAND]]-W557)*Table1[[#This Row],[Std. Price ($)]]</f>
        <v>-659.082389528406</v>
      </c>
      <c r="Y557" s="28">
        <v>0.25</v>
      </c>
      <c r="Z557" s="28">
        <v>4</v>
      </c>
    </row>
    <row r="558" spans="1:26" x14ac:dyDescent="0.15">
      <c r="A558" s="31">
        <v>9969.6237463032467</v>
      </c>
      <c r="B558" s="32">
        <v>10.042494339999999</v>
      </c>
      <c r="C558" s="32">
        <v>5.4612824146100003</v>
      </c>
      <c r="D558" s="32">
        <f>C558/Table1[[#This Row],[Std. Price ($)]]</f>
        <v>0.5438173256276887</v>
      </c>
      <c r="E558" s="28">
        <v>10</v>
      </c>
      <c r="F558" s="28">
        <f>Table1[[#This Row],[APU
(units)]]*(1+Table1[[#This Row],[APU Trend]])^0</f>
        <v>10</v>
      </c>
      <c r="G558" s="28">
        <f>Table1[[#This Row],[APU
(units)]]*(1+Table1[[#This Row],[APU Trend]])^1</f>
        <v>18</v>
      </c>
      <c r="H558" s="28">
        <f>Table1[[#This Row],[APU
(units)]]*(1+Table1[[#This Row],[APU Trend]])^2</f>
        <v>32.400000000000006</v>
      </c>
      <c r="I558" s="55">
        <f>Table1[[#This Row],[APU
(units)]]*(1+Table1[[#This Row],[APU Trend]])^3</f>
        <v>58.320000000000007</v>
      </c>
      <c r="J558" s="55">
        <f>Table1[[#This Row],[APU
(units)]]*(1+Table1[[#This Row],[APU Trend]])^4</f>
        <v>104.97600000000003</v>
      </c>
      <c r="K558" s="55">
        <f>Table1[[#This Row],[APU
(units)]]*(1+Table1[[#This Row],[APU Trend]])^5</f>
        <v>188.95680000000004</v>
      </c>
      <c r="L558" s="55">
        <f>Table1[[#This Row],[APU
(units)]]*(1+Table1[[#This Row],[APU Trend]])^6</f>
        <v>340.12224000000009</v>
      </c>
      <c r="M558" s="55">
        <f>Table1[[#This Row],[APU
(units)]]*(1+Table1[[#This Row],[APU Trend]])^7</f>
        <v>612.22003200000017</v>
      </c>
      <c r="N558" s="55">
        <f>Table1[[#This Row],[APU
(units)]]*(1+Table1[[#This Row],[APU Trend]])^8</f>
        <v>1101.9960576000003</v>
      </c>
      <c r="O558" s="55">
        <f>Table1[[#This Row],[APU
(units)]]*(1+Table1[[#This Row],[APU Trend]])^9</f>
        <v>1983.5929036800007</v>
      </c>
      <c r="P558" s="55">
        <f>Table1[[#This Row],[APU
(units)]]*(1+Table1[[#This Row],[APU Trend]])^10</f>
        <v>3570.4672266240013</v>
      </c>
      <c r="Q558" s="55">
        <f>Table1[[#This Row],[APU
(units)]]*(1+Table1[[#This Row],[APU Trend]])^11</f>
        <v>6426.8410079232035</v>
      </c>
      <c r="R558" s="55">
        <f>SUM(Table1[[#This Row],[Oct]:[September]])</f>
        <v>14447.892267827207</v>
      </c>
      <c r="S558" s="55">
        <f>Table1[[#This Row],[On-Hand Stock ($)]]*Table1[[#This Row],[APU Trend]]</f>
        <v>4.3690259316880002</v>
      </c>
      <c r="T558" s="87">
        <v>0.8</v>
      </c>
      <c r="U558" s="87" t="b">
        <f>IF(AND(Table1[[#This Row],[INVENTROY SIZING]]&lt;0,Table1[[#This Row],[Lead Time (days)]]&lt;30),TRUE,FALSE)</f>
        <v>0</v>
      </c>
      <c r="V558" s="28">
        <v>1</v>
      </c>
      <c r="W558" s="28">
        <f>1.65+SQRT((30)*Table1[[#This Row],[Demand variability (COV)]])+(V558*Table1[[#This Row],[APU
(units)]])^2</f>
        <v>104.38861278752583</v>
      </c>
      <c r="X558" s="28">
        <f>(Table1[[#This Row],[INVENTORY IN UNITS ON HAND]]-W558)*Table1[[#This Row],[Std. Price ($)]]</f>
        <v>-1042.8607706645698</v>
      </c>
      <c r="Y558" s="28">
        <v>0.25</v>
      </c>
      <c r="Z558" s="28">
        <v>4</v>
      </c>
    </row>
    <row r="559" spans="1:26" x14ac:dyDescent="0.15">
      <c r="A559" s="31">
        <v>76995.052682215421</v>
      </c>
      <c r="B559" s="32">
        <v>5.86044506</v>
      </c>
      <c r="C559" s="32">
        <v>3.8588605321566667</v>
      </c>
      <c r="D559" s="32">
        <f>C559/Table1[[#This Row],[Std. Price ($)]]</f>
        <v>0.6584586140897406</v>
      </c>
      <c r="E559" s="28">
        <v>10</v>
      </c>
      <c r="F559" s="28">
        <f>Table1[[#This Row],[APU
(units)]]*(1+Table1[[#This Row],[APU Trend]])^0</f>
        <v>10</v>
      </c>
      <c r="G559" s="28">
        <f>Table1[[#This Row],[APU
(units)]]*(1+Table1[[#This Row],[APU Trend]])^1</f>
        <v>22</v>
      </c>
      <c r="H559" s="28">
        <f>Table1[[#This Row],[APU
(units)]]*(1+Table1[[#This Row],[APU Trend]])^2</f>
        <v>48.400000000000006</v>
      </c>
      <c r="I559" s="55">
        <f>Table1[[#This Row],[APU
(units)]]*(1+Table1[[#This Row],[APU Trend]])^3</f>
        <v>106.48000000000003</v>
      </c>
      <c r="J559" s="55">
        <f>Table1[[#This Row],[APU
(units)]]*(1+Table1[[#This Row],[APU Trend]])^4</f>
        <v>234.25600000000006</v>
      </c>
      <c r="K559" s="55">
        <f>Table1[[#This Row],[APU
(units)]]*(1+Table1[[#This Row],[APU Trend]])^5</f>
        <v>515.36320000000023</v>
      </c>
      <c r="L559" s="55">
        <f>Table1[[#This Row],[APU
(units)]]*(1+Table1[[#This Row],[APU Trend]])^6</f>
        <v>1133.7990400000006</v>
      </c>
      <c r="M559" s="55">
        <f>Table1[[#This Row],[APU
(units)]]*(1+Table1[[#This Row],[APU Trend]])^7</f>
        <v>2494.3578880000014</v>
      </c>
      <c r="N559" s="55">
        <f>Table1[[#This Row],[APU
(units)]]*(1+Table1[[#This Row],[APU Trend]])^8</f>
        <v>5487.5873536000026</v>
      </c>
      <c r="O559" s="55">
        <f>Table1[[#This Row],[APU
(units)]]*(1+Table1[[#This Row],[APU Trend]])^9</f>
        <v>12072.692177920007</v>
      </c>
      <c r="P559" s="55">
        <f>Table1[[#This Row],[APU
(units)]]*(1+Table1[[#This Row],[APU Trend]])^10</f>
        <v>26559.922791424018</v>
      </c>
      <c r="Q559" s="55">
        <f>Table1[[#This Row],[APU
(units)]]*(1+Table1[[#This Row],[APU Trend]])^11</f>
        <v>58431.83014113285</v>
      </c>
      <c r="R559" s="55">
        <f>SUM(Table1[[#This Row],[Oct]:[September]])</f>
        <v>107116.68859207688</v>
      </c>
      <c r="S559" s="55">
        <f>Table1[[#This Row],[On-Hand Stock ($)]]*Table1[[#This Row],[APU Trend]]</f>
        <v>4.6306326385879997</v>
      </c>
      <c r="T559" s="87">
        <v>1.2</v>
      </c>
      <c r="U559" s="87" t="b">
        <f>IF(AND(Table1[[#This Row],[INVENTROY SIZING]]&lt;0,Table1[[#This Row],[Lead Time (days)]]&lt;30),TRUE,FALSE)</f>
        <v>0</v>
      </c>
      <c r="V559" s="28">
        <v>1</v>
      </c>
      <c r="W559" s="28">
        <f>1.65+SQRT((30)*Table1[[#This Row],[Demand variability (COV)]])+(V559*Table1[[#This Row],[APU
(units)]])^2</f>
        <v>104.38861278752583</v>
      </c>
      <c r="X559" s="28">
        <f>(Table1[[#This Row],[INVENTORY IN UNITS ON HAND]]-W559)*Table1[[#This Row],[Std. Price ($)]]</f>
        <v>-607.90486959875193</v>
      </c>
      <c r="Y559" s="28">
        <v>0.25</v>
      </c>
      <c r="Z559" s="28">
        <v>4</v>
      </c>
    </row>
    <row r="560" spans="1:26" x14ac:dyDescent="0.15">
      <c r="A560" s="31">
        <v>7728.2377309429103</v>
      </c>
      <c r="B560" s="32">
        <v>74.244410169999995</v>
      </c>
      <c r="C560" s="32">
        <v>15.030658248402501</v>
      </c>
      <c r="D560" s="32">
        <f>C560/Table1[[#This Row],[Std. Price ($)]]</f>
        <v>0.20244834882499951</v>
      </c>
      <c r="E560" s="28">
        <v>10</v>
      </c>
      <c r="F560" s="28">
        <f>Table1[[#This Row],[APU
(units)]]*(1+Table1[[#This Row],[APU Trend]])^0</f>
        <v>10</v>
      </c>
      <c r="G560" s="28">
        <f>Table1[[#This Row],[APU
(units)]]*(1+Table1[[#This Row],[APU Trend]])^1</f>
        <v>15</v>
      </c>
      <c r="H560" s="28">
        <f>Table1[[#This Row],[APU
(units)]]*(1+Table1[[#This Row],[APU Trend]])^2</f>
        <v>22.5</v>
      </c>
      <c r="I560" s="55">
        <f>Table1[[#This Row],[APU
(units)]]*(1+Table1[[#This Row],[APU Trend]])^3</f>
        <v>33.75</v>
      </c>
      <c r="J560" s="55">
        <f>Table1[[#This Row],[APU
(units)]]*(1+Table1[[#This Row],[APU Trend]])^4</f>
        <v>50.625</v>
      </c>
      <c r="K560" s="55">
        <f>Table1[[#This Row],[APU
(units)]]*(1+Table1[[#This Row],[APU Trend]])^5</f>
        <v>75.9375</v>
      </c>
      <c r="L560" s="55">
        <f>Table1[[#This Row],[APU
(units)]]*(1+Table1[[#This Row],[APU Trend]])^6</f>
        <v>113.90625</v>
      </c>
      <c r="M560" s="55">
        <f>Table1[[#This Row],[APU
(units)]]*(1+Table1[[#This Row],[APU Trend]])^7</f>
        <v>170.859375</v>
      </c>
      <c r="N560" s="55">
        <f>Table1[[#This Row],[APU
(units)]]*(1+Table1[[#This Row],[APU Trend]])^8</f>
        <v>256.2890625</v>
      </c>
      <c r="O560" s="55">
        <f>Table1[[#This Row],[APU
(units)]]*(1+Table1[[#This Row],[APU Trend]])^9</f>
        <v>384.43359375</v>
      </c>
      <c r="P560" s="55">
        <f>Table1[[#This Row],[APU
(units)]]*(1+Table1[[#This Row],[APU Trend]])^10</f>
        <v>576.650390625</v>
      </c>
      <c r="Q560" s="55">
        <f>Table1[[#This Row],[APU
(units)]]*(1+Table1[[#This Row],[APU Trend]])^11</f>
        <v>864.9755859375</v>
      </c>
      <c r="R560" s="55">
        <f>SUM(Table1[[#This Row],[Oct]:[September]])</f>
        <v>2574.9267578125</v>
      </c>
      <c r="S560" s="55">
        <f>Table1[[#This Row],[On-Hand Stock ($)]]*Table1[[#This Row],[APU Trend]]</f>
        <v>7.5153291242012505</v>
      </c>
      <c r="T560" s="87">
        <v>0.5</v>
      </c>
      <c r="U560" s="87" t="b">
        <f>IF(AND(Table1[[#This Row],[INVENTROY SIZING]]&lt;0,Table1[[#This Row],[Lead Time (days)]]&lt;30),TRUE,FALSE)</f>
        <v>0</v>
      </c>
      <c r="V560" s="28">
        <v>1</v>
      </c>
      <c r="W560" s="28">
        <f>1.65+SQRT((30)*Table1[[#This Row],[Demand variability (COV)]])+(V560*Table1[[#This Row],[APU
(units)]])^2</f>
        <v>104.38861278752583</v>
      </c>
      <c r="X560" s="28">
        <f>(Table1[[#This Row],[INVENTORY IN UNITS ON HAND]]-W560)*Table1[[#This Row],[Std. Price ($)]]</f>
        <v>-7735.2403266259716</v>
      </c>
      <c r="Y560" s="28">
        <v>0.25</v>
      </c>
      <c r="Z560" s="28">
        <v>2</v>
      </c>
    </row>
    <row r="561" spans="1:26" x14ac:dyDescent="0.15">
      <c r="A561" s="31">
        <v>61807.91734209883</v>
      </c>
      <c r="B561" s="32">
        <v>22.903005719999999</v>
      </c>
      <c r="C561" s="32">
        <v>53.214263280607732</v>
      </c>
      <c r="D561" s="32">
        <f>C561/Table1[[#This Row],[Std. Price ($)]]</f>
        <v>2.3234619914598587</v>
      </c>
      <c r="E561" s="28">
        <v>10</v>
      </c>
      <c r="F561" s="28">
        <f>Table1[[#This Row],[APU
(units)]]*(1+Table1[[#This Row],[APU Trend]])^0</f>
        <v>10</v>
      </c>
      <c r="G561" s="28">
        <f>Table1[[#This Row],[APU
(units)]]*(1+Table1[[#This Row],[APU Trend]])^1</f>
        <v>14</v>
      </c>
      <c r="H561" s="28">
        <f>Table1[[#This Row],[APU
(units)]]*(1+Table1[[#This Row],[APU Trend]])^2</f>
        <v>19.599999999999998</v>
      </c>
      <c r="I561" s="55">
        <f>Table1[[#This Row],[APU
(units)]]*(1+Table1[[#This Row],[APU Trend]])^3</f>
        <v>27.439999999999994</v>
      </c>
      <c r="J561" s="55">
        <f>Table1[[#This Row],[APU
(units)]]*(1+Table1[[#This Row],[APU Trend]])^4</f>
        <v>38.41599999999999</v>
      </c>
      <c r="K561" s="55">
        <f>Table1[[#This Row],[APU
(units)]]*(1+Table1[[#This Row],[APU Trend]])^5</f>
        <v>53.782399999999981</v>
      </c>
      <c r="L561" s="55">
        <f>Table1[[#This Row],[APU
(units)]]*(1+Table1[[#This Row],[APU Trend]])^6</f>
        <v>75.29535999999996</v>
      </c>
      <c r="M561" s="55">
        <f>Table1[[#This Row],[APU
(units)]]*(1+Table1[[#This Row],[APU Trend]])^7</f>
        <v>105.41350399999993</v>
      </c>
      <c r="N561" s="55">
        <f>Table1[[#This Row],[APU
(units)]]*(1+Table1[[#This Row],[APU Trend]])^8</f>
        <v>147.5789055999999</v>
      </c>
      <c r="O561" s="55">
        <f>Table1[[#This Row],[APU
(units)]]*(1+Table1[[#This Row],[APU Trend]])^9</f>
        <v>206.61046783999984</v>
      </c>
      <c r="P561" s="55">
        <f>Table1[[#This Row],[APU
(units)]]*(1+Table1[[#This Row],[APU Trend]])^10</f>
        <v>289.25465497599981</v>
      </c>
      <c r="Q561" s="55">
        <f>Table1[[#This Row],[APU
(units)]]*(1+Table1[[#This Row],[APU Trend]])^11</f>
        <v>404.9565169663997</v>
      </c>
      <c r="R561" s="55">
        <f>SUM(Table1[[#This Row],[Oct]:[September]])</f>
        <v>1392.3478093823992</v>
      </c>
      <c r="S561" s="55">
        <f>Table1[[#This Row],[On-Hand Stock ($)]]*Table1[[#This Row],[APU Trend]]</f>
        <v>21.285705312243095</v>
      </c>
      <c r="T561" s="87">
        <v>0.4</v>
      </c>
      <c r="U561" s="87" t="b">
        <f>IF(AND(Table1[[#This Row],[INVENTROY SIZING]]&lt;0,Table1[[#This Row],[Lead Time (days)]]&lt;30),TRUE,FALSE)</f>
        <v>0</v>
      </c>
      <c r="V561" s="28">
        <v>1</v>
      </c>
      <c r="W561" s="28">
        <f>1.65+SQRT((30)*Table1[[#This Row],[Demand variability (COV)]])+(V561*Table1[[#This Row],[APU
(units)]])^2</f>
        <v>108.2907830863536</v>
      </c>
      <c r="X561" s="28">
        <f>(Table1[[#This Row],[INVENTORY IN UNITS ON HAND]]-W561)*Table1[[#This Row],[Std. Price ($)]]</f>
        <v>-2426.9701611694277</v>
      </c>
      <c r="Y561" s="28">
        <v>1.47</v>
      </c>
      <c r="Z561" s="28">
        <v>4</v>
      </c>
    </row>
    <row r="562" spans="1:26" x14ac:dyDescent="0.15">
      <c r="A562" s="31">
        <v>20058.575955813729</v>
      </c>
      <c r="B562" s="32">
        <v>465.86958476999996</v>
      </c>
      <c r="C562" s="32">
        <v>45.029757307759589</v>
      </c>
      <c r="D562" s="32">
        <f>C562/Table1[[#This Row],[Std. Price ($)]]</f>
        <v>9.6657431134919022E-2</v>
      </c>
      <c r="E562" s="28">
        <v>10</v>
      </c>
      <c r="F562" s="28">
        <f>Table1[[#This Row],[APU
(units)]]*(1+Table1[[#This Row],[APU Trend]])^0</f>
        <v>10</v>
      </c>
      <c r="G562" s="28">
        <f>Table1[[#This Row],[APU
(units)]]*(1+Table1[[#This Row],[APU Trend]])^1</f>
        <v>12</v>
      </c>
      <c r="H562" s="28">
        <f>Table1[[#This Row],[APU
(units)]]*(1+Table1[[#This Row],[APU Trend]])^2</f>
        <v>14.399999999999999</v>
      </c>
      <c r="I562" s="55">
        <f>Table1[[#This Row],[APU
(units)]]*(1+Table1[[#This Row],[APU Trend]])^3</f>
        <v>17.28</v>
      </c>
      <c r="J562" s="55">
        <f>Table1[[#This Row],[APU
(units)]]*(1+Table1[[#This Row],[APU Trend]])^4</f>
        <v>20.735999999999997</v>
      </c>
      <c r="K562" s="55">
        <f>Table1[[#This Row],[APU
(units)]]*(1+Table1[[#This Row],[APU Trend]])^5</f>
        <v>24.883199999999999</v>
      </c>
      <c r="L562" s="55">
        <f>Table1[[#This Row],[APU
(units)]]*(1+Table1[[#This Row],[APU Trend]])^6</f>
        <v>29.859839999999998</v>
      </c>
      <c r="M562" s="55">
        <f>Table1[[#This Row],[APU
(units)]]*(1+Table1[[#This Row],[APU Trend]])^7</f>
        <v>35.831807999999995</v>
      </c>
      <c r="N562" s="55">
        <f>Table1[[#This Row],[APU
(units)]]*(1+Table1[[#This Row],[APU Trend]])^8</f>
        <v>42.998169599999997</v>
      </c>
      <c r="O562" s="55">
        <f>Table1[[#This Row],[APU
(units)]]*(1+Table1[[#This Row],[APU Trend]])^9</f>
        <v>51.597803519999992</v>
      </c>
      <c r="P562" s="55">
        <f>Table1[[#This Row],[APU
(units)]]*(1+Table1[[#This Row],[APU Trend]])^10</f>
        <v>61.917364223999989</v>
      </c>
      <c r="Q562" s="55">
        <f>Table1[[#This Row],[APU
(units)]]*(1+Table1[[#This Row],[APU Trend]])^11</f>
        <v>74.300837068799993</v>
      </c>
      <c r="R562" s="55">
        <f>SUM(Table1[[#This Row],[Oct]:[September]])</f>
        <v>395.80502241279999</v>
      </c>
      <c r="S562" s="55">
        <f>Table1[[#This Row],[On-Hand Stock ($)]]*Table1[[#This Row],[APU Trend]]</f>
        <v>9.0059514615519181</v>
      </c>
      <c r="T562" s="87">
        <v>0.2</v>
      </c>
      <c r="U562" s="87" t="b">
        <f>IF(AND(Table1[[#This Row],[INVENTROY SIZING]]&lt;0,Table1[[#This Row],[Lead Time (days)]]&lt;30),TRUE,FALSE)</f>
        <v>0</v>
      </c>
      <c r="V562" s="28">
        <v>1</v>
      </c>
      <c r="W562" s="28">
        <f>1.65+SQRT((30)*Table1[[#This Row],[Demand variability (COV)]])+(V562*Table1[[#This Row],[APU
(units)]])^2</f>
        <v>104.38861278752583</v>
      </c>
      <c r="X562" s="28">
        <f>(Table1[[#This Row],[INVENTORY IN UNITS ON HAND]]-W562)*Table1[[#This Row],[Std. Price ($)]]</f>
        <v>-48586.44993673321</v>
      </c>
      <c r="Y562" s="28">
        <v>0.25</v>
      </c>
      <c r="Z562" s="28">
        <v>1</v>
      </c>
    </row>
    <row r="563" spans="1:26" x14ac:dyDescent="0.15">
      <c r="A563" s="31">
        <v>38.498988258828248</v>
      </c>
      <c r="B563" s="32">
        <v>372.56434787999996</v>
      </c>
      <c r="C563" s="32">
        <v>129.93081536641799</v>
      </c>
      <c r="D563" s="32">
        <f>C563/Table1[[#This Row],[Std. Price ($)]]</f>
        <v>0.3487473133319447</v>
      </c>
      <c r="E563" s="28">
        <v>18</v>
      </c>
      <c r="F563" s="28">
        <f>Table1[[#This Row],[APU
(units)]]*(1+Table1[[#This Row],[APU Trend]])^0</f>
        <v>18</v>
      </c>
      <c r="G563" s="28">
        <f>Table1[[#This Row],[APU
(units)]]*(1+Table1[[#This Row],[APU Trend]])^1</f>
        <v>45</v>
      </c>
      <c r="H563" s="28">
        <f>Table1[[#This Row],[APU
(units)]]*(1+Table1[[#This Row],[APU Trend]])^2</f>
        <v>112.5</v>
      </c>
      <c r="I563" s="55">
        <f>Table1[[#This Row],[APU
(units)]]*(1+Table1[[#This Row],[APU Trend]])^3</f>
        <v>281.25</v>
      </c>
      <c r="J563" s="55">
        <f>Table1[[#This Row],[APU
(units)]]*(1+Table1[[#This Row],[APU Trend]])^4</f>
        <v>703.125</v>
      </c>
      <c r="K563" s="55">
        <f>Table1[[#This Row],[APU
(units)]]*(1+Table1[[#This Row],[APU Trend]])^5</f>
        <v>1757.8125</v>
      </c>
      <c r="L563" s="55">
        <f>Table1[[#This Row],[APU
(units)]]*(1+Table1[[#This Row],[APU Trend]])^6</f>
        <v>4394.53125</v>
      </c>
      <c r="M563" s="55">
        <f>Table1[[#This Row],[APU
(units)]]*(1+Table1[[#This Row],[APU Trend]])^7</f>
        <v>10986.328125</v>
      </c>
      <c r="N563" s="55">
        <f>Table1[[#This Row],[APU
(units)]]*(1+Table1[[#This Row],[APU Trend]])^8</f>
        <v>27465.8203125</v>
      </c>
      <c r="O563" s="55">
        <f>Table1[[#This Row],[APU
(units)]]*(1+Table1[[#This Row],[APU Trend]])^9</f>
        <v>68664.55078125</v>
      </c>
      <c r="P563" s="55">
        <f>Table1[[#This Row],[APU
(units)]]*(1+Table1[[#This Row],[APU Trend]])^10</f>
        <v>171661.376953125</v>
      </c>
      <c r="Q563" s="55">
        <f>Table1[[#This Row],[APU
(units)]]*(1+Table1[[#This Row],[APU Trend]])^11</f>
        <v>429153.4423828125</v>
      </c>
      <c r="R563" s="55">
        <f>SUM(Table1[[#This Row],[Oct]:[September]])</f>
        <v>715243.7373046875</v>
      </c>
      <c r="S563" s="55">
        <f>Table1[[#This Row],[On-Hand Stock ($)]]*Table1[[#This Row],[APU Trend]]</f>
        <v>194.896223049627</v>
      </c>
      <c r="T563" s="87">
        <v>1.5</v>
      </c>
      <c r="U563" s="87" t="b">
        <f>IF(AND(Table1[[#This Row],[INVENTROY SIZING]]&lt;0,Table1[[#This Row],[Lead Time (days)]]&lt;30),TRUE,FALSE)</f>
        <v>0</v>
      </c>
      <c r="V563" s="28">
        <v>1</v>
      </c>
      <c r="W563" s="28">
        <f>1.65+SQRT((30)*Table1[[#This Row],[Demand variability (COV)]])+(V563*Table1[[#This Row],[APU
(units)]])^2</f>
        <v>328.38861278752586</v>
      </c>
      <c r="X563" s="28">
        <f>(Table1[[#This Row],[INVENTORY IN UNITS ON HAND]]-W563)*Table1[[#This Row],[Std. Price ($)]]</f>
        <v>-122215.95855903596</v>
      </c>
      <c r="Y563" s="28">
        <v>0.25</v>
      </c>
      <c r="Z563" s="28">
        <v>2</v>
      </c>
    </row>
    <row r="564" spans="1:26" x14ac:dyDescent="0.15">
      <c r="A564" s="31">
        <v>59027.207994497847</v>
      </c>
      <c r="B564" s="32">
        <v>23.851799429999996</v>
      </c>
      <c r="C564" s="32">
        <v>296.3694446388003</v>
      </c>
      <c r="D564" s="32">
        <f>C564/Table1[[#This Row],[Std. Price ($)]]</f>
        <v>12.425454335576742</v>
      </c>
      <c r="E564" s="28">
        <v>26</v>
      </c>
      <c r="F564" s="28">
        <f>Table1[[#This Row],[APU
(units)]]*(1+Table1[[#This Row],[APU Trend]])^0</f>
        <v>26</v>
      </c>
      <c r="G564" s="28">
        <f>Table1[[#This Row],[APU
(units)]]*(1+Table1[[#This Row],[APU Trend]])^1</f>
        <v>57.2</v>
      </c>
      <c r="H564" s="28">
        <f>Table1[[#This Row],[APU
(units)]]*(1+Table1[[#This Row],[APU Trend]])^2</f>
        <v>125.84000000000002</v>
      </c>
      <c r="I564" s="55">
        <f>Table1[[#This Row],[APU
(units)]]*(1+Table1[[#This Row],[APU Trend]])^3</f>
        <v>276.84800000000007</v>
      </c>
      <c r="J564" s="55">
        <f>Table1[[#This Row],[APU
(units)]]*(1+Table1[[#This Row],[APU Trend]])^4</f>
        <v>609.06560000000013</v>
      </c>
      <c r="K564" s="55">
        <f>Table1[[#This Row],[APU
(units)]]*(1+Table1[[#This Row],[APU Trend]])^5</f>
        <v>1339.9443200000005</v>
      </c>
      <c r="L564" s="55">
        <f>Table1[[#This Row],[APU
(units)]]*(1+Table1[[#This Row],[APU Trend]])^6</f>
        <v>2947.8775040000014</v>
      </c>
      <c r="M564" s="55">
        <f>Table1[[#This Row],[APU
(units)]]*(1+Table1[[#This Row],[APU Trend]])^7</f>
        <v>6485.3305088000043</v>
      </c>
      <c r="N564" s="55">
        <f>Table1[[#This Row],[APU
(units)]]*(1+Table1[[#This Row],[APU Trend]])^8</f>
        <v>14267.727119360008</v>
      </c>
      <c r="O564" s="55">
        <f>Table1[[#This Row],[APU
(units)]]*(1+Table1[[#This Row],[APU Trend]])^9</f>
        <v>31388.999662592018</v>
      </c>
      <c r="P564" s="55">
        <f>Table1[[#This Row],[APU
(units)]]*(1+Table1[[#This Row],[APU Trend]])^10</f>
        <v>69055.799257702456</v>
      </c>
      <c r="Q564" s="55">
        <f>Table1[[#This Row],[APU
(units)]]*(1+Table1[[#This Row],[APU Trend]])^11</f>
        <v>151922.7583669454</v>
      </c>
      <c r="R564" s="55">
        <f>SUM(Table1[[#This Row],[Oct]:[September]])</f>
        <v>278503.39033939992</v>
      </c>
      <c r="S564" s="55">
        <f>Table1[[#This Row],[On-Hand Stock ($)]]*Table1[[#This Row],[APU Trend]]</f>
        <v>355.64333356656033</v>
      </c>
      <c r="T564" s="87">
        <v>1.2</v>
      </c>
      <c r="U564" s="87" t="b">
        <f>IF(AND(Table1[[#This Row],[INVENTROY SIZING]]&lt;0,Table1[[#This Row],[Lead Time (days)]]&lt;30),TRUE,FALSE)</f>
        <v>0</v>
      </c>
      <c r="V564" s="28">
        <v>0.83</v>
      </c>
      <c r="W564" s="28">
        <f>1.65+SQRT((30)*Table1[[#This Row],[Demand variability (COV)]])+(V564*Table1[[#This Row],[APU
(units)]])^2</f>
        <v>470.08501278752578</v>
      </c>
      <c r="X564" s="28">
        <f>(Table1[[#This Row],[INVENTORY IN UNITS ON HAND]]-W564)*Table1[[#This Row],[Std. Price ($)]]</f>
        <v>-10916.003995418248</v>
      </c>
      <c r="Y564" s="28">
        <v>0.25</v>
      </c>
      <c r="Z564" s="28">
        <v>36</v>
      </c>
    </row>
    <row r="565" spans="1:26" x14ac:dyDescent="0.15">
      <c r="A565" s="31">
        <v>41123.514084125221</v>
      </c>
      <c r="B565" s="32">
        <v>16.702225979999998</v>
      </c>
      <c r="C565" s="32">
        <v>6.0098021910024997</v>
      </c>
      <c r="D565" s="32">
        <f>C565/Table1[[#This Row],[Std. Price ($)]]</f>
        <v>0.35982043340803249</v>
      </c>
      <c r="E565" s="28">
        <v>10</v>
      </c>
      <c r="F565" s="28">
        <f>Table1[[#This Row],[APU
(units)]]*(1+Table1[[#This Row],[APU Trend]])^0</f>
        <v>10</v>
      </c>
      <c r="G565" s="28">
        <f>Table1[[#This Row],[APU
(units)]]*(1+Table1[[#This Row],[APU Trend]])^1</f>
        <v>22</v>
      </c>
      <c r="H565" s="28">
        <f>Table1[[#This Row],[APU
(units)]]*(1+Table1[[#This Row],[APU Trend]])^2</f>
        <v>48.400000000000006</v>
      </c>
      <c r="I565" s="55">
        <f>Table1[[#This Row],[APU
(units)]]*(1+Table1[[#This Row],[APU Trend]])^3</f>
        <v>106.48000000000003</v>
      </c>
      <c r="J565" s="55">
        <f>Table1[[#This Row],[APU
(units)]]*(1+Table1[[#This Row],[APU Trend]])^4</f>
        <v>234.25600000000006</v>
      </c>
      <c r="K565" s="55">
        <f>Table1[[#This Row],[APU
(units)]]*(1+Table1[[#This Row],[APU Trend]])^5</f>
        <v>515.36320000000023</v>
      </c>
      <c r="L565" s="55">
        <f>Table1[[#This Row],[APU
(units)]]*(1+Table1[[#This Row],[APU Trend]])^6</f>
        <v>1133.7990400000006</v>
      </c>
      <c r="M565" s="55">
        <f>Table1[[#This Row],[APU
(units)]]*(1+Table1[[#This Row],[APU Trend]])^7</f>
        <v>2494.3578880000014</v>
      </c>
      <c r="N565" s="55">
        <f>Table1[[#This Row],[APU
(units)]]*(1+Table1[[#This Row],[APU Trend]])^8</f>
        <v>5487.5873536000026</v>
      </c>
      <c r="O565" s="55">
        <f>Table1[[#This Row],[APU
(units)]]*(1+Table1[[#This Row],[APU Trend]])^9</f>
        <v>12072.692177920007</v>
      </c>
      <c r="P565" s="55">
        <f>Table1[[#This Row],[APU
(units)]]*(1+Table1[[#This Row],[APU Trend]])^10</f>
        <v>26559.922791424018</v>
      </c>
      <c r="Q565" s="55">
        <f>Table1[[#This Row],[APU
(units)]]*(1+Table1[[#This Row],[APU Trend]])^11</f>
        <v>58431.83014113285</v>
      </c>
      <c r="R565" s="55">
        <f>SUM(Table1[[#This Row],[Oct]:[September]])</f>
        <v>107116.68859207688</v>
      </c>
      <c r="S565" s="55">
        <f>Table1[[#This Row],[On-Hand Stock ($)]]*Table1[[#This Row],[APU Trend]]</f>
        <v>7.2117626292029993</v>
      </c>
      <c r="T565" s="87">
        <v>1.2</v>
      </c>
      <c r="U565" s="87" t="b">
        <f>IF(AND(Table1[[#This Row],[INVENTROY SIZING]]&lt;0,Table1[[#This Row],[Lead Time (days)]]&lt;30),TRUE,FALSE)</f>
        <v>0</v>
      </c>
      <c r="V565" s="28">
        <v>1</v>
      </c>
      <c r="W565" s="28">
        <f>1.65+SQRT((30)*Table1[[#This Row],[Demand variability (COV)]])+(V565*Table1[[#This Row],[APU
(units)]])^2</f>
        <v>104.38861278752583</v>
      </c>
      <c r="X565" s="28">
        <f>(Table1[[#This Row],[INVENTORY IN UNITS ON HAND]]-W565)*Table1[[#This Row],[Std. Price ($)]]</f>
        <v>-1737.5123983249714</v>
      </c>
      <c r="Y565" s="28">
        <v>0.25</v>
      </c>
      <c r="Z565" s="28">
        <v>3</v>
      </c>
    </row>
    <row r="566" spans="1:26" x14ac:dyDescent="0.15">
      <c r="A566" s="31">
        <v>6377.5062856124441</v>
      </c>
      <c r="B566" s="32">
        <v>266.73959047</v>
      </c>
      <c r="C566" s="32">
        <v>1040.5500547512263</v>
      </c>
      <c r="D566" s="32">
        <f>C566/Table1[[#This Row],[Std. Price ($)]]</f>
        <v>3.9009959223441792</v>
      </c>
      <c r="E566" s="28">
        <v>10</v>
      </c>
      <c r="F566" s="28">
        <f>Table1[[#This Row],[APU
(units)]]*(1+Table1[[#This Row],[APU Trend]])^0</f>
        <v>10</v>
      </c>
      <c r="G566" s="28">
        <f>Table1[[#This Row],[APU
(units)]]*(1+Table1[[#This Row],[APU Trend]])^1</f>
        <v>12</v>
      </c>
      <c r="H566" s="28">
        <f>Table1[[#This Row],[APU
(units)]]*(1+Table1[[#This Row],[APU Trend]])^2</f>
        <v>14.399999999999999</v>
      </c>
      <c r="I566" s="55">
        <f>Table1[[#This Row],[APU
(units)]]*(1+Table1[[#This Row],[APU Trend]])^3</f>
        <v>17.28</v>
      </c>
      <c r="J566" s="55">
        <f>Table1[[#This Row],[APU
(units)]]*(1+Table1[[#This Row],[APU Trend]])^4</f>
        <v>20.735999999999997</v>
      </c>
      <c r="K566" s="55">
        <f>Table1[[#This Row],[APU
(units)]]*(1+Table1[[#This Row],[APU Trend]])^5</f>
        <v>24.883199999999999</v>
      </c>
      <c r="L566" s="55">
        <f>Table1[[#This Row],[APU
(units)]]*(1+Table1[[#This Row],[APU Trend]])^6</f>
        <v>29.859839999999998</v>
      </c>
      <c r="M566" s="55">
        <f>Table1[[#This Row],[APU
(units)]]*(1+Table1[[#This Row],[APU Trend]])^7</f>
        <v>35.831807999999995</v>
      </c>
      <c r="N566" s="55">
        <f>Table1[[#This Row],[APU
(units)]]*(1+Table1[[#This Row],[APU Trend]])^8</f>
        <v>42.998169599999997</v>
      </c>
      <c r="O566" s="55">
        <f>Table1[[#This Row],[APU
(units)]]*(1+Table1[[#This Row],[APU Trend]])^9</f>
        <v>51.597803519999992</v>
      </c>
      <c r="P566" s="55">
        <f>Table1[[#This Row],[APU
(units)]]*(1+Table1[[#This Row],[APU Trend]])^10</f>
        <v>61.917364223999989</v>
      </c>
      <c r="Q566" s="55">
        <f>Table1[[#This Row],[APU
(units)]]*(1+Table1[[#This Row],[APU Trend]])^11</f>
        <v>74.300837068799993</v>
      </c>
      <c r="R566" s="55">
        <f>SUM(Table1[[#This Row],[Oct]:[September]])</f>
        <v>395.80502241279999</v>
      </c>
      <c r="S566" s="55">
        <f>Table1[[#This Row],[On-Hand Stock ($)]]*Table1[[#This Row],[APU Trend]]</f>
        <v>208.11001095024528</v>
      </c>
      <c r="T566" s="87">
        <v>0.2</v>
      </c>
      <c r="U566" s="87" t="b">
        <f>IF(AND(Table1[[#This Row],[INVENTROY SIZING]]&lt;0,Table1[[#This Row],[Lead Time (days)]]&lt;30),TRUE,FALSE)</f>
        <v>0</v>
      </c>
      <c r="V566" s="28">
        <v>1</v>
      </c>
      <c r="W566" s="28">
        <f>1.65+SQRT((30)*Table1[[#This Row],[Demand variability (COV)]])+(V566*Table1[[#This Row],[APU
(units)]])^2</f>
        <v>104.38861278752583</v>
      </c>
      <c r="X566" s="28">
        <f>(Table1[[#This Row],[INVENTORY IN UNITS ON HAND]]-W566)*Table1[[#This Row],[Std. Price ($)]]</f>
        <v>-26804.025769924818</v>
      </c>
      <c r="Y566" s="28">
        <v>0.25</v>
      </c>
      <c r="Z566" s="28">
        <v>49</v>
      </c>
    </row>
    <row r="567" spans="1:26" x14ac:dyDescent="0.15">
      <c r="A567" s="31">
        <v>68729.121586072739</v>
      </c>
      <c r="B567" s="32">
        <v>577.36932479999996</v>
      </c>
      <c r="C567" s="32">
        <v>7718.0938645995939</v>
      </c>
      <c r="D567" s="32">
        <f>C567/Table1[[#This Row],[Std. Price ($)]]</f>
        <v>13.367689506665656</v>
      </c>
      <c r="E567" s="28">
        <v>10</v>
      </c>
      <c r="F567" s="28">
        <f>Table1[[#This Row],[APU
(units)]]*(1+Table1[[#This Row],[APU Trend]])^0</f>
        <v>10</v>
      </c>
      <c r="G567" s="28">
        <f>Table1[[#This Row],[APU
(units)]]*(1+Table1[[#This Row],[APU Trend]])^1</f>
        <v>6</v>
      </c>
      <c r="H567" s="28">
        <f>Table1[[#This Row],[APU
(units)]]*(1+Table1[[#This Row],[APU Trend]])^2</f>
        <v>3.5999999999999996</v>
      </c>
      <c r="I567" s="55">
        <f>Table1[[#This Row],[APU
(units)]]*(1+Table1[[#This Row],[APU Trend]])^3</f>
        <v>2.16</v>
      </c>
      <c r="J567" s="55">
        <f>Table1[[#This Row],[APU
(units)]]*(1+Table1[[#This Row],[APU Trend]])^4</f>
        <v>1.2959999999999998</v>
      </c>
      <c r="K567" s="55">
        <f>Table1[[#This Row],[APU
(units)]]*(1+Table1[[#This Row],[APU Trend]])^5</f>
        <v>0.77759999999999996</v>
      </c>
      <c r="L567" s="55">
        <f>Table1[[#This Row],[APU
(units)]]*(1+Table1[[#This Row],[APU Trend]])^6</f>
        <v>0.46655999999999997</v>
      </c>
      <c r="M567" s="55">
        <f>Table1[[#This Row],[APU
(units)]]*(1+Table1[[#This Row],[APU Trend]])^7</f>
        <v>0.27993599999999996</v>
      </c>
      <c r="N567" s="55">
        <f>Table1[[#This Row],[APU
(units)]]*(1+Table1[[#This Row],[APU Trend]])^8</f>
        <v>0.16796159999999999</v>
      </c>
      <c r="O567" s="55">
        <f>Table1[[#This Row],[APU
(units)]]*(1+Table1[[#This Row],[APU Trend]])^9</f>
        <v>0.10077695999999998</v>
      </c>
      <c r="P567" s="55">
        <f>Table1[[#This Row],[APU
(units)]]*(1+Table1[[#This Row],[APU Trend]])^10</f>
        <v>6.046617599999999E-2</v>
      </c>
      <c r="Q567" s="55">
        <f>Table1[[#This Row],[APU
(units)]]*(1+Table1[[#This Row],[APU Trend]])^11</f>
        <v>3.6279705599999997E-2</v>
      </c>
      <c r="R567" s="55">
        <f>SUM(Table1[[#This Row],[Oct]:[September]])</f>
        <v>24.945580441600001</v>
      </c>
      <c r="S567" s="55">
        <f>Table1[[#This Row],[On-Hand Stock ($)]]*Table1[[#This Row],[APU Trend]]</f>
        <v>-3087.2375458398378</v>
      </c>
      <c r="T567" s="87">
        <v>-0.4</v>
      </c>
      <c r="U567" s="87" t="b">
        <f>IF(AND(Table1[[#This Row],[INVENTROY SIZING]]&lt;0,Table1[[#This Row],[Lead Time (days)]]&lt;30),TRUE,FALSE)</f>
        <v>1</v>
      </c>
      <c r="V567" s="28">
        <v>1</v>
      </c>
      <c r="W567" s="28">
        <f>1.65+SQRT((30)*Table1[[#This Row],[Demand variability (COV)]])+(V567*Table1[[#This Row],[APU
(units)]])^2</f>
        <v>107.99034699365895</v>
      </c>
      <c r="X567" s="28">
        <f>(Table1[[#This Row],[INVENTORY IN UNITS ON HAND]]-W567)*Table1[[#This Row],[Std. Price ($)]]</f>
        <v>-54632.21986404698</v>
      </c>
      <c r="Y567" s="28">
        <v>1.34</v>
      </c>
      <c r="Z567" s="28">
        <v>26</v>
      </c>
    </row>
    <row r="568" spans="1:26" x14ac:dyDescent="0.15">
      <c r="A568" s="31">
        <v>15171.170024735193</v>
      </c>
      <c r="B568" s="32">
        <v>54.437999999999995</v>
      </c>
      <c r="C568" s="32">
        <v>11.236080166666666</v>
      </c>
      <c r="D568" s="32">
        <f>C568/Table1[[#This Row],[Std. Price ($)]]</f>
        <v>0.20640141384082197</v>
      </c>
      <c r="E568" s="28">
        <v>10</v>
      </c>
      <c r="F568" s="28">
        <f>Table1[[#This Row],[APU
(units)]]*(1+Table1[[#This Row],[APU Trend]])^0</f>
        <v>10</v>
      </c>
      <c r="G568" s="28">
        <f>Table1[[#This Row],[APU
(units)]]*(1+Table1[[#This Row],[APU Trend]])^1</f>
        <v>12</v>
      </c>
      <c r="H568" s="28">
        <f>Table1[[#This Row],[APU
(units)]]*(1+Table1[[#This Row],[APU Trend]])^2</f>
        <v>14.399999999999999</v>
      </c>
      <c r="I568" s="55">
        <f>Table1[[#This Row],[APU
(units)]]*(1+Table1[[#This Row],[APU Trend]])^3</f>
        <v>17.28</v>
      </c>
      <c r="J568" s="55">
        <f>Table1[[#This Row],[APU
(units)]]*(1+Table1[[#This Row],[APU Trend]])^4</f>
        <v>20.735999999999997</v>
      </c>
      <c r="K568" s="55">
        <f>Table1[[#This Row],[APU
(units)]]*(1+Table1[[#This Row],[APU Trend]])^5</f>
        <v>24.883199999999999</v>
      </c>
      <c r="L568" s="55">
        <f>Table1[[#This Row],[APU
(units)]]*(1+Table1[[#This Row],[APU Trend]])^6</f>
        <v>29.859839999999998</v>
      </c>
      <c r="M568" s="55">
        <f>Table1[[#This Row],[APU
(units)]]*(1+Table1[[#This Row],[APU Trend]])^7</f>
        <v>35.831807999999995</v>
      </c>
      <c r="N568" s="55">
        <f>Table1[[#This Row],[APU
(units)]]*(1+Table1[[#This Row],[APU Trend]])^8</f>
        <v>42.998169599999997</v>
      </c>
      <c r="O568" s="55">
        <f>Table1[[#This Row],[APU
(units)]]*(1+Table1[[#This Row],[APU Trend]])^9</f>
        <v>51.597803519999992</v>
      </c>
      <c r="P568" s="55">
        <f>Table1[[#This Row],[APU
(units)]]*(1+Table1[[#This Row],[APU Trend]])^10</f>
        <v>61.917364223999989</v>
      </c>
      <c r="Q568" s="55">
        <f>Table1[[#This Row],[APU
(units)]]*(1+Table1[[#This Row],[APU Trend]])^11</f>
        <v>74.300837068799993</v>
      </c>
      <c r="R568" s="55">
        <f>SUM(Table1[[#This Row],[Oct]:[September]])</f>
        <v>395.80502241279999</v>
      </c>
      <c r="S568" s="55">
        <f>Table1[[#This Row],[On-Hand Stock ($)]]*Table1[[#This Row],[APU Trend]]</f>
        <v>2.2472160333333333</v>
      </c>
      <c r="T568" s="87">
        <v>0.2</v>
      </c>
      <c r="U568" s="87" t="b">
        <f>IF(AND(Table1[[#This Row],[INVENTROY SIZING]]&lt;0,Table1[[#This Row],[Lead Time (days)]]&lt;30),TRUE,FALSE)</f>
        <v>0</v>
      </c>
      <c r="V568" s="28">
        <v>1</v>
      </c>
      <c r="W568" s="28">
        <f>1.65+SQRT((30)*Table1[[#This Row],[Demand variability (COV)]])+(V568*Table1[[#This Row],[APU
(units)]])^2</f>
        <v>104.38861278752583</v>
      </c>
      <c r="X568" s="28">
        <f>(Table1[[#This Row],[INVENTORY IN UNITS ON HAND]]-W568)*Table1[[#This Row],[Std. Price ($)]]</f>
        <v>-5671.4712227606642</v>
      </c>
      <c r="Y568" s="28">
        <v>0.25</v>
      </c>
      <c r="Z568" s="28">
        <v>2</v>
      </c>
    </row>
    <row r="569" spans="1:26" x14ac:dyDescent="0.15">
      <c r="A569" s="31">
        <v>90461.416696917891</v>
      </c>
      <c r="B569" s="32">
        <v>207.05566443000001</v>
      </c>
      <c r="C569" s="32">
        <v>40.475081043714169</v>
      </c>
      <c r="D569" s="32">
        <f>C569/Table1[[#This Row],[Std. Price ($)]]</f>
        <v>0.19547922610635804</v>
      </c>
      <c r="E569" s="28">
        <v>10</v>
      </c>
      <c r="F569" s="28">
        <f>Table1[[#This Row],[APU
(units)]]*(1+Table1[[#This Row],[APU Trend]])^0</f>
        <v>10</v>
      </c>
      <c r="G569" s="28">
        <f>Table1[[#This Row],[APU
(units)]]*(1+Table1[[#This Row],[APU Trend]])^1</f>
        <v>16</v>
      </c>
      <c r="H569" s="28">
        <f>Table1[[#This Row],[APU
(units)]]*(1+Table1[[#This Row],[APU Trend]])^2</f>
        <v>25.600000000000005</v>
      </c>
      <c r="I569" s="55">
        <f>Table1[[#This Row],[APU
(units)]]*(1+Table1[[#This Row],[APU Trend]])^3</f>
        <v>40.960000000000008</v>
      </c>
      <c r="J569" s="55">
        <f>Table1[[#This Row],[APU
(units)]]*(1+Table1[[#This Row],[APU Trend]])^4</f>
        <v>65.53600000000003</v>
      </c>
      <c r="K569" s="55">
        <f>Table1[[#This Row],[APU
(units)]]*(1+Table1[[#This Row],[APU Trend]])^5</f>
        <v>104.85760000000006</v>
      </c>
      <c r="L569" s="55">
        <f>Table1[[#This Row],[APU
(units)]]*(1+Table1[[#This Row],[APU Trend]])^6</f>
        <v>167.7721600000001</v>
      </c>
      <c r="M569" s="55">
        <f>Table1[[#This Row],[APU
(units)]]*(1+Table1[[#This Row],[APU Trend]])^7</f>
        <v>268.43545600000022</v>
      </c>
      <c r="N569" s="55">
        <f>Table1[[#This Row],[APU
(units)]]*(1+Table1[[#This Row],[APU Trend]])^8</f>
        <v>429.49672960000038</v>
      </c>
      <c r="O569" s="55">
        <f>Table1[[#This Row],[APU
(units)]]*(1+Table1[[#This Row],[APU Trend]])^9</f>
        <v>687.19476736000058</v>
      </c>
      <c r="P569" s="55">
        <f>Table1[[#This Row],[APU
(units)]]*(1+Table1[[#This Row],[APU Trend]])^10</f>
        <v>1099.5116277760012</v>
      </c>
      <c r="Q569" s="55">
        <f>Table1[[#This Row],[APU
(units)]]*(1+Table1[[#This Row],[APU Trend]])^11</f>
        <v>1759.2186044416019</v>
      </c>
      <c r="R569" s="55">
        <f>SUM(Table1[[#This Row],[Oct]:[September]])</f>
        <v>4674.5829451776044</v>
      </c>
      <c r="S569" s="55">
        <f>Table1[[#This Row],[On-Hand Stock ($)]]*Table1[[#This Row],[APU Trend]]</f>
        <v>24.285048626228502</v>
      </c>
      <c r="T569" s="87">
        <v>0.6</v>
      </c>
      <c r="U569" s="87" t="b">
        <f>IF(AND(Table1[[#This Row],[INVENTROY SIZING]]&lt;0,Table1[[#This Row],[Lead Time (days)]]&lt;30),TRUE,FALSE)</f>
        <v>0</v>
      </c>
      <c r="V569" s="28">
        <v>1</v>
      </c>
      <c r="W569" s="28">
        <f>1.65+SQRT((30)*Table1[[#This Row],[Demand variability (COV)]])+(V569*Table1[[#This Row],[APU
(units)]])^2</f>
        <v>104.38861278752583</v>
      </c>
      <c r="X569" s="28">
        <f>(Table1[[#This Row],[INVENTORY IN UNITS ON HAND]]-W569)*Table1[[#This Row],[Std. Price ($)]]</f>
        <v>-21573.778498603442</v>
      </c>
      <c r="Y569" s="28">
        <v>0.25</v>
      </c>
      <c r="Z569" s="28">
        <v>2</v>
      </c>
    </row>
    <row r="570" spans="1:26" x14ac:dyDescent="0.15">
      <c r="A570" s="31">
        <v>56400.754849171695</v>
      </c>
      <c r="B570" s="32">
        <v>383.38799999999998</v>
      </c>
      <c r="C570" s="32">
        <v>540.96395341943162</v>
      </c>
      <c r="D570" s="32">
        <f>C570/Table1[[#This Row],[Std. Price ($)]]</f>
        <v>1.4110090911020472</v>
      </c>
      <c r="E570" s="28">
        <v>10</v>
      </c>
      <c r="F570" s="28">
        <f>Table1[[#This Row],[APU
(units)]]*(1+Table1[[#This Row],[APU Trend]])^0</f>
        <v>10</v>
      </c>
      <c r="G570" s="28">
        <f>Table1[[#This Row],[APU
(units)]]*(1+Table1[[#This Row],[APU Trend]])^1</f>
        <v>12</v>
      </c>
      <c r="H570" s="28">
        <f>Table1[[#This Row],[APU
(units)]]*(1+Table1[[#This Row],[APU Trend]])^2</f>
        <v>14.399999999999999</v>
      </c>
      <c r="I570" s="55">
        <f>Table1[[#This Row],[APU
(units)]]*(1+Table1[[#This Row],[APU Trend]])^3</f>
        <v>17.28</v>
      </c>
      <c r="J570" s="55">
        <f>Table1[[#This Row],[APU
(units)]]*(1+Table1[[#This Row],[APU Trend]])^4</f>
        <v>20.735999999999997</v>
      </c>
      <c r="K570" s="55">
        <f>Table1[[#This Row],[APU
(units)]]*(1+Table1[[#This Row],[APU Trend]])^5</f>
        <v>24.883199999999999</v>
      </c>
      <c r="L570" s="55">
        <f>Table1[[#This Row],[APU
(units)]]*(1+Table1[[#This Row],[APU Trend]])^6</f>
        <v>29.859839999999998</v>
      </c>
      <c r="M570" s="55">
        <f>Table1[[#This Row],[APU
(units)]]*(1+Table1[[#This Row],[APU Trend]])^7</f>
        <v>35.831807999999995</v>
      </c>
      <c r="N570" s="55">
        <f>Table1[[#This Row],[APU
(units)]]*(1+Table1[[#This Row],[APU Trend]])^8</f>
        <v>42.998169599999997</v>
      </c>
      <c r="O570" s="55">
        <f>Table1[[#This Row],[APU
(units)]]*(1+Table1[[#This Row],[APU Trend]])^9</f>
        <v>51.597803519999992</v>
      </c>
      <c r="P570" s="55">
        <f>Table1[[#This Row],[APU
(units)]]*(1+Table1[[#This Row],[APU Trend]])^10</f>
        <v>61.917364223999989</v>
      </c>
      <c r="Q570" s="55">
        <f>Table1[[#This Row],[APU
(units)]]*(1+Table1[[#This Row],[APU Trend]])^11</f>
        <v>74.300837068799993</v>
      </c>
      <c r="R570" s="55">
        <f>SUM(Table1[[#This Row],[Oct]:[September]])</f>
        <v>395.80502241279999</v>
      </c>
      <c r="S570" s="55">
        <f>Table1[[#This Row],[On-Hand Stock ($)]]*Table1[[#This Row],[APU Trend]]</f>
        <v>108.19279068388633</v>
      </c>
      <c r="T570" s="87">
        <v>0.2</v>
      </c>
      <c r="U570" s="87" t="b">
        <f>IF(AND(Table1[[#This Row],[INVENTROY SIZING]]&lt;0,Table1[[#This Row],[Lead Time (days)]]&lt;30),TRUE,FALSE)</f>
        <v>0</v>
      </c>
      <c r="V570" s="28">
        <v>0.88</v>
      </c>
      <c r="W570" s="28">
        <f>1.65+SQRT((30)*Table1[[#This Row],[Demand variability (COV)]])+(V570*Table1[[#This Row],[APU
(units)]])^2</f>
        <v>84.314940191045267</v>
      </c>
      <c r="X570" s="28">
        <f>(Table1[[#This Row],[INVENTORY IN UNITS ON HAND]]-W570)*Table1[[#This Row],[Std. Price ($)]]</f>
        <v>-31784.372336545031</v>
      </c>
      <c r="Y570" s="28">
        <v>0.91</v>
      </c>
      <c r="Z570" s="28">
        <v>4</v>
      </c>
    </row>
    <row r="571" spans="1:26" x14ac:dyDescent="0.15">
      <c r="A571" s="31">
        <v>56366.728220903264</v>
      </c>
      <c r="B571" s="32">
        <v>99.129616559999988</v>
      </c>
      <c r="C571" s="32">
        <v>296.97373558930002</v>
      </c>
      <c r="D571" s="32">
        <f>C571/Table1[[#This Row],[Std. Price ($)]]</f>
        <v>2.9958124110119129</v>
      </c>
      <c r="E571" s="28">
        <v>10</v>
      </c>
      <c r="F571" s="28">
        <f>Table1[[#This Row],[APU
(units)]]*(1+Table1[[#This Row],[APU Trend]])^0</f>
        <v>10</v>
      </c>
      <c r="G571" s="28">
        <f>Table1[[#This Row],[APU
(units)]]*(1+Table1[[#This Row],[APU Trend]])^1</f>
        <v>6</v>
      </c>
      <c r="H571" s="28">
        <f>Table1[[#This Row],[APU
(units)]]*(1+Table1[[#This Row],[APU Trend]])^2</f>
        <v>3.5999999999999996</v>
      </c>
      <c r="I571" s="55">
        <f>Table1[[#This Row],[APU
(units)]]*(1+Table1[[#This Row],[APU Trend]])^3</f>
        <v>2.16</v>
      </c>
      <c r="J571" s="55">
        <f>Table1[[#This Row],[APU
(units)]]*(1+Table1[[#This Row],[APU Trend]])^4</f>
        <v>1.2959999999999998</v>
      </c>
      <c r="K571" s="55">
        <f>Table1[[#This Row],[APU
(units)]]*(1+Table1[[#This Row],[APU Trend]])^5</f>
        <v>0.77759999999999996</v>
      </c>
      <c r="L571" s="55">
        <f>Table1[[#This Row],[APU
(units)]]*(1+Table1[[#This Row],[APU Trend]])^6</f>
        <v>0.46655999999999997</v>
      </c>
      <c r="M571" s="55">
        <f>Table1[[#This Row],[APU
(units)]]*(1+Table1[[#This Row],[APU Trend]])^7</f>
        <v>0.27993599999999996</v>
      </c>
      <c r="N571" s="55">
        <f>Table1[[#This Row],[APU
(units)]]*(1+Table1[[#This Row],[APU Trend]])^8</f>
        <v>0.16796159999999999</v>
      </c>
      <c r="O571" s="55">
        <f>Table1[[#This Row],[APU
(units)]]*(1+Table1[[#This Row],[APU Trend]])^9</f>
        <v>0.10077695999999998</v>
      </c>
      <c r="P571" s="55">
        <f>Table1[[#This Row],[APU
(units)]]*(1+Table1[[#This Row],[APU Trend]])^10</f>
        <v>6.046617599999999E-2</v>
      </c>
      <c r="Q571" s="55">
        <f>Table1[[#This Row],[APU
(units)]]*(1+Table1[[#This Row],[APU Trend]])^11</f>
        <v>3.6279705599999997E-2</v>
      </c>
      <c r="R571" s="55">
        <f>SUM(Table1[[#This Row],[Oct]:[September]])</f>
        <v>24.945580441600001</v>
      </c>
      <c r="S571" s="55">
        <f>Table1[[#This Row],[On-Hand Stock ($)]]*Table1[[#This Row],[APU Trend]]</f>
        <v>-118.78949423572001</v>
      </c>
      <c r="T571" s="87">
        <v>-0.4</v>
      </c>
      <c r="U571" s="87" t="b">
        <f>IF(AND(Table1[[#This Row],[INVENTROY SIZING]]&lt;0,Table1[[#This Row],[Lead Time (days)]]&lt;30),TRUE,FALSE)</f>
        <v>0</v>
      </c>
      <c r="V571" s="28">
        <v>1</v>
      </c>
      <c r="W571" s="28">
        <f>1.65+SQRT((30)*Table1[[#This Row],[Demand variability (COV)]])+(V571*Table1[[#This Row],[APU
(units)]])^2</f>
        <v>104.38861278752583</v>
      </c>
      <c r="X571" s="28">
        <f>(Table1[[#This Row],[INVENTORY IN UNITS ON HAND]]-W571)*Table1[[#This Row],[Std. Price ($)]]</f>
        <v>-10051.029423268446</v>
      </c>
      <c r="Y571" s="28">
        <v>0.25</v>
      </c>
      <c r="Z571" s="28">
        <v>30</v>
      </c>
    </row>
    <row r="572" spans="1:26" x14ac:dyDescent="0.15">
      <c r="A572" s="31">
        <v>55.951660914765888</v>
      </c>
      <c r="B572" s="32">
        <v>27.175999999999998</v>
      </c>
      <c r="C572" s="32">
        <v>551.42267136000009</v>
      </c>
      <c r="D572" s="32">
        <f>C572/Table1[[#This Row],[Std. Price ($)]]</f>
        <v>20.290795972917284</v>
      </c>
      <c r="E572" s="28">
        <v>18</v>
      </c>
      <c r="F572" s="28">
        <f>Table1[[#This Row],[APU
(units)]]*(1+Table1[[#This Row],[APU Trend]])^0</f>
        <v>18</v>
      </c>
      <c r="G572" s="28">
        <f>Table1[[#This Row],[APU
(units)]]*(1+Table1[[#This Row],[APU Trend]])^1</f>
        <v>10.799999999999999</v>
      </c>
      <c r="H572" s="28">
        <f>Table1[[#This Row],[APU
(units)]]*(1+Table1[[#This Row],[APU Trend]])^2</f>
        <v>6.4799999999999995</v>
      </c>
      <c r="I572" s="55">
        <f>Table1[[#This Row],[APU
(units)]]*(1+Table1[[#This Row],[APU Trend]])^3</f>
        <v>3.8879999999999999</v>
      </c>
      <c r="J572" s="55">
        <f>Table1[[#This Row],[APU
(units)]]*(1+Table1[[#This Row],[APU Trend]])^4</f>
        <v>2.3327999999999998</v>
      </c>
      <c r="K572" s="55">
        <f>Table1[[#This Row],[APU
(units)]]*(1+Table1[[#This Row],[APU Trend]])^5</f>
        <v>1.39968</v>
      </c>
      <c r="L572" s="55">
        <f>Table1[[#This Row],[APU
(units)]]*(1+Table1[[#This Row],[APU Trend]])^6</f>
        <v>0.83980799999999989</v>
      </c>
      <c r="M572" s="55">
        <f>Table1[[#This Row],[APU
(units)]]*(1+Table1[[#This Row],[APU Trend]])^7</f>
        <v>0.50388479999999991</v>
      </c>
      <c r="N572" s="55">
        <f>Table1[[#This Row],[APU
(units)]]*(1+Table1[[#This Row],[APU Trend]])^8</f>
        <v>0.30233087999999997</v>
      </c>
      <c r="O572" s="55">
        <f>Table1[[#This Row],[APU
(units)]]*(1+Table1[[#This Row],[APU Trend]])^9</f>
        <v>0.18139852799999998</v>
      </c>
      <c r="P572" s="55">
        <f>Table1[[#This Row],[APU
(units)]]*(1+Table1[[#This Row],[APU Trend]])^10</f>
        <v>0.10883911679999998</v>
      </c>
      <c r="Q572" s="55">
        <f>Table1[[#This Row],[APU
(units)]]*(1+Table1[[#This Row],[APU Trend]])^11</f>
        <v>6.5303470079999995E-2</v>
      </c>
      <c r="R572" s="55">
        <f>SUM(Table1[[#This Row],[Oct]:[September]])</f>
        <v>44.902044794879991</v>
      </c>
      <c r="S572" s="55">
        <f>Table1[[#This Row],[On-Hand Stock ($)]]*Table1[[#This Row],[APU Trend]]</f>
        <v>-220.56906854400006</v>
      </c>
      <c r="T572" s="87">
        <v>-0.4</v>
      </c>
      <c r="U572" s="87" t="b">
        <f>IF(AND(Table1[[#This Row],[INVENTROY SIZING]]&lt;0,Table1[[#This Row],[Lead Time (days)]]&lt;30),TRUE,FALSE)</f>
        <v>1</v>
      </c>
      <c r="V572" s="28">
        <v>1</v>
      </c>
      <c r="W572" s="28">
        <f>1.65+SQRT((30)*Table1[[#This Row],[Demand variability (COV)]])+(V572*Table1[[#This Row],[APU
(units)]])^2</f>
        <v>332.99846922834956</v>
      </c>
      <c r="X572" s="28">
        <f>(Table1[[#This Row],[INVENTORY IN UNITS ON HAND]]-W572)*Table1[[#This Row],[Std. Price ($)]]</f>
        <v>-8498.1437283896266</v>
      </c>
      <c r="Y572" s="28">
        <v>1.8</v>
      </c>
      <c r="Z572" s="28">
        <v>16</v>
      </c>
    </row>
    <row r="573" spans="1:26" x14ac:dyDescent="0.15">
      <c r="A573" s="31">
        <v>23375.125657009186</v>
      </c>
      <c r="B573" s="32">
        <v>48.245999999999995</v>
      </c>
      <c r="C573" s="32">
        <v>80.398369333333335</v>
      </c>
      <c r="D573" s="32">
        <f>C573/Table1[[#This Row],[Std. Price ($)]]</f>
        <v>1.6664255965952275</v>
      </c>
      <c r="E573" s="28">
        <v>10</v>
      </c>
      <c r="F573" s="28">
        <f>Table1[[#This Row],[APU
(units)]]*(1+Table1[[#This Row],[APU Trend]])^0</f>
        <v>10</v>
      </c>
      <c r="G573" s="28">
        <f>Table1[[#This Row],[APU
(units)]]*(1+Table1[[#This Row],[APU Trend]])^1</f>
        <v>15</v>
      </c>
      <c r="H573" s="28">
        <f>Table1[[#This Row],[APU
(units)]]*(1+Table1[[#This Row],[APU Trend]])^2</f>
        <v>22.5</v>
      </c>
      <c r="I573" s="55">
        <f>Table1[[#This Row],[APU
(units)]]*(1+Table1[[#This Row],[APU Trend]])^3</f>
        <v>33.75</v>
      </c>
      <c r="J573" s="55">
        <f>Table1[[#This Row],[APU
(units)]]*(1+Table1[[#This Row],[APU Trend]])^4</f>
        <v>50.625</v>
      </c>
      <c r="K573" s="55">
        <f>Table1[[#This Row],[APU
(units)]]*(1+Table1[[#This Row],[APU Trend]])^5</f>
        <v>75.9375</v>
      </c>
      <c r="L573" s="55">
        <f>Table1[[#This Row],[APU
(units)]]*(1+Table1[[#This Row],[APU Trend]])^6</f>
        <v>113.90625</v>
      </c>
      <c r="M573" s="55">
        <f>Table1[[#This Row],[APU
(units)]]*(1+Table1[[#This Row],[APU Trend]])^7</f>
        <v>170.859375</v>
      </c>
      <c r="N573" s="55">
        <f>Table1[[#This Row],[APU
(units)]]*(1+Table1[[#This Row],[APU Trend]])^8</f>
        <v>256.2890625</v>
      </c>
      <c r="O573" s="55">
        <f>Table1[[#This Row],[APU
(units)]]*(1+Table1[[#This Row],[APU Trend]])^9</f>
        <v>384.43359375</v>
      </c>
      <c r="P573" s="55">
        <f>Table1[[#This Row],[APU
(units)]]*(1+Table1[[#This Row],[APU Trend]])^10</f>
        <v>576.650390625</v>
      </c>
      <c r="Q573" s="55">
        <f>Table1[[#This Row],[APU
(units)]]*(1+Table1[[#This Row],[APU Trend]])^11</f>
        <v>864.9755859375</v>
      </c>
      <c r="R573" s="55">
        <f>SUM(Table1[[#This Row],[Oct]:[September]])</f>
        <v>2574.9267578125</v>
      </c>
      <c r="S573" s="55">
        <f>Table1[[#This Row],[On-Hand Stock ($)]]*Table1[[#This Row],[APU Trend]]</f>
        <v>40.199184666666667</v>
      </c>
      <c r="T573" s="87">
        <v>0.5</v>
      </c>
      <c r="U573" s="87" t="b">
        <f>IF(AND(Table1[[#This Row],[INVENTROY SIZING]]&lt;0,Table1[[#This Row],[Lead Time (days)]]&lt;30),TRUE,FALSE)</f>
        <v>0</v>
      </c>
      <c r="V573" s="28">
        <v>1</v>
      </c>
      <c r="W573" s="28">
        <f>1.65+SQRT((30)*Table1[[#This Row],[Demand variability (COV)]])+(V573*Table1[[#This Row],[APU
(units)]])^2</f>
        <v>104.38861278752583</v>
      </c>
      <c r="X573" s="28">
        <f>(Table1[[#This Row],[INVENTORY IN UNITS ON HAND]]-W573)*Table1[[#This Row],[Std. Price ($)]]</f>
        <v>-4955.9346432136372</v>
      </c>
      <c r="Y573" s="28">
        <v>0.25</v>
      </c>
      <c r="Z573" s="28">
        <v>16</v>
      </c>
    </row>
    <row r="574" spans="1:26" x14ac:dyDescent="0.15">
      <c r="A574" s="31">
        <v>53825.934350538853</v>
      </c>
      <c r="B574" s="32">
        <v>10.318572399999999</v>
      </c>
      <c r="C574" s="32">
        <v>37.600263588066667</v>
      </c>
      <c r="D574" s="32">
        <f>C574/Table1[[#This Row],[Std. Price ($)]]</f>
        <v>3.6439404726245535</v>
      </c>
      <c r="E574" s="28">
        <v>10</v>
      </c>
      <c r="F574" s="28">
        <f>Table1[[#This Row],[APU
(units)]]*(1+Table1[[#This Row],[APU Trend]])^0</f>
        <v>10</v>
      </c>
      <c r="G574" s="28">
        <f>Table1[[#This Row],[APU
(units)]]*(1+Table1[[#This Row],[APU Trend]])^1</f>
        <v>6</v>
      </c>
      <c r="H574" s="28">
        <f>Table1[[#This Row],[APU
(units)]]*(1+Table1[[#This Row],[APU Trend]])^2</f>
        <v>3.5999999999999996</v>
      </c>
      <c r="I574" s="55">
        <f>Table1[[#This Row],[APU
(units)]]*(1+Table1[[#This Row],[APU Trend]])^3</f>
        <v>2.16</v>
      </c>
      <c r="J574" s="55">
        <f>Table1[[#This Row],[APU
(units)]]*(1+Table1[[#This Row],[APU Trend]])^4</f>
        <v>1.2959999999999998</v>
      </c>
      <c r="K574" s="55">
        <f>Table1[[#This Row],[APU
(units)]]*(1+Table1[[#This Row],[APU Trend]])^5</f>
        <v>0.77759999999999996</v>
      </c>
      <c r="L574" s="55">
        <f>Table1[[#This Row],[APU
(units)]]*(1+Table1[[#This Row],[APU Trend]])^6</f>
        <v>0.46655999999999997</v>
      </c>
      <c r="M574" s="55">
        <f>Table1[[#This Row],[APU
(units)]]*(1+Table1[[#This Row],[APU Trend]])^7</f>
        <v>0.27993599999999996</v>
      </c>
      <c r="N574" s="55">
        <f>Table1[[#This Row],[APU
(units)]]*(1+Table1[[#This Row],[APU Trend]])^8</f>
        <v>0.16796159999999999</v>
      </c>
      <c r="O574" s="55">
        <f>Table1[[#This Row],[APU
(units)]]*(1+Table1[[#This Row],[APU Trend]])^9</f>
        <v>0.10077695999999998</v>
      </c>
      <c r="P574" s="55">
        <f>Table1[[#This Row],[APU
(units)]]*(1+Table1[[#This Row],[APU Trend]])^10</f>
        <v>6.046617599999999E-2</v>
      </c>
      <c r="Q574" s="55">
        <f>Table1[[#This Row],[APU
(units)]]*(1+Table1[[#This Row],[APU Trend]])^11</f>
        <v>3.6279705599999997E-2</v>
      </c>
      <c r="R574" s="55">
        <f>SUM(Table1[[#This Row],[Oct]:[September]])</f>
        <v>24.945580441600001</v>
      </c>
      <c r="S574" s="55">
        <f>Table1[[#This Row],[On-Hand Stock ($)]]*Table1[[#This Row],[APU Trend]]</f>
        <v>-15.040105435226668</v>
      </c>
      <c r="T574" s="87">
        <v>-0.4</v>
      </c>
      <c r="U574" s="87" t="b">
        <f>IF(AND(Table1[[#This Row],[INVENTROY SIZING]]&lt;0,Table1[[#This Row],[Lead Time (days)]]&lt;30),TRUE,FALSE)</f>
        <v>1</v>
      </c>
      <c r="V574" s="28">
        <v>1</v>
      </c>
      <c r="W574" s="28">
        <f>1.65+SQRT((30)*Table1[[#This Row],[Demand variability (COV)]])+(V574*Table1[[#This Row],[APU
(units)]])^2</f>
        <v>108.99846922834953</v>
      </c>
      <c r="X574" s="28">
        <f>(Table1[[#This Row],[INVENTORY IN UNITS ON HAND]]-W574)*Table1[[#This Row],[Std. Price ($)]]</f>
        <v>-1087.1083326338301</v>
      </c>
      <c r="Y574" s="28">
        <v>1.8</v>
      </c>
      <c r="Z574" s="28">
        <v>5</v>
      </c>
    </row>
    <row r="575" spans="1:26" x14ac:dyDescent="0.15">
      <c r="A575" s="31">
        <v>54641.938207470121</v>
      </c>
      <c r="B575" s="32">
        <v>143.44916056999998</v>
      </c>
      <c r="C575" s="32">
        <v>864.60301239111789</v>
      </c>
      <c r="D575" s="32">
        <f>C575/Table1[[#This Row],[Std. Price ($)]]</f>
        <v>6.0272434425938028</v>
      </c>
      <c r="E575" s="28">
        <v>10</v>
      </c>
      <c r="F575" s="28">
        <f>Table1[[#This Row],[APU
(units)]]*(1+Table1[[#This Row],[APU Trend]])^0</f>
        <v>10</v>
      </c>
      <c r="G575" s="28">
        <f>Table1[[#This Row],[APU
(units)]]*(1+Table1[[#This Row],[APU Trend]])^1</f>
        <v>22</v>
      </c>
      <c r="H575" s="28">
        <f>Table1[[#This Row],[APU
(units)]]*(1+Table1[[#This Row],[APU Trend]])^2</f>
        <v>48.400000000000006</v>
      </c>
      <c r="I575" s="55">
        <f>Table1[[#This Row],[APU
(units)]]*(1+Table1[[#This Row],[APU Trend]])^3</f>
        <v>106.48000000000003</v>
      </c>
      <c r="J575" s="55">
        <f>Table1[[#This Row],[APU
(units)]]*(1+Table1[[#This Row],[APU Trend]])^4</f>
        <v>234.25600000000006</v>
      </c>
      <c r="K575" s="55">
        <f>Table1[[#This Row],[APU
(units)]]*(1+Table1[[#This Row],[APU Trend]])^5</f>
        <v>515.36320000000023</v>
      </c>
      <c r="L575" s="55">
        <f>Table1[[#This Row],[APU
(units)]]*(1+Table1[[#This Row],[APU Trend]])^6</f>
        <v>1133.7990400000006</v>
      </c>
      <c r="M575" s="55">
        <f>Table1[[#This Row],[APU
(units)]]*(1+Table1[[#This Row],[APU Trend]])^7</f>
        <v>2494.3578880000014</v>
      </c>
      <c r="N575" s="55">
        <f>Table1[[#This Row],[APU
(units)]]*(1+Table1[[#This Row],[APU Trend]])^8</f>
        <v>5487.5873536000026</v>
      </c>
      <c r="O575" s="55">
        <f>Table1[[#This Row],[APU
(units)]]*(1+Table1[[#This Row],[APU Trend]])^9</f>
        <v>12072.692177920007</v>
      </c>
      <c r="P575" s="55">
        <f>Table1[[#This Row],[APU
(units)]]*(1+Table1[[#This Row],[APU Trend]])^10</f>
        <v>26559.922791424018</v>
      </c>
      <c r="Q575" s="55">
        <f>Table1[[#This Row],[APU
(units)]]*(1+Table1[[#This Row],[APU Trend]])^11</f>
        <v>58431.83014113285</v>
      </c>
      <c r="R575" s="55">
        <f>SUM(Table1[[#This Row],[Oct]:[September]])</f>
        <v>107116.68859207688</v>
      </c>
      <c r="S575" s="55">
        <f>Table1[[#This Row],[On-Hand Stock ($)]]*Table1[[#This Row],[APU Trend]]</f>
        <v>1037.5236148693414</v>
      </c>
      <c r="T575" s="87">
        <v>1.2</v>
      </c>
      <c r="U575" s="87" t="b">
        <f>IF(AND(Table1[[#This Row],[INVENTROY SIZING]]&lt;0,Table1[[#This Row],[Lead Time (days)]]&lt;30),TRUE,FALSE)</f>
        <v>0</v>
      </c>
      <c r="V575" s="28">
        <v>1</v>
      </c>
      <c r="W575" s="28">
        <f>1.65+SQRT((30)*Table1[[#This Row],[Demand variability (COV)]])+(V575*Table1[[#This Row],[APU
(units)]])^2</f>
        <v>106.78809303146605</v>
      </c>
      <c r="X575" s="28">
        <f>(Table1[[#This Row],[INVENTORY IN UNITS ON HAND]]-W575)*Table1[[#This Row],[Std. Price ($)]]</f>
        <v>-14454.059291843751</v>
      </c>
      <c r="Y575" s="28">
        <v>0.88</v>
      </c>
      <c r="Z575" s="28">
        <v>15</v>
      </c>
    </row>
    <row r="576" spans="1:26" x14ac:dyDescent="0.15">
      <c r="A576" s="31">
        <v>73648.211022210235</v>
      </c>
      <c r="B576" s="32">
        <v>19.091999999999999</v>
      </c>
      <c r="C576" s="32">
        <v>35.71500533333333</v>
      </c>
      <c r="D576" s="32">
        <f>C576/Table1[[#This Row],[Std. Price ($)]]</f>
        <v>1.8706790977023535</v>
      </c>
      <c r="E576" s="28">
        <v>10</v>
      </c>
      <c r="F576" s="28">
        <f>Table1[[#This Row],[APU
(units)]]*(1+Table1[[#This Row],[APU Trend]])^0</f>
        <v>10</v>
      </c>
      <c r="G576" s="28">
        <f>Table1[[#This Row],[APU
(units)]]*(1+Table1[[#This Row],[APU Trend]])^1</f>
        <v>12</v>
      </c>
      <c r="H576" s="28">
        <f>Table1[[#This Row],[APU
(units)]]*(1+Table1[[#This Row],[APU Trend]])^2</f>
        <v>14.399999999999999</v>
      </c>
      <c r="I576" s="55">
        <f>Table1[[#This Row],[APU
(units)]]*(1+Table1[[#This Row],[APU Trend]])^3</f>
        <v>17.28</v>
      </c>
      <c r="J576" s="55">
        <f>Table1[[#This Row],[APU
(units)]]*(1+Table1[[#This Row],[APU Trend]])^4</f>
        <v>20.735999999999997</v>
      </c>
      <c r="K576" s="55">
        <f>Table1[[#This Row],[APU
(units)]]*(1+Table1[[#This Row],[APU Trend]])^5</f>
        <v>24.883199999999999</v>
      </c>
      <c r="L576" s="55">
        <f>Table1[[#This Row],[APU
(units)]]*(1+Table1[[#This Row],[APU Trend]])^6</f>
        <v>29.859839999999998</v>
      </c>
      <c r="M576" s="55">
        <f>Table1[[#This Row],[APU
(units)]]*(1+Table1[[#This Row],[APU Trend]])^7</f>
        <v>35.831807999999995</v>
      </c>
      <c r="N576" s="55">
        <f>Table1[[#This Row],[APU
(units)]]*(1+Table1[[#This Row],[APU Trend]])^8</f>
        <v>42.998169599999997</v>
      </c>
      <c r="O576" s="55">
        <f>Table1[[#This Row],[APU
(units)]]*(1+Table1[[#This Row],[APU Trend]])^9</f>
        <v>51.597803519999992</v>
      </c>
      <c r="P576" s="55">
        <f>Table1[[#This Row],[APU
(units)]]*(1+Table1[[#This Row],[APU Trend]])^10</f>
        <v>61.917364223999989</v>
      </c>
      <c r="Q576" s="55">
        <f>Table1[[#This Row],[APU
(units)]]*(1+Table1[[#This Row],[APU Trend]])^11</f>
        <v>74.300837068799993</v>
      </c>
      <c r="R576" s="55">
        <f>SUM(Table1[[#This Row],[Oct]:[September]])</f>
        <v>395.80502241279999</v>
      </c>
      <c r="S576" s="55">
        <f>Table1[[#This Row],[On-Hand Stock ($)]]*Table1[[#This Row],[APU Trend]]</f>
        <v>7.1430010666666668</v>
      </c>
      <c r="T576" s="87">
        <v>0.2</v>
      </c>
      <c r="U576" s="87" t="b">
        <f>IF(AND(Table1[[#This Row],[INVENTROY SIZING]]&lt;0,Table1[[#This Row],[Lead Time (days)]]&lt;30),TRUE,FALSE)</f>
        <v>0</v>
      </c>
      <c r="V576" s="28">
        <v>1</v>
      </c>
      <c r="W576" s="28">
        <f>1.65+SQRT((30)*Table1[[#This Row],[Demand variability (COV)]])+(V576*Table1[[#This Row],[APU
(units)]])^2</f>
        <v>104.38861278752583</v>
      </c>
      <c r="X576" s="28">
        <f>(Table1[[#This Row],[INVENTORY IN UNITS ON HAND]]-W576)*Table1[[#This Row],[Std. Price ($)]]</f>
        <v>-1957.2723900061098</v>
      </c>
      <c r="Y576" s="28">
        <v>0.25</v>
      </c>
      <c r="Z576" s="28">
        <v>16</v>
      </c>
    </row>
    <row r="577" spans="1:26" x14ac:dyDescent="0.15">
      <c r="A577" s="31">
        <v>94612.038931945834</v>
      </c>
      <c r="B577" s="32">
        <v>25.369999999999997</v>
      </c>
      <c r="C577" s="32">
        <v>45.337086666666671</v>
      </c>
      <c r="D577" s="32">
        <f>C577/Table1[[#This Row],[Std. Price ($)]]</f>
        <v>1.7870353435816584</v>
      </c>
      <c r="E577" s="28">
        <v>10</v>
      </c>
      <c r="F577" s="28">
        <f>Table1[[#This Row],[APU
(units)]]*(1+Table1[[#This Row],[APU Trend]])^0</f>
        <v>10</v>
      </c>
      <c r="G577" s="28">
        <f>Table1[[#This Row],[APU
(units)]]*(1+Table1[[#This Row],[APU Trend]])^1</f>
        <v>8</v>
      </c>
      <c r="H577" s="28">
        <f>Table1[[#This Row],[APU
(units)]]*(1+Table1[[#This Row],[APU Trend]])^2</f>
        <v>6.4000000000000012</v>
      </c>
      <c r="I577" s="55">
        <f>Table1[[#This Row],[APU
(units)]]*(1+Table1[[#This Row],[APU Trend]])^3</f>
        <v>5.120000000000001</v>
      </c>
      <c r="J577" s="55">
        <f>Table1[[#This Row],[APU
(units)]]*(1+Table1[[#This Row],[APU Trend]])^4</f>
        <v>4.0960000000000019</v>
      </c>
      <c r="K577" s="55">
        <f>Table1[[#This Row],[APU
(units)]]*(1+Table1[[#This Row],[APU Trend]])^5</f>
        <v>3.2768000000000019</v>
      </c>
      <c r="L577" s="55">
        <f>Table1[[#This Row],[APU
(units)]]*(1+Table1[[#This Row],[APU Trend]])^6</f>
        <v>2.6214400000000015</v>
      </c>
      <c r="M577" s="55">
        <f>Table1[[#This Row],[APU
(units)]]*(1+Table1[[#This Row],[APU Trend]])^7</f>
        <v>2.0971520000000017</v>
      </c>
      <c r="N577" s="55">
        <f>Table1[[#This Row],[APU
(units)]]*(1+Table1[[#This Row],[APU Trend]])^8</f>
        <v>1.6777216000000015</v>
      </c>
      <c r="O577" s="55">
        <f>Table1[[#This Row],[APU
(units)]]*(1+Table1[[#This Row],[APU Trend]])^9</f>
        <v>1.3421772800000011</v>
      </c>
      <c r="P577" s="55">
        <f>Table1[[#This Row],[APU
(units)]]*(1+Table1[[#This Row],[APU Trend]])^10</f>
        <v>1.0737418240000012</v>
      </c>
      <c r="Q577" s="55">
        <f>Table1[[#This Row],[APU
(units)]]*(1+Table1[[#This Row],[APU Trend]])^11</f>
        <v>0.85899345920000092</v>
      </c>
      <c r="R577" s="55">
        <f>SUM(Table1[[#This Row],[Oct]:[September]])</f>
        <v>46.564026163200012</v>
      </c>
      <c r="S577" s="55">
        <f>Table1[[#This Row],[On-Hand Stock ($)]]*Table1[[#This Row],[APU Trend]]</f>
        <v>-9.067417333333335</v>
      </c>
      <c r="T577" s="87">
        <v>-0.2</v>
      </c>
      <c r="U577" s="87" t="b">
        <f>IF(AND(Table1[[#This Row],[INVENTROY SIZING]]&lt;0,Table1[[#This Row],[Lead Time (days)]]&lt;30),TRUE,FALSE)</f>
        <v>1</v>
      </c>
      <c r="V577" s="28">
        <v>1</v>
      </c>
      <c r="W577" s="28">
        <f>1.65+SQRT((30)*Table1[[#This Row],[Demand variability (COV)]])+(V577*Table1[[#This Row],[APU
(units)]])^2</f>
        <v>104.38861278752583</v>
      </c>
      <c r="X577" s="28">
        <f>(Table1[[#This Row],[INVENTORY IN UNITS ON HAND]]-W577)*Table1[[#This Row],[Std. Price ($)]]</f>
        <v>-2603.0020197528634</v>
      </c>
      <c r="Y577" s="28">
        <v>0.25</v>
      </c>
      <c r="Z577" s="28">
        <v>16</v>
      </c>
    </row>
    <row r="578" spans="1:26" x14ac:dyDescent="0.15">
      <c r="A578" s="31">
        <v>12629.016713891184</v>
      </c>
      <c r="B578" s="32">
        <v>362.96612567</v>
      </c>
      <c r="C578" s="32">
        <v>5006.3796535718657</v>
      </c>
      <c r="D578" s="32">
        <f>C578/Table1[[#This Row],[Std. Price ($)]]</f>
        <v>13.792966614530703</v>
      </c>
      <c r="E578" s="28">
        <v>10</v>
      </c>
      <c r="F578" s="28">
        <f>Table1[[#This Row],[APU
(units)]]*(1+Table1[[#This Row],[APU Trend]])^0</f>
        <v>10</v>
      </c>
      <c r="G578" s="28">
        <f>Table1[[#This Row],[APU
(units)]]*(1+Table1[[#This Row],[APU Trend]])^1</f>
        <v>14</v>
      </c>
      <c r="H578" s="28">
        <f>Table1[[#This Row],[APU
(units)]]*(1+Table1[[#This Row],[APU Trend]])^2</f>
        <v>19.599999999999998</v>
      </c>
      <c r="I578" s="55">
        <f>Table1[[#This Row],[APU
(units)]]*(1+Table1[[#This Row],[APU Trend]])^3</f>
        <v>27.439999999999994</v>
      </c>
      <c r="J578" s="55">
        <f>Table1[[#This Row],[APU
(units)]]*(1+Table1[[#This Row],[APU Trend]])^4</f>
        <v>38.41599999999999</v>
      </c>
      <c r="K578" s="55">
        <f>Table1[[#This Row],[APU
(units)]]*(1+Table1[[#This Row],[APU Trend]])^5</f>
        <v>53.782399999999981</v>
      </c>
      <c r="L578" s="55">
        <f>Table1[[#This Row],[APU
(units)]]*(1+Table1[[#This Row],[APU Trend]])^6</f>
        <v>75.29535999999996</v>
      </c>
      <c r="M578" s="55">
        <f>Table1[[#This Row],[APU
(units)]]*(1+Table1[[#This Row],[APU Trend]])^7</f>
        <v>105.41350399999993</v>
      </c>
      <c r="N578" s="55">
        <f>Table1[[#This Row],[APU
(units)]]*(1+Table1[[#This Row],[APU Trend]])^8</f>
        <v>147.5789055999999</v>
      </c>
      <c r="O578" s="55">
        <f>Table1[[#This Row],[APU
(units)]]*(1+Table1[[#This Row],[APU Trend]])^9</f>
        <v>206.61046783999984</v>
      </c>
      <c r="P578" s="55">
        <f>Table1[[#This Row],[APU
(units)]]*(1+Table1[[#This Row],[APU Trend]])^10</f>
        <v>289.25465497599981</v>
      </c>
      <c r="Q578" s="55">
        <f>Table1[[#This Row],[APU
(units)]]*(1+Table1[[#This Row],[APU Trend]])^11</f>
        <v>404.9565169663997</v>
      </c>
      <c r="R578" s="55">
        <f>SUM(Table1[[#This Row],[Oct]:[September]])</f>
        <v>1392.3478093823992</v>
      </c>
      <c r="S578" s="55">
        <f>Table1[[#This Row],[On-Hand Stock ($)]]*Table1[[#This Row],[APU Trend]]</f>
        <v>2002.5518614287464</v>
      </c>
      <c r="T578" s="87">
        <v>0.4</v>
      </c>
      <c r="U578" s="87" t="b">
        <f>IF(AND(Table1[[#This Row],[INVENTROY SIZING]]&lt;0,Table1[[#This Row],[Lead Time (days)]]&lt;30),TRUE,FALSE)</f>
        <v>0</v>
      </c>
      <c r="V578" s="28">
        <v>1</v>
      </c>
      <c r="W578" s="28">
        <f>1.65+SQRT((30)*Table1[[#This Row],[Demand variability (COV)]])+(V578*Table1[[#This Row],[APU
(units)]])^2</f>
        <v>107.04444158370447</v>
      </c>
      <c r="X578" s="28">
        <f>(Table1[[#This Row],[INVENTORY IN UNITS ON HAND]]-W578)*Table1[[#This Row],[Std. Price ($)]]</f>
        <v>-33847.126582573983</v>
      </c>
      <c r="Y578" s="28">
        <v>0.97</v>
      </c>
      <c r="Z578" s="28">
        <v>37</v>
      </c>
    </row>
    <row r="579" spans="1:26" x14ac:dyDescent="0.15">
      <c r="A579" s="31">
        <v>78354.199649502261</v>
      </c>
      <c r="B579" s="32">
        <v>37.344068530000001</v>
      </c>
      <c r="C579" s="32">
        <v>38.868612674041714</v>
      </c>
      <c r="D579" s="32">
        <f>C579/Table1[[#This Row],[Std. Price ($)]]</f>
        <v>1.0408242648445492</v>
      </c>
      <c r="E579" s="28">
        <v>10</v>
      </c>
      <c r="F579" s="28">
        <f>Table1[[#This Row],[APU
(units)]]*(1+Table1[[#This Row],[APU Trend]])^0</f>
        <v>10</v>
      </c>
      <c r="G579" s="28">
        <f>Table1[[#This Row],[APU
(units)]]*(1+Table1[[#This Row],[APU Trend]])^1</f>
        <v>25</v>
      </c>
      <c r="H579" s="28">
        <f>Table1[[#This Row],[APU
(units)]]*(1+Table1[[#This Row],[APU Trend]])^2</f>
        <v>62.5</v>
      </c>
      <c r="I579" s="55">
        <f>Table1[[#This Row],[APU
(units)]]*(1+Table1[[#This Row],[APU Trend]])^3</f>
        <v>156.25</v>
      </c>
      <c r="J579" s="55">
        <f>Table1[[#This Row],[APU
(units)]]*(1+Table1[[#This Row],[APU Trend]])^4</f>
        <v>390.625</v>
      </c>
      <c r="K579" s="55">
        <f>Table1[[#This Row],[APU
(units)]]*(1+Table1[[#This Row],[APU Trend]])^5</f>
        <v>976.5625</v>
      </c>
      <c r="L579" s="55">
        <f>Table1[[#This Row],[APU
(units)]]*(1+Table1[[#This Row],[APU Trend]])^6</f>
        <v>2441.40625</v>
      </c>
      <c r="M579" s="55">
        <f>Table1[[#This Row],[APU
(units)]]*(1+Table1[[#This Row],[APU Trend]])^7</f>
        <v>6103.515625</v>
      </c>
      <c r="N579" s="55">
        <f>Table1[[#This Row],[APU
(units)]]*(1+Table1[[#This Row],[APU Trend]])^8</f>
        <v>15258.7890625</v>
      </c>
      <c r="O579" s="55">
        <f>Table1[[#This Row],[APU
(units)]]*(1+Table1[[#This Row],[APU Trend]])^9</f>
        <v>38146.97265625</v>
      </c>
      <c r="P579" s="55">
        <f>Table1[[#This Row],[APU
(units)]]*(1+Table1[[#This Row],[APU Trend]])^10</f>
        <v>95367.431640625</v>
      </c>
      <c r="Q579" s="55">
        <f>Table1[[#This Row],[APU
(units)]]*(1+Table1[[#This Row],[APU Trend]])^11</f>
        <v>238418.5791015625</v>
      </c>
      <c r="R579" s="55">
        <f>SUM(Table1[[#This Row],[Oct]:[September]])</f>
        <v>397357.6318359375</v>
      </c>
      <c r="S579" s="55">
        <f>Table1[[#This Row],[On-Hand Stock ($)]]*Table1[[#This Row],[APU Trend]]</f>
        <v>58.302919011062571</v>
      </c>
      <c r="T579" s="87">
        <v>1.5</v>
      </c>
      <c r="U579" s="87" t="b">
        <f>IF(AND(Table1[[#This Row],[INVENTROY SIZING]]&lt;0,Table1[[#This Row],[Lead Time (days)]]&lt;30),TRUE,FALSE)</f>
        <v>0</v>
      </c>
      <c r="V579" s="28">
        <v>1</v>
      </c>
      <c r="W579" s="28">
        <f>1.65+SQRT((30)*Table1[[#This Row],[Demand variability (COV)]])+(V579*Table1[[#This Row],[APU
(units)]])^2</f>
        <v>107.96664467894151</v>
      </c>
      <c r="X579" s="28">
        <f>(Table1[[#This Row],[INVENTORY IN UNITS ON HAND]]-W579)*Table1[[#This Row],[Std. Price ($)]]</f>
        <v>-3993.0451651705102</v>
      </c>
      <c r="Y579" s="28">
        <v>1.33</v>
      </c>
      <c r="Z579" s="28">
        <v>2</v>
      </c>
    </row>
    <row r="580" spans="1:26" x14ac:dyDescent="0.15">
      <c r="A580" s="31">
        <v>15199.535123332818</v>
      </c>
      <c r="B580" s="32">
        <v>19.811230899999998</v>
      </c>
      <c r="C580" s="32">
        <v>27.613009919549999</v>
      </c>
      <c r="D580" s="32">
        <f>C580/Table1[[#This Row],[Std. Price ($)]]</f>
        <v>1.3938058699598519</v>
      </c>
      <c r="E580" s="28">
        <v>10</v>
      </c>
      <c r="F580" s="28">
        <f>Table1[[#This Row],[APU
(units)]]*(1+Table1[[#This Row],[APU Trend]])^0</f>
        <v>10</v>
      </c>
      <c r="G580" s="28">
        <f>Table1[[#This Row],[APU
(units)]]*(1+Table1[[#This Row],[APU Trend]])^1</f>
        <v>14</v>
      </c>
      <c r="H580" s="28">
        <f>Table1[[#This Row],[APU
(units)]]*(1+Table1[[#This Row],[APU Trend]])^2</f>
        <v>19.599999999999998</v>
      </c>
      <c r="I580" s="55">
        <f>Table1[[#This Row],[APU
(units)]]*(1+Table1[[#This Row],[APU Trend]])^3</f>
        <v>27.439999999999994</v>
      </c>
      <c r="J580" s="55">
        <f>Table1[[#This Row],[APU
(units)]]*(1+Table1[[#This Row],[APU Trend]])^4</f>
        <v>38.41599999999999</v>
      </c>
      <c r="K580" s="55">
        <f>Table1[[#This Row],[APU
(units)]]*(1+Table1[[#This Row],[APU Trend]])^5</f>
        <v>53.782399999999981</v>
      </c>
      <c r="L580" s="55">
        <f>Table1[[#This Row],[APU
(units)]]*(1+Table1[[#This Row],[APU Trend]])^6</f>
        <v>75.29535999999996</v>
      </c>
      <c r="M580" s="55">
        <f>Table1[[#This Row],[APU
(units)]]*(1+Table1[[#This Row],[APU Trend]])^7</f>
        <v>105.41350399999993</v>
      </c>
      <c r="N580" s="55">
        <f>Table1[[#This Row],[APU
(units)]]*(1+Table1[[#This Row],[APU Trend]])^8</f>
        <v>147.5789055999999</v>
      </c>
      <c r="O580" s="55">
        <f>Table1[[#This Row],[APU
(units)]]*(1+Table1[[#This Row],[APU Trend]])^9</f>
        <v>206.61046783999984</v>
      </c>
      <c r="P580" s="55">
        <f>Table1[[#This Row],[APU
(units)]]*(1+Table1[[#This Row],[APU Trend]])^10</f>
        <v>289.25465497599981</v>
      </c>
      <c r="Q580" s="55">
        <f>Table1[[#This Row],[APU
(units)]]*(1+Table1[[#This Row],[APU Trend]])^11</f>
        <v>404.9565169663997</v>
      </c>
      <c r="R580" s="55">
        <f>SUM(Table1[[#This Row],[Oct]:[September]])</f>
        <v>1392.3478093823992</v>
      </c>
      <c r="S580" s="55">
        <f>Table1[[#This Row],[On-Hand Stock ($)]]*Table1[[#This Row],[APU Trend]]</f>
        <v>11.045203967820001</v>
      </c>
      <c r="T580" s="87">
        <v>0.4</v>
      </c>
      <c r="U580" s="87" t="b">
        <f>IF(AND(Table1[[#This Row],[INVENTROY SIZING]]&lt;0,Table1[[#This Row],[Lead Time (days)]]&lt;30),TRUE,FALSE)</f>
        <v>0</v>
      </c>
      <c r="V580" s="28">
        <v>1</v>
      </c>
      <c r="W580" s="28">
        <f>1.65+SQRT((30)*Table1[[#This Row],[Demand variability (COV)]])+(V580*Table1[[#This Row],[APU
(units)]])^2</f>
        <v>104.38861278752583</v>
      </c>
      <c r="X580" s="28">
        <f>(Table1[[#This Row],[INVENTORY IN UNITS ON HAND]]-W580)*Table1[[#This Row],[Std. Price ($)]]</f>
        <v>-2040.4539013448168</v>
      </c>
      <c r="Y580" s="28">
        <v>0.25</v>
      </c>
      <c r="Z580" s="28">
        <v>12</v>
      </c>
    </row>
    <row r="581" spans="1:26" x14ac:dyDescent="0.15">
      <c r="A581" s="31">
        <v>954.10688455578315</v>
      </c>
      <c r="B581" s="32">
        <v>48.645899999999997</v>
      </c>
      <c r="C581" s="32">
        <v>308.08833253893584</v>
      </c>
      <c r="D581" s="32">
        <f>C581/Table1[[#This Row],[Std. Price ($)]]</f>
        <v>6.3332846661062057</v>
      </c>
      <c r="E581" s="28">
        <v>10</v>
      </c>
      <c r="F581" s="28">
        <f>Table1[[#This Row],[APU
(units)]]*(1+Table1[[#This Row],[APU Trend]])^0</f>
        <v>10</v>
      </c>
      <c r="G581" s="28">
        <f>Table1[[#This Row],[APU
(units)]]*(1+Table1[[#This Row],[APU Trend]])^1</f>
        <v>6</v>
      </c>
      <c r="H581" s="28">
        <f>Table1[[#This Row],[APU
(units)]]*(1+Table1[[#This Row],[APU Trend]])^2</f>
        <v>3.5999999999999996</v>
      </c>
      <c r="I581" s="55">
        <f>Table1[[#This Row],[APU
(units)]]*(1+Table1[[#This Row],[APU Trend]])^3</f>
        <v>2.16</v>
      </c>
      <c r="J581" s="55">
        <f>Table1[[#This Row],[APU
(units)]]*(1+Table1[[#This Row],[APU Trend]])^4</f>
        <v>1.2959999999999998</v>
      </c>
      <c r="K581" s="55">
        <f>Table1[[#This Row],[APU
(units)]]*(1+Table1[[#This Row],[APU Trend]])^5</f>
        <v>0.77759999999999996</v>
      </c>
      <c r="L581" s="55">
        <f>Table1[[#This Row],[APU
(units)]]*(1+Table1[[#This Row],[APU Trend]])^6</f>
        <v>0.46655999999999997</v>
      </c>
      <c r="M581" s="55">
        <f>Table1[[#This Row],[APU
(units)]]*(1+Table1[[#This Row],[APU Trend]])^7</f>
        <v>0.27993599999999996</v>
      </c>
      <c r="N581" s="55">
        <f>Table1[[#This Row],[APU
(units)]]*(1+Table1[[#This Row],[APU Trend]])^8</f>
        <v>0.16796159999999999</v>
      </c>
      <c r="O581" s="55">
        <f>Table1[[#This Row],[APU
(units)]]*(1+Table1[[#This Row],[APU Trend]])^9</f>
        <v>0.10077695999999998</v>
      </c>
      <c r="P581" s="55">
        <f>Table1[[#This Row],[APU
(units)]]*(1+Table1[[#This Row],[APU Trend]])^10</f>
        <v>6.046617599999999E-2</v>
      </c>
      <c r="Q581" s="55">
        <f>Table1[[#This Row],[APU
(units)]]*(1+Table1[[#This Row],[APU Trend]])^11</f>
        <v>3.6279705599999997E-2</v>
      </c>
      <c r="R581" s="55">
        <f>SUM(Table1[[#This Row],[Oct]:[September]])</f>
        <v>24.945580441600001</v>
      </c>
      <c r="S581" s="55">
        <f>Table1[[#This Row],[On-Hand Stock ($)]]*Table1[[#This Row],[APU Trend]]</f>
        <v>-123.23533301557434</v>
      </c>
      <c r="T581" s="87">
        <v>-0.4</v>
      </c>
      <c r="U581" s="87" t="b">
        <f>IF(AND(Table1[[#This Row],[INVENTROY SIZING]]&lt;0,Table1[[#This Row],[Lead Time (days)]]&lt;30),TRUE,FALSE)</f>
        <v>1</v>
      </c>
      <c r="V581" s="28">
        <v>0.82</v>
      </c>
      <c r="W581" s="28">
        <f>1.65+SQRT((30)*Table1[[#This Row],[Demand variability (COV)]])+(V581*Table1[[#This Row],[APU
(units)]])^2</f>
        <v>75.530783086353594</v>
      </c>
      <c r="X581" s="28">
        <f>(Table1[[#This Row],[INVENTORY IN UNITS ON HAND]]-W581)*Table1[[#This Row],[Std. Price ($)]]</f>
        <v>-3366.1745884015122</v>
      </c>
      <c r="Y581" s="28">
        <v>1.47</v>
      </c>
      <c r="Z581" s="28">
        <v>11</v>
      </c>
    </row>
    <row r="582" spans="1:26" x14ac:dyDescent="0.15">
      <c r="A582" s="31">
        <v>9530.4011326546315</v>
      </c>
      <c r="B582" s="32">
        <v>48.546999999999997</v>
      </c>
      <c r="C582" s="32">
        <v>372.74819156666672</v>
      </c>
      <c r="D582" s="32">
        <f>C582/Table1[[#This Row],[Std. Price ($)]]</f>
        <v>7.678089100596674</v>
      </c>
      <c r="E582" s="28">
        <v>10</v>
      </c>
      <c r="F582" s="28">
        <f>Table1[[#This Row],[APU
(units)]]*(1+Table1[[#This Row],[APU Trend]])^0</f>
        <v>10</v>
      </c>
      <c r="G582" s="28">
        <f>Table1[[#This Row],[APU
(units)]]*(1+Table1[[#This Row],[APU Trend]])^1</f>
        <v>14</v>
      </c>
      <c r="H582" s="28">
        <f>Table1[[#This Row],[APU
(units)]]*(1+Table1[[#This Row],[APU Trend]])^2</f>
        <v>19.599999999999998</v>
      </c>
      <c r="I582" s="55">
        <f>Table1[[#This Row],[APU
(units)]]*(1+Table1[[#This Row],[APU Trend]])^3</f>
        <v>27.439999999999994</v>
      </c>
      <c r="J582" s="55">
        <f>Table1[[#This Row],[APU
(units)]]*(1+Table1[[#This Row],[APU Trend]])^4</f>
        <v>38.41599999999999</v>
      </c>
      <c r="K582" s="55">
        <f>Table1[[#This Row],[APU
(units)]]*(1+Table1[[#This Row],[APU Trend]])^5</f>
        <v>53.782399999999981</v>
      </c>
      <c r="L582" s="55">
        <f>Table1[[#This Row],[APU
(units)]]*(1+Table1[[#This Row],[APU Trend]])^6</f>
        <v>75.29535999999996</v>
      </c>
      <c r="M582" s="55">
        <f>Table1[[#This Row],[APU
(units)]]*(1+Table1[[#This Row],[APU Trend]])^7</f>
        <v>105.41350399999993</v>
      </c>
      <c r="N582" s="55">
        <f>Table1[[#This Row],[APU
(units)]]*(1+Table1[[#This Row],[APU Trend]])^8</f>
        <v>147.5789055999999</v>
      </c>
      <c r="O582" s="55">
        <f>Table1[[#This Row],[APU
(units)]]*(1+Table1[[#This Row],[APU Trend]])^9</f>
        <v>206.61046783999984</v>
      </c>
      <c r="P582" s="55">
        <f>Table1[[#This Row],[APU
(units)]]*(1+Table1[[#This Row],[APU Trend]])^10</f>
        <v>289.25465497599981</v>
      </c>
      <c r="Q582" s="55">
        <f>Table1[[#This Row],[APU
(units)]]*(1+Table1[[#This Row],[APU Trend]])^11</f>
        <v>404.9565169663997</v>
      </c>
      <c r="R582" s="55">
        <f>SUM(Table1[[#This Row],[Oct]:[September]])</f>
        <v>1392.3478093823992</v>
      </c>
      <c r="S582" s="55">
        <f>Table1[[#This Row],[On-Hand Stock ($)]]*Table1[[#This Row],[APU Trend]]</f>
        <v>149.09927662666669</v>
      </c>
      <c r="T582" s="87">
        <v>0.4</v>
      </c>
      <c r="U582" s="87" t="b">
        <f>IF(AND(Table1[[#This Row],[INVENTROY SIZING]]&lt;0,Table1[[#This Row],[Lead Time (days)]]&lt;30),TRUE,FALSE)</f>
        <v>0</v>
      </c>
      <c r="V582" s="28">
        <v>1</v>
      </c>
      <c r="W582" s="28">
        <f>1.65+SQRT((30)*Table1[[#This Row],[Demand variability (COV)]])+(V582*Table1[[#This Row],[APU
(units)]])^2</f>
        <v>108.99846922834953</v>
      </c>
      <c r="X582" s="28">
        <f>(Table1[[#This Row],[INVENTORY IN UNITS ON HAND]]-W582)*Table1[[#This Row],[Std. Price ($)]]</f>
        <v>-4918.8004940620176</v>
      </c>
      <c r="Y582" s="28">
        <v>1.8</v>
      </c>
      <c r="Z582" s="28">
        <v>11</v>
      </c>
    </row>
    <row r="583" spans="1:26" x14ac:dyDescent="0.15">
      <c r="A583" s="31">
        <v>67013.584594343862</v>
      </c>
      <c r="B583" s="32">
        <v>6.3502399999999994</v>
      </c>
      <c r="C583" s="32">
        <v>30.158483343999997</v>
      </c>
      <c r="D583" s="32">
        <f>C583/Table1[[#This Row],[Std. Price ($)]]</f>
        <v>4.7491879588802943</v>
      </c>
      <c r="E583" s="28">
        <v>10</v>
      </c>
      <c r="F583" s="28">
        <f>Table1[[#This Row],[APU
(units)]]*(1+Table1[[#This Row],[APU Trend]])^0</f>
        <v>10</v>
      </c>
      <c r="G583" s="28">
        <f>Table1[[#This Row],[APU
(units)]]*(1+Table1[[#This Row],[APU Trend]])^1</f>
        <v>12</v>
      </c>
      <c r="H583" s="28">
        <f>Table1[[#This Row],[APU
(units)]]*(1+Table1[[#This Row],[APU Trend]])^2</f>
        <v>14.399999999999999</v>
      </c>
      <c r="I583" s="55">
        <f>Table1[[#This Row],[APU
(units)]]*(1+Table1[[#This Row],[APU Trend]])^3</f>
        <v>17.28</v>
      </c>
      <c r="J583" s="55">
        <f>Table1[[#This Row],[APU
(units)]]*(1+Table1[[#This Row],[APU Trend]])^4</f>
        <v>20.735999999999997</v>
      </c>
      <c r="K583" s="55">
        <f>Table1[[#This Row],[APU
(units)]]*(1+Table1[[#This Row],[APU Trend]])^5</f>
        <v>24.883199999999999</v>
      </c>
      <c r="L583" s="55">
        <f>Table1[[#This Row],[APU
(units)]]*(1+Table1[[#This Row],[APU Trend]])^6</f>
        <v>29.859839999999998</v>
      </c>
      <c r="M583" s="55">
        <f>Table1[[#This Row],[APU
(units)]]*(1+Table1[[#This Row],[APU Trend]])^7</f>
        <v>35.831807999999995</v>
      </c>
      <c r="N583" s="55">
        <f>Table1[[#This Row],[APU
(units)]]*(1+Table1[[#This Row],[APU Trend]])^8</f>
        <v>42.998169599999997</v>
      </c>
      <c r="O583" s="55">
        <f>Table1[[#This Row],[APU
(units)]]*(1+Table1[[#This Row],[APU Trend]])^9</f>
        <v>51.597803519999992</v>
      </c>
      <c r="P583" s="55">
        <f>Table1[[#This Row],[APU
(units)]]*(1+Table1[[#This Row],[APU Trend]])^10</f>
        <v>61.917364223999989</v>
      </c>
      <c r="Q583" s="55">
        <f>Table1[[#This Row],[APU
(units)]]*(1+Table1[[#This Row],[APU Trend]])^11</f>
        <v>74.300837068799993</v>
      </c>
      <c r="R583" s="55">
        <f>SUM(Table1[[#This Row],[Oct]:[September]])</f>
        <v>395.80502241279999</v>
      </c>
      <c r="S583" s="55">
        <f>Table1[[#This Row],[On-Hand Stock ($)]]*Table1[[#This Row],[APU Trend]]</f>
        <v>6.0316966687999996</v>
      </c>
      <c r="T583" s="87">
        <v>0.2</v>
      </c>
      <c r="U583" s="87" t="b">
        <f>IF(AND(Table1[[#This Row],[INVENTROY SIZING]]&lt;0,Table1[[#This Row],[Lead Time (days)]]&lt;30),TRUE,FALSE)</f>
        <v>0</v>
      </c>
      <c r="V583" s="28">
        <v>1</v>
      </c>
      <c r="W583" s="28">
        <f>1.65+SQRT((30)*Table1[[#This Row],[Demand variability (COV)]])+(V583*Table1[[#This Row],[APU
(units)]])^2</f>
        <v>109.19983443527074</v>
      </c>
      <c r="X583" s="28">
        <f>(Table1[[#This Row],[INVENTORY IN UNITS ON HAND]]-W583)*Table1[[#This Row],[Std. Price ($)]]</f>
        <v>-663.28667328023357</v>
      </c>
      <c r="Y583" s="28">
        <v>1.9</v>
      </c>
      <c r="Z583" s="28">
        <v>6</v>
      </c>
    </row>
    <row r="584" spans="1:26" x14ac:dyDescent="0.15">
      <c r="A584" s="31">
        <v>94992.441706998798</v>
      </c>
      <c r="B584" s="32">
        <v>5.7396399999999987</v>
      </c>
      <c r="C584" s="32">
        <v>33.165357398799998</v>
      </c>
      <c r="D584" s="32">
        <f>C584/Table1[[#This Row],[Std. Price ($)]]</f>
        <v>5.7782992311016033</v>
      </c>
      <c r="E584" s="28">
        <v>10</v>
      </c>
      <c r="F584" s="28">
        <f>Table1[[#This Row],[APU
(units)]]*(1+Table1[[#This Row],[APU Trend]])^0</f>
        <v>10</v>
      </c>
      <c r="G584" s="28">
        <f>Table1[[#This Row],[APU
(units)]]*(1+Table1[[#This Row],[APU Trend]])^1</f>
        <v>22</v>
      </c>
      <c r="H584" s="28">
        <f>Table1[[#This Row],[APU
(units)]]*(1+Table1[[#This Row],[APU Trend]])^2</f>
        <v>48.400000000000006</v>
      </c>
      <c r="I584" s="55">
        <f>Table1[[#This Row],[APU
(units)]]*(1+Table1[[#This Row],[APU Trend]])^3</f>
        <v>106.48000000000003</v>
      </c>
      <c r="J584" s="55">
        <f>Table1[[#This Row],[APU
(units)]]*(1+Table1[[#This Row],[APU Trend]])^4</f>
        <v>234.25600000000006</v>
      </c>
      <c r="K584" s="55">
        <f>Table1[[#This Row],[APU
(units)]]*(1+Table1[[#This Row],[APU Trend]])^5</f>
        <v>515.36320000000023</v>
      </c>
      <c r="L584" s="55">
        <f>Table1[[#This Row],[APU
(units)]]*(1+Table1[[#This Row],[APU Trend]])^6</f>
        <v>1133.7990400000006</v>
      </c>
      <c r="M584" s="55">
        <f>Table1[[#This Row],[APU
(units)]]*(1+Table1[[#This Row],[APU Trend]])^7</f>
        <v>2494.3578880000014</v>
      </c>
      <c r="N584" s="55">
        <f>Table1[[#This Row],[APU
(units)]]*(1+Table1[[#This Row],[APU Trend]])^8</f>
        <v>5487.5873536000026</v>
      </c>
      <c r="O584" s="55">
        <f>Table1[[#This Row],[APU
(units)]]*(1+Table1[[#This Row],[APU Trend]])^9</f>
        <v>12072.692177920007</v>
      </c>
      <c r="P584" s="55">
        <f>Table1[[#This Row],[APU
(units)]]*(1+Table1[[#This Row],[APU Trend]])^10</f>
        <v>26559.922791424018</v>
      </c>
      <c r="Q584" s="55">
        <f>Table1[[#This Row],[APU
(units)]]*(1+Table1[[#This Row],[APU Trend]])^11</f>
        <v>58431.83014113285</v>
      </c>
      <c r="R584" s="55">
        <f>SUM(Table1[[#This Row],[Oct]:[September]])</f>
        <v>107116.68859207688</v>
      </c>
      <c r="S584" s="55">
        <f>Table1[[#This Row],[On-Hand Stock ($)]]*Table1[[#This Row],[APU Trend]]</f>
        <v>39.798428878559996</v>
      </c>
      <c r="T584" s="87">
        <v>1.2</v>
      </c>
      <c r="U584" s="87" t="b">
        <f>IF(AND(Table1[[#This Row],[INVENTROY SIZING]]&lt;0,Table1[[#This Row],[Lead Time (days)]]&lt;30),TRUE,FALSE)</f>
        <v>0</v>
      </c>
      <c r="V584" s="28">
        <v>1</v>
      </c>
      <c r="W584" s="28">
        <f>1.65+SQRT((30)*Table1[[#This Row],[Demand variability (COV)]])+(V584*Table1[[#This Row],[APU
(units)]])^2</f>
        <v>110.01062198643139</v>
      </c>
      <c r="X584" s="28">
        <f>(Table1[[#This Row],[INVENTORY IN UNITS ON HAND]]-W584)*Table1[[#This Row],[Std. Price ($)]]</f>
        <v>-598.25600897940092</v>
      </c>
      <c r="Y584" s="28">
        <v>2.33</v>
      </c>
      <c r="Z584" s="28">
        <v>6</v>
      </c>
    </row>
    <row r="585" spans="1:26" x14ac:dyDescent="0.15">
      <c r="A585" s="31">
        <v>48155.264899948124</v>
      </c>
      <c r="B585" s="32">
        <v>10.6980646</v>
      </c>
      <c r="C585" s="32">
        <v>56.817454500398192</v>
      </c>
      <c r="D585" s="32">
        <f>C585/Table1[[#This Row],[Std. Price ($)]]</f>
        <v>5.3110031229759249</v>
      </c>
      <c r="E585" s="28">
        <v>18</v>
      </c>
      <c r="F585" s="28">
        <f>Table1[[#This Row],[APU
(units)]]*(1+Table1[[#This Row],[APU Trend]])^0</f>
        <v>18</v>
      </c>
      <c r="G585" s="28">
        <f>Table1[[#This Row],[APU
(units)]]*(1+Table1[[#This Row],[APU Trend]])^1</f>
        <v>45</v>
      </c>
      <c r="H585" s="28">
        <f>Table1[[#This Row],[APU
(units)]]*(1+Table1[[#This Row],[APU Trend]])^2</f>
        <v>112.5</v>
      </c>
      <c r="I585" s="55">
        <f>Table1[[#This Row],[APU
(units)]]*(1+Table1[[#This Row],[APU Trend]])^3</f>
        <v>281.25</v>
      </c>
      <c r="J585" s="55">
        <f>Table1[[#This Row],[APU
(units)]]*(1+Table1[[#This Row],[APU Trend]])^4</f>
        <v>703.125</v>
      </c>
      <c r="K585" s="55">
        <f>Table1[[#This Row],[APU
(units)]]*(1+Table1[[#This Row],[APU Trend]])^5</f>
        <v>1757.8125</v>
      </c>
      <c r="L585" s="55">
        <f>Table1[[#This Row],[APU
(units)]]*(1+Table1[[#This Row],[APU Trend]])^6</f>
        <v>4394.53125</v>
      </c>
      <c r="M585" s="55">
        <f>Table1[[#This Row],[APU
(units)]]*(1+Table1[[#This Row],[APU Trend]])^7</f>
        <v>10986.328125</v>
      </c>
      <c r="N585" s="55">
        <f>Table1[[#This Row],[APU
(units)]]*(1+Table1[[#This Row],[APU Trend]])^8</f>
        <v>27465.8203125</v>
      </c>
      <c r="O585" s="55">
        <f>Table1[[#This Row],[APU
(units)]]*(1+Table1[[#This Row],[APU Trend]])^9</f>
        <v>68664.55078125</v>
      </c>
      <c r="P585" s="55">
        <f>Table1[[#This Row],[APU
(units)]]*(1+Table1[[#This Row],[APU Trend]])^10</f>
        <v>171661.376953125</v>
      </c>
      <c r="Q585" s="55">
        <f>Table1[[#This Row],[APU
(units)]]*(1+Table1[[#This Row],[APU Trend]])^11</f>
        <v>429153.4423828125</v>
      </c>
      <c r="R585" s="55">
        <f>SUM(Table1[[#This Row],[Oct]:[September]])</f>
        <v>715243.7373046875</v>
      </c>
      <c r="S585" s="55">
        <f>Table1[[#This Row],[On-Hand Stock ($)]]*Table1[[#This Row],[APU Trend]]</f>
        <v>85.226181750597291</v>
      </c>
      <c r="T585" s="87">
        <v>1.5</v>
      </c>
      <c r="U585" s="87" t="b">
        <f>IF(AND(Table1[[#This Row],[INVENTROY SIZING]]&lt;0,Table1[[#This Row],[Lead Time (days)]]&lt;30),TRUE,FALSE)</f>
        <v>0</v>
      </c>
      <c r="V585" s="28">
        <v>0.71</v>
      </c>
      <c r="W585" s="28">
        <f>1.65+SQRT((30)*Table1[[#This Row],[Demand variability (COV)]])+(V585*Table1[[#This Row],[APU
(units)]])^2</f>
        <v>167.71701278752582</v>
      </c>
      <c r="X585" s="28">
        <f>(Table1[[#This Row],[INVENTORY IN UNITS ON HAND]]-W585)*Table1[[#This Row],[Std. Price ($)]]</f>
        <v>-1737.429982819579</v>
      </c>
      <c r="Y585" s="28">
        <v>0.25</v>
      </c>
      <c r="Z585" s="28">
        <v>16</v>
      </c>
    </row>
    <row r="586" spans="1:26" x14ac:dyDescent="0.15">
      <c r="A586" s="31">
        <v>80696.935230738367</v>
      </c>
      <c r="B586" s="32">
        <v>26.501999509999997</v>
      </c>
      <c r="C586" s="32">
        <v>438.20190671856642</v>
      </c>
      <c r="D586" s="32">
        <f>C586/Table1[[#This Row],[Std. Price ($)]]</f>
        <v>16.534673414102951</v>
      </c>
      <c r="E586" s="28">
        <v>10</v>
      </c>
      <c r="F586" s="28">
        <f>Table1[[#This Row],[APU
(units)]]*(1+Table1[[#This Row],[APU Trend]])^0</f>
        <v>10</v>
      </c>
      <c r="G586" s="28">
        <f>Table1[[#This Row],[APU
(units)]]*(1+Table1[[#This Row],[APU Trend]])^1</f>
        <v>9</v>
      </c>
      <c r="H586" s="28">
        <f>Table1[[#This Row],[APU
(units)]]*(1+Table1[[#This Row],[APU Trend]])^2</f>
        <v>8.1000000000000014</v>
      </c>
      <c r="I586" s="55">
        <f>Table1[[#This Row],[APU
(units)]]*(1+Table1[[#This Row],[APU Trend]])^3</f>
        <v>7.2900000000000009</v>
      </c>
      <c r="J586" s="55">
        <f>Table1[[#This Row],[APU
(units)]]*(1+Table1[[#This Row],[APU Trend]])^4</f>
        <v>6.5610000000000017</v>
      </c>
      <c r="K586" s="55">
        <f>Table1[[#This Row],[APU
(units)]]*(1+Table1[[#This Row],[APU Trend]])^5</f>
        <v>5.9049000000000014</v>
      </c>
      <c r="L586" s="55">
        <f>Table1[[#This Row],[APU
(units)]]*(1+Table1[[#This Row],[APU Trend]])^6</f>
        <v>5.3144100000000014</v>
      </c>
      <c r="M586" s="55">
        <f>Table1[[#This Row],[APU
(units)]]*(1+Table1[[#This Row],[APU Trend]])^7</f>
        <v>4.7829690000000014</v>
      </c>
      <c r="N586" s="55">
        <f>Table1[[#This Row],[APU
(units)]]*(1+Table1[[#This Row],[APU Trend]])^8</f>
        <v>4.3046721000000012</v>
      </c>
      <c r="O586" s="55">
        <f>Table1[[#This Row],[APU
(units)]]*(1+Table1[[#This Row],[APU Trend]])^9</f>
        <v>3.8742048900000015</v>
      </c>
      <c r="P586" s="55">
        <f>Table1[[#This Row],[APU
(units)]]*(1+Table1[[#This Row],[APU Trend]])^10</f>
        <v>3.4867844010000013</v>
      </c>
      <c r="Q586" s="55">
        <f>Table1[[#This Row],[APU
(units)]]*(1+Table1[[#This Row],[APU Trend]])^11</f>
        <v>3.1381059609000017</v>
      </c>
      <c r="R586" s="55">
        <f>SUM(Table1[[#This Row],[Oct]:[September]])</f>
        <v>71.75704635190003</v>
      </c>
      <c r="S586" s="55">
        <f>Table1[[#This Row],[On-Hand Stock ($)]]*Table1[[#This Row],[APU Trend]]</f>
        <v>-43.820190671856643</v>
      </c>
      <c r="T586" s="87">
        <v>-0.1</v>
      </c>
      <c r="U586" s="87" t="b">
        <f>IF(AND(Table1[[#This Row],[INVENTROY SIZING]]&lt;0,Table1[[#This Row],[Lead Time (days)]]&lt;30),TRUE,FALSE)</f>
        <v>1</v>
      </c>
      <c r="V586" s="28">
        <v>1</v>
      </c>
      <c r="W586" s="28">
        <f>1.65+SQRT((30)*Table1[[#This Row],[Demand variability (COV)]])+(V586*Table1[[#This Row],[APU
(units)]])^2</f>
        <v>108.62137002317336</v>
      </c>
      <c r="X586" s="28">
        <f>(Table1[[#This Row],[INVENTORY IN UNITS ON HAND]]-W586)*Table1[[#This Row],[Std. Price ($)]]</f>
        <v>-2440.4815884111022</v>
      </c>
      <c r="Y586" s="28">
        <v>1.62</v>
      </c>
      <c r="Z586" s="28">
        <v>26</v>
      </c>
    </row>
    <row r="587" spans="1:26" x14ac:dyDescent="0.15">
      <c r="A587" s="31">
        <v>22667.036779542781</v>
      </c>
      <c r="B587" s="32">
        <v>11.88673854</v>
      </c>
      <c r="C587" s="32">
        <v>516.81480531000318</v>
      </c>
      <c r="D587" s="32">
        <f>C587/Table1[[#This Row],[Std. Price ($)]]</f>
        <v>43.478268119625284</v>
      </c>
      <c r="E587" s="28">
        <v>42</v>
      </c>
      <c r="F587" s="28">
        <f>Table1[[#This Row],[APU
(units)]]*(1+Table1[[#This Row],[APU Trend]])^0</f>
        <v>42</v>
      </c>
      <c r="G587" s="28">
        <f>Table1[[#This Row],[APU
(units)]]*(1+Table1[[#This Row],[APU Trend]])^1</f>
        <v>50.4</v>
      </c>
      <c r="H587" s="28">
        <f>Table1[[#This Row],[APU
(units)]]*(1+Table1[[#This Row],[APU Trend]])^2</f>
        <v>60.48</v>
      </c>
      <c r="I587" s="55">
        <f>Table1[[#This Row],[APU
(units)]]*(1+Table1[[#This Row],[APU Trend]])^3</f>
        <v>72.575999999999993</v>
      </c>
      <c r="J587" s="55">
        <f>Table1[[#This Row],[APU
(units)]]*(1+Table1[[#This Row],[APU Trend]])^4</f>
        <v>87.091200000000001</v>
      </c>
      <c r="K587" s="55">
        <f>Table1[[#This Row],[APU
(units)]]*(1+Table1[[#This Row],[APU Trend]])^5</f>
        <v>104.50944</v>
      </c>
      <c r="L587" s="55">
        <f>Table1[[#This Row],[APU
(units)]]*(1+Table1[[#This Row],[APU Trend]])^6</f>
        <v>125.41132799999998</v>
      </c>
      <c r="M587" s="55">
        <f>Table1[[#This Row],[APU
(units)]]*(1+Table1[[#This Row],[APU Trend]])^7</f>
        <v>150.4935936</v>
      </c>
      <c r="N587" s="55">
        <f>Table1[[#This Row],[APU
(units)]]*(1+Table1[[#This Row],[APU Trend]])^8</f>
        <v>180.59231231999996</v>
      </c>
      <c r="O587" s="55">
        <f>Table1[[#This Row],[APU
(units)]]*(1+Table1[[#This Row],[APU Trend]])^9</f>
        <v>216.71077478399997</v>
      </c>
      <c r="P587" s="55">
        <f>Table1[[#This Row],[APU
(units)]]*(1+Table1[[#This Row],[APU Trend]])^10</f>
        <v>260.05292974079998</v>
      </c>
      <c r="Q587" s="55">
        <f>Table1[[#This Row],[APU
(units)]]*(1+Table1[[#This Row],[APU Trend]])^11</f>
        <v>312.06351568895997</v>
      </c>
      <c r="R587" s="55">
        <f>SUM(Table1[[#This Row],[Oct]:[September]])</f>
        <v>1662.3810941337599</v>
      </c>
      <c r="S587" s="55">
        <f>Table1[[#This Row],[On-Hand Stock ($)]]*Table1[[#This Row],[APU Trend]]</f>
        <v>103.36296106200064</v>
      </c>
      <c r="T587" s="87">
        <v>0.2</v>
      </c>
      <c r="U587" s="87" t="b">
        <f>IF(AND(Table1[[#This Row],[INVENTROY SIZING]]&lt;0,Table1[[#This Row],[Lead Time (days)]]&lt;30),TRUE,FALSE)</f>
        <v>0</v>
      </c>
      <c r="V587" s="28">
        <v>1</v>
      </c>
      <c r="W587" s="28">
        <f>1.65+SQRT((30)*Table1[[#This Row],[Demand variability (COV)]])+(V587*Table1[[#This Row],[APU
(units)]])^2</f>
        <v>1772.5782032302754</v>
      </c>
      <c r="X587" s="28">
        <f>(Table1[[#This Row],[INVENTORY IN UNITS ON HAND]]-W587)*Table1[[#This Row],[Std. Price ($)]]</f>
        <v>-20553.358838191263</v>
      </c>
      <c r="Y587" s="28">
        <v>1.6</v>
      </c>
      <c r="Z587" s="28">
        <v>16</v>
      </c>
    </row>
    <row r="588" spans="1:26" x14ac:dyDescent="0.15">
      <c r="A588" s="31">
        <v>43279.226208146494</v>
      </c>
      <c r="B588" s="32">
        <v>84.995840779999995</v>
      </c>
      <c r="C588" s="32">
        <v>983.08464980822271</v>
      </c>
      <c r="D588" s="32">
        <f>C588/Table1[[#This Row],[Std. Price ($)]]</f>
        <v>11.566267723061905</v>
      </c>
      <c r="E588" s="28">
        <v>10</v>
      </c>
      <c r="F588" s="28">
        <f>Table1[[#This Row],[APU
(units)]]*(1+Table1[[#This Row],[APU Trend]])^0</f>
        <v>10</v>
      </c>
      <c r="G588" s="28">
        <f>Table1[[#This Row],[APU
(units)]]*(1+Table1[[#This Row],[APU Trend]])^1</f>
        <v>6</v>
      </c>
      <c r="H588" s="28">
        <f>Table1[[#This Row],[APU
(units)]]*(1+Table1[[#This Row],[APU Trend]])^2</f>
        <v>3.5999999999999996</v>
      </c>
      <c r="I588" s="55">
        <f>Table1[[#This Row],[APU
(units)]]*(1+Table1[[#This Row],[APU Trend]])^3</f>
        <v>2.16</v>
      </c>
      <c r="J588" s="55">
        <f>Table1[[#This Row],[APU
(units)]]*(1+Table1[[#This Row],[APU Trend]])^4</f>
        <v>1.2959999999999998</v>
      </c>
      <c r="K588" s="55">
        <f>Table1[[#This Row],[APU
(units)]]*(1+Table1[[#This Row],[APU Trend]])^5</f>
        <v>0.77759999999999996</v>
      </c>
      <c r="L588" s="55">
        <f>Table1[[#This Row],[APU
(units)]]*(1+Table1[[#This Row],[APU Trend]])^6</f>
        <v>0.46655999999999997</v>
      </c>
      <c r="M588" s="55">
        <f>Table1[[#This Row],[APU
(units)]]*(1+Table1[[#This Row],[APU Trend]])^7</f>
        <v>0.27993599999999996</v>
      </c>
      <c r="N588" s="55">
        <f>Table1[[#This Row],[APU
(units)]]*(1+Table1[[#This Row],[APU Trend]])^8</f>
        <v>0.16796159999999999</v>
      </c>
      <c r="O588" s="55">
        <f>Table1[[#This Row],[APU
(units)]]*(1+Table1[[#This Row],[APU Trend]])^9</f>
        <v>0.10077695999999998</v>
      </c>
      <c r="P588" s="55">
        <f>Table1[[#This Row],[APU
(units)]]*(1+Table1[[#This Row],[APU Trend]])^10</f>
        <v>6.046617599999999E-2</v>
      </c>
      <c r="Q588" s="55">
        <f>Table1[[#This Row],[APU
(units)]]*(1+Table1[[#This Row],[APU Trend]])^11</f>
        <v>3.6279705599999997E-2</v>
      </c>
      <c r="R588" s="55">
        <f>SUM(Table1[[#This Row],[Oct]:[September]])</f>
        <v>24.945580441600001</v>
      </c>
      <c r="S588" s="55">
        <f>Table1[[#This Row],[On-Hand Stock ($)]]*Table1[[#This Row],[APU Trend]]</f>
        <v>-393.23385992328912</v>
      </c>
      <c r="T588" s="87">
        <v>-0.4</v>
      </c>
      <c r="U588" s="87" t="b">
        <f>IF(AND(Table1[[#This Row],[INVENTROY SIZING]]&lt;0,Table1[[#This Row],[Lead Time (days)]]&lt;30),TRUE,FALSE)</f>
        <v>1</v>
      </c>
      <c r="V588" s="28">
        <v>1</v>
      </c>
      <c r="W588" s="28">
        <f>1.65+SQRT((30)*Table1[[#This Row],[Demand variability (COV)]])+(V588*Table1[[#This Row],[APU
(units)]])^2</f>
        <v>107.04444158370447</v>
      </c>
      <c r="X588" s="28">
        <f>(Table1[[#This Row],[INVENTORY IN UNITS ON HAND]]-W588)*Table1[[#This Row],[Std. Price ($)]]</f>
        <v>-8115.2476634243321</v>
      </c>
      <c r="Y588" s="28">
        <v>0.97</v>
      </c>
      <c r="Z588" s="28">
        <v>26</v>
      </c>
    </row>
    <row r="589" spans="1:26" x14ac:dyDescent="0.15">
      <c r="A589" s="31">
        <v>79135.885163130661</v>
      </c>
      <c r="B589" s="32">
        <v>25.0986786</v>
      </c>
      <c r="C589" s="32">
        <v>306.50301626061338</v>
      </c>
      <c r="D589" s="32">
        <f>C589/Table1[[#This Row],[Std. Price ($)]]</f>
        <v>12.211918449786969</v>
      </c>
      <c r="E589" s="28">
        <v>10</v>
      </c>
      <c r="F589" s="28">
        <f>Table1[[#This Row],[APU
(units)]]*(1+Table1[[#This Row],[APU Trend]])^0</f>
        <v>10</v>
      </c>
      <c r="G589" s="28">
        <f>Table1[[#This Row],[APU
(units)]]*(1+Table1[[#This Row],[APU Trend]])^1</f>
        <v>3.0000000000000004</v>
      </c>
      <c r="H589" s="28">
        <f>Table1[[#This Row],[APU
(units)]]*(1+Table1[[#This Row],[APU Trend]])^2</f>
        <v>0.90000000000000024</v>
      </c>
      <c r="I589" s="55">
        <f>Table1[[#This Row],[APU
(units)]]*(1+Table1[[#This Row],[APU Trend]])^3</f>
        <v>0.27000000000000013</v>
      </c>
      <c r="J589" s="55">
        <f>Table1[[#This Row],[APU
(units)]]*(1+Table1[[#This Row],[APU Trend]])^4</f>
        <v>8.1000000000000044E-2</v>
      </c>
      <c r="K589" s="55">
        <f>Table1[[#This Row],[APU
(units)]]*(1+Table1[[#This Row],[APU Trend]])^5</f>
        <v>2.4300000000000016E-2</v>
      </c>
      <c r="L589" s="55">
        <f>Table1[[#This Row],[APU
(units)]]*(1+Table1[[#This Row],[APU Trend]])^6</f>
        <v>7.2900000000000057E-3</v>
      </c>
      <c r="M589" s="55">
        <f>Table1[[#This Row],[APU
(units)]]*(1+Table1[[#This Row],[APU Trend]])^7</f>
        <v>2.1870000000000023E-3</v>
      </c>
      <c r="N589" s="55">
        <f>Table1[[#This Row],[APU
(units)]]*(1+Table1[[#This Row],[APU Trend]])^8</f>
        <v>6.5610000000000071E-4</v>
      </c>
      <c r="O589" s="55">
        <f>Table1[[#This Row],[APU
(units)]]*(1+Table1[[#This Row],[APU Trend]])^9</f>
        <v>1.9683000000000024E-4</v>
      </c>
      <c r="P589" s="55">
        <f>Table1[[#This Row],[APU
(units)]]*(1+Table1[[#This Row],[APU Trend]])^10</f>
        <v>5.9049000000000078E-5</v>
      </c>
      <c r="Q589" s="55">
        <f>Table1[[#This Row],[APU
(units)]]*(1+Table1[[#This Row],[APU Trend]])^11</f>
        <v>1.7714700000000025E-5</v>
      </c>
      <c r="R589" s="55">
        <f>SUM(Table1[[#This Row],[Oct]:[September]])</f>
        <v>14.2857066937</v>
      </c>
      <c r="S589" s="55">
        <f>Table1[[#This Row],[On-Hand Stock ($)]]*Table1[[#This Row],[APU Trend]]</f>
        <v>-214.55211138242936</v>
      </c>
      <c r="T589" s="87">
        <v>-0.7</v>
      </c>
      <c r="U589" s="87" t="b">
        <f>IF(AND(Table1[[#This Row],[INVENTROY SIZING]]&lt;0,Table1[[#This Row],[Lead Time (days)]]&lt;30),TRUE,FALSE)</f>
        <v>1</v>
      </c>
      <c r="V589" s="28">
        <v>1</v>
      </c>
      <c r="W589" s="28">
        <f>1.65+SQRT((30)*Table1[[#This Row],[Demand variability (COV)]])+(V589*Table1[[#This Row],[APU
(units)]])^2</f>
        <v>109.29852927038918</v>
      </c>
      <c r="X589" s="28">
        <f>(Table1[[#This Row],[INVENTORY IN UNITS ON HAND]]-W589)*Table1[[#This Row],[Std. Price ($)]]</f>
        <v>-2436.7456413495775</v>
      </c>
      <c r="Y589" s="28">
        <v>1.95</v>
      </c>
      <c r="Z589" s="28">
        <v>16</v>
      </c>
    </row>
    <row r="590" spans="1:26" x14ac:dyDescent="0.15">
      <c r="A590" s="31">
        <v>88599.522753601414</v>
      </c>
      <c r="B590" s="32">
        <v>1943.1427900299998</v>
      </c>
      <c r="C590" s="32">
        <v>33956.073810097638</v>
      </c>
      <c r="D590" s="32">
        <f>C590/Table1[[#This Row],[Std. Price ($)]]</f>
        <v>17.474821708585502</v>
      </c>
      <c r="E590" s="28">
        <v>10</v>
      </c>
      <c r="F590" s="28">
        <f>Table1[[#This Row],[APU
(units)]]*(1+Table1[[#This Row],[APU Trend]])^0</f>
        <v>10</v>
      </c>
      <c r="G590" s="28">
        <f>Table1[[#This Row],[APU
(units)]]*(1+Table1[[#This Row],[APU Trend]])^1</f>
        <v>16</v>
      </c>
      <c r="H590" s="28">
        <f>Table1[[#This Row],[APU
(units)]]*(1+Table1[[#This Row],[APU Trend]])^2</f>
        <v>25.600000000000005</v>
      </c>
      <c r="I590" s="55">
        <f>Table1[[#This Row],[APU
(units)]]*(1+Table1[[#This Row],[APU Trend]])^3</f>
        <v>40.960000000000008</v>
      </c>
      <c r="J590" s="55">
        <f>Table1[[#This Row],[APU
(units)]]*(1+Table1[[#This Row],[APU Trend]])^4</f>
        <v>65.53600000000003</v>
      </c>
      <c r="K590" s="55">
        <f>Table1[[#This Row],[APU
(units)]]*(1+Table1[[#This Row],[APU Trend]])^5</f>
        <v>104.85760000000006</v>
      </c>
      <c r="L590" s="55">
        <f>Table1[[#This Row],[APU
(units)]]*(1+Table1[[#This Row],[APU Trend]])^6</f>
        <v>167.7721600000001</v>
      </c>
      <c r="M590" s="55">
        <f>Table1[[#This Row],[APU
(units)]]*(1+Table1[[#This Row],[APU Trend]])^7</f>
        <v>268.43545600000022</v>
      </c>
      <c r="N590" s="55">
        <f>Table1[[#This Row],[APU
(units)]]*(1+Table1[[#This Row],[APU Trend]])^8</f>
        <v>429.49672960000038</v>
      </c>
      <c r="O590" s="55">
        <f>Table1[[#This Row],[APU
(units)]]*(1+Table1[[#This Row],[APU Trend]])^9</f>
        <v>687.19476736000058</v>
      </c>
      <c r="P590" s="55">
        <f>Table1[[#This Row],[APU
(units)]]*(1+Table1[[#This Row],[APU Trend]])^10</f>
        <v>1099.5116277760012</v>
      </c>
      <c r="Q590" s="55">
        <f>Table1[[#This Row],[APU
(units)]]*(1+Table1[[#This Row],[APU Trend]])^11</f>
        <v>1759.2186044416019</v>
      </c>
      <c r="R590" s="55">
        <f>SUM(Table1[[#This Row],[Oct]:[September]])</f>
        <v>4674.5829451776044</v>
      </c>
      <c r="S590" s="55">
        <f>Table1[[#This Row],[On-Hand Stock ($)]]*Table1[[#This Row],[APU Trend]]</f>
        <v>20373.644286058581</v>
      </c>
      <c r="T590" s="87">
        <v>0.6</v>
      </c>
      <c r="U590" s="87" t="b">
        <f>IF(AND(Table1[[#This Row],[INVENTROY SIZING]]&lt;0,Table1[[#This Row],[Lead Time (days)]]&lt;30),TRUE,FALSE)</f>
        <v>0</v>
      </c>
      <c r="V590" s="28">
        <v>0.83</v>
      </c>
      <c r="W590" s="28">
        <f>1.65+SQRT((30)*Table1[[#This Row],[Demand variability (COV)]])+(V590*Table1[[#This Row],[APU
(units)]])^2</f>
        <v>76.856644678941493</v>
      </c>
      <c r="X590" s="28">
        <f>(Table1[[#This Row],[INVENTORY IN UNITS ON HAND]]-W590)*Table1[[#This Row],[Std. Price ($)]]</f>
        <v>-115387.36116368507</v>
      </c>
      <c r="Y590" s="28">
        <v>1.33</v>
      </c>
      <c r="Z590" s="28">
        <v>34</v>
      </c>
    </row>
    <row r="591" spans="1:26" x14ac:dyDescent="0.15">
      <c r="A591" s="31">
        <v>21917.138293240358</v>
      </c>
      <c r="B591" s="32">
        <v>58.91</v>
      </c>
      <c r="C591" s="32">
        <v>119.71912424999999</v>
      </c>
      <c r="D591" s="32">
        <f>C591/Table1[[#This Row],[Std. Price ($)]]</f>
        <v>2.0322377227974875</v>
      </c>
      <c r="E591" s="28">
        <v>18</v>
      </c>
      <c r="F591" s="28">
        <f>Table1[[#This Row],[APU
(units)]]*(1+Table1[[#This Row],[APU Trend]])^0</f>
        <v>18</v>
      </c>
      <c r="G591" s="28">
        <f>Table1[[#This Row],[APU
(units)]]*(1+Table1[[#This Row],[APU Trend]])^1</f>
        <v>21.599999999999998</v>
      </c>
      <c r="H591" s="28">
        <f>Table1[[#This Row],[APU
(units)]]*(1+Table1[[#This Row],[APU Trend]])^2</f>
        <v>25.919999999999998</v>
      </c>
      <c r="I591" s="55">
        <f>Table1[[#This Row],[APU
(units)]]*(1+Table1[[#This Row],[APU Trend]])^3</f>
        <v>31.103999999999999</v>
      </c>
      <c r="J591" s="55">
        <f>Table1[[#This Row],[APU
(units)]]*(1+Table1[[#This Row],[APU Trend]])^4</f>
        <v>37.324799999999996</v>
      </c>
      <c r="K591" s="55">
        <f>Table1[[#This Row],[APU
(units)]]*(1+Table1[[#This Row],[APU Trend]])^5</f>
        <v>44.789760000000001</v>
      </c>
      <c r="L591" s="55">
        <f>Table1[[#This Row],[APU
(units)]]*(1+Table1[[#This Row],[APU Trend]])^6</f>
        <v>53.747711999999993</v>
      </c>
      <c r="M591" s="55">
        <f>Table1[[#This Row],[APU
(units)]]*(1+Table1[[#This Row],[APU Trend]])^7</f>
        <v>64.497254399999989</v>
      </c>
      <c r="N591" s="55">
        <f>Table1[[#This Row],[APU
(units)]]*(1+Table1[[#This Row],[APU Trend]])^8</f>
        <v>77.396705279999992</v>
      </c>
      <c r="O591" s="55">
        <f>Table1[[#This Row],[APU
(units)]]*(1+Table1[[#This Row],[APU Trend]])^9</f>
        <v>92.876046335999987</v>
      </c>
      <c r="P591" s="55">
        <f>Table1[[#This Row],[APU
(units)]]*(1+Table1[[#This Row],[APU Trend]])^10</f>
        <v>111.45125560319998</v>
      </c>
      <c r="Q591" s="55">
        <f>Table1[[#This Row],[APU
(units)]]*(1+Table1[[#This Row],[APU Trend]])^11</f>
        <v>133.74150672383999</v>
      </c>
      <c r="R591" s="55">
        <f>SUM(Table1[[#This Row],[Oct]:[September]])</f>
        <v>712.44904034303988</v>
      </c>
      <c r="S591" s="55">
        <f>Table1[[#This Row],[On-Hand Stock ($)]]*Table1[[#This Row],[APU Trend]]</f>
        <v>23.943824849999999</v>
      </c>
      <c r="T591" s="87">
        <v>0.2</v>
      </c>
      <c r="U591" s="87" t="b">
        <f>IF(AND(Table1[[#This Row],[INVENTROY SIZING]]&lt;0,Table1[[#This Row],[Lead Time (days)]]&lt;30),TRUE,FALSE)</f>
        <v>0</v>
      </c>
      <c r="V591" s="28">
        <v>1</v>
      </c>
      <c r="W591" s="28">
        <f>1.65+SQRT((30)*Table1[[#This Row],[Demand variability (COV)]])+(V591*Table1[[#This Row],[APU
(units)]])^2</f>
        <v>328.38861278752586</v>
      </c>
      <c r="X591" s="28">
        <f>(Table1[[#This Row],[INVENTORY IN UNITS ON HAND]]-W591)*Table1[[#This Row],[Std. Price ($)]]</f>
        <v>-19225.654055063147</v>
      </c>
      <c r="Y591" s="28">
        <v>0.25</v>
      </c>
      <c r="Z591" s="28">
        <v>11</v>
      </c>
    </row>
    <row r="592" spans="1:26" x14ac:dyDescent="0.15">
      <c r="A592" s="31">
        <v>43831.074337080419</v>
      </c>
      <c r="B592" s="32">
        <v>13.311079999999999</v>
      </c>
      <c r="C592" s="32">
        <v>63.871723511183262</v>
      </c>
      <c r="D592" s="32">
        <f>C592/Table1[[#This Row],[Std. Price ($)]]</f>
        <v>4.7983877725310995</v>
      </c>
      <c r="E592" s="28">
        <v>10</v>
      </c>
      <c r="F592" s="28">
        <f>Table1[[#This Row],[APU
(units)]]*(1+Table1[[#This Row],[APU Trend]])^0</f>
        <v>10</v>
      </c>
      <c r="G592" s="28">
        <f>Table1[[#This Row],[APU
(units)]]*(1+Table1[[#This Row],[APU Trend]])^1</f>
        <v>4</v>
      </c>
      <c r="H592" s="28">
        <f>Table1[[#This Row],[APU
(units)]]*(1+Table1[[#This Row],[APU Trend]])^2</f>
        <v>1.6000000000000003</v>
      </c>
      <c r="I592" s="55">
        <f>Table1[[#This Row],[APU
(units)]]*(1+Table1[[#This Row],[APU Trend]])^3</f>
        <v>0.64000000000000012</v>
      </c>
      <c r="J592" s="55">
        <f>Table1[[#This Row],[APU
(units)]]*(1+Table1[[#This Row],[APU Trend]])^4</f>
        <v>0.25600000000000012</v>
      </c>
      <c r="K592" s="55">
        <f>Table1[[#This Row],[APU
(units)]]*(1+Table1[[#This Row],[APU Trend]])^5</f>
        <v>0.10240000000000006</v>
      </c>
      <c r="L592" s="55">
        <f>Table1[[#This Row],[APU
(units)]]*(1+Table1[[#This Row],[APU Trend]])^6</f>
        <v>4.0960000000000024E-2</v>
      </c>
      <c r="M592" s="55">
        <f>Table1[[#This Row],[APU
(units)]]*(1+Table1[[#This Row],[APU Trend]])^7</f>
        <v>1.6384000000000013E-2</v>
      </c>
      <c r="N592" s="55">
        <f>Table1[[#This Row],[APU
(units)]]*(1+Table1[[#This Row],[APU Trend]])^8</f>
        <v>6.5536000000000058E-3</v>
      </c>
      <c r="O592" s="55">
        <f>Table1[[#This Row],[APU
(units)]]*(1+Table1[[#This Row],[APU Trend]])^9</f>
        <v>2.6214400000000022E-3</v>
      </c>
      <c r="P592" s="55">
        <f>Table1[[#This Row],[APU
(units)]]*(1+Table1[[#This Row],[APU Trend]])^10</f>
        <v>1.0485760000000011E-3</v>
      </c>
      <c r="Q592" s="55">
        <f>Table1[[#This Row],[APU
(units)]]*(1+Table1[[#This Row],[APU Trend]])^11</f>
        <v>4.1943040000000045E-4</v>
      </c>
      <c r="R592" s="55">
        <f>SUM(Table1[[#This Row],[Oct]:[September]])</f>
        <v>16.666387046399993</v>
      </c>
      <c r="S592" s="55">
        <f>Table1[[#This Row],[On-Hand Stock ($)]]*Table1[[#This Row],[APU Trend]]</f>
        <v>-38.323034106709954</v>
      </c>
      <c r="T592" s="87">
        <v>-0.6</v>
      </c>
      <c r="U592" s="87" t="b">
        <f>IF(AND(Table1[[#This Row],[INVENTROY SIZING]]&lt;0,Table1[[#This Row],[Lead Time (days)]]&lt;30),TRUE,FALSE)</f>
        <v>1</v>
      </c>
      <c r="V592" s="28">
        <v>0.82</v>
      </c>
      <c r="W592" s="28">
        <f>1.65+SQRT((30)*Table1[[#This Row],[Demand variability (COV)]])+(V592*Table1[[#This Row],[APU
(units)]])^2</f>
        <v>76.635966692414826</v>
      </c>
      <c r="X592" s="28">
        <f>(Table1[[#This Row],[INVENTORY IN UNITS ON HAND]]-W592)*Table1[[#This Row],[Std. Price ($)]]</f>
        <v>-956.23576000888579</v>
      </c>
      <c r="Y592" s="28">
        <v>2</v>
      </c>
      <c r="Z592" s="28">
        <v>6</v>
      </c>
    </row>
    <row r="593" spans="1:26" x14ac:dyDescent="0.15">
      <c r="A593" s="31">
        <v>45570.452611245346</v>
      </c>
      <c r="B593" s="32">
        <v>6.3502399999999994</v>
      </c>
      <c r="C593" s="32">
        <v>600</v>
      </c>
      <c r="D593" s="32">
        <f>C593/Table1[[#This Row],[Std. Price ($)]]</f>
        <v>94.484617904205209</v>
      </c>
      <c r="E593" s="28">
        <v>10</v>
      </c>
      <c r="F593" s="28">
        <f>Table1[[#This Row],[APU
(units)]]*(1+Table1[[#This Row],[APU Trend]])^0</f>
        <v>10</v>
      </c>
      <c r="G593" s="28">
        <f>Table1[[#This Row],[APU
(units)]]*(1+Table1[[#This Row],[APU Trend]])^1</f>
        <v>3.0000000000000004</v>
      </c>
      <c r="H593" s="28">
        <f>Table1[[#This Row],[APU
(units)]]*(1+Table1[[#This Row],[APU Trend]])^2</f>
        <v>0.90000000000000024</v>
      </c>
      <c r="I593" s="55">
        <f>Table1[[#This Row],[APU
(units)]]*(1+Table1[[#This Row],[APU Trend]])^3</f>
        <v>0.27000000000000013</v>
      </c>
      <c r="J593" s="55">
        <f>Table1[[#This Row],[APU
(units)]]*(1+Table1[[#This Row],[APU Trend]])^4</f>
        <v>8.1000000000000044E-2</v>
      </c>
      <c r="K593" s="55">
        <f>Table1[[#This Row],[APU
(units)]]*(1+Table1[[#This Row],[APU Trend]])^5</f>
        <v>2.4300000000000016E-2</v>
      </c>
      <c r="L593" s="55">
        <f>Table1[[#This Row],[APU
(units)]]*(1+Table1[[#This Row],[APU Trend]])^6</f>
        <v>7.2900000000000057E-3</v>
      </c>
      <c r="M593" s="55">
        <f>Table1[[#This Row],[APU
(units)]]*(1+Table1[[#This Row],[APU Trend]])^7</f>
        <v>2.1870000000000023E-3</v>
      </c>
      <c r="N593" s="55">
        <f>Table1[[#This Row],[APU
(units)]]*(1+Table1[[#This Row],[APU Trend]])^8</f>
        <v>6.5610000000000071E-4</v>
      </c>
      <c r="O593" s="55">
        <f>Table1[[#This Row],[APU
(units)]]*(1+Table1[[#This Row],[APU Trend]])^9</f>
        <v>1.9683000000000024E-4</v>
      </c>
      <c r="P593" s="55">
        <f>Table1[[#This Row],[APU
(units)]]*(1+Table1[[#This Row],[APU Trend]])^10</f>
        <v>5.9049000000000078E-5</v>
      </c>
      <c r="Q593" s="55">
        <f>Table1[[#This Row],[APU
(units)]]*(1+Table1[[#This Row],[APU Trend]])^11</f>
        <v>1.7714700000000025E-5</v>
      </c>
      <c r="R593" s="55">
        <f>SUM(Table1[[#This Row],[Oct]:[September]])</f>
        <v>14.2857066937</v>
      </c>
      <c r="S593" s="55">
        <f>Table1[[#This Row],[On-Hand Stock ($)]]*Table1[[#This Row],[APU Trend]]</f>
        <v>-420</v>
      </c>
      <c r="T593" s="87">
        <v>-0.7</v>
      </c>
      <c r="U593" s="87" t="b">
        <f>IF(AND(Table1[[#This Row],[INVENTROY SIZING]]&lt;0,Table1[[#This Row],[Lead Time (days)]]&lt;30),TRUE,FALSE)</f>
        <v>1</v>
      </c>
      <c r="V593" s="28">
        <v>1</v>
      </c>
      <c r="W593" s="28">
        <f>1.65+SQRT((30)*Table1[[#This Row],[Demand variability (COV)]])+(V593*Table1[[#This Row],[APU
(units)]])^2</f>
        <v>104.38861278752583</v>
      </c>
      <c r="X593" s="28">
        <f>(Table1[[#This Row],[INVENTORY IN UNITS ON HAND]]-W593)*Table1[[#This Row],[Std. Price ($)]]</f>
        <v>-62.892744467857938</v>
      </c>
      <c r="Y593" s="28">
        <v>0.25</v>
      </c>
      <c r="Z593" s="28">
        <v>6</v>
      </c>
    </row>
    <row r="594" spans="1:26" x14ac:dyDescent="0.15">
      <c r="A594" s="31">
        <v>30363.577030460874</v>
      </c>
      <c r="B594" s="32">
        <v>16.48294404</v>
      </c>
      <c r="C594" s="32">
        <v>21.746134416596373</v>
      </c>
      <c r="D594" s="32">
        <f>C594/Table1[[#This Row],[Std. Price ($)]]</f>
        <v>1.3193113052998251</v>
      </c>
      <c r="E594" s="28">
        <v>18</v>
      </c>
      <c r="F594" s="28">
        <f>Table1[[#This Row],[APU
(units)]]*(1+Table1[[#This Row],[APU Trend]])^0</f>
        <v>18</v>
      </c>
      <c r="G594" s="28">
        <f>Table1[[#This Row],[APU
(units)]]*(1+Table1[[#This Row],[APU Trend]])^1</f>
        <v>45</v>
      </c>
      <c r="H594" s="28">
        <f>Table1[[#This Row],[APU
(units)]]*(1+Table1[[#This Row],[APU Trend]])^2</f>
        <v>112.5</v>
      </c>
      <c r="I594" s="55">
        <f>Table1[[#This Row],[APU
(units)]]*(1+Table1[[#This Row],[APU Trend]])^3</f>
        <v>281.25</v>
      </c>
      <c r="J594" s="55">
        <f>Table1[[#This Row],[APU
(units)]]*(1+Table1[[#This Row],[APU Trend]])^4</f>
        <v>703.125</v>
      </c>
      <c r="K594" s="55">
        <f>Table1[[#This Row],[APU
(units)]]*(1+Table1[[#This Row],[APU Trend]])^5</f>
        <v>1757.8125</v>
      </c>
      <c r="L594" s="55">
        <f>Table1[[#This Row],[APU
(units)]]*(1+Table1[[#This Row],[APU Trend]])^6</f>
        <v>4394.53125</v>
      </c>
      <c r="M594" s="55">
        <f>Table1[[#This Row],[APU
(units)]]*(1+Table1[[#This Row],[APU Trend]])^7</f>
        <v>10986.328125</v>
      </c>
      <c r="N594" s="55">
        <f>Table1[[#This Row],[APU
(units)]]*(1+Table1[[#This Row],[APU Trend]])^8</f>
        <v>27465.8203125</v>
      </c>
      <c r="O594" s="55">
        <f>Table1[[#This Row],[APU
(units)]]*(1+Table1[[#This Row],[APU Trend]])^9</f>
        <v>68664.55078125</v>
      </c>
      <c r="P594" s="55">
        <f>Table1[[#This Row],[APU
(units)]]*(1+Table1[[#This Row],[APU Trend]])^10</f>
        <v>171661.376953125</v>
      </c>
      <c r="Q594" s="55">
        <f>Table1[[#This Row],[APU
(units)]]*(1+Table1[[#This Row],[APU Trend]])^11</f>
        <v>429153.4423828125</v>
      </c>
      <c r="R594" s="55">
        <f>SUM(Table1[[#This Row],[Oct]:[September]])</f>
        <v>715243.7373046875</v>
      </c>
      <c r="S594" s="55">
        <f>Table1[[#This Row],[On-Hand Stock ($)]]*Table1[[#This Row],[APU Trend]]</f>
        <v>32.619201624894558</v>
      </c>
      <c r="T594" s="87">
        <v>1.5</v>
      </c>
      <c r="U594" s="87" t="b">
        <f>IF(AND(Table1[[#This Row],[INVENTROY SIZING]]&lt;0,Table1[[#This Row],[Lead Time (days)]]&lt;30),TRUE,FALSE)</f>
        <v>0</v>
      </c>
      <c r="V594" s="28">
        <v>0.95</v>
      </c>
      <c r="W594" s="28">
        <f>1.65+SQRT((30)*Table1[[#This Row],[Demand variability (COV)]])+(V594*Table1[[#This Row],[APU
(units)]])^2</f>
        <v>296.79861278752577</v>
      </c>
      <c r="X594" s="28">
        <f>(Table1[[#This Row],[INVENTORY IN UNITS ON HAND]]-W594)*Table1[[#This Row],[Std. Price ($)]]</f>
        <v>-4870.3687913098192</v>
      </c>
      <c r="Y594" s="28">
        <v>0.25</v>
      </c>
      <c r="Z594" s="28">
        <v>6</v>
      </c>
    </row>
    <row r="595" spans="1:26" x14ac:dyDescent="0.15">
      <c r="A595" s="31">
        <v>50888.714638491161</v>
      </c>
      <c r="B595" s="32">
        <v>12.396170289999999</v>
      </c>
      <c r="C595" s="32">
        <v>17.180457973519502</v>
      </c>
      <c r="D595" s="32">
        <f>C595/Table1[[#This Row],[Std. Price ($)]]</f>
        <v>1.3859488512657003</v>
      </c>
      <c r="E595" s="28">
        <v>18</v>
      </c>
      <c r="F595" s="28">
        <f>Table1[[#This Row],[APU
(units)]]*(1+Table1[[#This Row],[APU Trend]])^0</f>
        <v>18</v>
      </c>
      <c r="G595" s="28">
        <f>Table1[[#This Row],[APU
(units)]]*(1+Table1[[#This Row],[APU Trend]])^1</f>
        <v>21.599999999999998</v>
      </c>
      <c r="H595" s="28">
        <f>Table1[[#This Row],[APU
(units)]]*(1+Table1[[#This Row],[APU Trend]])^2</f>
        <v>25.919999999999998</v>
      </c>
      <c r="I595" s="55">
        <f>Table1[[#This Row],[APU
(units)]]*(1+Table1[[#This Row],[APU Trend]])^3</f>
        <v>31.103999999999999</v>
      </c>
      <c r="J595" s="55">
        <f>Table1[[#This Row],[APU
(units)]]*(1+Table1[[#This Row],[APU Trend]])^4</f>
        <v>37.324799999999996</v>
      </c>
      <c r="K595" s="55">
        <f>Table1[[#This Row],[APU
(units)]]*(1+Table1[[#This Row],[APU Trend]])^5</f>
        <v>44.789760000000001</v>
      </c>
      <c r="L595" s="55">
        <f>Table1[[#This Row],[APU
(units)]]*(1+Table1[[#This Row],[APU Trend]])^6</f>
        <v>53.747711999999993</v>
      </c>
      <c r="M595" s="55">
        <f>Table1[[#This Row],[APU
(units)]]*(1+Table1[[#This Row],[APU Trend]])^7</f>
        <v>64.497254399999989</v>
      </c>
      <c r="N595" s="55">
        <f>Table1[[#This Row],[APU
(units)]]*(1+Table1[[#This Row],[APU Trend]])^8</f>
        <v>77.396705279999992</v>
      </c>
      <c r="O595" s="55">
        <f>Table1[[#This Row],[APU
(units)]]*(1+Table1[[#This Row],[APU Trend]])^9</f>
        <v>92.876046335999987</v>
      </c>
      <c r="P595" s="55">
        <f>Table1[[#This Row],[APU
(units)]]*(1+Table1[[#This Row],[APU Trend]])^10</f>
        <v>111.45125560319998</v>
      </c>
      <c r="Q595" s="55">
        <f>Table1[[#This Row],[APU
(units)]]*(1+Table1[[#This Row],[APU Trend]])^11</f>
        <v>133.74150672383999</v>
      </c>
      <c r="R595" s="55">
        <f>SUM(Table1[[#This Row],[Oct]:[September]])</f>
        <v>712.44904034303988</v>
      </c>
      <c r="S595" s="55">
        <f>Table1[[#This Row],[On-Hand Stock ($)]]*Table1[[#This Row],[APU Trend]]</f>
        <v>3.4360915947039006</v>
      </c>
      <c r="T595" s="87">
        <v>0.2</v>
      </c>
      <c r="U595" s="87" t="b">
        <f>IF(AND(Table1[[#This Row],[INVENTROY SIZING]]&lt;0,Table1[[#This Row],[Lead Time (days)]]&lt;30),TRUE,FALSE)</f>
        <v>0</v>
      </c>
      <c r="V595" s="28">
        <v>1</v>
      </c>
      <c r="W595" s="28">
        <f>1.65+SQRT((30)*Table1[[#This Row],[Demand variability (COV)]])+(V595*Table1[[#This Row],[APU
(units)]])^2</f>
        <v>328.38861278752586</v>
      </c>
      <c r="X595" s="28">
        <f>(Table1[[#This Row],[INVENTORY IN UNITS ON HAND]]-W595)*Table1[[#This Row],[Std. Price ($)]]</f>
        <v>-4053.5807074375221</v>
      </c>
      <c r="Y595" s="28">
        <v>0.25</v>
      </c>
      <c r="Z595" s="28">
        <v>6</v>
      </c>
    </row>
    <row r="596" spans="1:26" x14ac:dyDescent="0.15">
      <c r="A596" s="31">
        <v>47556.587013349817</v>
      </c>
      <c r="B596" s="32">
        <v>119.58268652999999</v>
      </c>
      <c r="C596" s="32">
        <v>308.31731269350911</v>
      </c>
      <c r="D596" s="32">
        <f>C596/Table1[[#This Row],[Std. Price ($)]]</f>
        <v>2.5782771874435251</v>
      </c>
      <c r="E596" s="28">
        <v>10</v>
      </c>
      <c r="F596" s="28">
        <f>Table1[[#This Row],[APU
(units)]]*(1+Table1[[#This Row],[APU Trend]])^0</f>
        <v>10</v>
      </c>
      <c r="G596" s="28">
        <f>Table1[[#This Row],[APU
(units)]]*(1+Table1[[#This Row],[APU Trend]])^1</f>
        <v>15</v>
      </c>
      <c r="H596" s="28">
        <f>Table1[[#This Row],[APU
(units)]]*(1+Table1[[#This Row],[APU Trend]])^2</f>
        <v>22.5</v>
      </c>
      <c r="I596" s="55">
        <f>Table1[[#This Row],[APU
(units)]]*(1+Table1[[#This Row],[APU Trend]])^3</f>
        <v>33.75</v>
      </c>
      <c r="J596" s="55">
        <f>Table1[[#This Row],[APU
(units)]]*(1+Table1[[#This Row],[APU Trend]])^4</f>
        <v>50.625</v>
      </c>
      <c r="K596" s="55">
        <f>Table1[[#This Row],[APU
(units)]]*(1+Table1[[#This Row],[APU Trend]])^5</f>
        <v>75.9375</v>
      </c>
      <c r="L596" s="55">
        <f>Table1[[#This Row],[APU
(units)]]*(1+Table1[[#This Row],[APU Trend]])^6</f>
        <v>113.90625</v>
      </c>
      <c r="M596" s="55">
        <f>Table1[[#This Row],[APU
(units)]]*(1+Table1[[#This Row],[APU Trend]])^7</f>
        <v>170.859375</v>
      </c>
      <c r="N596" s="55">
        <f>Table1[[#This Row],[APU
(units)]]*(1+Table1[[#This Row],[APU Trend]])^8</f>
        <v>256.2890625</v>
      </c>
      <c r="O596" s="55">
        <f>Table1[[#This Row],[APU
(units)]]*(1+Table1[[#This Row],[APU Trend]])^9</f>
        <v>384.43359375</v>
      </c>
      <c r="P596" s="55">
        <f>Table1[[#This Row],[APU
(units)]]*(1+Table1[[#This Row],[APU Trend]])^10</f>
        <v>576.650390625</v>
      </c>
      <c r="Q596" s="55">
        <f>Table1[[#This Row],[APU
(units)]]*(1+Table1[[#This Row],[APU Trend]])^11</f>
        <v>864.9755859375</v>
      </c>
      <c r="R596" s="55">
        <f>SUM(Table1[[#This Row],[Oct]:[September]])</f>
        <v>2574.9267578125</v>
      </c>
      <c r="S596" s="55">
        <f>Table1[[#This Row],[On-Hand Stock ($)]]*Table1[[#This Row],[APU Trend]]</f>
        <v>154.15865634675455</v>
      </c>
      <c r="T596" s="87">
        <v>0.5</v>
      </c>
      <c r="U596" s="87" t="b">
        <f>IF(AND(Table1[[#This Row],[INVENTROY SIZING]]&lt;0,Table1[[#This Row],[Lead Time (days)]]&lt;30),TRUE,FALSE)</f>
        <v>0</v>
      </c>
      <c r="V596" s="28">
        <v>1</v>
      </c>
      <c r="W596" s="28">
        <f>1.65+SQRT((30)*Table1[[#This Row],[Demand variability (COV)]])+(V596*Table1[[#This Row],[APU
(units)]])^2</f>
        <v>104.38861278752583</v>
      </c>
      <c r="X596" s="28">
        <f>(Table1[[#This Row],[INVENTORY IN UNITS ON HAND]]-W596)*Table1[[#This Row],[Std. Price ($)]]</f>
        <v>-12174.753447578742</v>
      </c>
      <c r="Y596" s="28">
        <v>0.25</v>
      </c>
      <c r="Z596" s="28">
        <v>26</v>
      </c>
    </row>
    <row r="597" spans="1:26" x14ac:dyDescent="0.15">
      <c r="A597" s="31">
        <v>64312.547853429613</v>
      </c>
      <c r="B597" s="32">
        <v>6.6542753699999988</v>
      </c>
      <c r="C597" s="32">
        <v>14.765149229691666</v>
      </c>
      <c r="D597" s="32">
        <f>C597/Table1[[#This Row],[Std. Price ($)]]</f>
        <v>2.2188966354260851</v>
      </c>
      <c r="E597" s="28">
        <v>10</v>
      </c>
      <c r="F597" s="28">
        <f>Table1[[#This Row],[APU
(units)]]*(1+Table1[[#This Row],[APU Trend]])^0</f>
        <v>10</v>
      </c>
      <c r="G597" s="28">
        <f>Table1[[#This Row],[APU
(units)]]*(1+Table1[[#This Row],[APU Trend]])^1</f>
        <v>15</v>
      </c>
      <c r="H597" s="28">
        <f>Table1[[#This Row],[APU
(units)]]*(1+Table1[[#This Row],[APU Trend]])^2</f>
        <v>22.5</v>
      </c>
      <c r="I597" s="55">
        <f>Table1[[#This Row],[APU
(units)]]*(1+Table1[[#This Row],[APU Trend]])^3</f>
        <v>33.75</v>
      </c>
      <c r="J597" s="55">
        <f>Table1[[#This Row],[APU
(units)]]*(1+Table1[[#This Row],[APU Trend]])^4</f>
        <v>50.625</v>
      </c>
      <c r="K597" s="55">
        <f>Table1[[#This Row],[APU
(units)]]*(1+Table1[[#This Row],[APU Trend]])^5</f>
        <v>75.9375</v>
      </c>
      <c r="L597" s="55">
        <f>Table1[[#This Row],[APU
(units)]]*(1+Table1[[#This Row],[APU Trend]])^6</f>
        <v>113.90625</v>
      </c>
      <c r="M597" s="55">
        <f>Table1[[#This Row],[APU
(units)]]*(1+Table1[[#This Row],[APU Trend]])^7</f>
        <v>170.859375</v>
      </c>
      <c r="N597" s="55">
        <f>Table1[[#This Row],[APU
(units)]]*(1+Table1[[#This Row],[APU Trend]])^8</f>
        <v>256.2890625</v>
      </c>
      <c r="O597" s="55">
        <f>Table1[[#This Row],[APU
(units)]]*(1+Table1[[#This Row],[APU Trend]])^9</f>
        <v>384.43359375</v>
      </c>
      <c r="P597" s="55">
        <f>Table1[[#This Row],[APU
(units)]]*(1+Table1[[#This Row],[APU Trend]])^10</f>
        <v>576.650390625</v>
      </c>
      <c r="Q597" s="55">
        <f>Table1[[#This Row],[APU
(units)]]*(1+Table1[[#This Row],[APU Trend]])^11</f>
        <v>864.9755859375</v>
      </c>
      <c r="R597" s="55">
        <f>SUM(Table1[[#This Row],[Oct]:[September]])</f>
        <v>2574.9267578125</v>
      </c>
      <c r="S597" s="55">
        <f>Table1[[#This Row],[On-Hand Stock ($)]]*Table1[[#This Row],[APU Trend]]</f>
        <v>7.3825746148458329</v>
      </c>
      <c r="T597" s="87">
        <v>0.5</v>
      </c>
      <c r="U597" s="87" t="b">
        <f>IF(AND(Table1[[#This Row],[INVENTROY SIZING]]&lt;0,Table1[[#This Row],[Lead Time (days)]]&lt;30),TRUE,FALSE)</f>
        <v>0</v>
      </c>
      <c r="V597" s="28">
        <v>1</v>
      </c>
      <c r="W597" s="28">
        <f>1.65+SQRT((30)*Table1[[#This Row],[Demand variability (COV)]])+(V597*Table1[[#This Row],[APU
(units)]])^2</f>
        <v>107.12722557505165</v>
      </c>
      <c r="X597" s="28">
        <f>(Table1[[#This Row],[INVENTORY IN UNITS ON HAND]]-W597)*Table1[[#This Row],[Std. Price ($)]]</f>
        <v>-698.08890937080844</v>
      </c>
      <c r="Y597" s="28">
        <v>1</v>
      </c>
      <c r="Z597" s="28">
        <v>5</v>
      </c>
    </row>
    <row r="598" spans="1:26" x14ac:dyDescent="0.15">
      <c r="A598" s="31">
        <v>77284.049063640618</v>
      </c>
      <c r="B598" s="32">
        <v>12.159182669999998</v>
      </c>
      <c r="C598" s="32">
        <v>30.669476648954916</v>
      </c>
      <c r="D598" s="32">
        <f>C598/Table1[[#This Row],[Std. Price ($)]]</f>
        <v>2.5223304461594145</v>
      </c>
      <c r="E598" s="28">
        <v>10</v>
      </c>
      <c r="F598" s="28">
        <f>Table1[[#This Row],[APU
(units)]]*(1+Table1[[#This Row],[APU Trend]])^0</f>
        <v>10</v>
      </c>
      <c r="G598" s="28">
        <f>Table1[[#This Row],[APU
(units)]]*(1+Table1[[#This Row],[APU Trend]])^1</f>
        <v>12</v>
      </c>
      <c r="H598" s="28">
        <f>Table1[[#This Row],[APU
(units)]]*(1+Table1[[#This Row],[APU Trend]])^2</f>
        <v>14.399999999999999</v>
      </c>
      <c r="I598" s="55">
        <f>Table1[[#This Row],[APU
(units)]]*(1+Table1[[#This Row],[APU Trend]])^3</f>
        <v>17.28</v>
      </c>
      <c r="J598" s="55">
        <f>Table1[[#This Row],[APU
(units)]]*(1+Table1[[#This Row],[APU Trend]])^4</f>
        <v>20.735999999999997</v>
      </c>
      <c r="K598" s="55">
        <f>Table1[[#This Row],[APU
(units)]]*(1+Table1[[#This Row],[APU Trend]])^5</f>
        <v>24.883199999999999</v>
      </c>
      <c r="L598" s="55">
        <f>Table1[[#This Row],[APU
(units)]]*(1+Table1[[#This Row],[APU Trend]])^6</f>
        <v>29.859839999999998</v>
      </c>
      <c r="M598" s="55">
        <f>Table1[[#This Row],[APU
(units)]]*(1+Table1[[#This Row],[APU Trend]])^7</f>
        <v>35.831807999999995</v>
      </c>
      <c r="N598" s="55">
        <f>Table1[[#This Row],[APU
(units)]]*(1+Table1[[#This Row],[APU Trend]])^8</f>
        <v>42.998169599999997</v>
      </c>
      <c r="O598" s="55">
        <f>Table1[[#This Row],[APU
(units)]]*(1+Table1[[#This Row],[APU Trend]])^9</f>
        <v>51.597803519999992</v>
      </c>
      <c r="P598" s="55">
        <f>Table1[[#This Row],[APU
(units)]]*(1+Table1[[#This Row],[APU Trend]])^10</f>
        <v>61.917364223999989</v>
      </c>
      <c r="Q598" s="55">
        <f>Table1[[#This Row],[APU
(units)]]*(1+Table1[[#This Row],[APU Trend]])^11</f>
        <v>74.300837068799993</v>
      </c>
      <c r="R598" s="55">
        <f>SUM(Table1[[#This Row],[Oct]:[September]])</f>
        <v>395.80502241279999</v>
      </c>
      <c r="S598" s="55">
        <f>Table1[[#This Row],[On-Hand Stock ($)]]*Table1[[#This Row],[APU Trend]]</f>
        <v>6.1338953297909837</v>
      </c>
      <c r="T598" s="87">
        <v>0.2</v>
      </c>
      <c r="U598" s="87" t="b">
        <f>IF(AND(Table1[[#This Row],[INVENTROY SIZING]]&lt;0,Table1[[#This Row],[Lead Time (days)]]&lt;30),TRUE,FALSE)</f>
        <v>0</v>
      </c>
      <c r="V598" s="28">
        <v>1</v>
      </c>
      <c r="W598" s="28">
        <f>1.65+SQRT((30)*Table1[[#This Row],[Demand variability (COV)]])+(V598*Table1[[#This Row],[APU
(units)]])^2</f>
        <v>107.72453701939497</v>
      </c>
      <c r="X598" s="28">
        <f>(Table1[[#This Row],[INVENTORY IN UNITS ON HAND]]-W598)*Table1[[#This Row],[Std. Price ($)]]</f>
        <v>-1279.1728470110456</v>
      </c>
      <c r="Y598" s="28">
        <v>1.23</v>
      </c>
      <c r="Z598" s="28">
        <v>5</v>
      </c>
    </row>
    <row r="599" spans="1:26" x14ac:dyDescent="0.15">
      <c r="A599" s="31">
        <v>24479.56595728601</v>
      </c>
      <c r="B599" s="32">
        <v>20.15085178</v>
      </c>
      <c r="C599" s="32">
        <v>41.265412531538793</v>
      </c>
      <c r="D599" s="32">
        <f>C599/Table1[[#This Row],[Std. Price ($)]]</f>
        <v>2.0478247263222533</v>
      </c>
      <c r="E599" s="28">
        <v>10</v>
      </c>
      <c r="F599" s="28">
        <f>Table1[[#This Row],[APU
(units)]]*(1+Table1[[#This Row],[APU Trend]])^0</f>
        <v>10</v>
      </c>
      <c r="G599" s="28">
        <f>Table1[[#This Row],[APU
(units)]]*(1+Table1[[#This Row],[APU Trend]])^1</f>
        <v>8</v>
      </c>
      <c r="H599" s="28">
        <f>Table1[[#This Row],[APU
(units)]]*(1+Table1[[#This Row],[APU Trend]])^2</f>
        <v>6.4000000000000012</v>
      </c>
      <c r="I599" s="55">
        <f>Table1[[#This Row],[APU
(units)]]*(1+Table1[[#This Row],[APU Trend]])^3</f>
        <v>5.120000000000001</v>
      </c>
      <c r="J599" s="55">
        <f>Table1[[#This Row],[APU
(units)]]*(1+Table1[[#This Row],[APU Trend]])^4</f>
        <v>4.0960000000000019</v>
      </c>
      <c r="K599" s="55">
        <f>Table1[[#This Row],[APU
(units)]]*(1+Table1[[#This Row],[APU Trend]])^5</f>
        <v>3.2768000000000019</v>
      </c>
      <c r="L599" s="55">
        <f>Table1[[#This Row],[APU
(units)]]*(1+Table1[[#This Row],[APU Trend]])^6</f>
        <v>2.6214400000000015</v>
      </c>
      <c r="M599" s="55">
        <f>Table1[[#This Row],[APU
(units)]]*(1+Table1[[#This Row],[APU Trend]])^7</f>
        <v>2.0971520000000017</v>
      </c>
      <c r="N599" s="55">
        <f>Table1[[#This Row],[APU
(units)]]*(1+Table1[[#This Row],[APU Trend]])^8</f>
        <v>1.6777216000000015</v>
      </c>
      <c r="O599" s="55">
        <f>Table1[[#This Row],[APU
(units)]]*(1+Table1[[#This Row],[APU Trend]])^9</f>
        <v>1.3421772800000011</v>
      </c>
      <c r="P599" s="55">
        <f>Table1[[#This Row],[APU
(units)]]*(1+Table1[[#This Row],[APU Trend]])^10</f>
        <v>1.0737418240000012</v>
      </c>
      <c r="Q599" s="55">
        <f>Table1[[#This Row],[APU
(units)]]*(1+Table1[[#This Row],[APU Trend]])^11</f>
        <v>0.85899345920000092</v>
      </c>
      <c r="R599" s="55">
        <f>SUM(Table1[[#This Row],[Oct]:[September]])</f>
        <v>46.564026163200012</v>
      </c>
      <c r="S599" s="55">
        <f>Table1[[#This Row],[On-Hand Stock ($)]]*Table1[[#This Row],[APU Trend]]</f>
        <v>-8.2530825063077593</v>
      </c>
      <c r="T599" s="87">
        <v>-0.2</v>
      </c>
      <c r="U599" s="87" t="b">
        <f>IF(AND(Table1[[#This Row],[INVENTROY SIZING]]&lt;0,Table1[[#This Row],[Lead Time (days)]]&lt;30),TRUE,FALSE)</f>
        <v>1</v>
      </c>
      <c r="V599" s="28">
        <v>1</v>
      </c>
      <c r="W599" s="28">
        <f>1.65+SQRT((30)*Table1[[#This Row],[Demand variability (COV)]])+(V599*Table1[[#This Row],[APU
(units)]])^2</f>
        <v>110.5156641037206</v>
      </c>
      <c r="X599" s="28">
        <f>(Table1[[#This Row],[INVENTORY IN UNITS ON HAND]]-W599)*Table1[[#This Row],[Std. Price ($)]]</f>
        <v>-2185.7193541908018</v>
      </c>
      <c r="Y599" s="28">
        <v>2.62</v>
      </c>
      <c r="Z599" s="28">
        <v>2</v>
      </c>
    </row>
    <row r="600" spans="1:26" x14ac:dyDescent="0.15">
      <c r="A600" s="31">
        <v>16763.752028427138</v>
      </c>
      <c r="B600" s="32">
        <v>14.963999999999999</v>
      </c>
      <c r="C600" s="32">
        <v>52.898683200000001</v>
      </c>
      <c r="D600" s="32">
        <f>C600/Table1[[#This Row],[Std. Price ($)]]</f>
        <v>3.5350630312750604</v>
      </c>
      <c r="E600" s="28">
        <v>18</v>
      </c>
      <c r="F600" s="28">
        <f>Table1[[#This Row],[APU
(units)]]*(1+Table1[[#This Row],[APU Trend]])^0</f>
        <v>18</v>
      </c>
      <c r="G600" s="28">
        <f>Table1[[#This Row],[APU
(units)]]*(1+Table1[[#This Row],[APU Trend]])^1</f>
        <v>7.2</v>
      </c>
      <c r="H600" s="28">
        <f>Table1[[#This Row],[APU
(units)]]*(1+Table1[[#This Row],[APU Trend]])^2</f>
        <v>2.8800000000000008</v>
      </c>
      <c r="I600" s="55">
        <f>Table1[[#This Row],[APU
(units)]]*(1+Table1[[#This Row],[APU Trend]])^3</f>
        <v>1.1520000000000004</v>
      </c>
      <c r="J600" s="55">
        <f>Table1[[#This Row],[APU
(units)]]*(1+Table1[[#This Row],[APU Trend]])^4</f>
        <v>0.46080000000000021</v>
      </c>
      <c r="K600" s="55">
        <f>Table1[[#This Row],[APU
(units)]]*(1+Table1[[#This Row],[APU Trend]])^5</f>
        <v>0.18432000000000009</v>
      </c>
      <c r="L600" s="55">
        <f>Table1[[#This Row],[APU
(units)]]*(1+Table1[[#This Row],[APU Trend]])^6</f>
        <v>7.3728000000000044E-2</v>
      </c>
      <c r="M600" s="55">
        <f>Table1[[#This Row],[APU
(units)]]*(1+Table1[[#This Row],[APU Trend]])^7</f>
        <v>2.9491200000000023E-2</v>
      </c>
      <c r="N600" s="55">
        <f>Table1[[#This Row],[APU
(units)]]*(1+Table1[[#This Row],[APU Trend]])^8</f>
        <v>1.179648000000001E-2</v>
      </c>
      <c r="O600" s="55">
        <f>Table1[[#This Row],[APU
(units)]]*(1+Table1[[#This Row],[APU Trend]])^9</f>
        <v>4.7185920000000041E-3</v>
      </c>
      <c r="P600" s="55">
        <f>Table1[[#This Row],[APU
(units)]]*(1+Table1[[#This Row],[APU Trend]])^10</f>
        <v>1.8874368000000019E-3</v>
      </c>
      <c r="Q600" s="55">
        <f>Table1[[#This Row],[APU
(units)]]*(1+Table1[[#This Row],[APU Trend]])^11</f>
        <v>7.5497472000000086E-4</v>
      </c>
      <c r="R600" s="55">
        <f>SUM(Table1[[#This Row],[Oct]:[September]])</f>
        <v>29.999496683519997</v>
      </c>
      <c r="S600" s="55">
        <f>Table1[[#This Row],[On-Hand Stock ($)]]*Table1[[#This Row],[APU Trend]]</f>
        <v>-31.73920992</v>
      </c>
      <c r="T600" s="87">
        <v>-0.6</v>
      </c>
      <c r="U600" s="87" t="b">
        <f>IF(AND(Table1[[#This Row],[INVENTROY SIZING]]&lt;0,Table1[[#This Row],[Lead Time (days)]]&lt;30),TRUE,FALSE)</f>
        <v>1</v>
      </c>
      <c r="V600" s="28">
        <v>1</v>
      </c>
      <c r="W600" s="28">
        <f>1.65+SQRT((30)*Table1[[#This Row],[Demand variability (COV)]])+(V600*Table1[[#This Row],[APU
(units)]])^2</f>
        <v>328.38861278752586</v>
      </c>
      <c r="X600" s="28">
        <f>(Table1[[#This Row],[INVENTORY IN UNITS ON HAND]]-W600)*Table1[[#This Row],[Std. Price ($)]]</f>
        <v>-4861.1085185525362</v>
      </c>
      <c r="Y600" s="28">
        <v>0.25</v>
      </c>
      <c r="Z600" s="28">
        <v>16</v>
      </c>
    </row>
    <row r="601" spans="1:26" x14ac:dyDescent="0.15">
      <c r="A601" s="31">
        <v>34756.297032027149</v>
      </c>
      <c r="B601" s="32">
        <v>7.5418869599999994</v>
      </c>
      <c r="C601" s="32">
        <v>64.354545649260515</v>
      </c>
      <c r="D601" s="32">
        <f>C601/Table1[[#This Row],[Std. Price ($)]]</f>
        <v>8.5329501742174774</v>
      </c>
      <c r="E601" s="28">
        <v>18</v>
      </c>
      <c r="F601" s="28">
        <f>Table1[[#This Row],[APU
(units)]]*(1+Table1[[#This Row],[APU Trend]])^0</f>
        <v>18</v>
      </c>
      <c r="G601" s="28">
        <f>Table1[[#This Row],[APU
(units)]]*(1+Table1[[#This Row],[APU Trend]])^1</f>
        <v>21.599999999999998</v>
      </c>
      <c r="H601" s="28">
        <f>Table1[[#This Row],[APU
(units)]]*(1+Table1[[#This Row],[APU Trend]])^2</f>
        <v>25.919999999999998</v>
      </c>
      <c r="I601" s="55">
        <f>Table1[[#This Row],[APU
(units)]]*(1+Table1[[#This Row],[APU Trend]])^3</f>
        <v>31.103999999999999</v>
      </c>
      <c r="J601" s="55">
        <f>Table1[[#This Row],[APU
(units)]]*(1+Table1[[#This Row],[APU Trend]])^4</f>
        <v>37.324799999999996</v>
      </c>
      <c r="K601" s="55">
        <f>Table1[[#This Row],[APU
(units)]]*(1+Table1[[#This Row],[APU Trend]])^5</f>
        <v>44.789760000000001</v>
      </c>
      <c r="L601" s="55">
        <f>Table1[[#This Row],[APU
(units)]]*(1+Table1[[#This Row],[APU Trend]])^6</f>
        <v>53.747711999999993</v>
      </c>
      <c r="M601" s="55">
        <f>Table1[[#This Row],[APU
(units)]]*(1+Table1[[#This Row],[APU Trend]])^7</f>
        <v>64.497254399999989</v>
      </c>
      <c r="N601" s="55">
        <f>Table1[[#This Row],[APU
(units)]]*(1+Table1[[#This Row],[APU Trend]])^8</f>
        <v>77.396705279999992</v>
      </c>
      <c r="O601" s="55">
        <f>Table1[[#This Row],[APU
(units)]]*(1+Table1[[#This Row],[APU Trend]])^9</f>
        <v>92.876046335999987</v>
      </c>
      <c r="P601" s="55">
        <f>Table1[[#This Row],[APU
(units)]]*(1+Table1[[#This Row],[APU Trend]])^10</f>
        <v>111.45125560319998</v>
      </c>
      <c r="Q601" s="55">
        <f>Table1[[#This Row],[APU
(units)]]*(1+Table1[[#This Row],[APU Trend]])^11</f>
        <v>133.74150672383999</v>
      </c>
      <c r="R601" s="55">
        <f>SUM(Table1[[#This Row],[Oct]:[September]])</f>
        <v>712.44904034303988</v>
      </c>
      <c r="S601" s="55">
        <f>Table1[[#This Row],[On-Hand Stock ($)]]*Table1[[#This Row],[APU Trend]]</f>
        <v>12.870909129852103</v>
      </c>
      <c r="T601" s="87">
        <v>0.2</v>
      </c>
      <c r="U601" s="87" t="b">
        <f>IF(AND(Table1[[#This Row],[INVENTROY SIZING]]&lt;0,Table1[[#This Row],[Lead Time (days)]]&lt;30),TRUE,FALSE)</f>
        <v>0</v>
      </c>
      <c r="V601" s="28">
        <v>0.85</v>
      </c>
      <c r="W601" s="28">
        <f>1.65+SQRT((30)*Table1[[#This Row],[Demand variability (COV)]])+(V601*Table1[[#This Row],[APU
(units)]])^2</f>
        <v>244.10062198643138</v>
      </c>
      <c r="X601" s="28">
        <f>(Table1[[#This Row],[INVENTORY IN UNITS ON HAND]]-W601)*Table1[[#This Row],[Std. Price ($)]]</f>
        <v>-1776.6247522380954</v>
      </c>
      <c r="Y601" s="28">
        <v>2.33</v>
      </c>
      <c r="Z601" s="28">
        <v>5</v>
      </c>
    </row>
    <row r="602" spans="1:26" x14ac:dyDescent="0.15">
      <c r="A602" s="31">
        <v>39358.367714386302</v>
      </c>
      <c r="B602" s="32">
        <v>5.4068126899999998</v>
      </c>
      <c r="C602" s="32">
        <v>12.1680476056865</v>
      </c>
      <c r="D602" s="32">
        <f>C602/Table1[[#This Row],[Std. Price ($)]]</f>
        <v>2.2505028939122544</v>
      </c>
      <c r="E602" s="28">
        <v>10</v>
      </c>
      <c r="F602" s="28">
        <f>Table1[[#This Row],[APU
(units)]]*(1+Table1[[#This Row],[APU Trend]])^0</f>
        <v>10</v>
      </c>
      <c r="G602" s="28">
        <f>Table1[[#This Row],[APU
(units)]]*(1+Table1[[#This Row],[APU Trend]])^1</f>
        <v>12</v>
      </c>
      <c r="H602" s="28">
        <f>Table1[[#This Row],[APU
(units)]]*(1+Table1[[#This Row],[APU Trend]])^2</f>
        <v>14.399999999999999</v>
      </c>
      <c r="I602" s="55">
        <f>Table1[[#This Row],[APU
(units)]]*(1+Table1[[#This Row],[APU Trend]])^3</f>
        <v>17.28</v>
      </c>
      <c r="J602" s="55">
        <f>Table1[[#This Row],[APU
(units)]]*(1+Table1[[#This Row],[APU Trend]])^4</f>
        <v>20.735999999999997</v>
      </c>
      <c r="K602" s="55">
        <f>Table1[[#This Row],[APU
(units)]]*(1+Table1[[#This Row],[APU Trend]])^5</f>
        <v>24.883199999999999</v>
      </c>
      <c r="L602" s="55">
        <f>Table1[[#This Row],[APU
(units)]]*(1+Table1[[#This Row],[APU Trend]])^6</f>
        <v>29.859839999999998</v>
      </c>
      <c r="M602" s="55">
        <f>Table1[[#This Row],[APU
(units)]]*(1+Table1[[#This Row],[APU Trend]])^7</f>
        <v>35.831807999999995</v>
      </c>
      <c r="N602" s="55">
        <f>Table1[[#This Row],[APU
(units)]]*(1+Table1[[#This Row],[APU Trend]])^8</f>
        <v>42.998169599999997</v>
      </c>
      <c r="O602" s="55">
        <f>Table1[[#This Row],[APU
(units)]]*(1+Table1[[#This Row],[APU Trend]])^9</f>
        <v>51.597803519999992</v>
      </c>
      <c r="P602" s="55">
        <f>Table1[[#This Row],[APU
(units)]]*(1+Table1[[#This Row],[APU Trend]])^10</f>
        <v>61.917364223999989</v>
      </c>
      <c r="Q602" s="55">
        <f>Table1[[#This Row],[APU
(units)]]*(1+Table1[[#This Row],[APU Trend]])^11</f>
        <v>74.300837068799993</v>
      </c>
      <c r="R602" s="55">
        <f>SUM(Table1[[#This Row],[Oct]:[September]])</f>
        <v>395.80502241279999</v>
      </c>
      <c r="S602" s="55">
        <f>Table1[[#This Row],[On-Hand Stock ($)]]*Table1[[#This Row],[APU Trend]]</f>
        <v>2.4336095211373001</v>
      </c>
      <c r="T602" s="87">
        <v>0.2</v>
      </c>
      <c r="U602" s="87" t="b">
        <f>IF(AND(Table1[[#This Row],[INVENTROY SIZING]]&lt;0,Table1[[#This Row],[Lead Time (days)]]&lt;30),TRUE,FALSE)</f>
        <v>0</v>
      </c>
      <c r="V602" s="28">
        <v>1</v>
      </c>
      <c r="W602" s="28">
        <f>1.65+SQRT((30)*Table1[[#This Row],[Demand variability (COV)]])+(V602*Table1[[#This Row],[APU
(units)]])^2</f>
        <v>107.07217668469039</v>
      </c>
      <c r="X602" s="28">
        <f>(Table1[[#This Row],[INVENTORY IN UNITS ON HAND]]-W602)*Table1[[#This Row],[Std. Price ($)]]</f>
        <v>-566.75115603901963</v>
      </c>
      <c r="Y602" s="28">
        <v>0.98</v>
      </c>
      <c r="Z602" s="28">
        <v>5</v>
      </c>
    </row>
    <row r="603" spans="1:26" x14ac:dyDescent="0.15">
      <c r="A603" s="31">
        <v>55930.937984800468</v>
      </c>
      <c r="B603" s="32">
        <v>6.3639999999999999</v>
      </c>
      <c r="C603" s="32">
        <v>8.103612</v>
      </c>
      <c r="D603" s="32">
        <f>C603/Table1[[#This Row],[Std. Price ($)]]</f>
        <v>1.2733519798868635</v>
      </c>
      <c r="E603" s="28">
        <v>10</v>
      </c>
      <c r="F603" s="28">
        <f>Table1[[#This Row],[APU
(units)]]*(1+Table1[[#This Row],[APU Trend]])^0</f>
        <v>10</v>
      </c>
      <c r="G603" s="28">
        <f>Table1[[#This Row],[APU
(units)]]*(1+Table1[[#This Row],[APU Trend]])^1</f>
        <v>25</v>
      </c>
      <c r="H603" s="28">
        <f>Table1[[#This Row],[APU
(units)]]*(1+Table1[[#This Row],[APU Trend]])^2</f>
        <v>62.5</v>
      </c>
      <c r="I603" s="55">
        <f>Table1[[#This Row],[APU
(units)]]*(1+Table1[[#This Row],[APU Trend]])^3</f>
        <v>156.25</v>
      </c>
      <c r="J603" s="55">
        <f>Table1[[#This Row],[APU
(units)]]*(1+Table1[[#This Row],[APU Trend]])^4</f>
        <v>390.625</v>
      </c>
      <c r="K603" s="55">
        <f>Table1[[#This Row],[APU
(units)]]*(1+Table1[[#This Row],[APU Trend]])^5</f>
        <v>976.5625</v>
      </c>
      <c r="L603" s="55">
        <f>Table1[[#This Row],[APU
(units)]]*(1+Table1[[#This Row],[APU Trend]])^6</f>
        <v>2441.40625</v>
      </c>
      <c r="M603" s="55">
        <f>Table1[[#This Row],[APU
(units)]]*(1+Table1[[#This Row],[APU Trend]])^7</f>
        <v>6103.515625</v>
      </c>
      <c r="N603" s="55">
        <f>Table1[[#This Row],[APU
(units)]]*(1+Table1[[#This Row],[APU Trend]])^8</f>
        <v>15258.7890625</v>
      </c>
      <c r="O603" s="55">
        <f>Table1[[#This Row],[APU
(units)]]*(1+Table1[[#This Row],[APU Trend]])^9</f>
        <v>38146.97265625</v>
      </c>
      <c r="P603" s="55">
        <f>Table1[[#This Row],[APU
(units)]]*(1+Table1[[#This Row],[APU Trend]])^10</f>
        <v>95367.431640625</v>
      </c>
      <c r="Q603" s="55">
        <f>Table1[[#This Row],[APU
(units)]]*(1+Table1[[#This Row],[APU Trend]])^11</f>
        <v>238418.5791015625</v>
      </c>
      <c r="R603" s="55">
        <f>SUM(Table1[[#This Row],[Oct]:[September]])</f>
        <v>397357.6318359375</v>
      </c>
      <c r="S603" s="55">
        <f>Table1[[#This Row],[On-Hand Stock ($)]]*Table1[[#This Row],[APU Trend]]</f>
        <v>12.155418000000001</v>
      </c>
      <c r="T603" s="87">
        <v>1.5</v>
      </c>
      <c r="U603" s="87" t="b">
        <f>IF(AND(Table1[[#This Row],[INVENTROY SIZING]]&lt;0,Table1[[#This Row],[Lead Time (days)]]&lt;30),TRUE,FALSE)</f>
        <v>0</v>
      </c>
      <c r="V603" s="28">
        <v>1</v>
      </c>
      <c r="W603" s="28">
        <f>1.65+SQRT((30)*Table1[[#This Row],[Demand variability (COV)]])+(V603*Table1[[#This Row],[APU
(units)]])^2</f>
        <v>104.38861278752583</v>
      </c>
      <c r="X603" s="28">
        <f>(Table1[[#This Row],[INVENTORY IN UNITS ON HAND]]-W603)*Table1[[#This Row],[Std. Price ($)]]</f>
        <v>-656.22551977981436</v>
      </c>
      <c r="Y603" s="28">
        <v>0.25</v>
      </c>
      <c r="Z603" s="28">
        <v>8</v>
      </c>
    </row>
    <row r="604" spans="1:26" x14ac:dyDescent="0.15">
      <c r="A604" s="31">
        <v>28439.440136765126</v>
      </c>
      <c r="B604" s="32">
        <v>16.984999999999999</v>
      </c>
      <c r="C604" s="32">
        <v>58.474218000000008</v>
      </c>
      <c r="D604" s="32">
        <f>C604/Table1[[#This Row],[Std. Price ($)]]</f>
        <v>3.4426975566676483</v>
      </c>
      <c r="E604" s="28">
        <v>18</v>
      </c>
      <c r="F604" s="28">
        <f>Table1[[#This Row],[APU
(units)]]*(1+Table1[[#This Row],[APU Trend]])^0</f>
        <v>18</v>
      </c>
      <c r="G604" s="28">
        <f>Table1[[#This Row],[APU
(units)]]*(1+Table1[[#This Row],[APU Trend]])^1</f>
        <v>32.4</v>
      </c>
      <c r="H604" s="28">
        <f>Table1[[#This Row],[APU
(units)]]*(1+Table1[[#This Row],[APU Trend]])^2</f>
        <v>58.320000000000007</v>
      </c>
      <c r="I604" s="55">
        <f>Table1[[#This Row],[APU
(units)]]*(1+Table1[[#This Row],[APU Trend]])^3</f>
        <v>104.97600000000001</v>
      </c>
      <c r="J604" s="55">
        <f>Table1[[#This Row],[APU
(units)]]*(1+Table1[[#This Row],[APU Trend]])^4</f>
        <v>188.95680000000004</v>
      </c>
      <c r="K604" s="55">
        <f>Table1[[#This Row],[APU
(units)]]*(1+Table1[[#This Row],[APU Trend]])^5</f>
        <v>340.12224000000009</v>
      </c>
      <c r="L604" s="55">
        <f>Table1[[#This Row],[APU
(units)]]*(1+Table1[[#This Row],[APU Trend]])^6</f>
        <v>612.22003200000017</v>
      </c>
      <c r="M604" s="55">
        <f>Table1[[#This Row],[APU
(units)]]*(1+Table1[[#This Row],[APU Trend]])^7</f>
        <v>1101.9960576000003</v>
      </c>
      <c r="N604" s="55">
        <f>Table1[[#This Row],[APU
(units)]]*(1+Table1[[#This Row],[APU Trend]])^8</f>
        <v>1983.5929036800007</v>
      </c>
      <c r="O604" s="55">
        <f>Table1[[#This Row],[APU
(units)]]*(1+Table1[[#This Row],[APU Trend]])^9</f>
        <v>3570.4672266240013</v>
      </c>
      <c r="P604" s="55">
        <f>Table1[[#This Row],[APU
(units)]]*(1+Table1[[#This Row],[APU Trend]])^10</f>
        <v>6426.8410079232026</v>
      </c>
      <c r="Q604" s="55">
        <f>Table1[[#This Row],[APU
(units)]]*(1+Table1[[#This Row],[APU Trend]])^11</f>
        <v>11568.313814261766</v>
      </c>
      <c r="R604" s="55">
        <f>SUM(Table1[[#This Row],[Oct]:[September]])</f>
        <v>26006.206082088975</v>
      </c>
      <c r="S604" s="55">
        <f>Table1[[#This Row],[On-Hand Stock ($)]]*Table1[[#This Row],[APU Trend]]</f>
        <v>46.779374400000009</v>
      </c>
      <c r="T604" s="87">
        <v>0.8</v>
      </c>
      <c r="U604" s="87" t="b">
        <f>IF(AND(Table1[[#This Row],[INVENTROY SIZING]]&lt;0,Table1[[#This Row],[Lead Time (days)]]&lt;30),TRUE,FALSE)</f>
        <v>0</v>
      </c>
      <c r="V604" s="28">
        <v>1</v>
      </c>
      <c r="W604" s="28">
        <f>1.65+SQRT((30)*Table1[[#This Row],[Demand variability (COV)]])+(V604*Table1[[#This Row],[APU
(units)]])^2</f>
        <v>328.38861278752586</v>
      </c>
      <c r="X604" s="28">
        <f>(Table1[[#This Row],[INVENTORY IN UNITS ON HAND]]-W604)*Table1[[#This Row],[Std. Price ($)]]</f>
        <v>-5519.206370196126</v>
      </c>
      <c r="Y604" s="28">
        <v>0.25</v>
      </c>
      <c r="Z604" s="28">
        <v>16</v>
      </c>
    </row>
    <row r="605" spans="1:26" x14ac:dyDescent="0.15">
      <c r="A605" s="31">
        <v>56490.52411686338</v>
      </c>
      <c r="B605" s="32">
        <v>20.020799999999998</v>
      </c>
      <c r="C605" s="32">
        <v>187.94800169522114</v>
      </c>
      <c r="D605" s="32">
        <f>C605/Table1[[#This Row],[Std. Price ($)]]</f>
        <v>9.3876369423410235</v>
      </c>
      <c r="E605" s="28">
        <v>10</v>
      </c>
      <c r="F605" s="28">
        <f>Table1[[#This Row],[APU
(units)]]*(1+Table1[[#This Row],[APU Trend]])^0</f>
        <v>10</v>
      </c>
      <c r="G605" s="28">
        <f>Table1[[#This Row],[APU
(units)]]*(1+Table1[[#This Row],[APU Trend]])^1</f>
        <v>3.0000000000000004</v>
      </c>
      <c r="H605" s="28">
        <f>Table1[[#This Row],[APU
(units)]]*(1+Table1[[#This Row],[APU Trend]])^2</f>
        <v>0.90000000000000024</v>
      </c>
      <c r="I605" s="55">
        <f>Table1[[#This Row],[APU
(units)]]*(1+Table1[[#This Row],[APU Trend]])^3</f>
        <v>0.27000000000000013</v>
      </c>
      <c r="J605" s="55">
        <f>Table1[[#This Row],[APU
(units)]]*(1+Table1[[#This Row],[APU Trend]])^4</f>
        <v>8.1000000000000044E-2</v>
      </c>
      <c r="K605" s="55">
        <f>Table1[[#This Row],[APU
(units)]]*(1+Table1[[#This Row],[APU Trend]])^5</f>
        <v>2.4300000000000016E-2</v>
      </c>
      <c r="L605" s="55">
        <f>Table1[[#This Row],[APU
(units)]]*(1+Table1[[#This Row],[APU Trend]])^6</f>
        <v>7.2900000000000057E-3</v>
      </c>
      <c r="M605" s="55">
        <f>Table1[[#This Row],[APU
(units)]]*(1+Table1[[#This Row],[APU Trend]])^7</f>
        <v>2.1870000000000023E-3</v>
      </c>
      <c r="N605" s="55">
        <f>Table1[[#This Row],[APU
(units)]]*(1+Table1[[#This Row],[APU Trend]])^8</f>
        <v>6.5610000000000071E-4</v>
      </c>
      <c r="O605" s="55">
        <f>Table1[[#This Row],[APU
(units)]]*(1+Table1[[#This Row],[APU Trend]])^9</f>
        <v>1.9683000000000024E-4</v>
      </c>
      <c r="P605" s="55">
        <f>Table1[[#This Row],[APU
(units)]]*(1+Table1[[#This Row],[APU Trend]])^10</f>
        <v>5.9049000000000078E-5</v>
      </c>
      <c r="Q605" s="55">
        <f>Table1[[#This Row],[APU
(units)]]*(1+Table1[[#This Row],[APU Trend]])^11</f>
        <v>1.7714700000000025E-5</v>
      </c>
      <c r="R605" s="55">
        <f>SUM(Table1[[#This Row],[Oct]:[September]])</f>
        <v>14.2857066937</v>
      </c>
      <c r="S605" s="55">
        <f>Table1[[#This Row],[On-Hand Stock ($)]]*Table1[[#This Row],[APU Trend]]</f>
        <v>-131.56360118665478</v>
      </c>
      <c r="T605" s="87">
        <v>-0.7</v>
      </c>
      <c r="U605" s="87" t="b">
        <f>IF(AND(Table1[[#This Row],[INVENTROY SIZING]]&lt;0,Table1[[#This Row],[Lead Time (days)]]&lt;30),TRUE,FALSE)</f>
        <v>1</v>
      </c>
      <c r="V605" s="28">
        <v>0.84</v>
      </c>
      <c r="W605" s="28">
        <f>1.65+SQRT((30)*Table1[[#This Row],[Demand variability (COV)]])+(V605*Table1[[#This Row],[APU
(units)]])^2</f>
        <v>78.850783086353601</v>
      </c>
      <c r="X605" s="28">
        <f>(Table1[[#This Row],[INVENTORY IN UNITS ON HAND]]-W605)*Table1[[#This Row],[Std. Price ($)]]</f>
        <v>-1390.7077563200469</v>
      </c>
      <c r="Y605" s="28">
        <v>1.47</v>
      </c>
      <c r="Z605" s="28">
        <v>16</v>
      </c>
    </row>
    <row r="606" spans="1:26" x14ac:dyDescent="0.15">
      <c r="A606" s="31">
        <v>14719.852977094328</v>
      </c>
      <c r="B606" s="32">
        <v>17.759</v>
      </c>
      <c r="C606" s="32">
        <v>41.669051325000012</v>
      </c>
      <c r="D606" s="32">
        <f>C606/Table1[[#This Row],[Std. Price ($)]]</f>
        <v>2.3463624824032889</v>
      </c>
      <c r="E606" s="28">
        <v>18</v>
      </c>
      <c r="F606" s="28">
        <f>Table1[[#This Row],[APU
(units)]]*(1+Table1[[#This Row],[APU Trend]])^0</f>
        <v>18</v>
      </c>
      <c r="G606" s="28">
        <f>Table1[[#This Row],[APU
(units)]]*(1+Table1[[#This Row],[APU Trend]])^1</f>
        <v>39.6</v>
      </c>
      <c r="H606" s="28">
        <f>Table1[[#This Row],[APU
(units)]]*(1+Table1[[#This Row],[APU Trend]])^2</f>
        <v>87.120000000000019</v>
      </c>
      <c r="I606" s="55">
        <f>Table1[[#This Row],[APU
(units)]]*(1+Table1[[#This Row],[APU Trend]])^3</f>
        <v>191.66400000000004</v>
      </c>
      <c r="J606" s="55">
        <f>Table1[[#This Row],[APU
(units)]]*(1+Table1[[#This Row],[APU Trend]])^4</f>
        <v>421.66080000000011</v>
      </c>
      <c r="K606" s="55">
        <f>Table1[[#This Row],[APU
(units)]]*(1+Table1[[#This Row],[APU Trend]])^5</f>
        <v>927.65376000000037</v>
      </c>
      <c r="L606" s="55">
        <f>Table1[[#This Row],[APU
(units)]]*(1+Table1[[#This Row],[APU Trend]])^6</f>
        <v>2040.8382720000009</v>
      </c>
      <c r="M606" s="55">
        <f>Table1[[#This Row],[APU
(units)]]*(1+Table1[[#This Row],[APU Trend]])^7</f>
        <v>4489.8441984000028</v>
      </c>
      <c r="N606" s="55">
        <f>Table1[[#This Row],[APU
(units)]]*(1+Table1[[#This Row],[APU Trend]])^8</f>
        <v>9877.6572364800049</v>
      </c>
      <c r="O606" s="55">
        <f>Table1[[#This Row],[APU
(units)]]*(1+Table1[[#This Row],[APU Trend]])^9</f>
        <v>21730.845920256012</v>
      </c>
      <c r="P606" s="55">
        <f>Table1[[#This Row],[APU
(units)]]*(1+Table1[[#This Row],[APU Trend]])^10</f>
        <v>47807.861024563237</v>
      </c>
      <c r="Q606" s="55">
        <f>Table1[[#This Row],[APU
(units)]]*(1+Table1[[#This Row],[APU Trend]])^11</f>
        <v>105177.29425403912</v>
      </c>
      <c r="R606" s="55">
        <f>SUM(Table1[[#This Row],[Oct]:[September]])</f>
        <v>192810.03946573837</v>
      </c>
      <c r="S606" s="55">
        <f>Table1[[#This Row],[On-Hand Stock ($)]]*Table1[[#This Row],[APU Trend]]</f>
        <v>50.002861590000016</v>
      </c>
      <c r="T606" s="87">
        <v>1.2</v>
      </c>
      <c r="U606" s="87" t="b">
        <f>IF(AND(Table1[[#This Row],[INVENTROY SIZING]]&lt;0,Table1[[#This Row],[Lead Time (days)]]&lt;30),TRUE,FALSE)</f>
        <v>0</v>
      </c>
      <c r="V606" s="28">
        <v>1</v>
      </c>
      <c r="W606" s="28">
        <f>1.65+SQRT((30)*Table1[[#This Row],[Demand variability (COV)]])+(V606*Table1[[#This Row],[APU
(units)]])^2</f>
        <v>328.38861278752586</v>
      </c>
      <c r="X606" s="28">
        <f>(Table1[[#This Row],[INVENTORY IN UNITS ON HAND]]-W606)*Table1[[#This Row],[Std. Price ($)]]</f>
        <v>-5790.1843231686726</v>
      </c>
      <c r="Y606" s="28">
        <v>0.25</v>
      </c>
      <c r="Z606" s="28">
        <v>11</v>
      </c>
    </row>
    <row r="607" spans="1:26" x14ac:dyDescent="0.15">
      <c r="A607" s="31">
        <v>66054.84358328204</v>
      </c>
      <c r="B607" s="32">
        <v>11.953999999999999</v>
      </c>
      <c r="C607" s="32">
        <v>44.594695199999997</v>
      </c>
      <c r="D607" s="32">
        <f>C607/Table1[[#This Row],[Std. Price ($)]]</f>
        <v>3.7305249456248957</v>
      </c>
      <c r="E607" s="28">
        <v>18</v>
      </c>
      <c r="F607" s="28">
        <f>Table1[[#This Row],[APU
(units)]]*(1+Table1[[#This Row],[APU Trend]])^0</f>
        <v>18</v>
      </c>
      <c r="G607" s="28">
        <f>Table1[[#This Row],[APU
(units)]]*(1+Table1[[#This Row],[APU Trend]])^1</f>
        <v>39.6</v>
      </c>
      <c r="H607" s="28">
        <f>Table1[[#This Row],[APU
(units)]]*(1+Table1[[#This Row],[APU Trend]])^2</f>
        <v>87.120000000000019</v>
      </c>
      <c r="I607" s="55">
        <f>Table1[[#This Row],[APU
(units)]]*(1+Table1[[#This Row],[APU Trend]])^3</f>
        <v>191.66400000000004</v>
      </c>
      <c r="J607" s="55">
        <f>Table1[[#This Row],[APU
(units)]]*(1+Table1[[#This Row],[APU Trend]])^4</f>
        <v>421.66080000000011</v>
      </c>
      <c r="K607" s="55">
        <f>Table1[[#This Row],[APU
(units)]]*(1+Table1[[#This Row],[APU Trend]])^5</f>
        <v>927.65376000000037</v>
      </c>
      <c r="L607" s="55">
        <f>Table1[[#This Row],[APU
(units)]]*(1+Table1[[#This Row],[APU Trend]])^6</f>
        <v>2040.8382720000009</v>
      </c>
      <c r="M607" s="55">
        <f>Table1[[#This Row],[APU
(units)]]*(1+Table1[[#This Row],[APU Trend]])^7</f>
        <v>4489.8441984000028</v>
      </c>
      <c r="N607" s="55">
        <f>Table1[[#This Row],[APU
(units)]]*(1+Table1[[#This Row],[APU Trend]])^8</f>
        <v>9877.6572364800049</v>
      </c>
      <c r="O607" s="55">
        <f>Table1[[#This Row],[APU
(units)]]*(1+Table1[[#This Row],[APU Trend]])^9</f>
        <v>21730.845920256012</v>
      </c>
      <c r="P607" s="55">
        <f>Table1[[#This Row],[APU
(units)]]*(1+Table1[[#This Row],[APU Trend]])^10</f>
        <v>47807.861024563237</v>
      </c>
      <c r="Q607" s="55">
        <f>Table1[[#This Row],[APU
(units)]]*(1+Table1[[#This Row],[APU Trend]])^11</f>
        <v>105177.29425403912</v>
      </c>
      <c r="R607" s="55">
        <f>SUM(Table1[[#This Row],[Oct]:[September]])</f>
        <v>192810.03946573837</v>
      </c>
      <c r="S607" s="55">
        <f>Table1[[#This Row],[On-Hand Stock ($)]]*Table1[[#This Row],[APU Trend]]</f>
        <v>53.513634239999995</v>
      </c>
      <c r="T607" s="87">
        <v>1.2</v>
      </c>
      <c r="U607" s="87" t="b">
        <f>IF(AND(Table1[[#This Row],[INVENTROY SIZING]]&lt;0,Table1[[#This Row],[Lead Time (days)]]&lt;30),TRUE,FALSE)</f>
        <v>0</v>
      </c>
      <c r="V607" s="28">
        <v>1</v>
      </c>
      <c r="W607" s="28">
        <f>1.65+SQRT((30)*Table1[[#This Row],[Demand variability (COV)]])+(V607*Table1[[#This Row],[APU
(units)]])^2</f>
        <v>328.38861278752586</v>
      </c>
      <c r="X607" s="28">
        <f>(Table1[[#This Row],[INVENTORY IN UNITS ON HAND]]-W607)*Table1[[#This Row],[Std. Price ($)]]</f>
        <v>-3880.962782062084</v>
      </c>
      <c r="Y607" s="28">
        <v>0.25</v>
      </c>
      <c r="Z607" s="28">
        <v>16</v>
      </c>
    </row>
    <row r="608" spans="1:26" x14ac:dyDescent="0.15">
      <c r="A608" s="31">
        <v>58730.323833252842</v>
      </c>
      <c r="B608" s="32">
        <v>10.363</v>
      </c>
      <c r="C608" s="32">
        <v>27.641243024999998</v>
      </c>
      <c r="D608" s="32">
        <f>C608/Table1[[#This Row],[Std. Price ($)]]</f>
        <v>2.6673012665251372</v>
      </c>
      <c r="E608" s="28">
        <v>18</v>
      </c>
      <c r="F608" s="28">
        <f>Table1[[#This Row],[APU
(units)]]*(1+Table1[[#This Row],[APU Trend]])^0</f>
        <v>18</v>
      </c>
      <c r="G608" s="28">
        <f>Table1[[#This Row],[APU
(units)]]*(1+Table1[[#This Row],[APU Trend]])^1</f>
        <v>27</v>
      </c>
      <c r="H608" s="28">
        <f>Table1[[#This Row],[APU
(units)]]*(1+Table1[[#This Row],[APU Trend]])^2</f>
        <v>40.5</v>
      </c>
      <c r="I608" s="55">
        <f>Table1[[#This Row],[APU
(units)]]*(1+Table1[[#This Row],[APU Trend]])^3</f>
        <v>60.75</v>
      </c>
      <c r="J608" s="55">
        <f>Table1[[#This Row],[APU
(units)]]*(1+Table1[[#This Row],[APU Trend]])^4</f>
        <v>91.125</v>
      </c>
      <c r="K608" s="55">
        <f>Table1[[#This Row],[APU
(units)]]*(1+Table1[[#This Row],[APU Trend]])^5</f>
        <v>136.6875</v>
      </c>
      <c r="L608" s="55">
        <f>Table1[[#This Row],[APU
(units)]]*(1+Table1[[#This Row],[APU Trend]])^6</f>
        <v>205.03125</v>
      </c>
      <c r="M608" s="55">
        <f>Table1[[#This Row],[APU
(units)]]*(1+Table1[[#This Row],[APU Trend]])^7</f>
        <v>307.546875</v>
      </c>
      <c r="N608" s="55">
        <f>Table1[[#This Row],[APU
(units)]]*(1+Table1[[#This Row],[APU Trend]])^8</f>
        <v>461.3203125</v>
      </c>
      <c r="O608" s="55">
        <f>Table1[[#This Row],[APU
(units)]]*(1+Table1[[#This Row],[APU Trend]])^9</f>
        <v>691.98046875</v>
      </c>
      <c r="P608" s="55">
        <f>Table1[[#This Row],[APU
(units)]]*(1+Table1[[#This Row],[APU Trend]])^10</f>
        <v>1037.970703125</v>
      </c>
      <c r="Q608" s="55">
        <f>Table1[[#This Row],[APU
(units)]]*(1+Table1[[#This Row],[APU Trend]])^11</f>
        <v>1556.9560546875</v>
      </c>
      <c r="R608" s="55">
        <f>SUM(Table1[[#This Row],[Oct]:[September]])</f>
        <v>4634.8681640625</v>
      </c>
      <c r="S608" s="55">
        <f>Table1[[#This Row],[On-Hand Stock ($)]]*Table1[[#This Row],[APU Trend]]</f>
        <v>13.820621512499999</v>
      </c>
      <c r="T608" s="87">
        <v>0.5</v>
      </c>
      <c r="U608" s="87" t="b">
        <f>IF(AND(Table1[[#This Row],[INVENTROY SIZING]]&lt;0,Table1[[#This Row],[Lead Time (days)]]&lt;30),TRUE,FALSE)</f>
        <v>0</v>
      </c>
      <c r="V608" s="28">
        <v>1</v>
      </c>
      <c r="W608" s="28">
        <f>1.65+SQRT((30)*Table1[[#This Row],[Demand variability (COV)]])+(V608*Table1[[#This Row],[APU
(units)]])^2</f>
        <v>328.38861278752586</v>
      </c>
      <c r="X608" s="28">
        <f>(Table1[[#This Row],[INVENTORY IN UNITS ON HAND]]-W608)*Table1[[#This Row],[Std. Price ($)]]</f>
        <v>-3375.4499512921302</v>
      </c>
      <c r="Y608" s="28">
        <v>0.25</v>
      </c>
      <c r="Z608" s="28">
        <v>11</v>
      </c>
    </row>
    <row r="609" spans="1:26" x14ac:dyDescent="0.15">
      <c r="A609" s="31">
        <v>46476.698752906443</v>
      </c>
      <c r="B609" s="32">
        <v>23.91249135</v>
      </c>
      <c r="C609" s="32">
        <v>355.19949876428876</v>
      </c>
      <c r="D609" s="32">
        <f>C609/Table1[[#This Row],[Std. Price ($)]]</f>
        <v>14.854140188294883</v>
      </c>
      <c r="E609" s="28">
        <v>10</v>
      </c>
      <c r="F609" s="28">
        <f>Table1[[#This Row],[APU
(units)]]*(1+Table1[[#This Row],[APU Trend]])^0</f>
        <v>10</v>
      </c>
      <c r="G609" s="28">
        <f>Table1[[#This Row],[APU
(units)]]*(1+Table1[[#This Row],[APU Trend]])^1</f>
        <v>25</v>
      </c>
      <c r="H609" s="28">
        <f>Table1[[#This Row],[APU
(units)]]*(1+Table1[[#This Row],[APU Trend]])^2</f>
        <v>62.5</v>
      </c>
      <c r="I609" s="55">
        <f>Table1[[#This Row],[APU
(units)]]*(1+Table1[[#This Row],[APU Trend]])^3</f>
        <v>156.25</v>
      </c>
      <c r="J609" s="55">
        <f>Table1[[#This Row],[APU
(units)]]*(1+Table1[[#This Row],[APU Trend]])^4</f>
        <v>390.625</v>
      </c>
      <c r="K609" s="55">
        <f>Table1[[#This Row],[APU
(units)]]*(1+Table1[[#This Row],[APU Trend]])^5</f>
        <v>976.5625</v>
      </c>
      <c r="L609" s="55">
        <f>Table1[[#This Row],[APU
(units)]]*(1+Table1[[#This Row],[APU Trend]])^6</f>
        <v>2441.40625</v>
      </c>
      <c r="M609" s="55">
        <f>Table1[[#This Row],[APU
(units)]]*(1+Table1[[#This Row],[APU Trend]])^7</f>
        <v>6103.515625</v>
      </c>
      <c r="N609" s="55">
        <f>Table1[[#This Row],[APU
(units)]]*(1+Table1[[#This Row],[APU Trend]])^8</f>
        <v>15258.7890625</v>
      </c>
      <c r="O609" s="55">
        <f>Table1[[#This Row],[APU
(units)]]*(1+Table1[[#This Row],[APU Trend]])^9</f>
        <v>38146.97265625</v>
      </c>
      <c r="P609" s="55">
        <f>Table1[[#This Row],[APU
(units)]]*(1+Table1[[#This Row],[APU Trend]])^10</f>
        <v>95367.431640625</v>
      </c>
      <c r="Q609" s="55">
        <f>Table1[[#This Row],[APU
(units)]]*(1+Table1[[#This Row],[APU Trend]])^11</f>
        <v>238418.5791015625</v>
      </c>
      <c r="R609" s="55">
        <f>SUM(Table1[[#This Row],[Oct]:[September]])</f>
        <v>397357.6318359375</v>
      </c>
      <c r="S609" s="55">
        <f>Table1[[#This Row],[On-Hand Stock ($)]]*Table1[[#This Row],[APU Trend]]</f>
        <v>532.79924814643311</v>
      </c>
      <c r="T609" s="87">
        <v>1.5</v>
      </c>
      <c r="U609" s="87" t="b">
        <f>IF(AND(Table1[[#This Row],[INVENTROY SIZING]]&lt;0,Table1[[#This Row],[Lead Time (days)]]&lt;30),TRUE,FALSE)</f>
        <v>0</v>
      </c>
      <c r="V609" s="28">
        <v>1</v>
      </c>
      <c r="W609" s="28">
        <f>1.65+SQRT((30)*Table1[[#This Row],[Demand variability (COV)]])+(V609*Table1[[#This Row],[APU
(units)]])^2</f>
        <v>106.98853912601565</v>
      </c>
      <c r="X609" s="28">
        <f>(Table1[[#This Row],[INVENTORY IN UNITS ON HAND]]-W609)*Table1[[#This Row],[Std. Price ($)]]</f>
        <v>-2203.1630176356971</v>
      </c>
      <c r="Y609" s="28">
        <v>0.95</v>
      </c>
      <c r="Z609" s="28">
        <v>39</v>
      </c>
    </row>
    <row r="610" spans="1:26" x14ac:dyDescent="0.15">
      <c r="A610" s="31">
        <v>87976.947607293871</v>
      </c>
      <c r="B610" s="32">
        <v>404.20606901999997</v>
      </c>
      <c r="C610" s="32">
        <v>7513.597803278818</v>
      </c>
      <c r="D610" s="32">
        <f>C610/Table1[[#This Row],[Std. Price ($)]]</f>
        <v>18.58853287753838</v>
      </c>
      <c r="E610" s="28">
        <v>10</v>
      </c>
      <c r="F610" s="28">
        <f>Table1[[#This Row],[APU
(units)]]*(1+Table1[[#This Row],[APU Trend]])^0</f>
        <v>10</v>
      </c>
      <c r="G610" s="28">
        <f>Table1[[#This Row],[APU
(units)]]*(1+Table1[[#This Row],[APU Trend]])^1</f>
        <v>18</v>
      </c>
      <c r="H610" s="28">
        <f>Table1[[#This Row],[APU
(units)]]*(1+Table1[[#This Row],[APU Trend]])^2</f>
        <v>32.400000000000006</v>
      </c>
      <c r="I610" s="55">
        <f>Table1[[#This Row],[APU
(units)]]*(1+Table1[[#This Row],[APU Trend]])^3</f>
        <v>58.320000000000007</v>
      </c>
      <c r="J610" s="55">
        <f>Table1[[#This Row],[APU
(units)]]*(1+Table1[[#This Row],[APU Trend]])^4</f>
        <v>104.97600000000003</v>
      </c>
      <c r="K610" s="55">
        <f>Table1[[#This Row],[APU
(units)]]*(1+Table1[[#This Row],[APU Trend]])^5</f>
        <v>188.95680000000004</v>
      </c>
      <c r="L610" s="55">
        <f>Table1[[#This Row],[APU
(units)]]*(1+Table1[[#This Row],[APU Trend]])^6</f>
        <v>340.12224000000009</v>
      </c>
      <c r="M610" s="55">
        <f>Table1[[#This Row],[APU
(units)]]*(1+Table1[[#This Row],[APU Trend]])^7</f>
        <v>612.22003200000017</v>
      </c>
      <c r="N610" s="55">
        <f>Table1[[#This Row],[APU
(units)]]*(1+Table1[[#This Row],[APU Trend]])^8</f>
        <v>1101.9960576000003</v>
      </c>
      <c r="O610" s="55">
        <f>Table1[[#This Row],[APU
(units)]]*(1+Table1[[#This Row],[APU Trend]])^9</f>
        <v>1983.5929036800007</v>
      </c>
      <c r="P610" s="55">
        <f>Table1[[#This Row],[APU
(units)]]*(1+Table1[[#This Row],[APU Trend]])^10</f>
        <v>3570.4672266240013</v>
      </c>
      <c r="Q610" s="55">
        <f>Table1[[#This Row],[APU
(units)]]*(1+Table1[[#This Row],[APU Trend]])^11</f>
        <v>6426.8410079232035</v>
      </c>
      <c r="R610" s="55">
        <f>SUM(Table1[[#This Row],[Oct]:[September]])</f>
        <v>14447.892267827207</v>
      </c>
      <c r="S610" s="55">
        <f>Table1[[#This Row],[On-Hand Stock ($)]]*Table1[[#This Row],[APU Trend]]</f>
        <v>6010.8782426230546</v>
      </c>
      <c r="T610" s="87">
        <v>0.8</v>
      </c>
      <c r="U610" s="87" t="b">
        <f>IF(AND(Table1[[#This Row],[INVENTROY SIZING]]&lt;0,Table1[[#This Row],[Lead Time (days)]]&lt;30),TRUE,FALSE)</f>
        <v>0</v>
      </c>
      <c r="V610" s="28">
        <v>1</v>
      </c>
      <c r="W610" s="28">
        <f>1.65+SQRT((30)*Table1[[#This Row],[Demand variability (COV)]])+(V610*Table1[[#This Row],[APU
(units)]])^2</f>
        <v>108.85416546173116</v>
      </c>
      <c r="X610" s="28">
        <f>(Table1[[#This Row],[INVENTORY IN UNITS ON HAND]]-W610)*Table1[[#This Row],[Std. Price ($)]]</f>
        <v>-36485.916514460179</v>
      </c>
      <c r="Y610" s="28">
        <v>1.73</v>
      </c>
      <c r="Z610" s="28">
        <v>28</v>
      </c>
    </row>
    <row r="611" spans="1:26" x14ac:dyDescent="0.15">
      <c r="A611" s="31">
        <v>30213.945618810358</v>
      </c>
      <c r="B611" s="32">
        <v>107.53540361999998</v>
      </c>
      <c r="C611" s="32">
        <v>3385.4438994612628</v>
      </c>
      <c r="D611" s="32">
        <f>C611/Table1[[#This Row],[Std. Price ($)]]</f>
        <v>31.482133190520901</v>
      </c>
      <c r="E611" s="28">
        <v>10</v>
      </c>
      <c r="F611" s="28">
        <f>Table1[[#This Row],[APU
(units)]]*(1+Table1[[#This Row],[APU Trend]])^0</f>
        <v>10</v>
      </c>
      <c r="G611" s="28">
        <f>Table1[[#This Row],[APU
(units)]]*(1+Table1[[#This Row],[APU Trend]])^1</f>
        <v>6</v>
      </c>
      <c r="H611" s="28">
        <f>Table1[[#This Row],[APU
(units)]]*(1+Table1[[#This Row],[APU Trend]])^2</f>
        <v>3.5999999999999996</v>
      </c>
      <c r="I611" s="55">
        <f>Table1[[#This Row],[APU
(units)]]*(1+Table1[[#This Row],[APU Trend]])^3</f>
        <v>2.16</v>
      </c>
      <c r="J611" s="55">
        <f>Table1[[#This Row],[APU
(units)]]*(1+Table1[[#This Row],[APU Trend]])^4</f>
        <v>1.2959999999999998</v>
      </c>
      <c r="K611" s="55">
        <f>Table1[[#This Row],[APU
(units)]]*(1+Table1[[#This Row],[APU Trend]])^5</f>
        <v>0.77759999999999996</v>
      </c>
      <c r="L611" s="55">
        <f>Table1[[#This Row],[APU
(units)]]*(1+Table1[[#This Row],[APU Trend]])^6</f>
        <v>0.46655999999999997</v>
      </c>
      <c r="M611" s="55">
        <f>Table1[[#This Row],[APU
(units)]]*(1+Table1[[#This Row],[APU Trend]])^7</f>
        <v>0.27993599999999996</v>
      </c>
      <c r="N611" s="55">
        <f>Table1[[#This Row],[APU
(units)]]*(1+Table1[[#This Row],[APU Trend]])^8</f>
        <v>0.16796159999999999</v>
      </c>
      <c r="O611" s="55">
        <f>Table1[[#This Row],[APU
(units)]]*(1+Table1[[#This Row],[APU Trend]])^9</f>
        <v>0.10077695999999998</v>
      </c>
      <c r="P611" s="55">
        <f>Table1[[#This Row],[APU
(units)]]*(1+Table1[[#This Row],[APU Trend]])^10</f>
        <v>6.046617599999999E-2</v>
      </c>
      <c r="Q611" s="55">
        <f>Table1[[#This Row],[APU
(units)]]*(1+Table1[[#This Row],[APU Trend]])^11</f>
        <v>3.6279705599999997E-2</v>
      </c>
      <c r="R611" s="55">
        <f>SUM(Table1[[#This Row],[Oct]:[September]])</f>
        <v>24.945580441600001</v>
      </c>
      <c r="S611" s="55">
        <f>Table1[[#This Row],[On-Hand Stock ($)]]*Table1[[#This Row],[APU Trend]]</f>
        <v>-1354.1775597845053</v>
      </c>
      <c r="T611" s="87">
        <v>-0.4</v>
      </c>
      <c r="U611" s="87" t="b">
        <f>IF(AND(Table1[[#This Row],[INVENTROY SIZING]]&lt;0,Table1[[#This Row],[Lead Time (days)]]&lt;30),TRUE,FALSE)</f>
        <v>0</v>
      </c>
      <c r="V611" s="28">
        <v>1</v>
      </c>
      <c r="W611" s="28">
        <f>1.65+SQRT((30)*Table1[[#This Row],[Demand variability (COV)]])+(V611*Table1[[#This Row],[APU
(units)]])^2</f>
        <v>110.27554346113914</v>
      </c>
      <c r="X611" s="28">
        <f>(Table1[[#This Row],[INVENTORY IN UNITS ON HAND]]-W611)*Table1[[#This Row],[Std. Price ($)]]</f>
        <v>-8473.0811760471843</v>
      </c>
      <c r="Y611" s="28">
        <v>2.48</v>
      </c>
      <c r="Z611" s="28">
        <v>33</v>
      </c>
    </row>
    <row r="612" spans="1:26" x14ac:dyDescent="0.15">
      <c r="A612" s="31">
        <v>72973.151033920818</v>
      </c>
      <c r="B612" s="32">
        <v>5.9838799999999992</v>
      </c>
      <c r="C612" s="32">
        <v>26.88986791656</v>
      </c>
      <c r="D612" s="32">
        <f>C612/Table1[[#This Row],[Std. Price ($)]]</f>
        <v>4.4937177745141952</v>
      </c>
      <c r="E612" s="28">
        <v>18</v>
      </c>
      <c r="F612" s="28">
        <f>Table1[[#This Row],[APU
(units)]]*(1+Table1[[#This Row],[APU Trend]])^0</f>
        <v>18</v>
      </c>
      <c r="G612" s="28">
        <f>Table1[[#This Row],[APU
(units)]]*(1+Table1[[#This Row],[APU Trend]])^1</f>
        <v>21.599999999999998</v>
      </c>
      <c r="H612" s="28">
        <f>Table1[[#This Row],[APU
(units)]]*(1+Table1[[#This Row],[APU Trend]])^2</f>
        <v>25.919999999999998</v>
      </c>
      <c r="I612" s="55">
        <f>Table1[[#This Row],[APU
(units)]]*(1+Table1[[#This Row],[APU Trend]])^3</f>
        <v>31.103999999999999</v>
      </c>
      <c r="J612" s="55">
        <f>Table1[[#This Row],[APU
(units)]]*(1+Table1[[#This Row],[APU Trend]])^4</f>
        <v>37.324799999999996</v>
      </c>
      <c r="K612" s="55">
        <f>Table1[[#This Row],[APU
(units)]]*(1+Table1[[#This Row],[APU Trend]])^5</f>
        <v>44.789760000000001</v>
      </c>
      <c r="L612" s="55">
        <f>Table1[[#This Row],[APU
(units)]]*(1+Table1[[#This Row],[APU Trend]])^6</f>
        <v>53.747711999999993</v>
      </c>
      <c r="M612" s="55">
        <f>Table1[[#This Row],[APU
(units)]]*(1+Table1[[#This Row],[APU Trend]])^7</f>
        <v>64.497254399999989</v>
      </c>
      <c r="N612" s="55">
        <f>Table1[[#This Row],[APU
(units)]]*(1+Table1[[#This Row],[APU Trend]])^8</f>
        <v>77.396705279999992</v>
      </c>
      <c r="O612" s="55">
        <f>Table1[[#This Row],[APU
(units)]]*(1+Table1[[#This Row],[APU Trend]])^9</f>
        <v>92.876046335999987</v>
      </c>
      <c r="P612" s="55">
        <f>Table1[[#This Row],[APU
(units)]]*(1+Table1[[#This Row],[APU Trend]])^10</f>
        <v>111.45125560319998</v>
      </c>
      <c r="Q612" s="55">
        <f>Table1[[#This Row],[APU
(units)]]*(1+Table1[[#This Row],[APU Trend]])^11</f>
        <v>133.74150672383999</v>
      </c>
      <c r="R612" s="55">
        <f>SUM(Table1[[#This Row],[Oct]:[September]])</f>
        <v>712.44904034303988</v>
      </c>
      <c r="S612" s="55">
        <f>Table1[[#This Row],[On-Hand Stock ($)]]*Table1[[#This Row],[APU Trend]]</f>
        <v>5.3779735833120004</v>
      </c>
      <c r="T612" s="87">
        <v>0.2</v>
      </c>
      <c r="U612" s="87" t="b">
        <f>IF(AND(Table1[[#This Row],[INVENTROY SIZING]]&lt;0,Table1[[#This Row],[Lead Time (days)]]&lt;30),TRUE,FALSE)</f>
        <v>0</v>
      </c>
      <c r="V612" s="28">
        <v>1</v>
      </c>
      <c r="W612" s="28">
        <f>1.65+SQRT((30)*Table1[[#This Row],[Demand variability (COV)]])+(V612*Table1[[#This Row],[APU
(units)]])^2</f>
        <v>330.87494019104525</v>
      </c>
      <c r="X612" s="28">
        <f>(Table1[[#This Row],[INVENTORY IN UNITS ON HAND]]-W612)*Table1[[#This Row],[Std. Price ($)]]</f>
        <v>-1953.0260691938315</v>
      </c>
      <c r="Y612" s="28">
        <v>0.91</v>
      </c>
      <c r="Z612" s="28">
        <v>6</v>
      </c>
    </row>
    <row r="613" spans="1:26" x14ac:dyDescent="0.15">
      <c r="A613" s="31">
        <v>52567.948072428459</v>
      </c>
      <c r="B613" s="32">
        <v>340.88449777999995</v>
      </c>
      <c r="C613" s="32">
        <v>16943.677387859028</v>
      </c>
      <c r="D613" s="32">
        <f>C613/Table1[[#This Row],[Std. Price ($)]]</f>
        <v>49.705039384906669</v>
      </c>
      <c r="E613" s="28">
        <v>18</v>
      </c>
      <c r="F613" s="28">
        <f>Table1[[#This Row],[APU
(units)]]*(1+Table1[[#This Row],[APU Trend]])^0</f>
        <v>18</v>
      </c>
      <c r="G613" s="28">
        <f>Table1[[#This Row],[APU
(units)]]*(1+Table1[[#This Row],[APU Trend]])^1</f>
        <v>28.8</v>
      </c>
      <c r="H613" s="28">
        <f>Table1[[#This Row],[APU
(units)]]*(1+Table1[[#This Row],[APU Trend]])^2</f>
        <v>46.080000000000013</v>
      </c>
      <c r="I613" s="55">
        <f>Table1[[#This Row],[APU
(units)]]*(1+Table1[[#This Row],[APU Trend]])^3</f>
        <v>73.728000000000023</v>
      </c>
      <c r="J613" s="55">
        <f>Table1[[#This Row],[APU
(units)]]*(1+Table1[[#This Row],[APU Trend]])^4</f>
        <v>117.96480000000005</v>
      </c>
      <c r="K613" s="55">
        <f>Table1[[#This Row],[APU
(units)]]*(1+Table1[[#This Row],[APU Trend]])^5</f>
        <v>188.7436800000001</v>
      </c>
      <c r="L613" s="55">
        <f>Table1[[#This Row],[APU
(units)]]*(1+Table1[[#This Row],[APU Trend]])^6</f>
        <v>301.98988800000018</v>
      </c>
      <c r="M613" s="55">
        <f>Table1[[#This Row],[APU
(units)]]*(1+Table1[[#This Row],[APU Trend]])^7</f>
        <v>483.18382080000038</v>
      </c>
      <c r="N613" s="55">
        <f>Table1[[#This Row],[APU
(units)]]*(1+Table1[[#This Row],[APU Trend]])^8</f>
        <v>773.09411328000067</v>
      </c>
      <c r="O613" s="55">
        <f>Table1[[#This Row],[APU
(units)]]*(1+Table1[[#This Row],[APU Trend]])^9</f>
        <v>1236.9505812480011</v>
      </c>
      <c r="P613" s="55">
        <f>Table1[[#This Row],[APU
(units)]]*(1+Table1[[#This Row],[APU Trend]])^10</f>
        <v>1979.120929996802</v>
      </c>
      <c r="Q613" s="55">
        <f>Table1[[#This Row],[APU
(units)]]*(1+Table1[[#This Row],[APU Trend]])^11</f>
        <v>3166.5934879948836</v>
      </c>
      <c r="R613" s="55">
        <f>SUM(Table1[[#This Row],[Oct]:[September]])</f>
        <v>8414.2493013196872</v>
      </c>
      <c r="S613" s="55">
        <f>Table1[[#This Row],[On-Hand Stock ($)]]*Table1[[#This Row],[APU Trend]]</f>
        <v>10166.206432715417</v>
      </c>
      <c r="T613" s="87">
        <v>0.6</v>
      </c>
      <c r="U613" s="87" t="b">
        <f>IF(AND(Table1[[#This Row],[INVENTROY SIZING]]&lt;0,Table1[[#This Row],[Lead Time (days)]]&lt;30),TRUE,FALSE)</f>
        <v>0</v>
      </c>
      <c r="V613" s="28">
        <v>0.82</v>
      </c>
      <c r="W613" s="28">
        <f>1.65+SQRT((30)*Table1[[#This Row],[Demand variability (COV)]])+(V613*Table1[[#This Row],[APU
(units)]])^2</f>
        <v>228.44068457365091</v>
      </c>
      <c r="X613" s="28">
        <f>(Table1[[#This Row],[INVENTORY IN UNITS ON HAND]]-W613)*Table1[[#This Row],[Std. Price ($)]]</f>
        <v>-60928.210645549341</v>
      </c>
      <c r="Y613" s="28">
        <v>2.66</v>
      </c>
      <c r="Z613" s="28">
        <v>27</v>
      </c>
    </row>
    <row r="614" spans="1:26" x14ac:dyDescent="0.15">
      <c r="A614" s="31">
        <v>60451.340823636223</v>
      </c>
      <c r="B614" s="32">
        <v>64.027000000000001</v>
      </c>
      <c r="C614" s="32">
        <v>355.59029880000003</v>
      </c>
      <c r="D614" s="32">
        <f>C614/Table1[[#This Row],[Std. Price ($)]]</f>
        <v>5.5537554281787376</v>
      </c>
      <c r="E614" s="28">
        <v>34</v>
      </c>
      <c r="F614" s="28">
        <f>Table1[[#This Row],[APU
(units)]]*(1+Table1[[#This Row],[APU Trend]])^0</f>
        <v>34</v>
      </c>
      <c r="G614" s="28">
        <f>Table1[[#This Row],[APU
(units)]]*(1+Table1[[#This Row],[APU Trend]])^1</f>
        <v>74.800000000000011</v>
      </c>
      <c r="H614" s="28">
        <f>Table1[[#This Row],[APU
(units)]]*(1+Table1[[#This Row],[APU Trend]])^2</f>
        <v>164.56000000000003</v>
      </c>
      <c r="I614" s="55">
        <f>Table1[[#This Row],[APU
(units)]]*(1+Table1[[#This Row],[APU Trend]])^3</f>
        <v>362.0320000000001</v>
      </c>
      <c r="J614" s="55">
        <f>Table1[[#This Row],[APU
(units)]]*(1+Table1[[#This Row],[APU Trend]])^4</f>
        <v>796.47040000000027</v>
      </c>
      <c r="K614" s="55">
        <f>Table1[[#This Row],[APU
(units)]]*(1+Table1[[#This Row],[APU Trend]])^5</f>
        <v>1752.2348800000007</v>
      </c>
      <c r="L614" s="55">
        <f>Table1[[#This Row],[APU
(units)]]*(1+Table1[[#This Row],[APU Trend]])^6</f>
        <v>3854.9167360000019</v>
      </c>
      <c r="M614" s="55">
        <f>Table1[[#This Row],[APU
(units)]]*(1+Table1[[#This Row],[APU Trend]])^7</f>
        <v>8480.8168192000048</v>
      </c>
      <c r="N614" s="55">
        <f>Table1[[#This Row],[APU
(units)]]*(1+Table1[[#This Row],[APU Trend]])^8</f>
        <v>18657.797002240011</v>
      </c>
      <c r="O614" s="55">
        <f>Table1[[#This Row],[APU
(units)]]*(1+Table1[[#This Row],[APU Trend]])^9</f>
        <v>41047.153404928024</v>
      </c>
      <c r="P614" s="55">
        <f>Table1[[#This Row],[APU
(units)]]*(1+Table1[[#This Row],[APU Trend]])^10</f>
        <v>90303.737490841668</v>
      </c>
      <c r="Q614" s="55">
        <f>Table1[[#This Row],[APU
(units)]]*(1+Table1[[#This Row],[APU Trend]])^11</f>
        <v>198668.22247985168</v>
      </c>
      <c r="R614" s="55">
        <f>SUM(Table1[[#This Row],[Oct]:[September]])</f>
        <v>364196.74121306138</v>
      </c>
      <c r="S614" s="55">
        <f>Table1[[#This Row],[On-Hand Stock ($)]]*Table1[[#This Row],[APU Trend]]</f>
        <v>426.70835856000002</v>
      </c>
      <c r="T614" s="87">
        <v>1.2</v>
      </c>
      <c r="U614" s="87" t="b">
        <f>IF(AND(Table1[[#This Row],[INVENTROY SIZING]]&lt;0,Table1[[#This Row],[Lead Time (days)]]&lt;30),TRUE,FALSE)</f>
        <v>0</v>
      </c>
      <c r="V614" s="28">
        <v>1</v>
      </c>
      <c r="W614" s="28">
        <f>1.65+SQRT((30)*Table1[[#This Row],[Demand variability (COV)]])+(V614*Table1[[#This Row],[APU
(units)]])^2</f>
        <v>1160.3886127875257</v>
      </c>
      <c r="X614" s="28">
        <f>(Table1[[#This Row],[INVENTORY IN UNITS ON HAND]]-W614)*Table1[[#This Row],[Std. Price ($)]]</f>
        <v>-73940.611412146915</v>
      </c>
      <c r="Y614" s="28">
        <v>0.25</v>
      </c>
      <c r="Z614" s="28">
        <v>16</v>
      </c>
    </row>
    <row r="615" spans="1:26" x14ac:dyDescent="0.15">
      <c r="A615" s="31">
        <v>64530.526709407335</v>
      </c>
      <c r="B615" s="32">
        <v>20.837449979999999</v>
      </c>
      <c r="C615" s="32">
        <v>62.384072296021664</v>
      </c>
      <c r="D615" s="32">
        <f>C615/Table1[[#This Row],[Std. Price ($)]]</f>
        <v>2.993843889530559</v>
      </c>
      <c r="E615" s="28">
        <v>10</v>
      </c>
      <c r="F615" s="28">
        <f>Table1[[#This Row],[APU
(units)]]*(1+Table1[[#This Row],[APU Trend]])^0</f>
        <v>10</v>
      </c>
      <c r="G615" s="28">
        <f>Table1[[#This Row],[APU
(units)]]*(1+Table1[[#This Row],[APU Trend]])^1</f>
        <v>8</v>
      </c>
      <c r="H615" s="28">
        <f>Table1[[#This Row],[APU
(units)]]*(1+Table1[[#This Row],[APU Trend]])^2</f>
        <v>6.4000000000000012</v>
      </c>
      <c r="I615" s="55">
        <f>Table1[[#This Row],[APU
(units)]]*(1+Table1[[#This Row],[APU Trend]])^3</f>
        <v>5.120000000000001</v>
      </c>
      <c r="J615" s="55">
        <f>Table1[[#This Row],[APU
(units)]]*(1+Table1[[#This Row],[APU Trend]])^4</f>
        <v>4.0960000000000019</v>
      </c>
      <c r="K615" s="55">
        <f>Table1[[#This Row],[APU
(units)]]*(1+Table1[[#This Row],[APU Trend]])^5</f>
        <v>3.2768000000000019</v>
      </c>
      <c r="L615" s="55">
        <f>Table1[[#This Row],[APU
(units)]]*(1+Table1[[#This Row],[APU Trend]])^6</f>
        <v>2.6214400000000015</v>
      </c>
      <c r="M615" s="55">
        <f>Table1[[#This Row],[APU
(units)]]*(1+Table1[[#This Row],[APU Trend]])^7</f>
        <v>2.0971520000000017</v>
      </c>
      <c r="N615" s="55">
        <f>Table1[[#This Row],[APU
(units)]]*(1+Table1[[#This Row],[APU Trend]])^8</f>
        <v>1.6777216000000015</v>
      </c>
      <c r="O615" s="55">
        <f>Table1[[#This Row],[APU
(units)]]*(1+Table1[[#This Row],[APU Trend]])^9</f>
        <v>1.3421772800000011</v>
      </c>
      <c r="P615" s="55">
        <f>Table1[[#This Row],[APU
(units)]]*(1+Table1[[#This Row],[APU Trend]])^10</f>
        <v>1.0737418240000012</v>
      </c>
      <c r="Q615" s="55">
        <f>Table1[[#This Row],[APU
(units)]]*(1+Table1[[#This Row],[APU Trend]])^11</f>
        <v>0.85899345920000092</v>
      </c>
      <c r="R615" s="55">
        <f>SUM(Table1[[#This Row],[Oct]:[September]])</f>
        <v>46.564026163200012</v>
      </c>
      <c r="S615" s="55">
        <f>Table1[[#This Row],[On-Hand Stock ($)]]*Table1[[#This Row],[APU Trend]]</f>
        <v>-12.476814459204334</v>
      </c>
      <c r="T615" s="87">
        <v>-0.2</v>
      </c>
      <c r="U615" s="87" t="b">
        <f>IF(AND(Table1[[#This Row],[INVENTROY SIZING]]&lt;0,Table1[[#This Row],[Lead Time (days)]]&lt;30),TRUE,FALSE)</f>
        <v>1</v>
      </c>
      <c r="V615" s="28">
        <v>1</v>
      </c>
      <c r="W615" s="28">
        <f>1.65+SQRT((30)*Table1[[#This Row],[Demand variability (COV)]])+(V615*Table1[[#This Row],[APU
(units)]])^2</f>
        <v>104.38861278752583</v>
      </c>
      <c r="X615" s="28">
        <f>(Table1[[#This Row],[INVENTORY IN UNITS ON HAND]]-W615)*Table1[[#This Row],[Std. Price ($)]]</f>
        <v>-2112.8084251456362</v>
      </c>
      <c r="Y615" s="28">
        <v>0.25</v>
      </c>
      <c r="Z615" s="28">
        <v>26</v>
      </c>
    </row>
    <row r="616" spans="1:26" x14ac:dyDescent="0.15">
      <c r="A616" s="31">
        <v>96146.750671720642</v>
      </c>
      <c r="B616" s="32">
        <v>51.68901429999999</v>
      </c>
      <c r="C616" s="32">
        <v>376.84992933048426</v>
      </c>
      <c r="D616" s="32">
        <f>C616/Table1[[#This Row],[Std. Price ($)]]</f>
        <v>7.29071611122761</v>
      </c>
      <c r="E616" s="28">
        <v>10</v>
      </c>
      <c r="F616" s="28">
        <f>Table1[[#This Row],[APU
(units)]]*(1+Table1[[#This Row],[APU Trend]])^0</f>
        <v>10</v>
      </c>
      <c r="G616" s="28">
        <f>Table1[[#This Row],[APU
(units)]]*(1+Table1[[#This Row],[APU Trend]])^1</f>
        <v>25</v>
      </c>
      <c r="H616" s="28">
        <f>Table1[[#This Row],[APU
(units)]]*(1+Table1[[#This Row],[APU Trend]])^2</f>
        <v>62.5</v>
      </c>
      <c r="I616" s="55">
        <f>Table1[[#This Row],[APU
(units)]]*(1+Table1[[#This Row],[APU Trend]])^3</f>
        <v>156.25</v>
      </c>
      <c r="J616" s="55">
        <f>Table1[[#This Row],[APU
(units)]]*(1+Table1[[#This Row],[APU Trend]])^4</f>
        <v>390.625</v>
      </c>
      <c r="K616" s="55">
        <f>Table1[[#This Row],[APU
(units)]]*(1+Table1[[#This Row],[APU Trend]])^5</f>
        <v>976.5625</v>
      </c>
      <c r="L616" s="55">
        <f>Table1[[#This Row],[APU
(units)]]*(1+Table1[[#This Row],[APU Trend]])^6</f>
        <v>2441.40625</v>
      </c>
      <c r="M616" s="55">
        <f>Table1[[#This Row],[APU
(units)]]*(1+Table1[[#This Row],[APU Trend]])^7</f>
        <v>6103.515625</v>
      </c>
      <c r="N616" s="55">
        <f>Table1[[#This Row],[APU
(units)]]*(1+Table1[[#This Row],[APU Trend]])^8</f>
        <v>15258.7890625</v>
      </c>
      <c r="O616" s="55">
        <f>Table1[[#This Row],[APU
(units)]]*(1+Table1[[#This Row],[APU Trend]])^9</f>
        <v>38146.97265625</v>
      </c>
      <c r="P616" s="55">
        <f>Table1[[#This Row],[APU
(units)]]*(1+Table1[[#This Row],[APU Trend]])^10</f>
        <v>95367.431640625</v>
      </c>
      <c r="Q616" s="55">
        <f>Table1[[#This Row],[APU
(units)]]*(1+Table1[[#This Row],[APU Trend]])^11</f>
        <v>238418.5791015625</v>
      </c>
      <c r="R616" s="55">
        <f>SUM(Table1[[#This Row],[Oct]:[September]])</f>
        <v>397357.6318359375</v>
      </c>
      <c r="S616" s="55">
        <f>Table1[[#This Row],[On-Hand Stock ($)]]*Table1[[#This Row],[APU Trend]]</f>
        <v>565.27489399572642</v>
      </c>
      <c r="T616" s="87">
        <v>1.5</v>
      </c>
      <c r="U616" s="87" t="b">
        <f>IF(AND(Table1[[#This Row],[INVENTROY SIZING]]&lt;0,Table1[[#This Row],[Lead Time (days)]]&lt;30),TRUE,FALSE)</f>
        <v>0</v>
      </c>
      <c r="V616" s="28">
        <v>0.86</v>
      </c>
      <c r="W616" s="28">
        <f>1.65+SQRT((30)*Table1[[#This Row],[Demand variability (COV)]])+(V616*Table1[[#This Row],[APU
(units)]])^2</f>
        <v>78.348612787525823</v>
      </c>
      <c r="X616" s="28">
        <f>(Table1[[#This Row],[INVENTORY IN UNITS ON HAND]]-W616)*Table1[[#This Row],[Std. Price ($)]]</f>
        <v>-3672.9126374291</v>
      </c>
      <c r="Y616" s="28">
        <v>0.25</v>
      </c>
      <c r="Z616" s="28">
        <v>62</v>
      </c>
    </row>
    <row r="617" spans="1:26" x14ac:dyDescent="0.15">
      <c r="A617" s="31">
        <v>79018.363451652302</v>
      </c>
      <c r="B617" s="32">
        <v>6.4973705199999996</v>
      </c>
      <c r="C617" s="32">
        <v>51.270365452872873</v>
      </c>
      <c r="D617" s="32">
        <f>C617/Table1[[#This Row],[Std. Price ($)]]</f>
        <v>7.8909406959406212</v>
      </c>
      <c r="E617" s="28">
        <v>26</v>
      </c>
      <c r="F617" s="28">
        <f>Table1[[#This Row],[APU
(units)]]*(1+Table1[[#This Row],[APU Trend]])^0</f>
        <v>26</v>
      </c>
      <c r="G617" s="28">
        <f>Table1[[#This Row],[APU
(units)]]*(1+Table1[[#This Row],[APU Trend]])^1</f>
        <v>57.2</v>
      </c>
      <c r="H617" s="28">
        <f>Table1[[#This Row],[APU
(units)]]*(1+Table1[[#This Row],[APU Trend]])^2</f>
        <v>125.84000000000002</v>
      </c>
      <c r="I617" s="55">
        <f>Table1[[#This Row],[APU
(units)]]*(1+Table1[[#This Row],[APU Trend]])^3</f>
        <v>276.84800000000007</v>
      </c>
      <c r="J617" s="55">
        <f>Table1[[#This Row],[APU
(units)]]*(1+Table1[[#This Row],[APU Trend]])^4</f>
        <v>609.06560000000013</v>
      </c>
      <c r="K617" s="55">
        <f>Table1[[#This Row],[APU
(units)]]*(1+Table1[[#This Row],[APU Trend]])^5</f>
        <v>1339.9443200000005</v>
      </c>
      <c r="L617" s="55">
        <f>Table1[[#This Row],[APU
(units)]]*(1+Table1[[#This Row],[APU Trend]])^6</f>
        <v>2947.8775040000014</v>
      </c>
      <c r="M617" s="55">
        <f>Table1[[#This Row],[APU
(units)]]*(1+Table1[[#This Row],[APU Trend]])^7</f>
        <v>6485.3305088000043</v>
      </c>
      <c r="N617" s="55">
        <f>Table1[[#This Row],[APU
(units)]]*(1+Table1[[#This Row],[APU Trend]])^8</f>
        <v>14267.727119360008</v>
      </c>
      <c r="O617" s="55">
        <f>Table1[[#This Row],[APU
(units)]]*(1+Table1[[#This Row],[APU Trend]])^9</f>
        <v>31388.999662592018</v>
      </c>
      <c r="P617" s="55">
        <f>Table1[[#This Row],[APU
(units)]]*(1+Table1[[#This Row],[APU Trend]])^10</f>
        <v>69055.799257702456</v>
      </c>
      <c r="Q617" s="55">
        <f>Table1[[#This Row],[APU
(units)]]*(1+Table1[[#This Row],[APU Trend]])^11</f>
        <v>151922.7583669454</v>
      </c>
      <c r="R617" s="55">
        <f>SUM(Table1[[#This Row],[Oct]:[September]])</f>
        <v>278503.39033939992</v>
      </c>
      <c r="S617" s="55">
        <f>Table1[[#This Row],[On-Hand Stock ($)]]*Table1[[#This Row],[APU Trend]]</f>
        <v>61.524438543447445</v>
      </c>
      <c r="T617" s="87">
        <v>1.2</v>
      </c>
      <c r="U617" s="87" t="b">
        <f>IF(AND(Table1[[#This Row],[INVENTROY SIZING]]&lt;0,Table1[[#This Row],[Lead Time (days)]]&lt;30),TRUE,FALSE)</f>
        <v>0</v>
      </c>
      <c r="V617" s="28">
        <v>0.75</v>
      </c>
      <c r="W617" s="28">
        <f>1.65+SQRT((30)*Table1[[#This Row],[Demand variability (COV)]])+(V617*Table1[[#This Row],[APU
(units)]])^2</f>
        <v>388.38074069840786</v>
      </c>
      <c r="X617" s="28">
        <f>(Table1[[#This Row],[INVENTORY IN UNITS ON HAND]]-W617)*Table1[[#This Row],[Std. Price ($)]]</f>
        <v>-2472.1832096967264</v>
      </c>
      <c r="Y617" s="28">
        <v>1.4</v>
      </c>
      <c r="Z617" s="28">
        <v>5</v>
      </c>
    </row>
    <row r="618" spans="1:26" x14ac:dyDescent="0.15">
      <c r="A618" s="31">
        <v>15232.507382933458</v>
      </c>
      <c r="B618" s="32">
        <v>11.007999999999999</v>
      </c>
      <c r="C618" s="32">
        <v>341.38814805333334</v>
      </c>
      <c r="D618" s="32">
        <f>C618/Table1[[#This Row],[Std. Price ($)]]</f>
        <v>31.012731472868222</v>
      </c>
      <c r="E618" s="28">
        <v>26</v>
      </c>
      <c r="F618" s="28">
        <f>Table1[[#This Row],[APU
(units)]]*(1+Table1[[#This Row],[APU Trend]])^0</f>
        <v>26</v>
      </c>
      <c r="G618" s="28">
        <f>Table1[[#This Row],[APU
(units)]]*(1+Table1[[#This Row],[APU Trend]])^1</f>
        <v>36.4</v>
      </c>
      <c r="H618" s="28">
        <f>Table1[[#This Row],[APU
(units)]]*(1+Table1[[#This Row],[APU Trend]])^2</f>
        <v>50.959999999999994</v>
      </c>
      <c r="I618" s="55">
        <f>Table1[[#This Row],[APU
(units)]]*(1+Table1[[#This Row],[APU Trend]])^3</f>
        <v>71.34399999999998</v>
      </c>
      <c r="J618" s="55">
        <f>Table1[[#This Row],[APU
(units)]]*(1+Table1[[#This Row],[APU Trend]])^4</f>
        <v>99.881599999999963</v>
      </c>
      <c r="K618" s="55">
        <f>Table1[[#This Row],[APU
(units)]]*(1+Table1[[#This Row],[APU Trend]])^5</f>
        <v>139.83423999999997</v>
      </c>
      <c r="L618" s="55">
        <f>Table1[[#This Row],[APU
(units)]]*(1+Table1[[#This Row],[APU Trend]])^6</f>
        <v>195.76793599999991</v>
      </c>
      <c r="M618" s="55">
        <f>Table1[[#This Row],[APU
(units)]]*(1+Table1[[#This Row],[APU Trend]])^7</f>
        <v>274.07511039999986</v>
      </c>
      <c r="N618" s="55">
        <f>Table1[[#This Row],[APU
(units)]]*(1+Table1[[#This Row],[APU Trend]])^8</f>
        <v>383.70515455999976</v>
      </c>
      <c r="O618" s="55">
        <f>Table1[[#This Row],[APU
(units)]]*(1+Table1[[#This Row],[APU Trend]])^9</f>
        <v>537.18721638399961</v>
      </c>
      <c r="P618" s="55">
        <f>Table1[[#This Row],[APU
(units)]]*(1+Table1[[#This Row],[APU Trend]])^10</f>
        <v>752.06210293759943</v>
      </c>
      <c r="Q618" s="55">
        <f>Table1[[#This Row],[APU
(units)]]*(1+Table1[[#This Row],[APU Trend]])^11</f>
        <v>1052.8869441126392</v>
      </c>
      <c r="R618" s="55">
        <f>SUM(Table1[[#This Row],[Oct]:[September]])</f>
        <v>3620.1043043942373</v>
      </c>
      <c r="S618" s="55">
        <f>Table1[[#This Row],[On-Hand Stock ($)]]*Table1[[#This Row],[APU Trend]]</f>
        <v>136.55525922133333</v>
      </c>
      <c r="T618" s="87">
        <v>0.4</v>
      </c>
      <c r="U618" s="87" t="b">
        <f>IF(AND(Table1[[#This Row],[INVENTROY SIZING]]&lt;0,Table1[[#This Row],[Lead Time (days)]]&lt;30),TRUE,FALSE)</f>
        <v>0</v>
      </c>
      <c r="V618" s="28">
        <v>1</v>
      </c>
      <c r="W618" s="28">
        <f>1.65+SQRT((30)*Table1[[#This Row],[Demand variability (COV)]])+(V618*Table1[[#This Row],[APU
(units)]])^2</f>
        <v>685.09983221287564</v>
      </c>
      <c r="X618" s="28">
        <f>(Table1[[#This Row],[INVENTORY IN UNITS ON HAND]]-W618)*Table1[[#This Row],[Std. Price ($)]]</f>
        <v>-7200.1908049460008</v>
      </c>
      <c r="Y618" s="28">
        <v>1.85</v>
      </c>
      <c r="Z618" s="28">
        <v>16</v>
      </c>
    </row>
    <row r="619" spans="1:26" x14ac:dyDescent="0.15">
      <c r="A619" s="31">
        <v>19063.58305182285</v>
      </c>
      <c r="B619" s="32">
        <v>7.4493200000000002</v>
      </c>
      <c r="C619" s="32">
        <v>6.7014966700000018</v>
      </c>
      <c r="D619" s="32">
        <f>C619/Table1[[#This Row],[Std. Price ($)]]</f>
        <v>0.89961186658648062</v>
      </c>
      <c r="E619" s="28">
        <v>10</v>
      </c>
      <c r="F619" s="28">
        <f>Table1[[#This Row],[APU
(units)]]*(1+Table1[[#This Row],[APU Trend]])^0</f>
        <v>10</v>
      </c>
      <c r="G619" s="28">
        <f>Table1[[#This Row],[APU
(units)]]*(1+Table1[[#This Row],[APU Trend]])^1</f>
        <v>18</v>
      </c>
      <c r="H619" s="28">
        <f>Table1[[#This Row],[APU
(units)]]*(1+Table1[[#This Row],[APU Trend]])^2</f>
        <v>32.400000000000006</v>
      </c>
      <c r="I619" s="55">
        <f>Table1[[#This Row],[APU
(units)]]*(1+Table1[[#This Row],[APU Trend]])^3</f>
        <v>58.320000000000007</v>
      </c>
      <c r="J619" s="55">
        <f>Table1[[#This Row],[APU
(units)]]*(1+Table1[[#This Row],[APU Trend]])^4</f>
        <v>104.97600000000003</v>
      </c>
      <c r="K619" s="55">
        <f>Table1[[#This Row],[APU
(units)]]*(1+Table1[[#This Row],[APU Trend]])^5</f>
        <v>188.95680000000004</v>
      </c>
      <c r="L619" s="55">
        <f>Table1[[#This Row],[APU
(units)]]*(1+Table1[[#This Row],[APU Trend]])^6</f>
        <v>340.12224000000009</v>
      </c>
      <c r="M619" s="55">
        <f>Table1[[#This Row],[APU
(units)]]*(1+Table1[[#This Row],[APU Trend]])^7</f>
        <v>612.22003200000017</v>
      </c>
      <c r="N619" s="55">
        <f>Table1[[#This Row],[APU
(units)]]*(1+Table1[[#This Row],[APU Trend]])^8</f>
        <v>1101.9960576000003</v>
      </c>
      <c r="O619" s="55">
        <f>Table1[[#This Row],[APU
(units)]]*(1+Table1[[#This Row],[APU Trend]])^9</f>
        <v>1983.5929036800007</v>
      </c>
      <c r="P619" s="55">
        <f>Table1[[#This Row],[APU
(units)]]*(1+Table1[[#This Row],[APU Trend]])^10</f>
        <v>3570.4672266240013</v>
      </c>
      <c r="Q619" s="55">
        <f>Table1[[#This Row],[APU
(units)]]*(1+Table1[[#This Row],[APU Trend]])^11</f>
        <v>6426.8410079232035</v>
      </c>
      <c r="R619" s="55">
        <f>SUM(Table1[[#This Row],[Oct]:[September]])</f>
        <v>14447.892267827207</v>
      </c>
      <c r="S619" s="55">
        <f>Table1[[#This Row],[On-Hand Stock ($)]]*Table1[[#This Row],[APU Trend]]</f>
        <v>5.3611973360000018</v>
      </c>
      <c r="T619" s="87">
        <v>0.8</v>
      </c>
      <c r="U619" s="87" t="b">
        <f>IF(AND(Table1[[#This Row],[INVENTROY SIZING]]&lt;0,Table1[[#This Row],[Lead Time (days)]]&lt;30),TRUE,FALSE)</f>
        <v>0</v>
      </c>
      <c r="V619" s="28">
        <v>1</v>
      </c>
      <c r="W619" s="28">
        <f>1.65+SQRT((30)*Table1[[#This Row],[Demand variability (COV)]])+(V619*Table1[[#This Row],[APU
(units)]])^2</f>
        <v>104.38861278752583</v>
      </c>
      <c r="X619" s="28">
        <f>(Table1[[#This Row],[INVENTORY IN UNITS ON HAND]]-W619)*Table1[[#This Row],[Std. Price ($)]]</f>
        <v>-770.92268434037192</v>
      </c>
      <c r="Y619" s="28">
        <v>0.25</v>
      </c>
      <c r="Z619" s="28">
        <v>6</v>
      </c>
    </row>
    <row r="620" spans="1:26" x14ac:dyDescent="0.15">
      <c r="A620" s="31">
        <v>80571.431744683141</v>
      </c>
      <c r="B620" s="32">
        <v>28.551999999999996</v>
      </c>
      <c r="C620" s="32">
        <v>354.78849471999996</v>
      </c>
      <c r="D620" s="32">
        <f>C620/Table1[[#This Row],[Std. Price ($)]]</f>
        <v>12.426047027178482</v>
      </c>
      <c r="E620" s="28">
        <v>10</v>
      </c>
      <c r="F620" s="28">
        <f>Table1[[#This Row],[APU
(units)]]*(1+Table1[[#This Row],[APU Trend]])^0</f>
        <v>10</v>
      </c>
      <c r="G620" s="28">
        <f>Table1[[#This Row],[APU
(units)]]*(1+Table1[[#This Row],[APU Trend]])^1</f>
        <v>18</v>
      </c>
      <c r="H620" s="28">
        <f>Table1[[#This Row],[APU
(units)]]*(1+Table1[[#This Row],[APU Trend]])^2</f>
        <v>32.400000000000006</v>
      </c>
      <c r="I620" s="55">
        <f>Table1[[#This Row],[APU
(units)]]*(1+Table1[[#This Row],[APU Trend]])^3</f>
        <v>58.320000000000007</v>
      </c>
      <c r="J620" s="55">
        <f>Table1[[#This Row],[APU
(units)]]*(1+Table1[[#This Row],[APU Trend]])^4</f>
        <v>104.97600000000003</v>
      </c>
      <c r="K620" s="55">
        <f>Table1[[#This Row],[APU
(units)]]*(1+Table1[[#This Row],[APU Trend]])^5</f>
        <v>188.95680000000004</v>
      </c>
      <c r="L620" s="55">
        <f>Table1[[#This Row],[APU
(units)]]*(1+Table1[[#This Row],[APU Trend]])^6</f>
        <v>340.12224000000009</v>
      </c>
      <c r="M620" s="55">
        <f>Table1[[#This Row],[APU
(units)]]*(1+Table1[[#This Row],[APU Trend]])^7</f>
        <v>612.22003200000017</v>
      </c>
      <c r="N620" s="55">
        <f>Table1[[#This Row],[APU
(units)]]*(1+Table1[[#This Row],[APU Trend]])^8</f>
        <v>1101.9960576000003</v>
      </c>
      <c r="O620" s="55">
        <f>Table1[[#This Row],[APU
(units)]]*(1+Table1[[#This Row],[APU Trend]])^9</f>
        <v>1983.5929036800007</v>
      </c>
      <c r="P620" s="55">
        <f>Table1[[#This Row],[APU
(units)]]*(1+Table1[[#This Row],[APU Trend]])^10</f>
        <v>3570.4672266240013</v>
      </c>
      <c r="Q620" s="55">
        <f>Table1[[#This Row],[APU
(units)]]*(1+Table1[[#This Row],[APU Trend]])^11</f>
        <v>6426.8410079232035</v>
      </c>
      <c r="R620" s="55">
        <f>SUM(Table1[[#This Row],[Oct]:[September]])</f>
        <v>14447.892267827207</v>
      </c>
      <c r="S620" s="55">
        <f>Table1[[#This Row],[On-Hand Stock ($)]]*Table1[[#This Row],[APU Trend]]</f>
        <v>283.830795776</v>
      </c>
      <c r="T620" s="87">
        <v>0.8</v>
      </c>
      <c r="U620" s="87" t="b">
        <f>IF(AND(Table1[[#This Row],[INVENTROY SIZING]]&lt;0,Table1[[#This Row],[Lead Time (days)]]&lt;30),TRUE,FALSE)</f>
        <v>0</v>
      </c>
      <c r="V620" s="28">
        <v>1</v>
      </c>
      <c r="W620" s="28">
        <f>1.65+SQRT((30)*Table1[[#This Row],[Demand variability (COV)]])+(V620*Table1[[#This Row],[APU
(units)]])^2</f>
        <v>109.37657750883274</v>
      </c>
      <c r="X620" s="28">
        <f>(Table1[[#This Row],[INVENTORY IN UNITS ON HAND]]-W620)*Table1[[#This Row],[Std. Price ($)]]</f>
        <v>-2768.1315463121919</v>
      </c>
      <c r="Y620" s="28">
        <v>1.99</v>
      </c>
      <c r="Z620" s="28">
        <v>16</v>
      </c>
    </row>
    <row r="621" spans="1:26" x14ac:dyDescent="0.15">
      <c r="A621" s="31">
        <v>30410.163979987359</v>
      </c>
      <c r="B621" s="32">
        <v>6.8230679999999992</v>
      </c>
      <c r="C621" s="32">
        <v>10.992034443866668</v>
      </c>
      <c r="D621" s="32">
        <f>C621/Table1[[#This Row],[Std. Price ($)]]</f>
        <v>1.6110105371757499</v>
      </c>
      <c r="E621" s="28">
        <v>26</v>
      </c>
      <c r="F621" s="28">
        <f>Table1[[#This Row],[APU
(units)]]*(1+Table1[[#This Row],[APU Trend]])^0</f>
        <v>26</v>
      </c>
      <c r="G621" s="28">
        <f>Table1[[#This Row],[APU
(units)]]*(1+Table1[[#This Row],[APU Trend]])^1</f>
        <v>31.2</v>
      </c>
      <c r="H621" s="28">
        <f>Table1[[#This Row],[APU
(units)]]*(1+Table1[[#This Row],[APU Trend]])^2</f>
        <v>37.44</v>
      </c>
      <c r="I621" s="55">
        <f>Table1[[#This Row],[APU
(units)]]*(1+Table1[[#This Row],[APU Trend]])^3</f>
        <v>44.927999999999997</v>
      </c>
      <c r="J621" s="55">
        <f>Table1[[#This Row],[APU
(units)]]*(1+Table1[[#This Row],[APU Trend]])^4</f>
        <v>53.913599999999995</v>
      </c>
      <c r="K621" s="55">
        <f>Table1[[#This Row],[APU
(units)]]*(1+Table1[[#This Row],[APU Trend]])^5</f>
        <v>64.69632</v>
      </c>
      <c r="L621" s="55">
        <f>Table1[[#This Row],[APU
(units)]]*(1+Table1[[#This Row],[APU Trend]])^6</f>
        <v>77.635583999999994</v>
      </c>
      <c r="M621" s="55">
        <f>Table1[[#This Row],[APU
(units)]]*(1+Table1[[#This Row],[APU Trend]])^7</f>
        <v>93.162700799999996</v>
      </c>
      <c r="N621" s="55">
        <f>Table1[[#This Row],[APU
(units)]]*(1+Table1[[#This Row],[APU Trend]])^8</f>
        <v>111.79524095999999</v>
      </c>
      <c r="O621" s="55">
        <f>Table1[[#This Row],[APU
(units)]]*(1+Table1[[#This Row],[APU Trend]])^9</f>
        <v>134.15428915199999</v>
      </c>
      <c r="P621" s="55">
        <f>Table1[[#This Row],[APU
(units)]]*(1+Table1[[#This Row],[APU Trend]])^10</f>
        <v>160.98514698239998</v>
      </c>
      <c r="Q621" s="55">
        <f>Table1[[#This Row],[APU
(units)]]*(1+Table1[[#This Row],[APU Trend]])^11</f>
        <v>193.18217637887997</v>
      </c>
      <c r="R621" s="55">
        <f>SUM(Table1[[#This Row],[Oct]:[September]])</f>
        <v>1029.0930582732799</v>
      </c>
      <c r="S621" s="55">
        <f>Table1[[#This Row],[On-Hand Stock ($)]]*Table1[[#This Row],[APU Trend]]</f>
        <v>2.1984068887733339</v>
      </c>
      <c r="T621" s="87">
        <v>0.2</v>
      </c>
      <c r="U621" s="87" t="b">
        <f>IF(AND(Table1[[#This Row],[INVENTROY SIZING]]&lt;0,Table1[[#This Row],[Lead Time (days)]]&lt;30),TRUE,FALSE)</f>
        <v>0</v>
      </c>
      <c r="V621" s="28">
        <v>1</v>
      </c>
      <c r="W621" s="28">
        <f>1.65+SQRT((30)*Table1[[#This Row],[Demand variability (COV)]])+(V621*Table1[[#This Row],[APU
(units)]])^2</f>
        <v>680.38861278752586</v>
      </c>
      <c r="X621" s="28">
        <f>(Table1[[#This Row],[INVENTORY IN UNITS ON HAND]]-W621)*Table1[[#This Row],[Std. Price ($)]]</f>
        <v>-4631.3457370310916</v>
      </c>
      <c r="Y621" s="28">
        <v>0.25</v>
      </c>
      <c r="Z621" s="28">
        <v>4</v>
      </c>
    </row>
    <row r="622" spans="1:26" x14ac:dyDescent="0.15">
      <c r="A622" s="31">
        <v>69987.869783453469</v>
      </c>
      <c r="B622" s="32">
        <v>49.473770829999992</v>
      </c>
      <c r="C622" s="32">
        <v>542.79079863330219</v>
      </c>
      <c r="D622" s="32">
        <f>C622/Table1[[#This Row],[Std. Price ($)]]</f>
        <v>10.971284167896169</v>
      </c>
      <c r="E622" s="28">
        <v>10</v>
      </c>
      <c r="F622" s="28">
        <f>Table1[[#This Row],[APU
(units)]]*(1+Table1[[#This Row],[APU Trend]])^0</f>
        <v>10</v>
      </c>
      <c r="G622" s="28">
        <f>Table1[[#This Row],[APU
(units)]]*(1+Table1[[#This Row],[APU Trend]])^1</f>
        <v>15</v>
      </c>
      <c r="H622" s="28">
        <f>Table1[[#This Row],[APU
(units)]]*(1+Table1[[#This Row],[APU Trend]])^2</f>
        <v>22.5</v>
      </c>
      <c r="I622" s="55">
        <f>Table1[[#This Row],[APU
(units)]]*(1+Table1[[#This Row],[APU Trend]])^3</f>
        <v>33.75</v>
      </c>
      <c r="J622" s="55">
        <f>Table1[[#This Row],[APU
(units)]]*(1+Table1[[#This Row],[APU Trend]])^4</f>
        <v>50.625</v>
      </c>
      <c r="K622" s="55">
        <f>Table1[[#This Row],[APU
(units)]]*(1+Table1[[#This Row],[APU Trend]])^5</f>
        <v>75.9375</v>
      </c>
      <c r="L622" s="55">
        <f>Table1[[#This Row],[APU
(units)]]*(1+Table1[[#This Row],[APU Trend]])^6</f>
        <v>113.90625</v>
      </c>
      <c r="M622" s="55">
        <f>Table1[[#This Row],[APU
(units)]]*(1+Table1[[#This Row],[APU Trend]])^7</f>
        <v>170.859375</v>
      </c>
      <c r="N622" s="55">
        <f>Table1[[#This Row],[APU
(units)]]*(1+Table1[[#This Row],[APU Trend]])^8</f>
        <v>256.2890625</v>
      </c>
      <c r="O622" s="55">
        <f>Table1[[#This Row],[APU
(units)]]*(1+Table1[[#This Row],[APU Trend]])^9</f>
        <v>384.43359375</v>
      </c>
      <c r="P622" s="55">
        <f>Table1[[#This Row],[APU
(units)]]*(1+Table1[[#This Row],[APU Trend]])^10</f>
        <v>576.650390625</v>
      </c>
      <c r="Q622" s="55">
        <f>Table1[[#This Row],[APU
(units)]]*(1+Table1[[#This Row],[APU Trend]])^11</f>
        <v>864.9755859375</v>
      </c>
      <c r="R622" s="55">
        <f>SUM(Table1[[#This Row],[Oct]:[September]])</f>
        <v>2574.9267578125</v>
      </c>
      <c r="S622" s="55">
        <f>Table1[[#This Row],[On-Hand Stock ($)]]*Table1[[#This Row],[APU Trend]]</f>
        <v>271.39539931665109</v>
      </c>
      <c r="T622" s="87">
        <v>0.5</v>
      </c>
      <c r="U622" s="87" t="b">
        <f>IF(AND(Table1[[#This Row],[INVENTROY SIZING]]&lt;0,Table1[[#This Row],[Lead Time (days)]]&lt;30),TRUE,FALSE)</f>
        <v>0</v>
      </c>
      <c r="V622" s="28">
        <v>1</v>
      </c>
      <c r="W622" s="28">
        <f>1.65+SQRT((30)*Table1[[#This Row],[Demand variability (COV)]])+(V622*Table1[[#This Row],[APU
(units)]])^2</f>
        <v>107.34209978830309</v>
      </c>
      <c r="X622" s="28">
        <f>(Table1[[#This Row],[INVENTORY IN UNITS ON HAND]]-W622)*Table1[[#This Row],[Std. Price ($)]]</f>
        <v>-4767.8276467041951</v>
      </c>
      <c r="Y622" s="28">
        <v>1.08</v>
      </c>
      <c r="Z622" s="28">
        <v>26</v>
      </c>
    </row>
    <row r="623" spans="1:26" x14ac:dyDescent="0.15">
      <c r="A623" s="31">
        <v>27235.485191102372</v>
      </c>
      <c r="B623" s="32">
        <v>19.564999999999998</v>
      </c>
      <c r="C623" s="32">
        <v>88.822394375000002</v>
      </c>
      <c r="D623" s="32">
        <f>C623/Table1[[#This Row],[Std. Price ($)]]</f>
        <v>4.5398617109634554</v>
      </c>
      <c r="E623" s="28">
        <v>26</v>
      </c>
      <c r="F623" s="28">
        <f>Table1[[#This Row],[APU
(units)]]*(1+Table1[[#This Row],[APU Trend]])^0</f>
        <v>26</v>
      </c>
      <c r="G623" s="28">
        <f>Table1[[#This Row],[APU
(units)]]*(1+Table1[[#This Row],[APU Trend]])^1</f>
        <v>39</v>
      </c>
      <c r="H623" s="28">
        <f>Table1[[#This Row],[APU
(units)]]*(1+Table1[[#This Row],[APU Trend]])^2</f>
        <v>58.5</v>
      </c>
      <c r="I623" s="55">
        <f>Table1[[#This Row],[APU
(units)]]*(1+Table1[[#This Row],[APU Trend]])^3</f>
        <v>87.75</v>
      </c>
      <c r="J623" s="55">
        <f>Table1[[#This Row],[APU
(units)]]*(1+Table1[[#This Row],[APU Trend]])^4</f>
        <v>131.625</v>
      </c>
      <c r="K623" s="55">
        <f>Table1[[#This Row],[APU
(units)]]*(1+Table1[[#This Row],[APU Trend]])^5</f>
        <v>197.4375</v>
      </c>
      <c r="L623" s="55">
        <f>Table1[[#This Row],[APU
(units)]]*(1+Table1[[#This Row],[APU Trend]])^6</f>
        <v>296.15625</v>
      </c>
      <c r="M623" s="55">
        <f>Table1[[#This Row],[APU
(units)]]*(1+Table1[[#This Row],[APU Trend]])^7</f>
        <v>444.234375</v>
      </c>
      <c r="N623" s="55">
        <f>Table1[[#This Row],[APU
(units)]]*(1+Table1[[#This Row],[APU Trend]])^8</f>
        <v>666.3515625</v>
      </c>
      <c r="O623" s="55">
        <f>Table1[[#This Row],[APU
(units)]]*(1+Table1[[#This Row],[APU Trend]])^9</f>
        <v>999.52734375</v>
      </c>
      <c r="P623" s="55">
        <f>Table1[[#This Row],[APU
(units)]]*(1+Table1[[#This Row],[APU Trend]])^10</f>
        <v>1499.291015625</v>
      </c>
      <c r="Q623" s="55">
        <f>Table1[[#This Row],[APU
(units)]]*(1+Table1[[#This Row],[APU Trend]])^11</f>
        <v>2248.9365234375</v>
      </c>
      <c r="R623" s="55">
        <f>SUM(Table1[[#This Row],[Oct]:[September]])</f>
        <v>6694.8095703125</v>
      </c>
      <c r="S623" s="55">
        <f>Table1[[#This Row],[On-Hand Stock ($)]]*Table1[[#This Row],[APU Trend]]</f>
        <v>44.411197187500001</v>
      </c>
      <c r="T623" s="87">
        <v>0.5</v>
      </c>
      <c r="U623" s="87" t="b">
        <f>IF(AND(Table1[[#This Row],[INVENTROY SIZING]]&lt;0,Table1[[#This Row],[Lead Time (days)]]&lt;30),TRUE,FALSE)</f>
        <v>0</v>
      </c>
      <c r="V623" s="28">
        <v>1</v>
      </c>
      <c r="W623" s="28">
        <f>1.65+SQRT((30)*Table1[[#This Row],[Demand variability (COV)]])+(V623*Table1[[#This Row],[APU
(units)]])^2</f>
        <v>680.38861278752586</v>
      </c>
      <c r="X623" s="28">
        <f>(Table1[[#This Row],[INVENTORY IN UNITS ON HAND]]-W623)*Table1[[#This Row],[Std. Price ($)]]</f>
        <v>-13222.980814812941</v>
      </c>
      <c r="Y623" s="28">
        <v>0.25</v>
      </c>
      <c r="Z623" s="28">
        <v>15</v>
      </c>
    </row>
    <row r="624" spans="1:26" x14ac:dyDescent="0.15">
      <c r="A624" s="31">
        <v>47774.47444434584</v>
      </c>
      <c r="B624" s="32">
        <v>17.63</v>
      </c>
      <c r="C624" s="32">
        <v>81.593476250000009</v>
      </c>
      <c r="D624" s="32">
        <f>C624/Table1[[#This Row],[Std. Price ($)]]</f>
        <v>4.6281041548496891</v>
      </c>
      <c r="E624" s="28">
        <v>26</v>
      </c>
      <c r="F624" s="28">
        <f>Table1[[#This Row],[APU
(units)]]*(1+Table1[[#This Row],[APU Trend]])^0</f>
        <v>26</v>
      </c>
      <c r="G624" s="28">
        <f>Table1[[#This Row],[APU
(units)]]*(1+Table1[[#This Row],[APU Trend]])^1</f>
        <v>36.4</v>
      </c>
      <c r="H624" s="28">
        <f>Table1[[#This Row],[APU
(units)]]*(1+Table1[[#This Row],[APU Trend]])^2</f>
        <v>50.959999999999994</v>
      </c>
      <c r="I624" s="55">
        <f>Table1[[#This Row],[APU
(units)]]*(1+Table1[[#This Row],[APU Trend]])^3</f>
        <v>71.34399999999998</v>
      </c>
      <c r="J624" s="55">
        <f>Table1[[#This Row],[APU
(units)]]*(1+Table1[[#This Row],[APU Trend]])^4</f>
        <v>99.881599999999963</v>
      </c>
      <c r="K624" s="55">
        <f>Table1[[#This Row],[APU
(units)]]*(1+Table1[[#This Row],[APU Trend]])^5</f>
        <v>139.83423999999997</v>
      </c>
      <c r="L624" s="55">
        <f>Table1[[#This Row],[APU
(units)]]*(1+Table1[[#This Row],[APU Trend]])^6</f>
        <v>195.76793599999991</v>
      </c>
      <c r="M624" s="55">
        <f>Table1[[#This Row],[APU
(units)]]*(1+Table1[[#This Row],[APU Trend]])^7</f>
        <v>274.07511039999986</v>
      </c>
      <c r="N624" s="55">
        <f>Table1[[#This Row],[APU
(units)]]*(1+Table1[[#This Row],[APU Trend]])^8</f>
        <v>383.70515455999976</v>
      </c>
      <c r="O624" s="55">
        <f>Table1[[#This Row],[APU
(units)]]*(1+Table1[[#This Row],[APU Trend]])^9</f>
        <v>537.18721638399961</v>
      </c>
      <c r="P624" s="55">
        <f>Table1[[#This Row],[APU
(units)]]*(1+Table1[[#This Row],[APU Trend]])^10</f>
        <v>752.06210293759943</v>
      </c>
      <c r="Q624" s="55">
        <f>Table1[[#This Row],[APU
(units)]]*(1+Table1[[#This Row],[APU Trend]])^11</f>
        <v>1052.8869441126392</v>
      </c>
      <c r="R624" s="55">
        <f>SUM(Table1[[#This Row],[Oct]:[September]])</f>
        <v>3620.1043043942373</v>
      </c>
      <c r="S624" s="55">
        <f>Table1[[#This Row],[On-Hand Stock ($)]]*Table1[[#This Row],[APU Trend]]</f>
        <v>32.637390500000002</v>
      </c>
      <c r="T624" s="87">
        <v>0.4</v>
      </c>
      <c r="U624" s="87" t="b">
        <f>IF(AND(Table1[[#This Row],[INVENTROY SIZING]]&lt;0,Table1[[#This Row],[Lead Time (days)]]&lt;30),TRUE,FALSE)</f>
        <v>0</v>
      </c>
      <c r="V624" s="28">
        <v>1</v>
      </c>
      <c r="W624" s="28">
        <f>1.65+SQRT((30)*Table1[[#This Row],[Demand variability (COV)]])+(V624*Table1[[#This Row],[APU
(units)]])^2</f>
        <v>680.38861278752586</v>
      </c>
      <c r="X624" s="28">
        <f>(Table1[[#This Row],[INVENTORY IN UNITS ON HAND]]-W624)*Table1[[#This Row],[Std. Price ($)]]</f>
        <v>-11913.657767194081</v>
      </c>
      <c r="Y624" s="28">
        <v>0.25</v>
      </c>
      <c r="Z624" s="28">
        <v>15</v>
      </c>
    </row>
    <row r="625" spans="1:26" x14ac:dyDescent="0.15">
      <c r="A625" s="31">
        <v>98580.994927188993</v>
      </c>
      <c r="B625" s="32">
        <v>10.746559999999999</v>
      </c>
      <c r="C625" s="32">
        <v>72.841978471680008</v>
      </c>
      <c r="D625" s="32">
        <f>C625/Table1[[#This Row],[Std. Price ($)]]</f>
        <v>6.7781670108090415</v>
      </c>
      <c r="E625" s="28">
        <v>18</v>
      </c>
      <c r="F625" s="28">
        <f>Table1[[#This Row],[APU
(units)]]*(1+Table1[[#This Row],[APU Trend]])^0</f>
        <v>18</v>
      </c>
      <c r="G625" s="28">
        <f>Table1[[#This Row],[APU
(units)]]*(1+Table1[[#This Row],[APU Trend]])^1</f>
        <v>16.2</v>
      </c>
      <c r="H625" s="28">
        <f>Table1[[#This Row],[APU
(units)]]*(1+Table1[[#This Row],[APU Trend]])^2</f>
        <v>14.580000000000002</v>
      </c>
      <c r="I625" s="55">
        <f>Table1[[#This Row],[APU
(units)]]*(1+Table1[[#This Row],[APU Trend]])^3</f>
        <v>13.122000000000002</v>
      </c>
      <c r="J625" s="55">
        <f>Table1[[#This Row],[APU
(units)]]*(1+Table1[[#This Row],[APU Trend]])^4</f>
        <v>11.809800000000003</v>
      </c>
      <c r="K625" s="55">
        <f>Table1[[#This Row],[APU
(units)]]*(1+Table1[[#This Row],[APU Trend]])^5</f>
        <v>10.628820000000003</v>
      </c>
      <c r="L625" s="55">
        <f>Table1[[#This Row],[APU
(units)]]*(1+Table1[[#This Row],[APU Trend]])^6</f>
        <v>9.5659380000000027</v>
      </c>
      <c r="M625" s="55">
        <f>Table1[[#This Row],[APU
(units)]]*(1+Table1[[#This Row],[APU Trend]])^7</f>
        <v>8.6093442000000024</v>
      </c>
      <c r="N625" s="55">
        <f>Table1[[#This Row],[APU
(units)]]*(1+Table1[[#This Row],[APU Trend]])^8</f>
        <v>7.7484097800000029</v>
      </c>
      <c r="O625" s="55">
        <f>Table1[[#This Row],[APU
(units)]]*(1+Table1[[#This Row],[APU Trend]])^9</f>
        <v>6.9735688020000026</v>
      </c>
      <c r="P625" s="55">
        <f>Table1[[#This Row],[APU
(units)]]*(1+Table1[[#This Row],[APU Trend]])^10</f>
        <v>6.2762119218000025</v>
      </c>
      <c r="Q625" s="55">
        <f>Table1[[#This Row],[APU
(units)]]*(1+Table1[[#This Row],[APU Trend]])^11</f>
        <v>5.6485907296200031</v>
      </c>
      <c r="R625" s="55">
        <f>SUM(Table1[[#This Row],[Oct]:[September]])</f>
        <v>129.16268343342003</v>
      </c>
      <c r="S625" s="55">
        <f>Table1[[#This Row],[On-Hand Stock ($)]]*Table1[[#This Row],[APU Trend]]</f>
        <v>-7.2841978471680013</v>
      </c>
      <c r="T625" s="87">
        <v>-0.1</v>
      </c>
      <c r="U625" s="87" t="b">
        <f>IF(AND(Table1[[#This Row],[INVENTROY SIZING]]&lt;0,Table1[[#This Row],[Lead Time (days)]]&lt;30),TRUE,FALSE)</f>
        <v>1</v>
      </c>
      <c r="V625" s="28">
        <v>1</v>
      </c>
      <c r="W625" s="28">
        <f>1.65+SQRT((30)*Table1[[#This Row],[Demand variability (COV)]])+(V625*Table1[[#This Row],[APU
(units)]])^2</f>
        <v>332.4470581871866</v>
      </c>
      <c r="X625" s="28">
        <f>(Table1[[#This Row],[INVENTORY IN UNITS ON HAND]]-W625)*Table1[[#This Row],[Std. Price ($)]]</f>
        <v>-3499.8202791604112</v>
      </c>
      <c r="Y625" s="28">
        <v>1.54</v>
      </c>
      <c r="Z625" s="28">
        <v>6</v>
      </c>
    </row>
    <row r="626" spans="1:26" x14ac:dyDescent="0.15">
      <c r="A626" s="31">
        <v>95331.432235477172</v>
      </c>
      <c r="B626" s="32">
        <v>54.437999999999995</v>
      </c>
      <c r="C626" s="32">
        <v>733.36214570666675</v>
      </c>
      <c r="D626" s="32">
        <f>C626/Table1[[#This Row],[Std. Price ($)]]</f>
        <v>13.471511549040502</v>
      </c>
      <c r="E626" s="28">
        <v>10</v>
      </c>
      <c r="F626" s="28">
        <f>Table1[[#This Row],[APU
(units)]]*(1+Table1[[#This Row],[APU Trend]])^0</f>
        <v>10</v>
      </c>
      <c r="G626" s="28">
        <f>Table1[[#This Row],[APU
(units)]]*(1+Table1[[#This Row],[APU Trend]])^1</f>
        <v>18</v>
      </c>
      <c r="H626" s="28">
        <f>Table1[[#This Row],[APU
(units)]]*(1+Table1[[#This Row],[APU Trend]])^2</f>
        <v>32.400000000000006</v>
      </c>
      <c r="I626" s="55">
        <f>Table1[[#This Row],[APU
(units)]]*(1+Table1[[#This Row],[APU Trend]])^3</f>
        <v>58.320000000000007</v>
      </c>
      <c r="J626" s="55">
        <f>Table1[[#This Row],[APU
(units)]]*(1+Table1[[#This Row],[APU Trend]])^4</f>
        <v>104.97600000000003</v>
      </c>
      <c r="K626" s="55">
        <f>Table1[[#This Row],[APU
(units)]]*(1+Table1[[#This Row],[APU Trend]])^5</f>
        <v>188.95680000000004</v>
      </c>
      <c r="L626" s="55">
        <f>Table1[[#This Row],[APU
(units)]]*(1+Table1[[#This Row],[APU Trend]])^6</f>
        <v>340.12224000000009</v>
      </c>
      <c r="M626" s="55">
        <f>Table1[[#This Row],[APU
(units)]]*(1+Table1[[#This Row],[APU Trend]])^7</f>
        <v>612.22003200000017</v>
      </c>
      <c r="N626" s="55">
        <f>Table1[[#This Row],[APU
(units)]]*(1+Table1[[#This Row],[APU Trend]])^8</f>
        <v>1101.9960576000003</v>
      </c>
      <c r="O626" s="55">
        <f>Table1[[#This Row],[APU
(units)]]*(1+Table1[[#This Row],[APU Trend]])^9</f>
        <v>1983.5929036800007</v>
      </c>
      <c r="P626" s="55">
        <f>Table1[[#This Row],[APU
(units)]]*(1+Table1[[#This Row],[APU Trend]])^10</f>
        <v>3570.4672266240013</v>
      </c>
      <c r="Q626" s="55">
        <f>Table1[[#This Row],[APU
(units)]]*(1+Table1[[#This Row],[APU Trend]])^11</f>
        <v>6426.8410079232035</v>
      </c>
      <c r="R626" s="55">
        <f>SUM(Table1[[#This Row],[Oct]:[September]])</f>
        <v>14447.892267827207</v>
      </c>
      <c r="S626" s="55">
        <f>Table1[[#This Row],[On-Hand Stock ($)]]*Table1[[#This Row],[APU Trend]]</f>
        <v>586.68971656533347</v>
      </c>
      <c r="T626" s="87">
        <v>0.8</v>
      </c>
      <c r="U626" s="87" t="b">
        <f>IF(AND(Table1[[#This Row],[INVENTROY SIZING]]&lt;0,Table1[[#This Row],[Lead Time (days)]]&lt;30),TRUE,FALSE)</f>
        <v>0</v>
      </c>
      <c r="V626" s="28">
        <v>1</v>
      </c>
      <c r="W626" s="28">
        <f>1.65+SQRT((30)*Table1[[#This Row],[Demand variability (COV)]])+(V626*Table1[[#This Row],[APU
(units)]])^2</f>
        <v>109.07967024840268</v>
      </c>
      <c r="X626" s="28">
        <f>(Table1[[#This Row],[INVENTORY IN UNITS ON HAND]]-W626)*Table1[[#This Row],[Std. Price ($)]]</f>
        <v>-5204.7169432758774</v>
      </c>
      <c r="Y626" s="28">
        <v>1.84</v>
      </c>
      <c r="Z626" s="28">
        <v>16</v>
      </c>
    </row>
    <row r="627" spans="1:26" x14ac:dyDescent="0.15">
      <c r="A627" s="31">
        <v>36565.19569028441</v>
      </c>
      <c r="B627" s="32">
        <v>13.217487489999998</v>
      </c>
      <c r="C627" s="32">
        <v>26.043552430681501</v>
      </c>
      <c r="D627" s="32">
        <f>C627/Table1[[#This Row],[Std. Price ($)]]</f>
        <v>1.9703860094730836</v>
      </c>
      <c r="E627" s="28">
        <v>26</v>
      </c>
      <c r="F627" s="28">
        <f>Table1[[#This Row],[APU
(units)]]*(1+Table1[[#This Row],[APU Trend]])^0</f>
        <v>26</v>
      </c>
      <c r="G627" s="28">
        <f>Table1[[#This Row],[APU
(units)]]*(1+Table1[[#This Row],[APU Trend]])^1</f>
        <v>39</v>
      </c>
      <c r="H627" s="28">
        <f>Table1[[#This Row],[APU
(units)]]*(1+Table1[[#This Row],[APU Trend]])^2</f>
        <v>58.5</v>
      </c>
      <c r="I627" s="55">
        <f>Table1[[#This Row],[APU
(units)]]*(1+Table1[[#This Row],[APU Trend]])^3</f>
        <v>87.75</v>
      </c>
      <c r="J627" s="55">
        <f>Table1[[#This Row],[APU
(units)]]*(1+Table1[[#This Row],[APU Trend]])^4</f>
        <v>131.625</v>
      </c>
      <c r="K627" s="55">
        <f>Table1[[#This Row],[APU
(units)]]*(1+Table1[[#This Row],[APU Trend]])^5</f>
        <v>197.4375</v>
      </c>
      <c r="L627" s="55">
        <f>Table1[[#This Row],[APU
(units)]]*(1+Table1[[#This Row],[APU Trend]])^6</f>
        <v>296.15625</v>
      </c>
      <c r="M627" s="55">
        <f>Table1[[#This Row],[APU
(units)]]*(1+Table1[[#This Row],[APU Trend]])^7</f>
        <v>444.234375</v>
      </c>
      <c r="N627" s="55">
        <f>Table1[[#This Row],[APU
(units)]]*(1+Table1[[#This Row],[APU Trend]])^8</f>
        <v>666.3515625</v>
      </c>
      <c r="O627" s="55">
        <f>Table1[[#This Row],[APU
(units)]]*(1+Table1[[#This Row],[APU Trend]])^9</f>
        <v>999.52734375</v>
      </c>
      <c r="P627" s="55">
        <f>Table1[[#This Row],[APU
(units)]]*(1+Table1[[#This Row],[APU Trend]])^10</f>
        <v>1499.291015625</v>
      </c>
      <c r="Q627" s="55">
        <f>Table1[[#This Row],[APU
(units)]]*(1+Table1[[#This Row],[APU Trend]])^11</f>
        <v>2248.9365234375</v>
      </c>
      <c r="R627" s="55">
        <f>SUM(Table1[[#This Row],[Oct]:[September]])</f>
        <v>6694.8095703125</v>
      </c>
      <c r="S627" s="55">
        <f>Table1[[#This Row],[On-Hand Stock ($)]]*Table1[[#This Row],[APU Trend]]</f>
        <v>13.021776215340751</v>
      </c>
      <c r="T627" s="87">
        <v>0.5</v>
      </c>
      <c r="U627" s="87" t="b">
        <f>IF(AND(Table1[[#This Row],[INVENTROY SIZING]]&lt;0,Table1[[#This Row],[Lead Time (days)]]&lt;30),TRUE,FALSE)</f>
        <v>0</v>
      </c>
      <c r="V627" s="28">
        <v>1</v>
      </c>
      <c r="W627" s="28">
        <f>1.65+SQRT((30)*Table1[[#This Row],[Demand variability (COV)]])+(V627*Table1[[#This Row],[APU
(units)]])^2</f>
        <v>680.38861278752586</v>
      </c>
      <c r="X627" s="28">
        <f>(Table1[[#This Row],[INVENTORY IN UNITS ON HAND]]-W627)*Table1[[#This Row],[Std. Price ($)]]</f>
        <v>-8966.9844254268955</v>
      </c>
      <c r="Y627" s="28">
        <v>0.25</v>
      </c>
      <c r="Z627" s="28">
        <v>6</v>
      </c>
    </row>
    <row r="628" spans="1:26" x14ac:dyDescent="0.15">
      <c r="A628" s="31">
        <v>41048.758174676746</v>
      </c>
      <c r="B628" s="32">
        <v>29.384850659999994</v>
      </c>
      <c r="C628" s="32">
        <v>2289.0269135067201</v>
      </c>
      <c r="D628" s="32">
        <f>C628/Table1[[#This Row],[Std. Price ($)]]</f>
        <v>77.898197952138943</v>
      </c>
      <c r="E628" s="28">
        <v>26</v>
      </c>
      <c r="F628" s="28">
        <f>Table1[[#This Row],[APU
(units)]]*(1+Table1[[#This Row],[APU Trend]])^0</f>
        <v>26</v>
      </c>
      <c r="G628" s="28">
        <f>Table1[[#This Row],[APU
(units)]]*(1+Table1[[#This Row],[APU Trend]])^1</f>
        <v>15.6</v>
      </c>
      <c r="H628" s="28">
        <f>Table1[[#This Row],[APU
(units)]]*(1+Table1[[#This Row],[APU Trend]])^2</f>
        <v>9.36</v>
      </c>
      <c r="I628" s="55">
        <f>Table1[[#This Row],[APU
(units)]]*(1+Table1[[#This Row],[APU Trend]])^3</f>
        <v>5.6159999999999997</v>
      </c>
      <c r="J628" s="55">
        <f>Table1[[#This Row],[APU
(units)]]*(1+Table1[[#This Row],[APU Trend]])^4</f>
        <v>3.3695999999999997</v>
      </c>
      <c r="K628" s="55">
        <f>Table1[[#This Row],[APU
(units)]]*(1+Table1[[#This Row],[APU Trend]])^5</f>
        <v>2.02176</v>
      </c>
      <c r="L628" s="55">
        <f>Table1[[#This Row],[APU
(units)]]*(1+Table1[[#This Row],[APU Trend]])^6</f>
        <v>1.2130559999999999</v>
      </c>
      <c r="M628" s="55">
        <f>Table1[[#This Row],[APU
(units)]]*(1+Table1[[#This Row],[APU Trend]])^7</f>
        <v>0.72783359999999997</v>
      </c>
      <c r="N628" s="55">
        <f>Table1[[#This Row],[APU
(units)]]*(1+Table1[[#This Row],[APU Trend]])^8</f>
        <v>0.43670015999999995</v>
      </c>
      <c r="O628" s="55">
        <f>Table1[[#This Row],[APU
(units)]]*(1+Table1[[#This Row],[APU Trend]])^9</f>
        <v>0.26202009599999998</v>
      </c>
      <c r="P628" s="55">
        <f>Table1[[#This Row],[APU
(units)]]*(1+Table1[[#This Row],[APU Trend]])^10</f>
        <v>0.15721205759999998</v>
      </c>
      <c r="Q628" s="55">
        <f>Table1[[#This Row],[APU
(units)]]*(1+Table1[[#This Row],[APU Trend]])^11</f>
        <v>9.4327234559999987E-2</v>
      </c>
      <c r="R628" s="55">
        <f>SUM(Table1[[#This Row],[Oct]:[September]])</f>
        <v>64.858509148159996</v>
      </c>
      <c r="S628" s="55">
        <f>Table1[[#This Row],[On-Hand Stock ($)]]*Table1[[#This Row],[APU Trend]]</f>
        <v>-915.61076540268812</v>
      </c>
      <c r="T628" s="87">
        <v>-0.4</v>
      </c>
      <c r="U628" s="87" t="b">
        <f>IF(AND(Table1[[#This Row],[INVENTROY SIZING]]&lt;0,Table1[[#This Row],[Lead Time (days)]]&lt;30),TRUE,FALSE)</f>
        <v>0</v>
      </c>
      <c r="V628" s="28">
        <v>0.82</v>
      </c>
      <c r="W628" s="28">
        <f>1.65+SQRT((30)*Table1[[#This Row],[Demand variability (COV)]])+(V628*Table1[[#This Row],[APU
(units)]])^2</f>
        <v>464.81794346113912</v>
      </c>
      <c r="X628" s="28">
        <f>(Table1[[#This Row],[INVENTORY IN UNITS ON HAND]]-W628)*Table1[[#This Row],[Std. Price ($)]]</f>
        <v>-11369.578939187173</v>
      </c>
      <c r="Y628" s="28">
        <v>2.48</v>
      </c>
      <c r="Z628" s="28">
        <v>31</v>
      </c>
    </row>
    <row r="629" spans="1:26" x14ac:dyDescent="0.15">
      <c r="A629" s="31">
        <v>464.33193284699524</v>
      </c>
      <c r="B629" s="32">
        <v>46.597109099999997</v>
      </c>
      <c r="C629" s="32">
        <v>63.270324986320858</v>
      </c>
      <c r="D629" s="32">
        <f>C629/Table1[[#This Row],[Std. Price ($)]]</f>
        <v>1.3578165300027349</v>
      </c>
      <c r="E629" s="28">
        <v>26</v>
      </c>
      <c r="F629" s="28">
        <f>Table1[[#This Row],[APU
(units)]]*(1+Table1[[#This Row],[APU Trend]])^0</f>
        <v>26</v>
      </c>
      <c r="G629" s="28">
        <f>Table1[[#This Row],[APU
(units)]]*(1+Table1[[#This Row],[APU Trend]])^1</f>
        <v>15.6</v>
      </c>
      <c r="H629" s="28">
        <f>Table1[[#This Row],[APU
(units)]]*(1+Table1[[#This Row],[APU Trend]])^2</f>
        <v>9.36</v>
      </c>
      <c r="I629" s="55">
        <f>Table1[[#This Row],[APU
(units)]]*(1+Table1[[#This Row],[APU Trend]])^3</f>
        <v>5.6159999999999997</v>
      </c>
      <c r="J629" s="55">
        <f>Table1[[#This Row],[APU
(units)]]*(1+Table1[[#This Row],[APU Trend]])^4</f>
        <v>3.3695999999999997</v>
      </c>
      <c r="K629" s="55">
        <f>Table1[[#This Row],[APU
(units)]]*(1+Table1[[#This Row],[APU Trend]])^5</f>
        <v>2.02176</v>
      </c>
      <c r="L629" s="55">
        <f>Table1[[#This Row],[APU
(units)]]*(1+Table1[[#This Row],[APU Trend]])^6</f>
        <v>1.2130559999999999</v>
      </c>
      <c r="M629" s="55">
        <f>Table1[[#This Row],[APU
(units)]]*(1+Table1[[#This Row],[APU Trend]])^7</f>
        <v>0.72783359999999997</v>
      </c>
      <c r="N629" s="55">
        <f>Table1[[#This Row],[APU
(units)]]*(1+Table1[[#This Row],[APU Trend]])^8</f>
        <v>0.43670015999999995</v>
      </c>
      <c r="O629" s="55">
        <f>Table1[[#This Row],[APU
(units)]]*(1+Table1[[#This Row],[APU Trend]])^9</f>
        <v>0.26202009599999998</v>
      </c>
      <c r="P629" s="55">
        <f>Table1[[#This Row],[APU
(units)]]*(1+Table1[[#This Row],[APU Trend]])^10</f>
        <v>0.15721205759999998</v>
      </c>
      <c r="Q629" s="55">
        <f>Table1[[#This Row],[APU
(units)]]*(1+Table1[[#This Row],[APU Trend]])^11</f>
        <v>9.4327234559999987E-2</v>
      </c>
      <c r="R629" s="55">
        <f>SUM(Table1[[#This Row],[Oct]:[September]])</f>
        <v>64.858509148159996</v>
      </c>
      <c r="S629" s="55">
        <f>Table1[[#This Row],[On-Hand Stock ($)]]*Table1[[#This Row],[APU Trend]]</f>
        <v>-25.308129994528343</v>
      </c>
      <c r="T629" s="87">
        <v>-0.4</v>
      </c>
      <c r="U629" s="87" t="b">
        <f>IF(AND(Table1[[#This Row],[INVENTROY SIZING]]&lt;0,Table1[[#This Row],[Lead Time (days)]]&lt;30),TRUE,FALSE)</f>
        <v>1</v>
      </c>
      <c r="V629" s="28">
        <v>1</v>
      </c>
      <c r="W629" s="28">
        <f>1.65+SQRT((30)*Table1[[#This Row],[Demand variability (COV)]])+(V629*Table1[[#This Row],[APU
(units)]])^2</f>
        <v>680.38861278752586</v>
      </c>
      <c r="X629" s="28">
        <f>(Table1[[#This Row],[INVENTORY IN UNITS ON HAND]]-W629)*Table1[[#This Row],[Std. Price ($)]]</f>
        <v>-31640.872095471674</v>
      </c>
      <c r="Y629" s="28">
        <v>0.25</v>
      </c>
      <c r="Z629" s="28">
        <v>5</v>
      </c>
    </row>
    <row r="630" spans="1:26" x14ac:dyDescent="0.15">
      <c r="A630" s="31">
        <v>35267.430378107398</v>
      </c>
      <c r="B630" s="32">
        <v>9.3482743899999985</v>
      </c>
      <c r="C630" s="32">
        <v>78.842983594591516</v>
      </c>
      <c r="D630" s="32">
        <f>C630/Table1[[#This Row],[Std. Price ($)]]</f>
        <v>8.4339612109515247</v>
      </c>
      <c r="E630" s="28">
        <v>18</v>
      </c>
      <c r="F630" s="28">
        <f>Table1[[#This Row],[APU
(units)]]*(1+Table1[[#This Row],[APU Trend]])^0</f>
        <v>18</v>
      </c>
      <c r="G630" s="28">
        <f>Table1[[#This Row],[APU
(units)]]*(1+Table1[[#This Row],[APU Trend]])^1</f>
        <v>28.8</v>
      </c>
      <c r="H630" s="28">
        <f>Table1[[#This Row],[APU
(units)]]*(1+Table1[[#This Row],[APU Trend]])^2</f>
        <v>46.080000000000013</v>
      </c>
      <c r="I630" s="55">
        <f>Table1[[#This Row],[APU
(units)]]*(1+Table1[[#This Row],[APU Trend]])^3</f>
        <v>73.728000000000023</v>
      </c>
      <c r="J630" s="55">
        <f>Table1[[#This Row],[APU
(units)]]*(1+Table1[[#This Row],[APU Trend]])^4</f>
        <v>117.96480000000005</v>
      </c>
      <c r="K630" s="55">
        <f>Table1[[#This Row],[APU
(units)]]*(1+Table1[[#This Row],[APU Trend]])^5</f>
        <v>188.7436800000001</v>
      </c>
      <c r="L630" s="55">
        <f>Table1[[#This Row],[APU
(units)]]*(1+Table1[[#This Row],[APU Trend]])^6</f>
        <v>301.98988800000018</v>
      </c>
      <c r="M630" s="55">
        <f>Table1[[#This Row],[APU
(units)]]*(1+Table1[[#This Row],[APU Trend]])^7</f>
        <v>483.18382080000038</v>
      </c>
      <c r="N630" s="55">
        <f>Table1[[#This Row],[APU
(units)]]*(1+Table1[[#This Row],[APU Trend]])^8</f>
        <v>773.09411328000067</v>
      </c>
      <c r="O630" s="55">
        <f>Table1[[#This Row],[APU
(units)]]*(1+Table1[[#This Row],[APU Trend]])^9</f>
        <v>1236.9505812480011</v>
      </c>
      <c r="P630" s="55">
        <f>Table1[[#This Row],[APU
(units)]]*(1+Table1[[#This Row],[APU Trend]])^10</f>
        <v>1979.120929996802</v>
      </c>
      <c r="Q630" s="55">
        <f>Table1[[#This Row],[APU
(units)]]*(1+Table1[[#This Row],[APU Trend]])^11</f>
        <v>3166.5934879948836</v>
      </c>
      <c r="R630" s="55">
        <f>SUM(Table1[[#This Row],[Oct]:[September]])</f>
        <v>8414.2493013196872</v>
      </c>
      <c r="S630" s="55">
        <f>Table1[[#This Row],[On-Hand Stock ($)]]*Table1[[#This Row],[APU Trend]]</f>
        <v>47.30579015675491</v>
      </c>
      <c r="T630" s="87">
        <v>0.6</v>
      </c>
      <c r="U630" s="87" t="b">
        <f>IF(AND(Table1[[#This Row],[INVENTROY SIZING]]&lt;0,Table1[[#This Row],[Lead Time (days)]]&lt;30),TRUE,FALSE)</f>
        <v>0</v>
      </c>
      <c r="V630" s="28">
        <v>0.88</v>
      </c>
      <c r="W630" s="28">
        <f>1.65+SQRT((30)*Table1[[#This Row],[Demand variability (COV)]])+(V630*Table1[[#This Row],[APU
(units)]])^2</f>
        <v>260.91622198643137</v>
      </c>
      <c r="X630" s="28">
        <f>(Table1[[#This Row],[INVENTORY IN UNITS ON HAND]]-W630)*Table1[[#This Row],[Std. Price ($)]]</f>
        <v>-2360.2734523367194</v>
      </c>
      <c r="Y630" s="28">
        <v>2.33</v>
      </c>
      <c r="Z630" s="28">
        <v>5</v>
      </c>
    </row>
    <row r="631" spans="1:26" x14ac:dyDescent="0.15">
      <c r="A631" s="31">
        <v>27512.510280558243</v>
      </c>
      <c r="B631" s="32">
        <v>8.4760370199999997</v>
      </c>
      <c r="C631" s="32">
        <v>34.905686619912906</v>
      </c>
      <c r="D631" s="32">
        <f>C631/Table1[[#This Row],[Std. Price ($)]]</f>
        <v>4.1181611804608318</v>
      </c>
      <c r="E631" s="28">
        <v>18</v>
      </c>
      <c r="F631" s="28">
        <f>Table1[[#This Row],[APU
(units)]]*(1+Table1[[#This Row],[APU Trend]])^0</f>
        <v>18</v>
      </c>
      <c r="G631" s="28">
        <f>Table1[[#This Row],[APU
(units)]]*(1+Table1[[#This Row],[APU Trend]])^1</f>
        <v>25.2</v>
      </c>
      <c r="H631" s="28">
        <f>Table1[[#This Row],[APU
(units)]]*(1+Table1[[#This Row],[APU Trend]])^2</f>
        <v>35.279999999999994</v>
      </c>
      <c r="I631" s="55">
        <f>Table1[[#This Row],[APU
(units)]]*(1+Table1[[#This Row],[APU Trend]])^3</f>
        <v>49.391999999999989</v>
      </c>
      <c r="J631" s="55">
        <f>Table1[[#This Row],[APU
(units)]]*(1+Table1[[#This Row],[APU Trend]])^4</f>
        <v>69.14879999999998</v>
      </c>
      <c r="K631" s="55">
        <f>Table1[[#This Row],[APU
(units)]]*(1+Table1[[#This Row],[APU Trend]])^5</f>
        <v>96.808319999999966</v>
      </c>
      <c r="L631" s="55">
        <f>Table1[[#This Row],[APU
(units)]]*(1+Table1[[#This Row],[APU Trend]])^6</f>
        <v>135.53164799999993</v>
      </c>
      <c r="M631" s="55">
        <f>Table1[[#This Row],[APU
(units)]]*(1+Table1[[#This Row],[APU Trend]])^7</f>
        <v>189.74430719999989</v>
      </c>
      <c r="N631" s="55">
        <f>Table1[[#This Row],[APU
(units)]]*(1+Table1[[#This Row],[APU Trend]])^8</f>
        <v>265.64203007999981</v>
      </c>
      <c r="O631" s="55">
        <f>Table1[[#This Row],[APU
(units)]]*(1+Table1[[#This Row],[APU Trend]])^9</f>
        <v>371.89884211199973</v>
      </c>
      <c r="P631" s="55">
        <f>Table1[[#This Row],[APU
(units)]]*(1+Table1[[#This Row],[APU Trend]])^10</f>
        <v>520.65837895679965</v>
      </c>
      <c r="Q631" s="55">
        <f>Table1[[#This Row],[APU
(units)]]*(1+Table1[[#This Row],[APU Trend]])^11</f>
        <v>728.92173053951944</v>
      </c>
      <c r="R631" s="55">
        <f>SUM(Table1[[#This Row],[Oct]:[September]])</f>
        <v>2506.2260568883185</v>
      </c>
      <c r="S631" s="55">
        <f>Table1[[#This Row],[On-Hand Stock ($)]]*Table1[[#This Row],[APU Trend]]</f>
        <v>13.962274647965163</v>
      </c>
      <c r="T631" s="87">
        <v>0.4</v>
      </c>
      <c r="U631" s="87" t="b">
        <f>IF(AND(Table1[[#This Row],[INVENTROY SIZING]]&lt;0,Table1[[#This Row],[Lead Time (days)]]&lt;30),TRUE,FALSE)</f>
        <v>0</v>
      </c>
      <c r="V631" s="28">
        <v>1</v>
      </c>
      <c r="W631" s="28">
        <f>1.65+SQRT((30)*Table1[[#This Row],[Demand variability (COV)]])+(V631*Table1[[#This Row],[APU
(units)]])^2</f>
        <v>331.31568618968612</v>
      </c>
      <c r="X631" s="28">
        <f>(Table1[[#This Row],[INVENTORY IN UNITS ON HAND]]-W631)*Table1[[#This Row],[Std. Price ($)]]</f>
        <v>-2773.3383348305692</v>
      </c>
      <c r="Y631" s="28">
        <v>1.07</v>
      </c>
      <c r="Z631" s="28">
        <v>5</v>
      </c>
    </row>
    <row r="632" spans="1:26" x14ac:dyDescent="0.15">
      <c r="A632" s="31">
        <v>56381.896849843848</v>
      </c>
      <c r="B632" s="32">
        <v>18.747999999999998</v>
      </c>
      <c r="C632" s="32">
        <v>498.27912509969877</v>
      </c>
      <c r="D632" s="32">
        <f>C632/Table1[[#This Row],[Std. Price ($)]]</f>
        <v>26.577721628957693</v>
      </c>
      <c r="E632" s="28">
        <v>26</v>
      </c>
      <c r="F632" s="28">
        <f>Table1[[#This Row],[APU
(units)]]*(1+Table1[[#This Row],[APU Trend]])^0</f>
        <v>26</v>
      </c>
      <c r="G632" s="28">
        <f>Table1[[#This Row],[APU
(units)]]*(1+Table1[[#This Row],[APU Trend]])^1</f>
        <v>31.2</v>
      </c>
      <c r="H632" s="28">
        <f>Table1[[#This Row],[APU
(units)]]*(1+Table1[[#This Row],[APU Trend]])^2</f>
        <v>37.44</v>
      </c>
      <c r="I632" s="55">
        <f>Table1[[#This Row],[APU
(units)]]*(1+Table1[[#This Row],[APU Trend]])^3</f>
        <v>44.927999999999997</v>
      </c>
      <c r="J632" s="55">
        <f>Table1[[#This Row],[APU
(units)]]*(1+Table1[[#This Row],[APU Trend]])^4</f>
        <v>53.913599999999995</v>
      </c>
      <c r="K632" s="55">
        <f>Table1[[#This Row],[APU
(units)]]*(1+Table1[[#This Row],[APU Trend]])^5</f>
        <v>64.69632</v>
      </c>
      <c r="L632" s="55">
        <f>Table1[[#This Row],[APU
(units)]]*(1+Table1[[#This Row],[APU Trend]])^6</f>
        <v>77.635583999999994</v>
      </c>
      <c r="M632" s="55">
        <f>Table1[[#This Row],[APU
(units)]]*(1+Table1[[#This Row],[APU Trend]])^7</f>
        <v>93.162700799999996</v>
      </c>
      <c r="N632" s="55">
        <f>Table1[[#This Row],[APU
(units)]]*(1+Table1[[#This Row],[APU Trend]])^8</f>
        <v>111.79524095999999</v>
      </c>
      <c r="O632" s="55">
        <f>Table1[[#This Row],[APU
(units)]]*(1+Table1[[#This Row],[APU Trend]])^9</f>
        <v>134.15428915199999</v>
      </c>
      <c r="P632" s="55">
        <f>Table1[[#This Row],[APU
(units)]]*(1+Table1[[#This Row],[APU Trend]])^10</f>
        <v>160.98514698239998</v>
      </c>
      <c r="Q632" s="55">
        <f>Table1[[#This Row],[APU
(units)]]*(1+Table1[[#This Row],[APU Trend]])^11</f>
        <v>193.18217637887997</v>
      </c>
      <c r="R632" s="55">
        <f>SUM(Table1[[#This Row],[Oct]:[September]])</f>
        <v>1029.0930582732799</v>
      </c>
      <c r="S632" s="55">
        <f>Table1[[#This Row],[On-Hand Stock ($)]]*Table1[[#This Row],[APU Trend]]</f>
        <v>99.655825019939755</v>
      </c>
      <c r="T632" s="87">
        <v>0.2</v>
      </c>
      <c r="U632" s="87" t="b">
        <f>IF(AND(Table1[[#This Row],[INVENTROY SIZING]]&lt;0,Table1[[#This Row],[Lead Time (days)]]&lt;30),TRUE,FALSE)</f>
        <v>0</v>
      </c>
      <c r="V632" s="28">
        <v>0.81</v>
      </c>
      <c r="W632" s="28">
        <f>1.65+SQRT((30)*Table1[[#This Row],[Demand variability (COV)]])+(V632*Table1[[#This Row],[APU
(units)]])^2</f>
        <v>452.10180323027561</v>
      </c>
      <c r="X632" s="28">
        <f>(Table1[[#This Row],[INVENTORY IN UNITS ON HAND]]-W632)*Table1[[#This Row],[Std. Price ($)]]</f>
        <v>-7977.7254818615074</v>
      </c>
      <c r="Y632" s="28">
        <v>1.6</v>
      </c>
      <c r="Z632" s="28">
        <v>16</v>
      </c>
    </row>
    <row r="633" spans="1:26" x14ac:dyDescent="0.15">
      <c r="A633" s="31">
        <v>31914.838818784887</v>
      </c>
      <c r="B633" s="32">
        <v>5.4338244299999996</v>
      </c>
      <c r="C633" s="32">
        <v>16.174677346512667</v>
      </c>
      <c r="D633" s="32">
        <f>C633/Table1[[#This Row],[Std. Price ($)]]</f>
        <v>2.9766654324001904</v>
      </c>
      <c r="E633" s="28">
        <v>10</v>
      </c>
      <c r="F633" s="28">
        <f>Table1[[#This Row],[APU
(units)]]*(1+Table1[[#This Row],[APU Trend]])^0</f>
        <v>10</v>
      </c>
      <c r="G633" s="28">
        <f>Table1[[#This Row],[APU
(units)]]*(1+Table1[[#This Row],[APU Trend]])^1</f>
        <v>12</v>
      </c>
      <c r="H633" s="28">
        <f>Table1[[#This Row],[APU
(units)]]*(1+Table1[[#This Row],[APU Trend]])^2</f>
        <v>14.399999999999999</v>
      </c>
      <c r="I633" s="55">
        <f>Table1[[#This Row],[APU
(units)]]*(1+Table1[[#This Row],[APU Trend]])^3</f>
        <v>17.28</v>
      </c>
      <c r="J633" s="55">
        <f>Table1[[#This Row],[APU
(units)]]*(1+Table1[[#This Row],[APU Trend]])^4</f>
        <v>20.735999999999997</v>
      </c>
      <c r="K633" s="55">
        <f>Table1[[#This Row],[APU
(units)]]*(1+Table1[[#This Row],[APU Trend]])^5</f>
        <v>24.883199999999999</v>
      </c>
      <c r="L633" s="55">
        <f>Table1[[#This Row],[APU
(units)]]*(1+Table1[[#This Row],[APU Trend]])^6</f>
        <v>29.859839999999998</v>
      </c>
      <c r="M633" s="55">
        <f>Table1[[#This Row],[APU
(units)]]*(1+Table1[[#This Row],[APU Trend]])^7</f>
        <v>35.831807999999995</v>
      </c>
      <c r="N633" s="55">
        <f>Table1[[#This Row],[APU
(units)]]*(1+Table1[[#This Row],[APU Trend]])^8</f>
        <v>42.998169599999997</v>
      </c>
      <c r="O633" s="55">
        <f>Table1[[#This Row],[APU
(units)]]*(1+Table1[[#This Row],[APU Trend]])^9</f>
        <v>51.597803519999992</v>
      </c>
      <c r="P633" s="55">
        <f>Table1[[#This Row],[APU
(units)]]*(1+Table1[[#This Row],[APU Trend]])^10</f>
        <v>61.917364223999989</v>
      </c>
      <c r="Q633" s="55">
        <f>Table1[[#This Row],[APU
(units)]]*(1+Table1[[#This Row],[APU Trend]])^11</f>
        <v>74.300837068799993</v>
      </c>
      <c r="R633" s="55">
        <f>SUM(Table1[[#This Row],[Oct]:[September]])</f>
        <v>395.80502241279999</v>
      </c>
      <c r="S633" s="55">
        <f>Table1[[#This Row],[On-Hand Stock ($)]]*Table1[[#This Row],[APU Trend]]</f>
        <v>3.2349354693025334</v>
      </c>
      <c r="T633" s="87">
        <v>0.2</v>
      </c>
      <c r="U633" s="87" t="b">
        <f>IF(AND(Table1[[#This Row],[INVENTROY SIZING]]&lt;0,Table1[[#This Row],[Lead Time (days)]]&lt;30),TRUE,FALSE)</f>
        <v>0</v>
      </c>
      <c r="V633" s="28">
        <v>1</v>
      </c>
      <c r="W633" s="28">
        <f>1.65+SQRT((30)*Table1[[#This Row],[Demand variability (COV)]])+(V633*Table1[[#This Row],[APU
(units)]])^2</f>
        <v>108.03748776906852</v>
      </c>
      <c r="X633" s="28">
        <f>(Table1[[#This Row],[INVENTORY IN UNITS ON HAND]]-W633)*Table1[[#This Row],[Std. Price ($)]]</f>
        <v>-570.88206304887797</v>
      </c>
      <c r="Y633" s="28">
        <v>1.36</v>
      </c>
      <c r="Z633" s="28">
        <v>5</v>
      </c>
    </row>
    <row r="634" spans="1:26" x14ac:dyDescent="0.15">
      <c r="A634" s="31">
        <v>12363.612148933868</v>
      </c>
      <c r="B634" s="32">
        <v>11.812361439999998</v>
      </c>
      <c r="C634" s="32">
        <v>270</v>
      </c>
      <c r="D634" s="32">
        <f>C634/Table1[[#This Row],[Std. Price ($)]]</f>
        <v>22.857410973364193</v>
      </c>
      <c r="E634" s="28">
        <v>10</v>
      </c>
      <c r="F634" s="28">
        <f>Table1[[#This Row],[APU
(units)]]*(1+Table1[[#This Row],[APU Trend]])^0</f>
        <v>10</v>
      </c>
      <c r="G634" s="28">
        <f>Table1[[#This Row],[APU
(units)]]*(1+Table1[[#This Row],[APU Trend]])^1</f>
        <v>4</v>
      </c>
      <c r="H634" s="28">
        <f>Table1[[#This Row],[APU
(units)]]*(1+Table1[[#This Row],[APU Trend]])^2</f>
        <v>1.6000000000000003</v>
      </c>
      <c r="I634" s="55">
        <f>Table1[[#This Row],[APU
(units)]]*(1+Table1[[#This Row],[APU Trend]])^3</f>
        <v>0.64000000000000012</v>
      </c>
      <c r="J634" s="55">
        <f>Table1[[#This Row],[APU
(units)]]*(1+Table1[[#This Row],[APU Trend]])^4</f>
        <v>0.25600000000000012</v>
      </c>
      <c r="K634" s="55">
        <f>Table1[[#This Row],[APU
(units)]]*(1+Table1[[#This Row],[APU Trend]])^5</f>
        <v>0.10240000000000006</v>
      </c>
      <c r="L634" s="55">
        <f>Table1[[#This Row],[APU
(units)]]*(1+Table1[[#This Row],[APU Trend]])^6</f>
        <v>4.0960000000000024E-2</v>
      </c>
      <c r="M634" s="55">
        <f>Table1[[#This Row],[APU
(units)]]*(1+Table1[[#This Row],[APU Trend]])^7</f>
        <v>1.6384000000000013E-2</v>
      </c>
      <c r="N634" s="55">
        <f>Table1[[#This Row],[APU
(units)]]*(1+Table1[[#This Row],[APU Trend]])^8</f>
        <v>6.5536000000000058E-3</v>
      </c>
      <c r="O634" s="55">
        <f>Table1[[#This Row],[APU
(units)]]*(1+Table1[[#This Row],[APU Trend]])^9</f>
        <v>2.6214400000000022E-3</v>
      </c>
      <c r="P634" s="55">
        <f>Table1[[#This Row],[APU
(units)]]*(1+Table1[[#This Row],[APU Trend]])^10</f>
        <v>1.0485760000000011E-3</v>
      </c>
      <c r="Q634" s="55">
        <f>Table1[[#This Row],[APU
(units)]]*(1+Table1[[#This Row],[APU Trend]])^11</f>
        <v>4.1943040000000045E-4</v>
      </c>
      <c r="R634" s="55">
        <f>SUM(Table1[[#This Row],[Oct]:[September]])</f>
        <v>16.666387046399993</v>
      </c>
      <c r="S634" s="55">
        <f>Table1[[#This Row],[On-Hand Stock ($)]]*Table1[[#This Row],[APU Trend]]</f>
        <v>-162</v>
      </c>
      <c r="T634" s="87">
        <v>-0.6</v>
      </c>
      <c r="U634" s="87" t="b">
        <f>IF(AND(Table1[[#This Row],[INVENTROY SIZING]]&lt;0,Table1[[#This Row],[Lead Time (days)]]&lt;30),TRUE,FALSE)</f>
        <v>1</v>
      </c>
      <c r="V634" s="28">
        <v>1</v>
      </c>
      <c r="W634" s="28">
        <f>1.65+SQRT((30)*Table1[[#This Row],[Demand variability (COV)]])+(V634*Table1[[#This Row],[APU
(units)]])^2</f>
        <v>107.39456264653803</v>
      </c>
      <c r="X634" s="28">
        <f>(Table1[[#This Row],[INVENTORY IN UNITS ON HAND]]-W634)*Table1[[#This Row],[Std. Price ($)]]</f>
        <v>-998.58339067163001</v>
      </c>
      <c r="Y634" s="28">
        <v>1.1000000000000001</v>
      </c>
      <c r="Z634" s="28">
        <v>5</v>
      </c>
    </row>
    <row r="635" spans="1:26" x14ac:dyDescent="0.15">
      <c r="A635" s="31">
        <v>43037.224533638793</v>
      </c>
      <c r="B635" s="32">
        <v>8.9033933799999989</v>
      </c>
      <c r="C635" s="32">
        <v>36.74979568047376</v>
      </c>
      <c r="D635" s="32">
        <f>C635/Table1[[#This Row],[Std. Price ($)]]</f>
        <v>4.1276167537453867</v>
      </c>
      <c r="E635" s="28">
        <v>18</v>
      </c>
      <c r="F635" s="28">
        <f>Table1[[#This Row],[APU
(units)]]*(1+Table1[[#This Row],[APU Trend]])^0</f>
        <v>18</v>
      </c>
      <c r="G635" s="28">
        <f>Table1[[#This Row],[APU
(units)]]*(1+Table1[[#This Row],[APU Trend]])^1</f>
        <v>25.2</v>
      </c>
      <c r="H635" s="28">
        <f>Table1[[#This Row],[APU
(units)]]*(1+Table1[[#This Row],[APU Trend]])^2</f>
        <v>35.279999999999994</v>
      </c>
      <c r="I635" s="55">
        <f>Table1[[#This Row],[APU
(units)]]*(1+Table1[[#This Row],[APU Trend]])^3</f>
        <v>49.391999999999989</v>
      </c>
      <c r="J635" s="55">
        <f>Table1[[#This Row],[APU
(units)]]*(1+Table1[[#This Row],[APU Trend]])^4</f>
        <v>69.14879999999998</v>
      </c>
      <c r="K635" s="55">
        <f>Table1[[#This Row],[APU
(units)]]*(1+Table1[[#This Row],[APU Trend]])^5</f>
        <v>96.808319999999966</v>
      </c>
      <c r="L635" s="55">
        <f>Table1[[#This Row],[APU
(units)]]*(1+Table1[[#This Row],[APU Trend]])^6</f>
        <v>135.53164799999993</v>
      </c>
      <c r="M635" s="55">
        <f>Table1[[#This Row],[APU
(units)]]*(1+Table1[[#This Row],[APU Trend]])^7</f>
        <v>189.74430719999989</v>
      </c>
      <c r="N635" s="55">
        <f>Table1[[#This Row],[APU
(units)]]*(1+Table1[[#This Row],[APU Trend]])^8</f>
        <v>265.64203007999981</v>
      </c>
      <c r="O635" s="55">
        <f>Table1[[#This Row],[APU
(units)]]*(1+Table1[[#This Row],[APU Trend]])^9</f>
        <v>371.89884211199973</v>
      </c>
      <c r="P635" s="55">
        <f>Table1[[#This Row],[APU
(units)]]*(1+Table1[[#This Row],[APU Trend]])^10</f>
        <v>520.65837895679965</v>
      </c>
      <c r="Q635" s="55">
        <f>Table1[[#This Row],[APU
(units)]]*(1+Table1[[#This Row],[APU Trend]])^11</f>
        <v>728.92173053951944</v>
      </c>
      <c r="R635" s="55">
        <f>SUM(Table1[[#This Row],[Oct]:[September]])</f>
        <v>2506.2260568883185</v>
      </c>
      <c r="S635" s="55">
        <f>Table1[[#This Row],[On-Hand Stock ($)]]*Table1[[#This Row],[APU Trend]]</f>
        <v>14.699918272189505</v>
      </c>
      <c r="T635" s="87">
        <v>0.4</v>
      </c>
      <c r="U635" s="87" t="b">
        <f>IF(AND(Table1[[#This Row],[INVENTROY SIZING]]&lt;0,Table1[[#This Row],[Lead Time (days)]]&lt;30),TRUE,FALSE)</f>
        <v>0</v>
      </c>
      <c r="V635" s="28">
        <v>0.8</v>
      </c>
      <c r="W635" s="28">
        <f>1.65+SQRT((30)*Table1[[#This Row],[Demand variability (COV)]])+(V635*Table1[[#This Row],[APU
(units)]])^2</f>
        <v>214.64914887194868</v>
      </c>
      <c r="X635" s="28">
        <f>(Table1[[#This Row],[INVENTORY IN UNITS ON HAND]]-W635)*Table1[[#This Row],[Std. Price ($)]]</f>
        <v>-1874.3560154086683</v>
      </c>
      <c r="Y635" s="28">
        <v>1.06</v>
      </c>
      <c r="Z635" s="28">
        <v>5</v>
      </c>
    </row>
    <row r="636" spans="1:26" x14ac:dyDescent="0.15">
      <c r="A636" s="31">
        <v>38771.249025068864</v>
      </c>
      <c r="B636" s="32">
        <v>590.57845308999993</v>
      </c>
      <c r="C636" s="32">
        <v>2975.3778351898827</v>
      </c>
      <c r="D636" s="32">
        <f>C636/Table1[[#This Row],[Std. Price ($)]]</f>
        <v>5.0380738064896118</v>
      </c>
      <c r="E636" s="28">
        <v>10</v>
      </c>
      <c r="F636" s="28">
        <f>Table1[[#This Row],[APU
(units)]]*(1+Table1[[#This Row],[APU Trend]])^0</f>
        <v>10</v>
      </c>
      <c r="G636" s="28">
        <f>Table1[[#This Row],[APU
(units)]]*(1+Table1[[#This Row],[APU Trend]])^1</f>
        <v>15</v>
      </c>
      <c r="H636" s="28">
        <f>Table1[[#This Row],[APU
(units)]]*(1+Table1[[#This Row],[APU Trend]])^2</f>
        <v>22.5</v>
      </c>
      <c r="I636" s="55">
        <f>Table1[[#This Row],[APU
(units)]]*(1+Table1[[#This Row],[APU Trend]])^3</f>
        <v>33.75</v>
      </c>
      <c r="J636" s="55">
        <f>Table1[[#This Row],[APU
(units)]]*(1+Table1[[#This Row],[APU Trend]])^4</f>
        <v>50.625</v>
      </c>
      <c r="K636" s="55">
        <f>Table1[[#This Row],[APU
(units)]]*(1+Table1[[#This Row],[APU Trend]])^5</f>
        <v>75.9375</v>
      </c>
      <c r="L636" s="55">
        <f>Table1[[#This Row],[APU
(units)]]*(1+Table1[[#This Row],[APU Trend]])^6</f>
        <v>113.90625</v>
      </c>
      <c r="M636" s="55">
        <f>Table1[[#This Row],[APU
(units)]]*(1+Table1[[#This Row],[APU Trend]])^7</f>
        <v>170.859375</v>
      </c>
      <c r="N636" s="55">
        <f>Table1[[#This Row],[APU
(units)]]*(1+Table1[[#This Row],[APU Trend]])^8</f>
        <v>256.2890625</v>
      </c>
      <c r="O636" s="55">
        <f>Table1[[#This Row],[APU
(units)]]*(1+Table1[[#This Row],[APU Trend]])^9</f>
        <v>384.43359375</v>
      </c>
      <c r="P636" s="55">
        <f>Table1[[#This Row],[APU
(units)]]*(1+Table1[[#This Row],[APU Trend]])^10</f>
        <v>576.650390625</v>
      </c>
      <c r="Q636" s="55">
        <f>Table1[[#This Row],[APU
(units)]]*(1+Table1[[#This Row],[APU Trend]])^11</f>
        <v>864.9755859375</v>
      </c>
      <c r="R636" s="55">
        <f>SUM(Table1[[#This Row],[Oct]:[September]])</f>
        <v>2574.9267578125</v>
      </c>
      <c r="S636" s="55">
        <f>Table1[[#This Row],[On-Hand Stock ($)]]*Table1[[#This Row],[APU Trend]]</f>
        <v>1487.6889175949414</v>
      </c>
      <c r="T636" s="87">
        <v>0.5</v>
      </c>
      <c r="U636" s="87" t="b">
        <f>IF(AND(Table1[[#This Row],[INVENTROY SIZING]]&lt;0,Table1[[#This Row],[Lead Time (days)]]&lt;30),TRUE,FALSE)</f>
        <v>0</v>
      </c>
      <c r="V636" s="28">
        <v>1</v>
      </c>
      <c r="W636" s="28">
        <f>1.65+SQRT((30)*Table1[[#This Row],[Demand variability (COV)]])+(V636*Table1[[#This Row],[APU
(units)]])^2</f>
        <v>106.60983870705491</v>
      </c>
      <c r="X636" s="28">
        <f>(Table1[[#This Row],[INVENTORY IN UNITS ON HAND]]-W636)*Table1[[#This Row],[Std. Price ($)]]</f>
        <v>-59986.095792597007</v>
      </c>
      <c r="Y636" s="28">
        <v>0.82</v>
      </c>
      <c r="Z636" s="28">
        <v>16</v>
      </c>
    </row>
    <row r="637" spans="1:26" x14ac:dyDescent="0.15">
      <c r="A637" s="31">
        <v>1762.6121052221499</v>
      </c>
      <c r="B637" s="32">
        <v>6.7939999999999996</v>
      </c>
      <c r="C637" s="32">
        <v>42.273837760000006</v>
      </c>
      <c r="D637" s="32">
        <f>C637/Table1[[#This Row],[Std. Price ($)]]</f>
        <v>6.2222310509272898</v>
      </c>
      <c r="E637" s="28">
        <v>10</v>
      </c>
      <c r="F637" s="28">
        <f>Table1[[#This Row],[APU
(units)]]*(1+Table1[[#This Row],[APU Trend]])^0</f>
        <v>10</v>
      </c>
      <c r="G637" s="28">
        <f>Table1[[#This Row],[APU
(units)]]*(1+Table1[[#This Row],[APU Trend]])^1</f>
        <v>6</v>
      </c>
      <c r="H637" s="28">
        <f>Table1[[#This Row],[APU
(units)]]*(1+Table1[[#This Row],[APU Trend]])^2</f>
        <v>3.5999999999999996</v>
      </c>
      <c r="I637" s="55">
        <f>Table1[[#This Row],[APU
(units)]]*(1+Table1[[#This Row],[APU Trend]])^3</f>
        <v>2.16</v>
      </c>
      <c r="J637" s="55">
        <f>Table1[[#This Row],[APU
(units)]]*(1+Table1[[#This Row],[APU Trend]])^4</f>
        <v>1.2959999999999998</v>
      </c>
      <c r="K637" s="55">
        <f>Table1[[#This Row],[APU
(units)]]*(1+Table1[[#This Row],[APU Trend]])^5</f>
        <v>0.77759999999999996</v>
      </c>
      <c r="L637" s="55">
        <f>Table1[[#This Row],[APU
(units)]]*(1+Table1[[#This Row],[APU Trend]])^6</f>
        <v>0.46655999999999997</v>
      </c>
      <c r="M637" s="55">
        <f>Table1[[#This Row],[APU
(units)]]*(1+Table1[[#This Row],[APU Trend]])^7</f>
        <v>0.27993599999999996</v>
      </c>
      <c r="N637" s="55">
        <f>Table1[[#This Row],[APU
(units)]]*(1+Table1[[#This Row],[APU Trend]])^8</f>
        <v>0.16796159999999999</v>
      </c>
      <c r="O637" s="55">
        <f>Table1[[#This Row],[APU
(units)]]*(1+Table1[[#This Row],[APU Trend]])^9</f>
        <v>0.10077695999999998</v>
      </c>
      <c r="P637" s="55">
        <f>Table1[[#This Row],[APU
(units)]]*(1+Table1[[#This Row],[APU Trend]])^10</f>
        <v>6.046617599999999E-2</v>
      </c>
      <c r="Q637" s="55">
        <f>Table1[[#This Row],[APU
(units)]]*(1+Table1[[#This Row],[APU Trend]])^11</f>
        <v>3.6279705599999997E-2</v>
      </c>
      <c r="R637" s="55">
        <f>SUM(Table1[[#This Row],[Oct]:[September]])</f>
        <v>24.945580441600001</v>
      </c>
      <c r="S637" s="55">
        <f>Table1[[#This Row],[On-Hand Stock ($)]]*Table1[[#This Row],[APU Trend]]</f>
        <v>-16.909535104000003</v>
      </c>
      <c r="T637" s="87">
        <v>-0.4</v>
      </c>
      <c r="U637" s="87" t="b">
        <f>IF(AND(Table1[[#This Row],[INVENTROY SIZING]]&lt;0,Table1[[#This Row],[Lead Time (days)]]&lt;30),TRUE,FALSE)</f>
        <v>1</v>
      </c>
      <c r="V637" s="28">
        <v>1</v>
      </c>
      <c r="W637" s="28">
        <f>1.65+SQRT((30)*Table1[[#This Row],[Demand variability (COV)]])+(V637*Table1[[#This Row],[APU
(units)]])^2</f>
        <v>106.72937003968012</v>
      </c>
      <c r="X637" s="28">
        <f>(Table1[[#This Row],[INVENTORY IN UNITS ON HAND]]-W637)*Table1[[#This Row],[Std. Price ($)]]</f>
        <v>-682.84550228958665</v>
      </c>
      <c r="Y637" s="28">
        <v>0.86</v>
      </c>
      <c r="Z637" s="28">
        <v>16</v>
      </c>
    </row>
    <row r="638" spans="1:26" x14ac:dyDescent="0.15">
      <c r="A638" s="31">
        <v>21546.184241018975</v>
      </c>
      <c r="B638" s="32">
        <v>6.6434999999999995</v>
      </c>
      <c r="C638" s="32">
        <v>41.76570753404669</v>
      </c>
      <c r="D638" s="32">
        <f>C638/Table1[[#This Row],[Std. Price ($)]]</f>
        <v>6.2867024210200491</v>
      </c>
      <c r="E638" s="28">
        <v>10</v>
      </c>
      <c r="F638" s="28">
        <f>Table1[[#This Row],[APU
(units)]]*(1+Table1[[#This Row],[APU Trend]])^0</f>
        <v>10</v>
      </c>
      <c r="G638" s="28">
        <f>Table1[[#This Row],[APU
(units)]]*(1+Table1[[#This Row],[APU Trend]])^1</f>
        <v>6</v>
      </c>
      <c r="H638" s="28">
        <f>Table1[[#This Row],[APU
(units)]]*(1+Table1[[#This Row],[APU Trend]])^2</f>
        <v>3.5999999999999996</v>
      </c>
      <c r="I638" s="55">
        <f>Table1[[#This Row],[APU
(units)]]*(1+Table1[[#This Row],[APU Trend]])^3</f>
        <v>2.16</v>
      </c>
      <c r="J638" s="55">
        <f>Table1[[#This Row],[APU
(units)]]*(1+Table1[[#This Row],[APU Trend]])^4</f>
        <v>1.2959999999999998</v>
      </c>
      <c r="K638" s="55">
        <f>Table1[[#This Row],[APU
(units)]]*(1+Table1[[#This Row],[APU Trend]])^5</f>
        <v>0.77759999999999996</v>
      </c>
      <c r="L638" s="55">
        <f>Table1[[#This Row],[APU
(units)]]*(1+Table1[[#This Row],[APU Trend]])^6</f>
        <v>0.46655999999999997</v>
      </c>
      <c r="M638" s="55">
        <f>Table1[[#This Row],[APU
(units)]]*(1+Table1[[#This Row],[APU Trend]])^7</f>
        <v>0.27993599999999996</v>
      </c>
      <c r="N638" s="55">
        <f>Table1[[#This Row],[APU
(units)]]*(1+Table1[[#This Row],[APU Trend]])^8</f>
        <v>0.16796159999999999</v>
      </c>
      <c r="O638" s="55">
        <f>Table1[[#This Row],[APU
(units)]]*(1+Table1[[#This Row],[APU Trend]])^9</f>
        <v>0.10077695999999998</v>
      </c>
      <c r="P638" s="55">
        <f>Table1[[#This Row],[APU
(units)]]*(1+Table1[[#This Row],[APU Trend]])^10</f>
        <v>6.046617599999999E-2</v>
      </c>
      <c r="Q638" s="55">
        <f>Table1[[#This Row],[APU
(units)]]*(1+Table1[[#This Row],[APU Trend]])^11</f>
        <v>3.6279705599999997E-2</v>
      </c>
      <c r="R638" s="55">
        <f>SUM(Table1[[#This Row],[Oct]:[September]])</f>
        <v>24.945580441600001</v>
      </c>
      <c r="S638" s="55">
        <f>Table1[[#This Row],[On-Hand Stock ($)]]*Table1[[#This Row],[APU Trend]]</f>
        <v>-16.706283013618677</v>
      </c>
      <c r="T638" s="87">
        <v>-0.4</v>
      </c>
      <c r="U638" s="87" t="b">
        <f>IF(AND(Table1[[#This Row],[INVENTROY SIZING]]&lt;0,Table1[[#This Row],[Lead Time (days)]]&lt;30),TRUE,FALSE)</f>
        <v>1</v>
      </c>
      <c r="V638" s="28">
        <v>0.89</v>
      </c>
      <c r="W638" s="28">
        <f>1.65+SQRT((30)*Table1[[#This Row],[Demand variability (COV)]])+(V638*Table1[[#This Row],[APU
(units)]])^2</f>
        <v>85.939370039680128</v>
      </c>
      <c r="X638" s="28">
        <f>(Table1[[#This Row],[INVENTORY IN UNITS ON HAND]]-W638)*Table1[[#This Row],[Std. Price ($)]]</f>
        <v>-529.17249732456821</v>
      </c>
      <c r="Y638" s="28">
        <v>0.86</v>
      </c>
      <c r="Z638" s="28">
        <v>16</v>
      </c>
    </row>
    <row r="639" spans="1:26" x14ac:dyDescent="0.15">
      <c r="A639" s="31">
        <v>18049.759495424179</v>
      </c>
      <c r="B639" s="32">
        <v>6.7939999999999996</v>
      </c>
      <c r="C639" s="32">
        <v>4200</v>
      </c>
      <c r="D639" s="32">
        <f>C639/Table1[[#This Row],[Std. Price ($)]]</f>
        <v>618.19252281424792</v>
      </c>
      <c r="E639" s="28">
        <v>10</v>
      </c>
      <c r="F639" s="28">
        <f>Table1[[#This Row],[APU
(units)]]*(1+Table1[[#This Row],[APU Trend]])^0</f>
        <v>10</v>
      </c>
      <c r="G639" s="28">
        <f>Table1[[#This Row],[APU
(units)]]*(1+Table1[[#This Row],[APU Trend]])^1</f>
        <v>4</v>
      </c>
      <c r="H639" s="28">
        <f>Table1[[#This Row],[APU
(units)]]*(1+Table1[[#This Row],[APU Trend]])^2</f>
        <v>1.6000000000000003</v>
      </c>
      <c r="I639" s="55">
        <f>Table1[[#This Row],[APU
(units)]]*(1+Table1[[#This Row],[APU Trend]])^3</f>
        <v>0.64000000000000012</v>
      </c>
      <c r="J639" s="55">
        <f>Table1[[#This Row],[APU
(units)]]*(1+Table1[[#This Row],[APU Trend]])^4</f>
        <v>0.25600000000000012</v>
      </c>
      <c r="K639" s="55">
        <f>Table1[[#This Row],[APU
(units)]]*(1+Table1[[#This Row],[APU Trend]])^5</f>
        <v>0.10240000000000006</v>
      </c>
      <c r="L639" s="55">
        <f>Table1[[#This Row],[APU
(units)]]*(1+Table1[[#This Row],[APU Trend]])^6</f>
        <v>4.0960000000000024E-2</v>
      </c>
      <c r="M639" s="55">
        <f>Table1[[#This Row],[APU
(units)]]*(1+Table1[[#This Row],[APU Trend]])^7</f>
        <v>1.6384000000000013E-2</v>
      </c>
      <c r="N639" s="55">
        <f>Table1[[#This Row],[APU
(units)]]*(1+Table1[[#This Row],[APU Trend]])^8</f>
        <v>6.5536000000000058E-3</v>
      </c>
      <c r="O639" s="55">
        <f>Table1[[#This Row],[APU
(units)]]*(1+Table1[[#This Row],[APU Trend]])^9</f>
        <v>2.6214400000000022E-3</v>
      </c>
      <c r="P639" s="55">
        <f>Table1[[#This Row],[APU
(units)]]*(1+Table1[[#This Row],[APU Trend]])^10</f>
        <v>1.0485760000000011E-3</v>
      </c>
      <c r="Q639" s="55">
        <f>Table1[[#This Row],[APU
(units)]]*(1+Table1[[#This Row],[APU Trend]])^11</f>
        <v>4.1943040000000045E-4</v>
      </c>
      <c r="R639" s="55">
        <f>SUM(Table1[[#This Row],[Oct]:[September]])</f>
        <v>16.666387046399993</v>
      </c>
      <c r="S639" s="55">
        <f>Table1[[#This Row],[On-Hand Stock ($)]]*Table1[[#This Row],[APU Trend]]</f>
        <v>-2520</v>
      </c>
      <c r="T639" s="87">
        <v>-0.6</v>
      </c>
      <c r="U639" s="87" t="b">
        <f>IF(AND(Table1[[#This Row],[INVENTROY SIZING]]&lt;0,Table1[[#This Row],[Lead Time (days)]]&lt;30),TRUE,FALSE)</f>
        <v>1</v>
      </c>
      <c r="V639" s="28">
        <v>1</v>
      </c>
      <c r="W639" s="28">
        <f>1.65+SQRT((30)*Table1[[#This Row],[Demand variability (COV)]])+(V639*Table1[[#This Row],[APU
(units)]])^2</f>
        <v>106.72937003968012</v>
      </c>
      <c r="X639" s="28">
        <f>(Table1[[#This Row],[INVENTORY IN UNITS ON HAND]]-W639)*Table1[[#This Row],[Std. Price ($)]]</f>
        <v>3474.8806599504132</v>
      </c>
      <c r="Y639" s="28">
        <v>0.86</v>
      </c>
      <c r="Z639" s="28">
        <v>16</v>
      </c>
    </row>
    <row r="640" spans="1:26" x14ac:dyDescent="0.15">
      <c r="A640" s="31">
        <v>45282.24361206402</v>
      </c>
      <c r="B640" s="32">
        <v>9.3829216399999993</v>
      </c>
      <c r="C640" s="32">
        <v>1087.9148028792642</v>
      </c>
      <c r="D640" s="32">
        <f>C640/Table1[[#This Row],[Std. Price ($)]]</f>
        <v>115.94627394535763</v>
      </c>
      <c r="E640" s="28">
        <v>42</v>
      </c>
      <c r="F640" s="28">
        <f>Table1[[#This Row],[APU
(units)]]*(1+Table1[[#This Row],[APU Trend]])^0</f>
        <v>42</v>
      </c>
      <c r="G640" s="28">
        <f>Table1[[#This Row],[APU
(units)]]*(1+Table1[[#This Row],[APU Trend]])^1</f>
        <v>37.800000000000004</v>
      </c>
      <c r="H640" s="28">
        <f>Table1[[#This Row],[APU
(units)]]*(1+Table1[[#This Row],[APU Trend]])^2</f>
        <v>34.020000000000003</v>
      </c>
      <c r="I640" s="55">
        <f>Table1[[#This Row],[APU
(units)]]*(1+Table1[[#This Row],[APU Trend]])^3</f>
        <v>30.618000000000002</v>
      </c>
      <c r="J640" s="55">
        <f>Table1[[#This Row],[APU
(units)]]*(1+Table1[[#This Row],[APU Trend]])^4</f>
        <v>27.556200000000004</v>
      </c>
      <c r="K640" s="55">
        <f>Table1[[#This Row],[APU
(units)]]*(1+Table1[[#This Row],[APU Trend]])^5</f>
        <v>24.800580000000007</v>
      </c>
      <c r="L640" s="55">
        <f>Table1[[#This Row],[APU
(units)]]*(1+Table1[[#This Row],[APU Trend]])^6</f>
        <v>22.320522000000008</v>
      </c>
      <c r="M640" s="55">
        <f>Table1[[#This Row],[APU
(units)]]*(1+Table1[[#This Row],[APU Trend]])^7</f>
        <v>20.088469800000006</v>
      </c>
      <c r="N640" s="55">
        <f>Table1[[#This Row],[APU
(units)]]*(1+Table1[[#This Row],[APU Trend]])^8</f>
        <v>18.079622820000008</v>
      </c>
      <c r="O640" s="55">
        <f>Table1[[#This Row],[APU
(units)]]*(1+Table1[[#This Row],[APU Trend]])^9</f>
        <v>16.271660538000006</v>
      </c>
      <c r="P640" s="55">
        <f>Table1[[#This Row],[APU
(units)]]*(1+Table1[[#This Row],[APU Trend]])^10</f>
        <v>14.644494484200006</v>
      </c>
      <c r="Q640" s="55">
        <f>Table1[[#This Row],[APU
(units)]]*(1+Table1[[#This Row],[APU Trend]])^11</f>
        <v>13.180045035780008</v>
      </c>
      <c r="R640" s="55">
        <f>SUM(Table1[[#This Row],[Oct]:[September]])</f>
        <v>301.37959467798004</v>
      </c>
      <c r="S640" s="55">
        <f>Table1[[#This Row],[On-Hand Stock ($)]]*Table1[[#This Row],[APU Trend]]</f>
        <v>-108.79148028792643</v>
      </c>
      <c r="T640" s="87">
        <v>-0.1</v>
      </c>
      <c r="U640" s="87" t="b">
        <f>IF(AND(Table1[[#This Row],[INVENTROY SIZING]]&lt;0,Table1[[#This Row],[Lead Time (days)]]&lt;30),TRUE,FALSE)</f>
        <v>1</v>
      </c>
      <c r="V640" s="28">
        <v>1</v>
      </c>
      <c r="W640" s="28">
        <f>1.65+SQRT((30)*Table1[[#This Row],[Demand variability (COV)]])+(V640*Table1[[#This Row],[APU
(units)]])^2</f>
        <v>1773.3765775088327</v>
      </c>
      <c r="X640" s="28">
        <f>(Table1[[#This Row],[INVENTORY IN UNITS ON HAND]]-W640)*Table1[[#This Row],[Std. Price ($)]]</f>
        <v>-15551.538662097499</v>
      </c>
      <c r="Y640" s="28">
        <v>1.99</v>
      </c>
      <c r="Z640" s="28">
        <v>29</v>
      </c>
    </row>
    <row r="641" spans="1:26" x14ac:dyDescent="0.15">
      <c r="A641" s="31">
        <v>4089.2490819389836</v>
      </c>
      <c r="B641" s="32">
        <v>24.101777349999995</v>
      </c>
      <c r="C641" s="32">
        <v>56.953737861693746</v>
      </c>
      <c r="D641" s="32">
        <f>C641/Table1[[#This Row],[Std. Price ($)]]</f>
        <v>2.3630513648278209</v>
      </c>
      <c r="E641" s="28">
        <v>10</v>
      </c>
      <c r="F641" s="28">
        <f>Table1[[#This Row],[APU
(units)]]*(1+Table1[[#This Row],[APU Trend]])^0</f>
        <v>10</v>
      </c>
      <c r="G641" s="28">
        <f>Table1[[#This Row],[APU
(units)]]*(1+Table1[[#This Row],[APU Trend]])^1</f>
        <v>14</v>
      </c>
      <c r="H641" s="28">
        <f>Table1[[#This Row],[APU
(units)]]*(1+Table1[[#This Row],[APU Trend]])^2</f>
        <v>19.599999999999998</v>
      </c>
      <c r="I641" s="55">
        <f>Table1[[#This Row],[APU
(units)]]*(1+Table1[[#This Row],[APU Trend]])^3</f>
        <v>27.439999999999994</v>
      </c>
      <c r="J641" s="55">
        <f>Table1[[#This Row],[APU
(units)]]*(1+Table1[[#This Row],[APU Trend]])^4</f>
        <v>38.41599999999999</v>
      </c>
      <c r="K641" s="55">
        <f>Table1[[#This Row],[APU
(units)]]*(1+Table1[[#This Row],[APU Trend]])^5</f>
        <v>53.782399999999981</v>
      </c>
      <c r="L641" s="55">
        <f>Table1[[#This Row],[APU
(units)]]*(1+Table1[[#This Row],[APU Trend]])^6</f>
        <v>75.29535999999996</v>
      </c>
      <c r="M641" s="55">
        <f>Table1[[#This Row],[APU
(units)]]*(1+Table1[[#This Row],[APU Trend]])^7</f>
        <v>105.41350399999993</v>
      </c>
      <c r="N641" s="55">
        <f>Table1[[#This Row],[APU
(units)]]*(1+Table1[[#This Row],[APU Trend]])^8</f>
        <v>147.5789055999999</v>
      </c>
      <c r="O641" s="55">
        <f>Table1[[#This Row],[APU
(units)]]*(1+Table1[[#This Row],[APU Trend]])^9</f>
        <v>206.61046783999984</v>
      </c>
      <c r="P641" s="55">
        <f>Table1[[#This Row],[APU
(units)]]*(1+Table1[[#This Row],[APU Trend]])^10</f>
        <v>289.25465497599981</v>
      </c>
      <c r="Q641" s="55">
        <f>Table1[[#This Row],[APU
(units)]]*(1+Table1[[#This Row],[APU Trend]])^11</f>
        <v>404.9565169663997</v>
      </c>
      <c r="R641" s="55">
        <f>SUM(Table1[[#This Row],[Oct]:[September]])</f>
        <v>1392.3478093823992</v>
      </c>
      <c r="S641" s="55">
        <f>Table1[[#This Row],[On-Hand Stock ($)]]*Table1[[#This Row],[APU Trend]]</f>
        <v>22.7814951446775</v>
      </c>
      <c r="T641" s="87">
        <v>0.4</v>
      </c>
      <c r="U641" s="87" t="b">
        <f>IF(AND(Table1[[#This Row],[INVENTROY SIZING]]&lt;0,Table1[[#This Row],[Lead Time (days)]]&lt;30),TRUE,FALSE)</f>
        <v>0</v>
      </c>
      <c r="V641" s="28">
        <v>1</v>
      </c>
      <c r="W641" s="28">
        <f>1.65+SQRT((30)*Table1[[#This Row],[Demand variability (COV)]])+(V641*Table1[[#This Row],[APU
(units)]])^2</f>
        <v>104.38861278752583</v>
      </c>
      <c r="X641" s="28">
        <f>(Table1[[#This Row],[INVENTORY IN UNITS ON HAND]]-W641)*Table1[[#This Row],[Std. Price ($)]]</f>
        <v>-2458.997365418616</v>
      </c>
      <c r="Y641" s="28">
        <v>0.25</v>
      </c>
      <c r="Z641" s="28">
        <v>21</v>
      </c>
    </row>
    <row r="642" spans="1:26" x14ac:dyDescent="0.15">
      <c r="A642" s="31">
        <v>31911.815427048994</v>
      </c>
      <c r="B642" s="32">
        <v>15.75348</v>
      </c>
      <c r="C642" s="32">
        <v>44.069838097999991</v>
      </c>
      <c r="D642" s="32">
        <f>C642/Table1[[#This Row],[Std. Price ($)]]</f>
        <v>2.7974668516416683</v>
      </c>
      <c r="E642" s="28">
        <v>10</v>
      </c>
      <c r="F642" s="28">
        <f>Table1[[#This Row],[APU
(units)]]*(1+Table1[[#This Row],[APU Trend]])^0</f>
        <v>10</v>
      </c>
      <c r="G642" s="28">
        <f>Table1[[#This Row],[APU
(units)]]*(1+Table1[[#This Row],[APU Trend]])^1</f>
        <v>18</v>
      </c>
      <c r="H642" s="28">
        <f>Table1[[#This Row],[APU
(units)]]*(1+Table1[[#This Row],[APU Trend]])^2</f>
        <v>32.400000000000006</v>
      </c>
      <c r="I642" s="55">
        <f>Table1[[#This Row],[APU
(units)]]*(1+Table1[[#This Row],[APU Trend]])^3</f>
        <v>58.320000000000007</v>
      </c>
      <c r="J642" s="55">
        <f>Table1[[#This Row],[APU
(units)]]*(1+Table1[[#This Row],[APU Trend]])^4</f>
        <v>104.97600000000003</v>
      </c>
      <c r="K642" s="55">
        <f>Table1[[#This Row],[APU
(units)]]*(1+Table1[[#This Row],[APU Trend]])^5</f>
        <v>188.95680000000004</v>
      </c>
      <c r="L642" s="55">
        <f>Table1[[#This Row],[APU
(units)]]*(1+Table1[[#This Row],[APU Trend]])^6</f>
        <v>340.12224000000009</v>
      </c>
      <c r="M642" s="55">
        <f>Table1[[#This Row],[APU
(units)]]*(1+Table1[[#This Row],[APU Trend]])^7</f>
        <v>612.22003200000017</v>
      </c>
      <c r="N642" s="55">
        <f>Table1[[#This Row],[APU
(units)]]*(1+Table1[[#This Row],[APU Trend]])^8</f>
        <v>1101.9960576000003</v>
      </c>
      <c r="O642" s="55">
        <f>Table1[[#This Row],[APU
(units)]]*(1+Table1[[#This Row],[APU Trend]])^9</f>
        <v>1983.5929036800007</v>
      </c>
      <c r="P642" s="55">
        <f>Table1[[#This Row],[APU
(units)]]*(1+Table1[[#This Row],[APU Trend]])^10</f>
        <v>3570.4672266240013</v>
      </c>
      <c r="Q642" s="55">
        <f>Table1[[#This Row],[APU
(units)]]*(1+Table1[[#This Row],[APU Trend]])^11</f>
        <v>6426.8410079232035</v>
      </c>
      <c r="R642" s="55">
        <f>SUM(Table1[[#This Row],[Oct]:[September]])</f>
        <v>14447.892267827207</v>
      </c>
      <c r="S642" s="55">
        <f>Table1[[#This Row],[On-Hand Stock ($)]]*Table1[[#This Row],[APU Trend]]</f>
        <v>35.255870478399991</v>
      </c>
      <c r="T642" s="87">
        <v>0.8</v>
      </c>
      <c r="U642" s="87" t="b">
        <f>IF(AND(Table1[[#This Row],[INVENTROY SIZING]]&lt;0,Table1[[#This Row],[Lead Time (days)]]&lt;30),TRUE,FALSE)</f>
        <v>0</v>
      </c>
      <c r="V642" s="28">
        <v>1</v>
      </c>
      <c r="W642" s="28">
        <f>1.65+SQRT((30)*Table1[[#This Row],[Demand variability (COV)]])+(V642*Table1[[#This Row],[APU
(units)]])^2</f>
        <v>107.52367006223537</v>
      </c>
      <c r="X642" s="28">
        <f>(Table1[[#This Row],[INVENTORY IN UNITS ON HAND]]-W642)*Table1[[#This Row],[Std. Price ($)]]</f>
        <v>-1649.8021477540235</v>
      </c>
      <c r="Y642" s="28">
        <v>1.1499999999999999</v>
      </c>
      <c r="Z642" s="28">
        <v>6</v>
      </c>
    </row>
    <row r="643" spans="1:26" x14ac:dyDescent="0.15">
      <c r="A643" s="31">
        <v>620.62222471931386</v>
      </c>
      <c r="B643" s="32">
        <v>9.5932999999999993</v>
      </c>
      <c r="C643" s="32">
        <v>26.039141770090485</v>
      </c>
      <c r="D643" s="32">
        <f>C643/Table1[[#This Row],[Std. Price ($)]]</f>
        <v>2.7143049597208977</v>
      </c>
      <c r="E643" s="28">
        <v>10</v>
      </c>
      <c r="F643" s="28">
        <f>Table1[[#This Row],[APU
(units)]]*(1+Table1[[#This Row],[APU Trend]])^0</f>
        <v>10</v>
      </c>
      <c r="G643" s="28">
        <f>Table1[[#This Row],[APU
(units)]]*(1+Table1[[#This Row],[APU Trend]])^1</f>
        <v>18</v>
      </c>
      <c r="H643" s="28">
        <f>Table1[[#This Row],[APU
(units)]]*(1+Table1[[#This Row],[APU Trend]])^2</f>
        <v>32.400000000000006</v>
      </c>
      <c r="I643" s="55">
        <f>Table1[[#This Row],[APU
(units)]]*(1+Table1[[#This Row],[APU Trend]])^3</f>
        <v>58.320000000000007</v>
      </c>
      <c r="J643" s="55">
        <f>Table1[[#This Row],[APU
(units)]]*(1+Table1[[#This Row],[APU Trend]])^4</f>
        <v>104.97600000000003</v>
      </c>
      <c r="K643" s="55">
        <f>Table1[[#This Row],[APU
(units)]]*(1+Table1[[#This Row],[APU Trend]])^5</f>
        <v>188.95680000000004</v>
      </c>
      <c r="L643" s="55">
        <f>Table1[[#This Row],[APU
(units)]]*(1+Table1[[#This Row],[APU Trend]])^6</f>
        <v>340.12224000000009</v>
      </c>
      <c r="M643" s="55">
        <f>Table1[[#This Row],[APU
(units)]]*(1+Table1[[#This Row],[APU Trend]])^7</f>
        <v>612.22003200000017</v>
      </c>
      <c r="N643" s="55">
        <f>Table1[[#This Row],[APU
(units)]]*(1+Table1[[#This Row],[APU Trend]])^8</f>
        <v>1101.9960576000003</v>
      </c>
      <c r="O643" s="55">
        <f>Table1[[#This Row],[APU
(units)]]*(1+Table1[[#This Row],[APU Trend]])^9</f>
        <v>1983.5929036800007</v>
      </c>
      <c r="P643" s="55">
        <f>Table1[[#This Row],[APU
(units)]]*(1+Table1[[#This Row],[APU Trend]])^10</f>
        <v>3570.4672266240013</v>
      </c>
      <c r="Q643" s="55">
        <f>Table1[[#This Row],[APU
(units)]]*(1+Table1[[#This Row],[APU Trend]])^11</f>
        <v>6426.8410079232035</v>
      </c>
      <c r="R643" s="55">
        <f>SUM(Table1[[#This Row],[Oct]:[September]])</f>
        <v>14447.892267827207</v>
      </c>
      <c r="S643" s="55">
        <f>Table1[[#This Row],[On-Hand Stock ($)]]*Table1[[#This Row],[APU Trend]]</f>
        <v>20.831313416072391</v>
      </c>
      <c r="T643" s="87">
        <v>0.8</v>
      </c>
      <c r="U643" s="87" t="b">
        <f>IF(AND(Table1[[#This Row],[INVENTROY SIZING]]&lt;0,Table1[[#This Row],[Lead Time (days)]]&lt;30),TRUE,FALSE)</f>
        <v>0</v>
      </c>
      <c r="V643" s="28">
        <v>0.78</v>
      </c>
      <c r="W643" s="28">
        <f>1.65+SQRT((30)*Table1[[#This Row],[Demand variability (COV)]])+(V643*Table1[[#This Row],[APU
(units)]])^2</f>
        <v>65.228612787525847</v>
      </c>
      <c r="X643" s="28">
        <f>(Table1[[#This Row],[INVENTORY IN UNITS ON HAND]]-W643)*Table1[[#This Row],[Std. Price ($)]]</f>
        <v>-599.71850928448112</v>
      </c>
      <c r="Y643" s="28">
        <v>0.25</v>
      </c>
      <c r="Z643" s="28">
        <v>16</v>
      </c>
    </row>
    <row r="644" spans="1:26" x14ac:dyDescent="0.15">
      <c r="A644" s="31">
        <v>34071.136274286997</v>
      </c>
      <c r="B644" s="32">
        <v>35.431999999999995</v>
      </c>
      <c r="C644" s="32">
        <v>60.758778666666672</v>
      </c>
      <c r="D644" s="32">
        <f>C644/Table1[[#This Row],[Std. Price ($)]]</f>
        <v>1.7147995785354109</v>
      </c>
      <c r="E644" s="28">
        <v>10</v>
      </c>
      <c r="F644" s="28">
        <f>Table1[[#This Row],[APU
(units)]]*(1+Table1[[#This Row],[APU Trend]])^0</f>
        <v>10</v>
      </c>
      <c r="G644" s="28">
        <f>Table1[[#This Row],[APU
(units)]]*(1+Table1[[#This Row],[APU Trend]])^1</f>
        <v>9</v>
      </c>
      <c r="H644" s="28">
        <f>Table1[[#This Row],[APU
(units)]]*(1+Table1[[#This Row],[APU Trend]])^2</f>
        <v>8.1000000000000014</v>
      </c>
      <c r="I644" s="55">
        <f>Table1[[#This Row],[APU
(units)]]*(1+Table1[[#This Row],[APU Trend]])^3</f>
        <v>7.2900000000000009</v>
      </c>
      <c r="J644" s="55">
        <f>Table1[[#This Row],[APU
(units)]]*(1+Table1[[#This Row],[APU Trend]])^4</f>
        <v>6.5610000000000017</v>
      </c>
      <c r="K644" s="55">
        <f>Table1[[#This Row],[APU
(units)]]*(1+Table1[[#This Row],[APU Trend]])^5</f>
        <v>5.9049000000000014</v>
      </c>
      <c r="L644" s="55">
        <f>Table1[[#This Row],[APU
(units)]]*(1+Table1[[#This Row],[APU Trend]])^6</f>
        <v>5.3144100000000014</v>
      </c>
      <c r="M644" s="55">
        <f>Table1[[#This Row],[APU
(units)]]*(1+Table1[[#This Row],[APU Trend]])^7</f>
        <v>4.7829690000000014</v>
      </c>
      <c r="N644" s="55">
        <f>Table1[[#This Row],[APU
(units)]]*(1+Table1[[#This Row],[APU Trend]])^8</f>
        <v>4.3046721000000012</v>
      </c>
      <c r="O644" s="55">
        <f>Table1[[#This Row],[APU
(units)]]*(1+Table1[[#This Row],[APU Trend]])^9</f>
        <v>3.8742048900000015</v>
      </c>
      <c r="P644" s="55">
        <f>Table1[[#This Row],[APU
(units)]]*(1+Table1[[#This Row],[APU Trend]])^10</f>
        <v>3.4867844010000013</v>
      </c>
      <c r="Q644" s="55">
        <f>Table1[[#This Row],[APU
(units)]]*(1+Table1[[#This Row],[APU Trend]])^11</f>
        <v>3.1381059609000017</v>
      </c>
      <c r="R644" s="55">
        <f>SUM(Table1[[#This Row],[Oct]:[September]])</f>
        <v>71.75704635190003</v>
      </c>
      <c r="S644" s="55">
        <f>Table1[[#This Row],[On-Hand Stock ($)]]*Table1[[#This Row],[APU Trend]]</f>
        <v>-6.0758778666666675</v>
      </c>
      <c r="T644" s="87">
        <v>-0.1</v>
      </c>
      <c r="U644" s="87" t="b">
        <f>IF(AND(Table1[[#This Row],[INVENTROY SIZING]]&lt;0,Table1[[#This Row],[Lead Time (days)]]&lt;30),TRUE,FALSE)</f>
        <v>1</v>
      </c>
      <c r="V644" s="28">
        <v>1</v>
      </c>
      <c r="W644" s="28">
        <f>1.65+SQRT((30)*Table1[[#This Row],[Demand variability (COV)]])+(V644*Table1[[#This Row],[APU
(units)]])^2</f>
        <v>104.38861278752583</v>
      </c>
      <c r="X644" s="28">
        <f>(Table1[[#This Row],[INVENTORY IN UNITS ON HAND]]-W644)*Table1[[#This Row],[Std. Price ($)]]</f>
        <v>-3637.9385496209484</v>
      </c>
      <c r="Y644" s="28">
        <v>0.25</v>
      </c>
      <c r="Z644" s="28">
        <v>16</v>
      </c>
    </row>
    <row r="645" spans="1:26" x14ac:dyDescent="0.15">
      <c r="A645" s="31">
        <v>55007.584592789215</v>
      </c>
      <c r="B645" s="32">
        <v>32.35873926</v>
      </c>
      <c r="C645" s="32">
        <v>845.22698116977131</v>
      </c>
      <c r="D645" s="32">
        <f>C645/Table1[[#This Row],[Std. Price ($)]]</f>
        <v>26.120516450855426</v>
      </c>
      <c r="E645" s="28">
        <v>18</v>
      </c>
      <c r="F645" s="28">
        <f>Table1[[#This Row],[APU
(units)]]*(1+Table1[[#This Row],[APU Trend]])^0</f>
        <v>18</v>
      </c>
      <c r="G645" s="28">
        <f>Table1[[#This Row],[APU
(units)]]*(1+Table1[[#This Row],[APU Trend]])^1</f>
        <v>10.799999999999999</v>
      </c>
      <c r="H645" s="28">
        <f>Table1[[#This Row],[APU
(units)]]*(1+Table1[[#This Row],[APU Trend]])^2</f>
        <v>6.4799999999999995</v>
      </c>
      <c r="I645" s="55">
        <f>Table1[[#This Row],[APU
(units)]]*(1+Table1[[#This Row],[APU Trend]])^3</f>
        <v>3.8879999999999999</v>
      </c>
      <c r="J645" s="55">
        <f>Table1[[#This Row],[APU
(units)]]*(1+Table1[[#This Row],[APU Trend]])^4</f>
        <v>2.3327999999999998</v>
      </c>
      <c r="K645" s="55">
        <f>Table1[[#This Row],[APU
(units)]]*(1+Table1[[#This Row],[APU Trend]])^5</f>
        <v>1.39968</v>
      </c>
      <c r="L645" s="55">
        <f>Table1[[#This Row],[APU
(units)]]*(1+Table1[[#This Row],[APU Trend]])^6</f>
        <v>0.83980799999999989</v>
      </c>
      <c r="M645" s="55">
        <f>Table1[[#This Row],[APU
(units)]]*(1+Table1[[#This Row],[APU Trend]])^7</f>
        <v>0.50388479999999991</v>
      </c>
      <c r="N645" s="55">
        <f>Table1[[#This Row],[APU
(units)]]*(1+Table1[[#This Row],[APU Trend]])^8</f>
        <v>0.30233087999999997</v>
      </c>
      <c r="O645" s="55">
        <f>Table1[[#This Row],[APU
(units)]]*(1+Table1[[#This Row],[APU Trend]])^9</f>
        <v>0.18139852799999998</v>
      </c>
      <c r="P645" s="55">
        <f>Table1[[#This Row],[APU
(units)]]*(1+Table1[[#This Row],[APU Trend]])^10</f>
        <v>0.10883911679999998</v>
      </c>
      <c r="Q645" s="55">
        <f>Table1[[#This Row],[APU
(units)]]*(1+Table1[[#This Row],[APU Trend]])^11</f>
        <v>6.5303470079999995E-2</v>
      </c>
      <c r="R645" s="55">
        <f>SUM(Table1[[#This Row],[Oct]:[September]])</f>
        <v>44.902044794879991</v>
      </c>
      <c r="S645" s="55">
        <f>Table1[[#This Row],[On-Hand Stock ($)]]*Table1[[#This Row],[APU Trend]]</f>
        <v>-338.09079246790856</v>
      </c>
      <c r="T645" s="87">
        <v>-0.4</v>
      </c>
      <c r="U645" s="87" t="b">
        <f>IF(AND(Table1[[#This Row],[INVENTROY SIZING]]&lt;0,Table1[[#This Row],[Lead Time (days)]]&lt;30),TRUE,FALSE)</f>
        <v>1</v>
      </c>
      <c r="V645" s="28">
        <v>1</v>
      </c>
      <c r="W645" s="28">
        <f>1.65+SQRT((30)*Table1[[#This Row],[Demand variability (COV)]])+(V645*Table1[[#This Row],[APU
(units)]])^2</f>
        <v>331.65</v>
      </c>
      <c r="X645" s="28">
        <f>(Table1[[#This Row],[INVENTORY IN UNITS ON HAND]]-W645)*Table1[[#This Row],[Std. Price ($)]]</f>
        <v>-9886.5488944092285</v>
      </c>
      <c r="Y645" s="28">
        <v>1.2</v>
      </c>
      <c r="Z645" s="28">
        <v>26</v>
      </c>
    </row>
    <row r="646" spans="1:26" x14ac:dyDescent="0.15">
      <c r="A646" s="31">
        <v>98805.827621705175</v>
      </c>
      <c r="B646" s="32">
        <v>117.33709709999998</v>
      </c>
      <c r="C646" s="32">
        <v>1151.0898371633923</v>
      </c>
      <c r="D646" s="32">
        <f>C646/Table1[[#This Row],[Std. Price ($)]]</f>
        <v>9.8101100641886632</v>
      </c>
      <c r="E646" s="28">
        <v>10</v>
      </c>
      <c r="F646" s="28">
        <f>Table1[[#This Row],[APU
(units)]]*(1+Table1[[#This Row],[APU Trend]])^0</f>
        <v>10</v>
      </c>
      <c r="G646" s="28">
        <f>Table1[[#This Row],[APU
(units)]]*(1+Table1[[#This Row],[APU Trend]])^1</f>
        <v>8</v>
      </c>
      <c r="H646" s="28">
        <f>Table1[[#This Row],[APU
(units)]]*(1+Table1[[#This Row],[APU Trend]])^2</f>
        <v>6.4000000000000012</v>
      </c>
      <c r="I646" s="55">
        <f>Table1[[#This Row],[APU
(units)]]*(1+Table1[[#This Row],[APU Trend]])^3</f>
        <v>5.120000000000001</v>
      </c>
      <c r="J646" s="55">
        <f>Table1[[#This Row],[APU
(units)]]*(1+Table1[[#This Row],[APU Trend]])^4</f>
        <v>4.0960000000000019</v>
      </c>
      <c r="K646" s="55">
        <f>Table1[[#This Row],[APU
(units)]]*(1+Table1[[#This Row],[APU Trend]])^5</f>
        <v>3.2768000000000019</v>
      </c>
      <c r="L646" s="55">
        <f>Table1[[#This Row],[APU
(units)]]*(1+Table1[[#This Row],[APU Trend]])^6</f>
        <v>2.6214400000000015</v>
      </c>
      <c r="M646" s="55">
        <f>Table1[[#This Row],[APU
(units)]]*(1+Table1[[#This Row],[APU Trend]])^7</f>
        <v>2.0971520000000017</v>
      </c>
      <c r="N646" s="55">
        <f>Table1[[#This Row],[APU
(units)]]*(1+Table1[[#This Row],[APU Trend]])^8</f>
        <v>1.6777216000000015</v>
      </c>
      <c r="O646" s="55">
        <f>Table1[[#This Row],[APU
(units)]]*(1+Table1[[#This Row],[APU Trend]])^9</f>
        <v>1.3421772800000011</v>
      </c>
      <c r="P646" s="55">
        <f>Table1[[#This Row],[APU
(units)]]*(1+Table1[[#This Row],[APU Trend]])^10</f>
        <v>1.0737418240000012</v>
      </c>
      <c r="Q646" s="55">
        <f>Table1[[#This Row],[APU
(units)]]*(1+Table1[[#This Row],[APU Trend]])^11</f>
        <v>0.85899345920000092</v>
      </c>
      <c r="R646" s="55">
        <f>SUM(Table1[[#This Row],[Oct]:[September]])</f>
        <v>46.564026163200012</v>
      </c>
      <c r="S646" s="55">
        <f>Table1[[#This Row],[On-Hand Stock ($)]]*Table1[[#This Row],[APU Trend]]</f>
        <v>-230.21796743267848</v>
      </c>
      <c r="T646" s="87">
        <v>-0.2</v>
      </c>
      <c r="U646" s="87" t="b">
        <f>IF(AND(Table1[[#This Row],[INVENTROY SIZING]]&lt;0,Table1[[#This Row],[Lead Time (days)]]&lt;30),TRUE,FALSE)</f>
        <v>1</v>
      </c>
      <c r="V646" s="28">
        <v>1</v>
      </c>
      <c r="W646" s="28">
        <f>1.65+SQRT((30)*Table1[[#This Row],[Demand variability (COV)]])+(V646*Table1[[#This Row],[APU
(units)]])^2</f>
        <v>107.52367006223537</v>
      </c>
      <c r="X646" s="28">
        <f>(Table1[[#This Row],[INVENTORY IN UNITS ON HAND]]-W646)*Table1[[#This Row],[Std. Price ($)]]</f>
        <v>-11465.42547747748</v>
      </c>
      <c r="Y646" s="28">
        <v>1.1499999999999999</v>
      </c>
      <c r="Z646" s="28">
        <v>27</v>
      </c>
    </row>
    <row r="647" spans="1:26" x14ac:dyDescent="0.15">
      <c r="A647" s="31">
        <v>52859.723794302758</v>
      </c>
      <c r="B647" s="32">
        <v>9.0929928499999981</v>
      </c>
      <c r="C647" s="32">
        <v>6.3718313671145816</v>
      </c>
      <c r="D647" s="32">
        <f>C647/Table1[[#This Row],[Std. Price ($)]]</f>
        <v>0.70074083112410923</v>
      </c>
      <c r="E647" s="28">
        <v>10</v>
      </c>
      <c r="F647" s="28">
        <f>Table1[[#This Row],[APU
(units)]]*(1+Table1[[#This Row],[APU Trend]])^0</f>
        <v>10</v>
      </c>
      <c r="G647" s="28">
        <f>Table1[[#This Row],[APU
(units)]]*(1+Table1[[#This Row],[APU Trend]])^1</f>
        <v>18</v>
      </c>
      <c r="H647" s="28">
        <f>Table1[[#This Row],[APU
(units)]]*(1+Table1[[#This Row],[APU Trend]])^2</f>
        <v>32.400000000000006</v>
      </c>
      <c r="I647" s="55">
        <f>Table1[[#This Row],[APU
(units)]]*(1+Table1[[#This Row],[APU Trend]])^3</f>
        <v>58.320000000000007</v>
      </c>
      <c r="J647" s="55">
        <f>Table1[[#This Row],[APU
(units)]]*(1+Table1[[#This Row],[APU Trend]])^4</f>
        <v>104.97600000000003</v>
      </c>
      <c r="K647" s="55">
        <f>Table1[[#This Row],[APU
(units)]]*(1+Table1[[#This Row],[APU Trend]])^5</f>
        <v>188.95680000000004</v>
      </c>
      <c r="L647" s="55">
        <f>Table1[[#This Row],[APU
(units)]]*(1+Table1[[#This Row],[APU Trend]])^6</f>
        <v>340.12224000000009</v>
      </c>
      <c r="M647" s="55">
        <f>Table1[[#This Row],[APU
(units)]]*(1+Table1[[#This Row],[APU Trend]])^7</f>
        <v>612.22003200000017</v>
      </c>
      <c r="N647" s="55">
        <f>Table1[[#This Row],[APU
(units)]]*(1+Table1[[#This Row],[APU Trend]])^8</f>
        <v>1101.9960576000003</v>
      </c>
      <c r="O647" s="55">
        <f>Table1[[#This Row],[APU
(units)]]*(1+Table1[[#This Row],[APU Trend]])^9</f>
        <v>1983.5929036800007</v>
      </c>
      <c r="P647" s="55">
        <f>Table1[[#This Row],[APU
(units)]]*(1+Table1[[#This Row],[APU Trend]])^10</f>
        <v>3570.4672266240013</v>
      </c>
      <c r="Q647" s="55">
        <f>Table1[[#This Row],[APU
(units)]]*(1+Table1[[#This Row],[APU Trend]])^11</f>
        <v>6426.8410079232035</v>
      </c>
      <c r="R647" s="55">
        <f>SUM(Table1[[#This Row],[Oct]:[September]])</f>
        <v>14447.892267827207</v>
      </c>
      <c r="S647" s="55">
        <f>Table1[[#This Row],[On-Hand Stock ($)]]*Table1[[#This Row],[APU Trend]]</f>
        <v>5.0974650936916657</v>
      </c>
      <c r="T647" s="87">
        <v>0.8</v>
      </c>
      <c r="U647" s="87" t="b">
        <f>IF(AND(Table1[[#This Row],[INVENTROY SIZING]]&lt;0,Table1[[#This Row],[Lead Time (days)]]&lt;30),TRUE,FALSE)</f>
        <v>0</v>
      </c>
      <c r="V647" s="28">
        <v>1</v>
      </c>
      <c r="W647" s="28">
        <f>1.65+SQRT((30)*Table1[[#This Row],[Demand variability (COV)]])+(V647*Table1[[#This Row],[APU
(units)]])^2</f>
        <v>104.38861278752583</v>
      </c>
      <c r="X647" s="28">
        <f>(Table1[[#This Row],[INVENTORY IN UNITS ON HAND]]-W647)*Table1[[#This Row],[Std. Price ($)]]</f>
        <v>-942.83307833127617</v>
      </c>
      <c r="Y647" s="28">
        <v>0.25</v>
      </c>
      <c r="Z647" s="28">
        <v>5</v>
      </c>
    </row>
    <row r="648" spans="1:26" x14ac:dyDescent="0.15">
      <c r="A648" s="31">
        <v>87198.897083184638</v>
      </c>
      <c r="B648" s="32">
        <v>72.465772789999988</v>
      </c>
      <c r="C648" s="32">
        <v>998.18811559458118</v>
      </c>
      <c r="D648" s="32">
        <f>C648/Table1[[#This Row],[Std. Price ($)]]</f>
        <v>13.774614927343016</v>
      </c>
      <c r="E648" s="28">
        <v>18</v>
      </c>
      <c r="F648" s="28">
        <f>Table1[[#This Row],[APU
(units)]]*(1+Table1[[#This Row],[APU Trend]])^0</f>
        <v>18</v>
      </c>
      <c r="G648" s="28">
        <f>Table1[[#This Row],[APU
(units)]]*(1+Table1[[#This Row],[APU Trend]])^1</f>
        <v>21.599999999999998</v>
      </c>
      <c r="H648" s="28">
        <f>Table1[[#This Row],[APU
(units)]]*(1+Table1[[#This Row],[APU Trend]])^2</f>
        <v>25.919999999999998</v>
      </c>
      <c r="I648" s="55">
        <f>Table1[[#This Row],[APU
(units)]]*(1+Table1[[#This Row],[APU Trend]])^3</f>
        <v>31.103999999999999</v>
      </c>
      <c r="J648" s="55">
        <f>Table1[[#This Row],[APU
(units)]]*(1+Table1[[#This Row],[APU Trend]])^4</f>
        <v>37.324799999999996</v>
      </c>
      <c r="K648" s="55">
        <f>Table1[[#This Row],[APU
(units)]]*(1+Table1[[#This Row],[APU Trend]])^5</f>
        <v>44.789760000000001</v>
      </c>
      <c r="L648" s="55">
        <f>Table1[[#This Row],[APU
(units)]]*(1+Table1[[#This Row],[APU Trend]])^6</f>
        <v>53.747711999999993</v>
      </c>
      <c r="M648" s="55">
        <f>Table1[[#This Row],[APU
(units)]]*(1+Table1[[#This Row],[APU Trend]])^7</f>
        <v>64.497254399999989</v>
      </c>
      <c r="N648" s="55">
        <f>Table1[[#This Row],[APU
(units)]]*(1+Table1[[#This Row],[APU Trend]])^8</f>
        <v>77.396705279999992</v>
      </c>
      <c r="O648" s="55">
        <f>Table1[[#This Row],[APU
(units)]]*(1+Table1[[#This Row],[APU Trend]])^9</f>
        <v>92.876046335999987</v>
      </c>
      <c r="P648" s="55">
        <f>Table1[[#This Row],[APU
(units)]]*(1+Table1[[#This Row],[APU Trend]])^10</f>
        <v>111.45125560319998</v>
      </c>
      <c r="Q648" s="55">
        <f>Table1[[#This Row],[APU
(units)]]*(1+Table1[[#This Row],[APU Trend]])^11</f>
        <v>133.74150672383999</v>
      </c>
      <c r="R648" s="55">
        <f>SUM(Table1[[#This Row],[Oct]:[September]])</f>
        <v>712.44904034303988</v>
      </c>
      <c r="S648" s="55">
        <f>Table1[[#This Row],[On-Hand Stock ($)]]*Table1[[#This Row],[APU Trend]]</f>
        <v>199.63762311891625</v>
      </c>
      <c r="T648" s="87">
        <v>0.2</v>
      </c>
      <c r="U648" s="87" t="b">
        <f>IF(AND(Table1[[#This Row],[INVENTROY SIZING]]&lt;0,Table1[[#This Row],[Lead Time (days)]]&lt;30),TRUE,FALSE)</f>
        <v>0</v>
      </c>
      <c r="V648" s="28">
        <v>0.75</v>
      </c>
      <c r="W648" s="28">
        <f>1.65+SQRT((30)*Table1[[#This Row],[Demand variability (COV)]])+(V648*Table1[[#This Row],[APU
(units)]])^2</f>
        <v>188.85983870705491</v>
      </c>
      <c r="X648" s="28">
        <f>(Table1[[#This Row],[INVENTORY IN UNITS ON HAND]]-W648)*Table1[[#This Row],[Std. Price ($)]]</f>
        <v>-12687.686045306906</v>
      </c>
      <c r="Y648" s="28">
        <v>0.82</v>
      </c>
      <c r="Z648" s="28">
        <v>28</v>
      </c>
    </row>
    <row r="649" spans="1:26" x14ac:dyDescent="0.15">
      <c r="A649" s="31">
        <v>29651.511827824361</v>
      </c>
      <c r="B649" s="32">
        <v>53.512964650000001</v>
      </c>
      <c r="C649" s="32">
        <v>265.54229502744244</v>
      </c>
      <c r="D649" s="32">
        <f>C649/Table1[[#This Row],[Std. Price ($)]]</f>
        <v>4.9622048930425393</v>
      </c>
      <c r="E649" s="28">
        <v>18</v>
      </c>
      <c r="F649" s="28">
        <f>Table1[[#This Row],[APU
(units)]]*(1+Table1[[#This Row],[APU Trend]])^0</f>
        <v>18</v>
      </c>
      <c r="G649" s="28">
        <f>Table1[[#This Row],[APU
(units)]]*(1+Table1[[#This Row],[APU Trend]])^1</f>
        <v>32.4</v>
      </c>
      <c r="H649" s="28">
        <f>Table1[[#This Row],[APU
(units)]]*(1+Table1[[#This Row],[APU Trend]])^2</f>
        <v>58.320000000000007</v>
      </c>
      <c r="I649" s="55">
        <f>Table1[[#This Row],[APU
(units)]]*(1+Table1[[#This Row],[APU Trend]])^3</f>
        <v>104.97600000000001</v>
      </c>
      <c r="J649" s="55">
        <f>Table1[[#This Row],[APU
(units)]]*(1+Table1[[#This Row],[APU Trend]])^4</f>
        <v>188.95680000000004</v>
      </c>
      <c r="K649" s="55">
        <f>Table1[[#This Row],[APU
(units)]]*(1+Table1[[#This Row],[APU Trend]])^5</f>
        <v>340.12224000000009</v>
      </c>
      <c r="L649" s="55">
        <f>Table1[[#This Row],[APU
(units)]]*(1+Table1[[#This Row],[APU Trend]])^6</f>
        <v>612.22003200000017</v>
      </c>
      <c r="M649" s="55">
        <f>Table1[[#This Row],[APU
(units)]]*(1+Table1[[#This Row],[APU Trend]])^7</f>
        <v>1101.9960576000003</v>
      </c>
      <c r="N649" s="55">
        <f>Table1[[#This Row],[APU
(units)]]*(1+Table1[[#This Row],[APU Trend]])^8</f>
        <v>1983.5929036800007</v>
      </c>
      <c r="O649" s="55">
        <f>Table1[[#This Row],[APU
(units)]]*(1+Table1[[#This Row],[APU Trend]])^9</f>
        <v>3570.4672266240013</v>
      </c>
      <c r="P649" s="55">
        <f>Table1[[#This Row],[APU
(units)]]*(1+Table1[[#This Row],[APU Trend]])^10</f>
        <v>6426.8410079232026</v>
      </c>
      <c r="Q649" s="55">
        <f>Table1[[#This Row],[APU
(units)]]*(1+Table1[[#This Row],[APU Trend]])^11</f>
        <v>11568.313814261766</v>
      </c>
      <c r="R649" s="55">
        <f>SUM(Table1[[#This Row],[Oct]:[September]])</f>
        <v>26006.206082088975</v>
      </c>
      <c r="S649" s="55">
        <f>Table1[[#This Row],[On-Hand Stock ($)]]*Table1[[#This Row],[APU Trend]]</f>
        <v>212.43383602195397</v>
      </c>
      <c r="T649" s="87">
        <v>0.8</v>
      </c>
      <c r="U649" s="87" t="b">
        <f>IF(AND(Table1[[#This Row],[INVENTROY SIZING]]&lt;0,Table1[[#This Row],[Lead Time (days)]]&lt;30),TRUE,FALSE)</f>
        <v>0</v>
      </c>
      <c r="V649" s="28">
        <v>1</v>
      </c>
      <c r="W649" s="28">
        <f>1.65+SQRT((30)*Table1[[#This Row],[Demand variability (COV)]])+(V649*Table1[[#This Row],[APU
(units)]])^2</f>
        <v>329.2416569992136</v>
      </c>
      <c r="X649" s="28">
        <f>(Table1[[#This Row],[INVENTORY IN UNITS ON HAND]]-W649)*Table1[[#This Row],[Std. Price ($)]]</f>
        <v>-17353.1548572789</v>
      </c>
      <c r="Y649" s="28">
        <v>0.43</v>
      </c>
      <c r="Z649" s="28">
        <v>16</v>
      </c>
    </row>
    <row r="650" spans="1:26" x14ac:dyDescent="0.15">
      <c r="A650" s="31">
        <v>88147.357407444797</v>
      </c>
      <c r="B650" s="32">
        <v>20.209999999999997</v>
      </c>
      <c r="C650" s="32">
        <v>67.371347999999998</v>
      </c>
      <c r="D650" s="32">
        <f>C650/Table1[[#This Row],[Std. Price ($)]]</f>
        <v>3.3335649678377046</v>
      </c>
      <c r="E650" s="28">
        <v>18</v>
      </c>
      <c r="F650" s="28">
        <f>Table1[[#This Row],[APU
(units)]]*(1+Table1[[#This Row],[APU Trend]])^0</f>
        <v>18</v>
      </c>
      <c r="G650" s="28">
        <f>Table1[[#This Row],[APU
(units)]]*(1+Table1[[#This Row],[APU Trend]])^1</f>
        <v>10.799999999999999</v>
      </c>
      <c r="H650" s="28">
        <f>Table1[[#This Row],[APU
(units)]]*(1+Table1[[#This Row],[APU Trend]])^2</f>
        <v>6.4799999999999995</v>
      </c>
      <c r="I650" s="55">
        <f>Table1[[#This Row],[APU
(units)]]*(1+Table1[[#This Row],[APU Trend]])^3</f>
        <v>3.8879999999999999</v>
      </c>
      <c r="J650" s="55">
        <f>Table1[[#This Row],[APU
(units)]]*(1+Table1[[#This Row],[APU Trend]])^4</f>
        <v>2.3327999999999998</v>
      </c>
      <c r="K650" s="55">
        <f>Table1[[#This Row],[APU
(units)]]*(1+Table1[[#This Row],[APU Trend]])^5</f>
        <v>1.39968</v>
      </c>
      <c r="L650" s="55">
        <f>Table1[[#This Row],[APU
(units)]]*(1+Table1[[#This Row],[APU Trend]])^6</f>
        <v>0.83980799999999989</v>
      </c>
      <c r="M650" s="55">
        <f>Table1[[#This Row],[APU
(units)]]*(1+Table1[[#This Row],[APU Trend]])^7</f>
        <v>0.50388479999999991</v>
      </c>
      <c r="N650" s="55">
        <f>Table1[[#This Row],[APU
(units)]]*(1+Table1[[#This Row],[APU Trend]])^8</f>
        <v>0.30233087999999997</v>
      </c>
      <c r="O650" s="55">
        <f>Table1[[#This Row],[APU
(units)]]*(1+Table1[[#This Row],[APU Trend]])^9</f>
        <v>0.18139852799999998</v>
      </c>
      <c r="P650" s="55">
        <f>Table1[[#This Row],[APU
(units)]]*(1+Table1[[#This Row],[APU Trend]])^10</f>
        <v>0.10883911679999998</v>
      </c>
      <c r="Q650" s="55">
        <f>Table1[[#This Row],[APU
(units)]]*(1+Table1[[#This Row],[APU Trend]])^11</f>
        <v>6.5303470079999995E-2</v>
      </c>
      <c r="R650" s="55">
        <f>SUM(Table1[[#This Row],[Oct]:[September]])</f>
        <v>44.902044794879991</v>
      </c>
      <c r="S650" s="55">
        <f>Table1[[#This Row],[On-Hand Stock ($)]]*Table1[[#This Row],[APU Trend]]</f>
        <v>-26.948539199999999</v>
      </c>
      <c r="T650" s="87">
        <v>-0.4</v>
      </c>
      <c r="U650" s="87" t="b">
        <f>IF(AND(Table1[[#This Row],[INVENTROY SIZING]]&lt;0,Table1[[#This Row],[Lead Time (days)]]&lt;30),TRUE,FALSE)</f>
        <v>1</v>
      </c>
      <c r="V650" s="28">
        <v>1</v>
      </c>
      <c r="W650" s="28">
        <f>1.65+SQRT((30)*Table1[[#This Row],[Demand variability (COV)]])+(V650*Table1[[#This Row],[APU
(units)]])^2</f>
        <v>328.38861278752586</v>
      </c>
      <c r="X650" s="28">
        <f>(Table1[[#This Row],[INVENTORY IN UNITS ON HAND]]-W650)*Table1[[#This Row],[Std. Price ($)]]</f>
        <v>-6569.3625164358964</v>
      </c>
      <c r="Y650" s="28">
        <v>0.25</v>
      </c>
      <c r="Z650" s="28">
        <v>16</v>
      </c>
    </row>
    <row r="651" spans="1:26" x14ac:dyDescent="0.15">
      <c r="A651" s="31">
        <v>98139.374535966985</v>
      </c>
      <c r="B651" s="32">
        <v>52.283700000000003</v>
      </c>
      <c r="C651" s="32">
        <v>168.84429419000008</v>
      </c>
      <c r="D651" s="32">
        <f>C651/Table1[[#This Row],[Std. Price ($)]]</f>
        <v>3.229386867991364</v>
      </c>
      <c r="E651" s="28">
        <v>26</v>
      </c>
      <c r="F651" s="28">
        <f>Table1[[#This Row],[APU
(units)]]*(1+Table1[[#This Row],[APU Trend]])^0</f>
        <v>26</v>
      </c>
      <c r="G651" s="28">
        <f>Table1[[#This Row],[APU
(units)]]*(1+Table1[[#This Row],[APU Trend]])^1</f>
        <v>57.2</v>
      </c>
      <c r="H651" s="28">
        <f>Table1[[#This Row],[APU
(units)]]*(1+Table1[[#This Row],[APU Trend]])^2</f>
        <v>125.84000000000002</v>
      </c>
      <c r="I651" s="55">
        <f>Table1[[#This Row],[APU
(units)]]*(1+Table1[[#This Row],[APU Trend]])^3</f>
        <v>276.84800000000007</v>
      </c>
      <c r="J651" s="55">
        <f>Table1[[#This Row],[APU
(units)]]*(1+Table1[[#This Row],[APU Trend]])^4</f>
        <v>609.06560000000013</v>
      </c>
      <c r="K651" s="55">
        <f>Table1[[#This Row],[APU
(units)]]*(1+Table1[[#This Row],[APU Trend]])^5</f>
        <v>1339.9443200000005</v>
      </c>
      <c r="L651" s="55">
        <f>Table1[[#This Row],[APU
(units)]]*(1+Table1[[#This Row],[APU Trend]])^6</f>
        <v>2947.8775040000014</v>
      </c>
      <c r="M651" s="55">
        <f>Table1[[#This Row],[APU
(units)]]*(1+Table1[[#This Row],[APU Trend]])^7</f>
        <v>6485.3305088000043</v>
      </c>
      <c r="N651" s="55">
        <f>Table1[[#This Row],[APU
(units)]]*(1+Table1[[#This Row],[APU Trend]])^8</f>
        <v>14267.727119360008</v>
      </c>
      <c r="O651" s="55">
        <f>Table1[[#This Row],[APU
(units)]]*(1+Table1[[#This Row],[APU Trend]])^9</f>
        <v>31388.999662592018</v>
      </c>
      <c r="P651" s="55">
        <f>Table1[[#This Row],[APU
(units)]]*(1+Table1[[#This Row],[APU Trend]])^10</f>
        <v>69055.799257702456</v>
      </c>
      <c r="Q651" s="55">
        <f>Table1[[#This Row],[APU
(units)]]*(1+Table1[[#This Row],[APU Trend]])^11</f>
        <v>151922.7583669454</v>
      </c>
      <c r="R651" s="55">
        <f>SUM(Table1[[#This Row],[Oct]:[September]])</f>
        <v>278503.39033939992</v>
      </c>
      <c r="S651" s="55">
        <f>Table1[[#This Row],[On-Hand Stock ($)]]*Table1[[#This Row],[APU Trend]]</f>
        <v>202.61315302800008</v>
      </c>
      <c r="T651" s="87">
        <v>1.2</v>
      </c>
      <c r="U651" s="87" t="b">
        <f>IF(AND(Table1[[#This Row],[INVENTROY SIZING]]&lt;0,Table1[[#This Row],[Lead Time (days)]]&lt;30),TRUE,FALSE)</f>
        <v>0</v>
      </c>
      <c r="V651" s="28">
        <v>1</v>
      </c>
      <c r="W651" s="28">
        <f>1.65+SQRT((30)*Table1[[#This Row],[Demand variability (COV)]])+(V651*Table1[[#This Row],[APU
(units)]])^2</f>
        <v>680.38861278752586</v>
      </c>
      <c r="X651" s="28">
        <f>(Table1[[#This Row],[INVENTORY IN UNITS ON HAND]]-W651)*Table1[[#This Row],[Std. Price ($)]]</f>
        <v>-35404.389820209166</v>
      </c>
      <c r="Y651" s="28">
        <v>0.25</v>
      </c>
      <c r="Z651" s="28">
        <v>12</v>
      </c>
    </row>
    <row r="652" spans="1:26" x14ac:dyDescent="0.15">
      <c r="A652" s="31">
        <v>33392.710665023515</v>
      </c>
      <c r="B652" s="32">
        <v>12.469999999999999</v>
      </c>
      <c r="C652" s="32">
        <v>98.192629333333315</v>
      </c>
      <c r="D652" s="32">
        <f>C652/Table1[[#This Row],[Std. Price ($)]]</f>
        <v>7.8743086875167059</v>
      </c>
      <c r="E652" s="28">
        <v>10</v>
      </c>
      <c r="F652" s="28">
        <f>Table1[[#This Row],[APU
(units)]]*(1+Table1[[#This Row],[APU Trend]])^0</f>
        <v>10</v>
      </c>
      <c r="G652" s="28">
        <f>Table1[[#This Row],[APU
(units)]]*(1+Table1[[#This Row],[APU Trend]])^1</f>
        <v>25</v>
      </c>
      <c r="H652" s="28">
        <f>Table1[[#This Row],[APU
(units)]]*(1+Table1[[#This Row],[APU Trend]])^2</f>
        <v>62.5</v>
      </c>
      <c r="I652" s="55">
        <f>Table1[[#This Row],[APU
(units)]]*(1+Table1[[#This Row],[APU Trend]])^3</f>
        <v>156.25</v>
      </c>
      <c r="J652" s="55">
        <f>Table1[[#This Row],[APU
(units)]]*(1+Table1[[#This Row],[APU Trend]])^4</f>
        <v>390.625</v>
      </c>
      <c r="K652" s="55">
        <f>Table1[[#This Row],[APU
(units)]]*(1+Table1[[#This Row],[APU Trend]])^5</f>
        <v>976.5625</v>
      </c>
      <c r="L652" s="55">
        <f>Table1[[#This Row],[APU
(units)]]*(1+Table1[[#This Row],[APU Trend]])^6</f>
        <v>2441.40625</v>
      </c>
      <c r="M652" s="55">
        <f>Table1[[#This Row],[APU
(units)]]*(1+Table1[[#This Row],[APU Trend]])^7</f>
        <v>6103.515625</v>
      </c>
      <c r="N652" s="55">
        <f>Table1[[#This Row],[APU
(units)]]*(1+Table1[[#This Row],[APU Trend]])^8</f>
        <v>15258.7890625</v>
      </c>
      <c r="O652" s="55">
        <f>Table1[[#This Row],[APU
(units)]]*(1+Table1[[#This Row],[APU Trend]])^9</f>
        <v>38146.97265625</v>
      </c>
      <c r="P652" s="55">
        <f>Table1[[#This Row],[APU
(units)]]*(1+Table1[[#This Row],[APU Trend]])^10</f>
        <v>95367.431640625</v>
      </c>
      <c r="Q652" s="55">
        <f>Table1[[#This Row],[APU
(units)]]*(1+Table1[[#This Row],[APU Trend]])^11</f>
        <v>238418.5791015625</v>
      </c>
      <c r="R652" s="55">
        <f>SUM(Table1[[#This Row],[Oct]:[September]])</f>
        <v>397357.6318359375</v>
      </c>
      <c r="S652" s="55">
        <f>Table1[[#This Row],[On-Hand Stock ($)]]*Table1[[#This Row],[APU Trend]]</f>
        <v>147.28894399999996</v>
      </c>
      <c r="T652" s="87">
        <v>1.5</v>
      </c>
      <c r="U652" s="87" t="b">
        <f>IF(AND(Table1[[#This Row],[INVENTROY SIZING]]&lt;0,Table1[[#This Row],[Lead Time (days)]]&lt;30),TRUE,FALSE)</f>
        <v>0</v>
      </c>
      <c r="V652" s="28">
        <v>1</v>
      </c>
      <c r="W652" s="28">
        <f>1.65+SQRT((30)*Table1[[#This Row],[Demand variability (COV)]])+(V652*Table1[[#This Row],[APU
(units)]])^2</f>
        <v>107.65</v>
      </c>
      <c r="X652" s="28">
        <f>(Table1[[#This Row],[INVENTORY IN UNITS ON HAND]]-W652)*Table1[[#This Row],[Std. Price ($)]]</f>
        <v>-1244.2028706666667</v>
      </c>
      <c r="Y652" s="28">
        <v>1.2</v>
      </c>
      <c r="Z652" s="28">
        <v>16</v>
      </c>
    </row>
    <row r="653" spans="1:26" x14ac:dyDescent="0.15">
      <c r="A653" s="31">
        <v>78998.638255397542</v>
      </c>
      <c r="B653" s="32">
        <v>11.43025183</v>
      </c>
      <c r="C653" s="32">
        <v>252.54130052715561</v>
      </c>
      <c r="D653" s="32">
        <f>C653/Table1[[#This Row],[Std. Price ($)]]</f>
        <v>22.094115185138104</v>
      </c>
      <c r="E653" s="28">
        <v>18</v>
      </c>
      <c r="F653" s="28">
        <f>Table1[[#This Row],[APU
(units)]]*(1+Table1[[#This Row],[APU Trend]])^0</f>
        <v>18</v>
      </c>
      <c r="G653" s="28">
        <f>Table1[[#This Row],[APU
(units)]]*(1+Table1[[#This Row],[APU Trend]])^1</f>
        <v>10.799999999999999</v>
      </c>
      <c r="H653" s="28">
        <f>Table1[[#This Row],[APU
(units)]]*(1+Table1[[#This Row],[APU Trend]])^2</f>
        <v>6.4799999999999995</v>
      </c>
      <c r="I653" s="55">
        <f>Table1[[#This Row],[APU
(units)]]*(1+Table1[[#This Row],[APU Trend]])^3</f>
        <v>3.8879999999999999</v>
      </c>
      <c r="J653" s="55">
        <f>Table1[[#This Row],[APU
(units)]]*(1+Table1[[#This Row],[APU Trend]])^4</f>
        <v>2.3327999999999998</v>
      </c>
      <c r="K653" s="55">
        <f>Table1[[#This Row],[APU
(units)]]*(1+Table1[[#This Row],[APU Trend]])^5</f>
        <v>1.39968</v>
      </c>
      <c r="L653" s="55">
        <f>Table1[[#This Row],[APU
(units)]]*(1+Table1[[#This Row],[APU Trend]])^6</f>
        <v>0.83980799999999989</v>
      </c>
      <c r="M653" s="55">
        <f>Table1[[#This Row],[APU
(units)]]*(1+Table1[[#This Row],[APU Trend]])^7</f>
        <v>0.50388479999999991</v>
      </c>
      <c r="N653" s="55">
        <f>Table1[[#This Row],[APU
(units)]]*(1+Table1[[#This Row],[APU Trend]])^8</f>
        <v>0.30233087999999997</v>
      </c>
      <c r="O653" s="55">
        <f>Table1[[#This Row],[APU
(units)]]*(1+Table1[[#This Row],[APU Trend]])^9</f>
        <v>0.18139852799999998</v>
      </c>
      <c r="P653" s="55">
        <f>Table1[[#This Row],[APU
(units)]]*(1+Table1[[#This Row],[APU Trend]])^10</f>
        <v>0.10883911679999998</v>
      </c>
      <c r="Q653" s="55">
        <f>Table1[[#This Row],[APU
(units)]]*(1+Table1[[#This Row],[APU Trend]])^11</f>
        <v>6.5303470079999995E-2</v>
      </c>
      <c r="R653" s="55">
        <f>SUM(Table1[[#This Row],[Oct]:[September]])</f>
        <v>44.902044794879991</v>
      </c>
      <c r="S653" s="55">
        <f>Table1[[#This Row],[On-Hand Stock ($)]]*Table1[[#This Row],[APU Trend]]</f>
        <v>-101.01652021086225</v>
      </c>
      <c r="T653" s="87">
        <v>-0.4</v>
      </c>
      <c r="U653" s="87" t="b">
        <f>IF(AND(Table1[[#This Row],[INVENTROY SIZING]]&lt;0,Table1[[#This Row],[Lead Time (days)]]&lt;30),TRUE,FALSE)</f>
        <v>1</v>
      </c>
      <c r="V653" s="28">
        <v>1</v>
      </c>
      <c r="W653" s="28">
        <f>1.65+SQRT((30)*Table1[[#This Row],[Demand variability (COV)]])+(V653*Table1[[#This Row],[APU
(units)]])^2</f>
        <v>331.49807660688538</v>
      </c>
      <c r="X653" s="28">
        <f>(Table1[[#This Row],[INVENTORY IN UNITS ON HAND]]-W653)*Table1[[#This Row],[Std. Price ($)]]</f>
        <v>-3536.5651962501761</v>
      </c>
      <c r="Y653" s="28">
        <v>1.1399999999999999</v>
      </c>
      <c r="Z653" s="28">
        <v>26</v>
      </c>
    </row>
    <row r="654" spans="1:26" x14ac:dyDescent="0.15">
      <c r="A654" s="31">
        <v>58947.415637178776</v>
      </c>
      <c r="B654" s="32">
        <v>89.520112869999991</v>
      </c>
      <c r="C654" s="32">
        <v>1398.1141950286176</v>
      </c>
      <c r="D654" s="32">
        <f>C654/Table1[[#This Row],[Std. Price ($)]]</f>
        <v>15.617877929387129</v>
      </c>
      <c r="E654" s="28">
        <v>10</v>
      </c>
      <c r="F654" s="28">
        <f>Table1[[#This Row],[APU
(units)]]*(1+Table1[[#This Row],[APU Trend]])^0</f>
        <v>10</v>
      </c>
      <c r="G654" s="28">
        <f>Table1[[#This Row],[APU
(units)]]*(1+Table1[[#This Row],[APU Trend]])^1</f>
        <v>18</v>
      </c>
      <c r="H654" s="28">
        <f>Table1[[#This Row],[APU
(units)]]*(1+Table1[[#This Row],[APU Trend]])^2</f>
        <v>32.400000000000006</v>
      </c>
      <c r="I654" s="55">
        <f>Table1[[#This Row],[APU
(units)]]*(1+Table1[[#This Row],[APU Trend]])^3</f>
        <v>58.320000000000007</v>
      </c>
      <c r="J654" s="55">
        <f>Table1[[#This Row],[APU
(units)]]*(1+Table1[[#This Row],[APU Trend]])^4</f>
        <v>104.97600000000003</v>
      </c>
      <c r="K654" s="55">
        <f>Table1[[#This Row],[APU
(units)]]*(1+Table1[[#This Row],[APU Trend]])^5</f>
        <v>188.95680000000004</v>
      </c>
      <c r="L654" s="55">
        <f>Table1[[#This Row],[APU
(units)]]*(1+Table1[[#This Row],[APU Trend]])^6</f>
        <v>340.12224000000009</v>
      </c>
      <c r="M654" s="55">
        <f>Table1[[#This Row],[APU
(units)]]*(1+Table1[[#This Row],[APU Trend]])^7</f>
        <v>612.22003200000017</v>
      </c>
      <c r="N654" s="55">
        <f>Table1[[#This Row],[APU
(units)]]*(1+Table1[[#This Row],[APU Trend]])^8</f>
        <v>1101.9960576000003</v>
      </c>
      <c r="O654" s="55">
        <f>Table1[[#This Row],[APU
(units)]]*(1+Table1[[#This Row],[APU Trend]])^9</f>
        <v>1983.5929036800007</v>
      </c>
      <c r="P654" s="55">
        <f>Table1[[#This Row],[APU
(units)]]*(1+Table1[[#This Row],[APU Trend]])^10</f>
        <v>3570.4672266240013</v>
      </c>
      <c r="Q654" s="55">
        <f>Table1[[#This Row],[APU
(units)]]*(1+Table1[[#This Row],[APU Trend]])^11</f>
        <v>6426.8410079232035</v>
      </c>
      <c r="R654" s="55">
        <f>SUM(Table1[[#This Row],[Oct]:[September]])</f>
        <v>14447.892267827207</v>
      </c>
      <c r="S654" s="55">
        <f>Table1[[#This Row],[On-Hand Stock ($)]]*Table1[[#This Row],[APU Trend]]</f>
        <v>1118.491356022894</v>
      </c>
      <c r="T654" s="87">
        <v>0.8</v>
      </c>
      <c r="U654" s="87" t="b">
        <f>IF(AND(Table1[[#This Row],[INVENTROY SIZING]]&lt;0,Table1[[#This Row],[Lead Time (days)]]&lt;30),TRUE,FALSE)</f>
        <v>0</v>
      </c>
      <c r="V654" s="28">
        <v>1</v>
      </c>
      <c r="W654" s="28">
        <f>1.65+SQRT((30)*Table1[[#This Row],[Demand variability (COV)]])+(V654*Table1[[#This Row],[APU
(units)]])^2</f>
        <v>107.69979338490167</v>
      </c>
      <c r="X654" s="28">
        <f>(Table1[[#This Row],[INVENTORY IN UNITS ON HAND]]-W654)*Table1[[#This Row],[Std. Price ($)]]</f>
        <v>-8243.1834648634576</v>
      </c>
      <c r="Y654" s="28">
        <v>1.22</v>
      </c>
      <c r="Z654" s="28">
        <v>28</v>
      </c>
    </row>
    <row r="655" spans="1:26" x14ac:dyDescent="0.15">
      <c r="A655" s="31">
        <v>57739.660914409011</v>
      </c>
      <c r="B655" s="32">
        <v>212.78475652999998</v>
      </c>
      <c r="C655" s="32">
        <v>7344.8827211739253</v>
      </c>
      <c r="D655" s="32">
        <f>C655/Table1[[#This Row],[Std. Price ($)]]</f>
        <v>34.517898936705031</v>
      </c>
      <c r="E655" s="28">
        <v>26</v>
      </c>
      <c r="F655" s="28">
        <f>Table1[[#This Row],[APU
(units)]]*(1+Table1[[#This Row],[APU Trend]])^0</f>
        <v>26</v>
      </c>
      <c r="G655" s="28">
        <f>Table1[[#This Row],[APU
(units)]]*(1+Table1[[#This Row],[APU Trend]])^1</f>
        <v>39</v>
      </c>
      <c r="H655" s="28">
        <f>Table1[[#This Row],[APU
(units)]]*(1+Table1[[#This Row],[APU Trend]])^2</f>
        <v>58.5</v>
      </c>
      <c r="I655" s="55">
        <f>Table1[[#This Row],[APU
(units)]]*(1+Table1[[#This Row],[APU Trend]])^3</f>
        <v>87.75</v>
      </c>
      <c r="J655" s="55">
        <f>Table1[[#This Row],[APU
(units)]]*(1+Table1[[#This Row],[APU Trend]])^4</f>
        <v>131.625</v>
      </c>
      <c r="K655" s="55">
        <f>Table1[[#This Row],[APU
(units)]]*(1+Table1[[#This Row],[APU Trend]])^5</f>
        <v>197.4375</v>
      </c>
      <c r="L655" s="55">
        <f>Table1[[#This Row],[APU
(units)]]*(1+Table1[[#This Row],[APU Trend]])^6</f>
        <v>296.15625</v>
      </c>
      <c r="M655" s="55">
        <f>Table1[[#This Row],[APU
(units)]]*(1+Table1[[#This Row],[APU Trend]])^7</f>
        <v>444.234375</v>
      </c>
      <c r="N655" s="55">
        <f>Table1[[#This Row],[APU
(units)]]*(1+Table1[[#This Row],[APU Trend]])^8</f>
        <v>666.3515625</v>
      </c>
      <c r="O655" s="55">
        <f>Table1[[#This Row],[APU
(units)]]*(1+Table1[[#This Row],[APU Trend]])^9</f>
        <v>999.52734375</v>
      </c>
      <c r="P655" s="55">
        <f>Table1[[#This Row],[APU
(units)]]*(1+Table1[[#This Row],[APU Trend]])^10</f>
        <v>1499.291015625</v>
      </c>
      <c r="Q655" s="55">
        <f>Table1[[#This Row],[APU
(units)]]*(1+Table1[[#This Row],[APU Trend]])^11</f>
        <v>2248.9365234375</v>
      </c>
      <c r="R655" s="55">
        <f>SUM(Table1[[#This Row],[Oct]:[September]])</f>
        <v>6694.8095703125</v>
      </c>
      <c r="S655" s="55">
        <f>Table1[[#This Row],[On-Hand Stock ($)]]*Table1[[#This Row],[APU Trend]]</f>
        <v>3672.4413605869627</v>
      </c>
      <c r="T655" s="87">
        <v>0.5</v>
      </c>
      <c r="U655" s="87" t="b">
        <f>IF(AND(Table1[[#This Row],[INVENTROY SIZING]]&lt;0,Table1[[#This Row],[Lead Time (days)]]&lt;30),TRUE,FALSE)</f>
        <v>0</v>
      </c>
      <c r="V655" s="28">
        <v>1</v>
      </c>
      <c r="W655" s="28">
        <f>1.65+SQRT((30)*Table1[[#This Row],[Demand variability (COV)]])+(V655*Table1[[#This Row],[APU
(units)]])^2</f>
        <v>683.5236700622354</v>
      </c>
      <c r="X655" s="28">
        <f>(Table1[[#This Row],[INVENTORY IN UNITS ON HAND]]-W655)*Table1[[#This Row],[Std. Price ($)]]</f>
        <v>-138098.53499551088</v>
      </c>
      <c r="Y655" s="28">
        <v>1.1499999999999999</v>
      </c>
      <c r="Z655" s="28">
        <v>30</v>
      </c>
    </row>
    <row r="656" spans="1:26" x14ac:dyDescent="0.15">
      <c r="A656" s="31">
        <v>93675.650495185444</v>
      </c>
      <c r="B656" s="32">
        <v>13.398051799999999</v>
      </c>
      <c r="C656" s="32">
        <v>113.32933189487804</v>
      </c>
      <c r="D656" s="32">
        <f>C656/Table1[[#This Row],[Std. Price ($)]]</f>
        <v>8.4586426136132751</v>
      </c>
      <c r="E656" s="28">
        <v>34</v>
      </c>
      <c r="F656" s="28">
        <f>Table1[[#This Row],[APU
(units)]]*(1+Table1[[#This Row],[APU Trend]])^0</f>
        <v>34</v>
      </c>
      <c r="G656" s="28">
        <f>Table1[[#This Row],[APU
(units)]]*(1+Table1[[#This Row],[APU Trend]])^1</f>
        <v>54.400000000000006</v>
      </c>
      <c r="H656" s="28">
        <f>Table1[[#This Row],[APU
(units)]]*(1+Table1[[#This Row],[APU Trend]])^2</f>
        <v>87.04000000000002</v>
      </c>
      <c r="I656" s="55">
        <f>Table1[[#This Row],[APU
(units)]]*(1+Table1[[#This Row],[APU Trend]])^3</f>
        <v>139.26400000000004</v>
      </c>
      <c r="J656" s="55">
        <f>Table1[[#This Row],[APU
(units)]]*(1+Table1[[#This Row],[APU Trend]])^4</f>
        <v>222.8224000000001</v>
      </c>
      <c r="K656" s="55">
        <f>Table1[[#This Row],[APU
(units)]]*(1+Table1[[#This Row],[APU Trend]])^5</f>
        <v>356.5158400000002</v>
      </c>
      <c r="L656" s="55">
        <f>Table1[[#This Row],[APU
(units)]]*(1+Table1[[#This Row],[APU Trend]])^6</f>
        <v>570.42534400000034</v>
      </c>
      <c r="M656" s="55">
        <f>Table1[[#This Row],[APU
(units)]]*(1+Table1[[#This Row],[APU Trend]])^7</f>
        <v>912.6805504000007</v>
      </c>
      <c r="N656" s="55">
        <f>Table1[[#This Row],[APU
(units)]]*(1+Table1[[#This Row],[APU Trend]])^8</f>
        <v>1460.2888806400013</v>
      </c>
      <c r="O656" s="55">
        <f>Table1[[#This Row],[APU
(units)]]*(1+Table1[[#This Row],[APU Trend]])^9</f>
        <v>2336.4622090240023</v>
      </c>
      <c r="P656" s="55">
        <f>Table1[[#This Row],[APU
(units)]]*(1+Table1[[#This Row],[APU Trend]])^10</f>
        <v>3738.3395344384039</v>
      </c>
      <c r="Q656" s="55">
        <f>Table1[[#This Row],[APU
(units)]]*(1+Table1[[#This Row],[APU Trend]])^11</f>
        <v>5981.3432551014466</v>
      </c>
      <c r="R656" s="55">
        <f>SUM(Table1[[#This Row],[Oct]:[September]])</f>
        <v>15893.582013603856</v>
      </c>
      <c r="S656" s="55">
        <f>Table1[[#This Row],[On-Hand Stock ($)]]*Table1[[#This Row],[APU Trend]]</f>
        <v>67.997599136926823</v>
      </c>
      <c r="T656" s="87">
        <v>0.6</v>
      </c>
      <c r="U656" s="87" t="b">
        <f>IF(AND(Table1[[#This Row],[INVENTROY SIZING]]&lt;0,Table1[[#This Row],[Lead Time (days)]]&lt;30),TRUE,FALSE)</f>
        <v>0</v>
      </c>
      <c r="V656" s="28">
        <v>1</v>
      </c>
      <c r="W656" s="28">
        <f>1.65+SQRT((30)*Table1[[#This Row],[Demand variability (COV)]])+(V656*Table1[[#This Row],[APU
(units)]])^2</f>
        <v>1163.6997933849016</v>
      </c>
      <c r="X656" s="28">
        <f>(Table1[[#This Row],[INVENTORY IN UNITS ON HAND]]-W656)*Table1[[#This Row],[Std. Price ($)]]</f>
        <v>-15477.980779525331</v>
      </c>
      <c r="Y656" s="28">
        <v>1.22</v>
      </c>
      <c r="Z656" s="28">
        <v>5</v>
      </c>
    </row>
    <row r="657" spans="1:26" x14ac:dyDescent="0.15">
      <c r="A657" s="31">
        <v>32008.619347241685</v>
      </c>
      <c r="B657" s="32">
        <v>7.9549999999999992</v>
      </c>
      <c r="C657" s="32">
        <v>42.995015708333327</v>
      </c>
      <c r="D657" s="32">
        <f>C657/Table1[[#This Row],[Std. Price ($)]]</f>
        <v>5.404778844542216</v>
      </c>
      <c r="E657" s="28">
        <v>10</v>
      </c>
      <c r="F657" s="28">
        <f>Table1[[#This Row],[APU
(units)]]*(1+Table1[[#This Row],[APU Trend]])^0</f>
        <v>10</v>
      </c>
      <c r="G657" s="28">
        <f>Table1[[#This Row],[APU
(units)]]*(1+Table1[[#This Row],[APU Trend]])^1</f>
        <v>8</v>
      </c>
      <c r="H657" s="28">
        <f>Table1[[#This Row],[APU
(units)]]*(1+Table1[[#This Row],[APU Trend]])^2</f>
        <v>6.4000000000000012</v>
      </c>
      <c r="I657" s="55">
        <f>Table1[[#This Row],[APU
(units)]]*(1+Table1[[#This Row],[APU Trend]])^3</f>
        <v>5.120000000000001</v>
      </c>
      <c r="J657" s="55">
        <f>Table1[[#This Row],[APU
(units)]]*(1+Table1[[#This Row],[APU Trend]])^4</f>
        <v>4.0960000000000019</v>
      </c>
      <c r="K657" s="55">
        <f>Table1[[#This Row],[APU
(units)]]*(1+Table1[[#This Row],[APU Trend]])^5</f>
        <v>3.2768000000000019</v>
      </c>
      <c r="L657" s="55">
        <f>Table1[[#This Row],[APU
(units)]]*(1+Table1[[#This Row],[APU Trend]])^6</f>
        <v>2.6214400000000015</v>
      </c>
      <c r="M657" s="55">
        <f>Table1[[#This Row],[APU
(units)]]*(1+Table1[[#This Row],[APU Trend]])^7</f>
        <v>2.0971520000000017</v>
      </c>
      <c r="N657" s="55">
        <f>Table1[[#This Row],[APU
(units)]]*(1+Table1[[#This Row],[APU Trend]])^8</f>
        <v>1.6777216000000015</v>
      </c>
      <c r="O657" s="55">
        <f>Table1[[#This Row],[APU
(units)]]*(1+Table1[[#This Row],[APU Trend]])^9</f>
        <v>1.3421772800000011</v>
      </c>
      <c r="P657" s="55">
        <f>Table1[[#This Row],[APU
(units)]]*(1+Table1[[#This Row],[APU Trend]])^10</f>
        <v>1.0737418240000012</v>
      </c>
      <c r="Q657" s="55">
        <f>Table1[[#This Row],[APU
(units)]]*(1+Table1[[#This Row],[APU Trend]])^11</f>
        <v>0.85899345920000092</v>
      </c>
      <c r="R657" s="55">
        <f>SUM(Table1[[#This Row],[Oct]:[September]])</f>
        <v>46.564026163200012</v>
      </c>
      <c r="S657" s="55">
        <f>Table1[[#This Row],[On-Hand Stock ($)]]*Table1[[#This Row],[APU Trend]]</f>
        <v>-8.5990031416666657</v>
      </c>
      <c r="T657" s="87">
        <v>-0.2</v>
      </c>
      <c r="U657" s="87" t="b">
        <f>IF(AND(Table1[[#This Row],[INVENTROY SIZING]]&lt;0,Table1[[#This Row],[Lead Time (days)]]&lt;30),TRUE,FALSE)</f>
        <v>1</v>
      </c>
      <c r="V657" s="28">
        <v>1</v>
      </c>
      <c r="W657" s="28">
        <f>1.65+SQRT((30)*Table1[[#This Row],[Demand variability (COV)]])+(V657*Table1[[#This Row],[APU
(units)]])^2</f>
        <v>107.52367006223537</v>
      </c>
      <c r="X657" s="28">
        <f>(Table1[[#This Row],[INVENTORY IN UNITS ON HAND]]-W657)*Table1[[#This Row],[Std. Price ($)]]</f>
        <v>-812.35577963674893</v>
      </c>
      <c r="Y657" s="28">
        <v>1.1499999999999999</v>
      </c>
      <c r="Z657" s="28">
        <v>11</v>
      </c>
    </row>
    <row r="658" spans="1:26" x14ac:dyDescent="0.15">
      <c r="A658" s="31">
        <v>36559.454995729146</v>
      </c>
      <c r="B658" s="32">
        <v>9.3465066599999993</v>
      </c>
      <c r="C658" s="32">
        <v>206.23887795571372</v>
      </c>
      <c r="D658" s="32">
        <f>C658/Table1[[#This Row],[Std. Price ($)]]</f>
        <v>22.065878242867878</v>
      </c>
      <c r="E658" s="28">
        <v>18</v>
      </c>
      <c r="F658" s="28">
        <f>Table1[[#This Row],[APU
(units)]]*(1+Table1[[#This Row],[APU Trend]])^0</f>
        <v>18</v>
      </c>
      <c r="G658" s="28">
        <f>Table1[[#This Row],[APU
(units)]]*(1+Table1[[#This Row],[APU Trend]])^1</f>
        <v>45</v>
      </c>
      <c r="H658" s="28">
        <f>Table1[[#This Row],[APU
(units)]]*(1+Table1[[#This Row],[APU Trend]])^2</f>
        <v>112.5</v>
      </c>
      <c r="I658" s="55">
        <f>Table1[[#This Row],[APU
(units)]]*(1+Table1[[#This Row],[APU Trend]])^3</f>
        <v>281.25</v>
      </c>
      <c r="J658" s="55">
        <f>Table1[[#This Row],[APU
(units)]]*(1+Table1[[#This Row],[APU Trend]])^4</f>
        <v>703.125</v>
      </c>
      <c r="K658" s="55">
        <f>Table1[[#This Row],[APU
(units)]]*(1+Table1[[#This Row],[APU Trend]])^5</f>
        <v>1757.8125</v>
      </c>
      <c r="L658" s="55">
        <f>Table1[[#This Row],[APU
(units)]]*(1+Table1[[#This Row],[APU Trend]])^6</f>
        <v>4394.53125</v>
      </c>
      <c r="M658" s="55">
        <f>Table1[[#This Row],[APU
(units)]]*(1+Table1[[#This Row],[APU Trend]])^7</f>
        <v>10986.328125</v>
      </c>
      <c r="N658" s="55">
        <f>Table1[[#This Row],[APU
(units)]]*(1+Table1[[#This Row],[APU Trend]])^8</f>
        <v>27465.8203125</v>
      </c>
      <c r="O658" s="55">
        <f>Table1[[#This Row],[APU
(units)]]*(1+Table1[[#This Row],[APU Trend]])^9</f>
        <v>68664.55078125</v>
      </c>
      <c r="P658" s="55">
        <f>Table1[[#This Row],[APU
(units)]]*(1+Table1[[#This Row],[APU Trend]])^10</f>
        <v>171661.376953125</v>
      </c>
      <c r="Q658" s="55">
        <f>Table1[[#This Row],[APU
(units)]]*(1+Table1[[#This Row],[APU Trend]])^11</f>
        <v>429153.4423828125</v>
      </c>
      <c r="R658" s="55">
        <f>SUM(Table1[[#This Row],[Oct]:[September]])</f>
        <v>715243.7373046875</v>
      </c>
      <c r="S658" s="55">
        <f>Table1[[#This Row],[On-Hand Stock ($)]]*Table1[[#This Row],[APU Trend]]</f>
        <v>309.35831693357056</v>
      </c>
      <c r="T658" s="87">
        <v>1.5</v>
      </c>
      <c r="U658" s="87" t="b">
        <f>IF(AND(Table1[[#This Row],[INVENTROY SIZING]]&lt;0,Table1[[#This Row],[Lead Time (days)]]&lt;30),TRUE,FALSE)</f>
        <v>0</v>
      </c>
      <c r="V658" s="28">
        <v>1</v>
      </c>
      <c r="W658" s="28">
        <f>1.65+SQRT((30)*Table1[[#This Row],[Demand variability (COV)]])+(V658*Table1[[#This Row],[APU
(units)]])^2</f>
        <v>331.20877684387494</v>
      </c>
      <c r="X658" s="28">
        <f>(Table1[[#This Row],[INVENTORY IN UNITS ON HAND]]-W658)*Table1[[#This Row],[Std. Price ($)]]</f>
        <v>-2889.4061606660171</v>
      </c>
      <c r="Y658" s="28">
        <v>1.03</v>
      </c>
      <c r="Z658" s="28">
        <v>28</v>
      </c>
    </row>
    <row r="659" spans="1:26" x14ac:dyDescent="0.15">
      <c r="A659" s="31">
        <v>84789.383570602222</v>
      </c>
      <c r="B659" s="32">
        <v>22.354740240000002</v>
      </c>
      <c r="C659" s="32">
        <v>1014.8479295944861</v>
      </c>
      <c r="D659" s="32">
        <f>C659/Table1[[#This Row],[Std. Price ($)]]</f>
        <v>45.397437800623088</v>
      </c>
      <c r="E659" s="28">
        <v>26</v>
      </c>
      <c r="F659" s="28">
        <f>Table1[[#This Row],[APU
(units)]]*(1+Table1[[#This Row],[APU Trend]])^0</f>
        <v>26</v>
      </c>
      <c r="G659" s="28">
        <f>Table1[[#This Row],[APU
(units)]]*(1+Table1[[#This Row],[APU Trend]])^1</f>
        <v>7.8000000000000007</v>
      </c>
      <c r="H659" s="28">
        <f>Table1[[#This Row],[APU
(units)]]*(1+Table1[[#This Row],[APU Trend]])^2</f>
        <v>2.3400000000000007</v>
      </c>
      <c r="I659" s="55">
        <f>Table1[[#This Row],[APU
(units)]]*(1+Table1[[#This Row],[APU Trend]])^3</f>
        <v>0.70200000000000029</v>
      </c>
      <c r="J659" s="55">
        <f>Table1[[#This Row],[APU
(units)]]*(1+Table1[[#This Row],[APU Trend]])^4</f>
        <v>0.21060000000000012</v>
      </c>
      <c r="K659" s="55">
        <f>Table1[[#This Row],[APU
(units)]]*(1+Table1[[#This Row],[APU Trend]])^5</f>
        <v>6.3180000000000042E-2</v>
      </c>
      <c r="L659" s="55">
        <f>Table1[[#This Row],[APU
(units)]]*(1+Table1[[#This Row],[APU Trend]])^6</f>
        <v>1.8954000000000016E-2</v>
      </c>
      <c r="M659" s="55">
        <f>Table1[[#This Row],[APU
(units)]]*(1+Table1[[#This Row],[APU Trend]])^7</f>
        <v>5.6862000000000058E-3</v>
      </c>
      <c r="N659" s="55">
        <f>Table1[[#This Row],[APU
(units)]]*(1+Table1[[#This Row],[APU Trend]])^8</f>
        <v>1.7058600000000017E-3</v>
      </c>
      <c r="O659" s="55">
        <f>Table1[[#This Row],[APU
(units)]]*(1+Table1[[#This Row],[APU Trend]])^9</f>
        <v>5.1175800000000061E-4</v>
      </c>
      <c r="P659" s="55">
        <f>Table1[[#This Row],[APU
(units)]]*(1+Table1[[#This Row],[APU Trend]])^10</f>
        <v>1.535274000000002E-4</v>
      </c>
      <c r="Q659" s="55">
        <f>Table1[[#This Row],[APU
(units)]]*(1+Table1[[#This Row],[APU Trend]])^11</f>
        <v>4.6058220000000068E-5</v>
      </c>
      <c r="R659" s="55">
        <f>SUM(Table1[[#This Row],[Oct]:[September]])</f>
        <v>37.142837403620007</v>
      </c>
      <c r="S659" s="55">
        <f>Table1[[#This Row],[On-Hand Stock ($)]]*Table1[[#This Row],[APU Trend]]</f>
        <v>-710.39355071614023</v>
      </c>
      <c r="T659" s="87">
        <v>-0.7</v>
      </c>
      <c r="U659" s="87" t="b">
        <f>IF(AND(Table1[[#This Row],[INVENTROY SIZING]]&lt;0,Table1[[#This Row],[Lead Time (days)]]&lt;30),TRUE,FALSE)</f>
        <v>1</v>
      </c>
      <c r="V659" s="28">
        <v>1</v>
      </c>
      <c r="W659" s="28">
        <f>1.65+SQRT((30)*Table1[[#This Row],[Demand variability (COV)]])+(V659*Table1[[#This Row],[APU
(units)]])^2</f>
        <v>683.96664467894152</v>
      </c>
      <c r="X659" s="28">
        <f>(Table1[[#This Row],[INVENTORY IN UNITS ON HAND]]-W659)*Table1[[#This Row],[Std. Price ($)]]</f>
        <v>-14275.048745027632</v>
      </c>
      <c r="Y659" s="28">
        <v>1.33</v>
      </c>
      <c r="Z659" s="28">
        <v>28</v>
      </c>
    </row>
    <row r="660" spans="1:26" x14ac:dyDescent="0.15">
      <c r="A660" s="31">
        <v>42665.163926985551</v>
      </c>
      <c r="B660" s="32">
        <v>148.83328731999998</v>
      </c>
      <c r="C660" s="32">
        <v>1634.0511750709804</v>
      </c>
      <c r="D660" s="32">
        <f>C660/Table1[[#This Row],[Std. Price ($)]]</f>
        <v>10.979070640008629</v>
      </c>
      <c r="E660" s="28">
        <v>18</v>
      </c>
      <c r="F660" s="28">
        <f>Table1[[#This Row],[APU
(units)]]*(1+Table1[[#This Row],[APU Trend]])^0</f>
        <v>18</v>
      </c>
      <c r="G660" s="28">
        <f>Table1[[#This Row],[APU
(units)]]*(1+Table1[[#This Row],[APU Trend]])^1</f>
        <v>39.6</v>
      </c>
      <c r="H660" s="28">
        <f>Table1[[#This Row],[APU
(units)]]*(1+Table1[[#This Row],[APU Trend]])^2</f>
        <v>87.120000000000019</v>
      </c>
      <c r="I660" s="55">
        <f>Table1[[#This Row],[APU
(units)]]*(1+Table1[[#This Row],[APU Trend]])^3</f>
        <v>191.66400000000004</v>
      </c>
      <c r="J660" s="55">
        <f>Table1[[#This Row],[APU
(units)]]*(1+Table1[[#This Row],[APU Trend]])^4</f>
        <v>421.66080000000011</v>
      </c>
      <c r="K660" s="55">
        <f>Table1[[#This Row],[APU
(units)]]*(1+Table1[[#This Row],[APU Trend]])^5</f>
        <v>927.65376000000037</v>
      </c>
      <c r="L660" s="55">
        <f>Table1[[#This Row],[APU
(units)]]*(1+Table1[[#This Row],[APU Trend]])^6</f>
        <v>2040.8382720000009</v>
      </c>
      <c r="M660" s="55">
        <f>Table1[[#This Row],[APU
(units)]]*(1+Table1[[#This Row],[APU Trend]])^7</f>
        <v>4489.8441984000028</v>
      </c>
      <c r="N660" s="55">
        <f>Table1[[#This Row],[APU
(units)]]*(1+Table1[[#This Row],[APU Trend]])^8</f>
        <v>9877.6572364800049</v>
      </c>
      <c r="O660" s="55">
        <f>Table1[[#This Row],[APU
(units)]]*(1+Table1[[#This Row],[APU Trend]])^9</f>
        <v>21730.845920256012</v>
      </c>
      <c r="P660" s="55">
        <f>Table1[[#This Row],[APU
(units)]]*(1+Table1[[#This Row],[APU Trend]])^10</f>
        <v>47807.861024563237</v>
      </c>
      <c r="Q660" s="55">
        <f>Table1[[#This Row],[APU
(units)]]*(1+Table1[[#This Row],[APU Trend]])^11</f>
        <v>105177.29425403912</v>
      </c>
      <c r="R660" s="55">
        <f>SUM(Table1[[#This Row],[Oct]:[September]])</f>
        <v>192810.03946573837</v>
      </c>
      <c r="S660" s="55">
        <f>Table1[[#This Row],[On-Hand Stock ($)]]*Table1[[#This Row],[APU Trend]]</f>
        <v>1960.8614100851764</v>
      </c>
      <c r="T660" s="87">
        <v>1.2</v>
      </c>
      <c r="U660" s="87" t="b">
        <f>IF(AND(Table1[[#This Row],[INVENTROY SIZING]]&lt;0,Table1[[#This Row],[Lead Time (days)]]&lt;30),TRUE,FALSE)</f>
        <v>0</v>
      </c>
      <c r="V660" s="28">
        <v>1</v>
      </c>
      <c r="W660" s="28">
        <f>1.65+SQRT((30)*Table1[[#This Row],[Demand variability (COV)]])+(V660*Table1[[#This Row],[APU
(units)]])^2</f>
        <v>331.8709324059983</v>
      </c>
      <c r="X660" s="28">
        <f>(Table1[[#This Row],[INVENTORY IN UNITS ON HAND]]-W660)*Table1[[#This Row],[Std. Price ($)]]</f>
        <v>-47759.390660867262</v>
      </c>
      <c r="Y660" s="28">
        <v>1.29</v>
      </c>
      <c r="Z660" s="28">
        <v>15</v>
      </c>
    </row>
    <row r="661" spans="1:26" x14ac:dyDescent="0.15">
      <c r="A661" s="31">
        <v>48705.026959146693</v>
      </c>
      <c r="B661" s="32">
        <v>5.5162055499999996</v>
      </c>
      <c r="C661" s="32">
        <v>6.6126231166071792</v>
      </c>
      <c r="D661" s="32">
        <f>C661/Table1[[#This Row],[Std. Price ($)]]</f>
        <v>1.1987630005207437</v>
      </c>
      <c r="E661" s="28">
        <v>34</v>
      </c>
      <c r="F661" s="28">
        <f>Table1[[#This Row],[APU
(units)]]*(1+Table1[[#This Row],[APU Trend]])^0</f>
        <v>34</v>
      </c>
      <c r="G661" s="28">
        <f>Table1[[#This Row],[APU
(units)]]*(1+Table1[[#This Row],[APU Trend]])^1</f>
        <v>20.399999999999999</v>
      </c>
      <c r="H661" s="28">
        <f>Table1[[#This Row],[APU
(units)]]*(1+Table1[[#This Row],[APU Trend]])^2</f>
        <v>12.24</v>
      </c>
      <c r="I661" s="55">
        <f>Table1[[#This Row],[APU
(units)]]*(1+Table1[[#This Row],[APU Trend]])^3</f>
        <v>7.3440000000000003</v>
      </c>
      <c r="J661" s="55">
        <f>Table1[[#This Row],[APU
(units)]]*(1+Table1[[#This Row],[APU Trend]])^4</f>
        <v>4.4063999999999997</v>
      </c>
      <c r="K661" s="55">
        <f>Table1[[#This Row],[APU
(units)]]*(1+Table1[[#This Row],[APU Trend]])^5</f>
        <v>2.64384</v>
      </c>
      <c r="L661" s="55">
        <f>Table1[[#This Row],[APU
(units)]]*(1+Table1[[#This Row],[APU Trend]])^6</f>
        <v>1.5863039999999999</v>
      </c>
      <c r="M661" s="55">
        <f>Table1[[#This Row],[APU
(units)]]*(1+Table1[[#This Row],[APU Trend]])^7</f>
        <v>0.95178239999999992</v>
      </c>
      <c r="N661" s="55">
        <f>Table1[[#This Row],[APU
(units)]]*(1+Table1[[#This Row],[APU Trend]])^8</f>
        <v>0.57106943999999993</v>
      </c>
      <c r="O661" s="55">
        <f>Table1[[#This Row],[APU
(units)]]*(1+Table1[[#This Row],[APU Trend]])^9</f>
        <v>0.34264166399999996</v>
      </c>
      <c r="P661" s="55">
        <f>Table1[[#This Row],[APU
(units)]]*(1+Table1[[#This Row],[APU Trend]])^10</f>
        <v>0.20558499839999997</v>
      </c>
      <c r="Q661" s="55">
        <f>Table1[[#This Row],[APU
(units)]]*(1+Table1[[#This Row],[APU Trend]])^11</f>
        <v>0.12335099903999998</v>
      </c>
      <c r="R661" s="55">
        <f>SUM(Table1[[#This Row],[Oct]:[September]])</f>
        <v>84.814973501439994</v>
      </c>
      <c r="S661" s="55">
        <f>Table1[[#This Row],[On-Hand Stock ($)]]*Table1[[#This Row],[APU Trend]]</f>
        <v>-2.6450492466428717</v>
      </c>
      <c r="T661" s="87">
        <v>-0.4</v>
      </c>
      <c r="U661" s="87" t="b">
        <f>IF(AND(Table1[[#This Row],[INVENTROY SIZING]]&lt;0,Table1[[#This Row],[Lead Time (days)]]&lt;30),TRUE,FALSE)</f>
        <v>1</v>
      </c>
      <c r="V661" s="28">
        <v>0.9</v>
      </c>
      <c r="W661" s="28">
        <f>1.65+SQRT((30)*Table1[[#This Row],[Demand variability (COV)]])+(V661*Table1[[#This Row],[APU
(units)]])^2</f>
        <v>940.74861278752599</v>
      </c>
      <c r="X661" s="28">
        <f>(Table1[[#This Row],[INVENTORY IN UNITS ON HAND]]-W661)*Table1[[#This Row],[Std. Price ($)]]</f>
        <v>-5182.7500958967439</v>
      </c>
      <c r="Y661" s="28">
        <v>0.25</v>
      </c>
      <c r="Z661" s="28">
        <v>2</v>
      </c>
    </row>
    <row r="662" spans="1:26" x14ac:dyDescent="0.15">
      <c r="A662" s="31">
        <v>40938.787155128397</v>
      </c>
      <c r="B662" s="32">
        <v>138.57915772999999</v>
      </c>
      <c r="C662" s="32">
        <v>4698.9129421883335</v>
      </c>
      <c r="D662" s="32">
        <f>C662/Table1[[#This Row],[Std. Price ($)]]</f>
        <v>33.907789736631514</v>
      </c>
      <c r="E662" s="28">
        <v>26</v>
      </c>
      <c r="F662" s="28">
        <f>Table1[[#This Row],[APU
(units)]]*(1+Table1[[#This Row],[APU Trend]])^0</f>
        <v>26</v>
      </c>
      <c r="G662" s="28">
        <f>Table1[[#This Row],[APU
(units)]]*(1+Table1[[#This Row],[APU Trend]])^1</f>
        <v>31.2</v>
      </c>
      <c r="H662" s="28">
        <f>Table1[[#This Row],[APU
(units)]]*(1+Table1[[#This Row],[APU Trend]])^2</f>
        <v>37.44</v>
      </c>
      <c r="I662" s="55">
        <f>Table1[[#This Row],[APU
(units)]]*(1+Table1[[#This Row],[APU Trend]])^3</f>
        <v>44.927999999999997</v>
      </c>
      <c r="J662" s="55">
        <f>Table1[[#This Row],[APU
(units)]]*(1+Table1[[#This Row],[APU Trend]])^4</f>
        <v>53.913599999999995</v>
      </c>
      <c r="K662" s="55">
        <f>Table1[[#This Row],[APU
(units)]]*(1+Table1[[#This Row],[APU Trend]])^5</f>
        <v>64.69632</v>
      </c>
      <c r="L662" s="55">
        <f>Table1[[#This Row],[APU
(units)]]*(1+Table1[[#This Row],[APU Trend]])^6</f>
        <v>77.635583999999994</v>
      </c>
      <c r="M662" s="55">
        <f>Table1[[#This Row],[APU
(units)]]*(1+Table1[[#This Row],[APU Trend]])^7</f>
        <v>93.162700799999996</v>
      </c>
      <c r="N662" s="55">
        <f>Table1[[#This Row],[APU
(units)]]*(1+Table1[[#This Row],[APU Trend]])^8</f>
        <v>111.79524095999999</v>
      </c>
      <c r="O662" s="55">
        <f>Table1[[#This Row],[APU
(units)]]*(1+Table1[[#This Row],[APU Trend]])^9</f>
        <v>134.15428915199999</v>
      </c>
      <c r="P662" s="55">
        <f>Table1[[#This Row],[APU
(units)]]*(1+Table1[[#This Row],[APU Trend]])^10</f>
        <v>160.98514698239998</v>
      </c>
      <c r="Q662" s="55">
        <f>Table1[[#This Row],[APU
(units)]]*(1+Table1[[#This Row],[APU Trend]])^11</f>
        <v>193.18217637887997</v>
      </c>
      <c r="R662" s="55">
        <f>SUM(Table1[[#This Row],[Oct]:[September]])</f>
        <v>1029.0930582732799</v>
      </c>
      <c r="S662" s="55">
        <f>Table1[[#This Row],[On-Hand Stock ($)]]*Table1[[#This Row],[APU Trend]]</f>
        <v>939.78258843766673</v>
      </c>
      <c r="T662" s="87">
        <v>0.2</v>
      </c>
      <c r="U662" s="87" t="b">
        <f>IF(AND(Table1[[#This Row],[INVENTROY SIZING]]&lt;0,Table1[[#This Row],[Lead Time (days)]]&lt;30),TRUE,FALSE)</f>
        <v>0</v>
      </c>
      <c r="V662" s="28">
        <v>0.82</v>
      </c>
      <c r="W662" s="28">
        <f>1.65+SQRT((30)*Table1[[#This Row],[Demand variability (COV)]])+(V662*Table1[[#This Row],[APU
(units)]])^2</f>
        <v>462.29158027279072</v>
      </c>
      <c r="X662" s="28">
        <f>(Table1[[#This Row],[INVENTORY IN UNITS ON HAND]]-W662)*Table1[[#This Row],[Std. Price ($)]]</f>
        <v>-59365.064877685683</v>
      </c>
      <c r="Y662" s="28">
        <v>1.24</v>
      </c>
      <c r="Z662" s="28">
        <v>27</v>
      </c>
    </row>
    <row r="663" spans="1:26" x14ac:dyDescent="0.15">
      <c r="A663" s="31">
        <v>14533.141009480454</v>
      </c>
      <c r="B663" s="32">
        <v>13.584844229999998</v>
      </c>
      <c r="C663" s="32">
        <v>391.86649985357133</v>
      </c>
      <c r="D663" s="32">
        <f>C663/Table1[[#This Row],[Std. Price ($)]]</f>
        <v>28.84585890121549</v>
      </c>
      <c r="E663" s="28">
        <v>34</v>
      </c>
      <c r="F663" s="28">
        <f>Table1[[#This Row],[APU
(units)]]*(1+Table1[[#This Row],[APU Trend]])^0</f>
        <v>34</v>
      </c>
      <c r="G663" s="28">
        <f>Table1[[#This Row],[APU
(units)]]*(1+Table1[[#This Row],[APU Trend]])^1</f>
        <v>30.6</v>
      </c>
      <c r="H663" s="28">
        <f>Table1[[#This Row],[APU
(units)]]*(1+Table1[[#This Row],[APU Trend]])^2</f>
        <v>27.540000000000003</v>
      </c>
      <c r="I663" s="55">
        <f>Table1[[#This Row],[APU
(units)]]*(1+Table1[[#This Row],[APU Trend]])^3</f>
        <v>24.786000000000001</v>
      </c>
      <c r="J663" s="55">
        <f>Table1[[#This Row],[APU
(units)]]*(1+Table1[[#This Row],[APU Trend]])^4</f>
        <v>22.307400000000005</v>
      </c>
      <c r="K663" s="55">
        <f>Table1[[#This Row],[APU
(units)]]*(1+Table1[[#This Row],[APU Trend]])^5</f>
        <v>20.076660000000007</v>
      </c>
      <c r="L663" s="55">
        <f>Table1[[#This Row],[APU
(units)]]*(1+Table1[[#This Row],[APU Trend]])^6</f>
        <v>18.068994000000007</v>
      </c>
      <c r="M663" s="55">
        <f>Table1[[#This Row],[APU
(units)]]*(1+Table1[[#This Row],[APU Trend]])^7</f>
        <v>16.262094600000005</v>
      </c>
      <c r="N663" s="55">
        <f>Table1[[#This Row],[APU
(units)]]*(1+Table1[[#This Row],[APU Trend]])^8</f>
        <v>14.635885140000005</v>
      </c>
      <c r="O663" s="55">
        <f>Table1[[#This Row],[APU
(units)]]*(1+Table1[[#This Row],[APU Trend]])^9</f>
        <v>13.172296626000005</v>
      </c>
      <c r="P663" s="55">
        <f>Table1[[#This Row],[APU
(units)]]*(1+Table1[[#This Row],[APU Trend]])^10</f>
        <v>11.855066963400006</v>
      </c>
      <c r="Q663" s="55">
        <f>Table1[[#This Row],[APU
(units)]]*(1+Table1[[#This Row],[APU Trend]])^11</f>
        <v>10.669560267060007</v>
      </c>
      <c r="R663" s="55">
        <f>SUM(Table1[[#This Row],[Oct]:[September]])</f>
        <v>243.97395759646005</v>
      </c>
      <c r="S663" s="55">
        <f>Table1[[#This Row],[On-Hand Stock ($)]]*Table1[[#This Row],[APU Trend]]</f>
        <v>-39.186649985357136</v>
      </c>
      <c r="T663" s="87">
        <v>-0.1</v>
      </c>
      <c r="U663" s="87" t="b">
        <f>IF(AND(Table1[[#This Row],[INVENTROY SIZING]]&lt;0,Table1[[#This Row],[Lead Time (days)]]&lt;30),TRUE,FALSE)</f>
        <v>0</v>
      </c>
      <c r="V663" s="28">
        <v>0.85</v>
      </c>
      <c r="W663" s="28">
        <f>1.65+SQRT((30)*Table1[[#This Row],[Demand variability (COV)]])+(V663*Table1[[#This Row],[APU
(units)]])^2</f>
        <v>839.59861278752578</v>
      </c>
      <c r="X663" s="28">
        <f>(Table1[[#This Row],[INVENTORY IN UNITS ON HAND]]-W663)*Table1[[#This Row],[Std. Price ($)]]</f>
        <v>-11013.949870589051</v>
      </c>
      <c r="Y663" s="28">
        <v>0.25</v>
      </c>
      <c r="Z663" s="28">
        <v>60</v>
      </c>
    </row>
    <row r="664" spans="1:26" x14ac:dyDescent="0.15">
      <c r="A664" s="31">
        <v>9752.6033968873708</v>
      </c>
      <c r="B664" s="32">
        <v>2149.2413548699997</v>
      </c>
      <c r="C664" s="32">
        <v>176954.95453124118</v>
      </c>
      <c r="D664" s="32">
        <f>C664/Table1[[#This Row],[Std. Price ($)]]</f>
        <v>82.333682129406341</v>
      </c>
      <c r="E664" s="28">
        <v>26</v>
      </c>
      <c r="F664" s="28">
        <f>Table1[[#This Row],[APU
(units)]]*(1+Table1[[#This Row],[APU Trend]])^0</f>
        <v>26</v>
      </c>
      <c r="G664" s="28">
        <f>Table1[[#This Row],[APU
(units)]]*(1+Table1[[#This Row],[APU Trend]])^1</f>
        <v>39</v>
      </c>
      <c r="H664" s="28">
        <f>Table1[[#This Row],[APU
(units)]]*(1+Table1[[#This Row],[APU Trend]])^2</f>
        <v>58.5</v>
      </c>
      <c r="I664" s="55">
        <f>Table1[[#This Row],[APU
(units)]]*(1+Table1[[#This Row],[APU Trend]])^3</f>
        <v>87.75</v>
      </c>
      <c r="J664" s="55">
        <f>Table1[[#This Row],[APU
(units)]]*(1+Table1[[#This Row],[APU Trend]])^4</f>
        <v>131.625</v>
      </c>
      <c r="K664" s="55">
        <f>Table1[[#This Row],[APU
(units)]]*(1+Table1[[#This Row],[APU Trend]])^5</f>
        <v>197.4375</v>
      </c>
      <c r="L664" s="55">
        <f>Table1[[#This Row],[APU
(units)]]*(1+Table1[[#This Row],[APU Trend]])^6</f>
        <v>296.15625</v>
      </c>
      <c r="M664" s="55">
        <f>Table1[[#This Row],[APU
(units)]]*(1+Table1[[#This Row],[APU Trend]])^7</f>
        <v>444.234375</v>
      </c>
      <c r="N664" s="55">
        <f>Table1[[#This Row],[APU
(units)]]*(1+Table1[[#This Row],[APU Trend]])^8</f>
        <v>666.3515625</v>
      </c>
      <c r="O664" s="55">
        <f>Table1[[#This Row],[APU
(units)]]*(1+Table1[[#This Row],[APU Trend]])^9</f>
        <v>999.52734375</v>
      </c>
      <c r="P664" s="55">
        <f>Table1[[#This Row],[APU
(units)]]*(1+Table1[[#This Row],[APU Trend]])^10</f>
        <v>1499.291015625</v>
      </c>
      <c r="Q664" s="55">
        <f>Table1[[#This Row],[APU
(units)]]*(1+Table1[[#This Row],[APU Trend]])^11</f>
        <v>2248.9365234375</v>
      </c>
      <c r="R664" s="55">
        <f>SUM(Table1[[#This Row],[Oct]:[September]])</f>
        <v>6694.8095703125</v>
      </c>
      <c r="S664" s="55">
        <f>Table1[[#This Row],[On-Hand Stock ($)]]*Table1[[#This Row],[APU Trend]]</f>
        <v>88477.47726562059</v>
      </c>
      <c r="T664" s="87">
        <v>0.5</v>
      </c>
      <c r="U664" s="87" t="b">
        <f>IF(AND(Table1[[#This Row],[INVENTROY SIZING]]&lt;0,Table1[[#This Row],[Lead Time (days)]]&lt;30),TRUE,FALSE)</f>
        <v>0</v>
      </c>
      <c r="V664" s="28">
        <v>1</v>
      </c>
      <c r="W664" s="28">
        <f>1.65+SQRT((30)*Table1[[#This Row],[Demand variability (COV)]])+(V664*Table1[[#This Row],[APU
(units)]])^2</f>
        <v>684.62137002317331</v>
      </c>
      <c r="X664" s="28">
        <f>(Table1[[#This Row],[INVENTORY IN UNITS ON HAND]]-W664)*Table1[[#This Row],[Std. Price ($)]]</f>
        <v>-1294461.6063503192</v>
      </c>
      <c r="Y664" s="28">
        <v>1.62</v>
      </c>
      <c r="Z664" s="28">
        <v>51</v>
      </c>
    </row>
    <row r="665" spans="1:26" x14ac:dyDescent="0.15">
      <c r="A665" s="31">
        <v>19029.92505210558</v>
      </c>
      <c r="B665" s="32">
        <v>21.93</v>
      </c>
      <c r="C665" s="32">
        <v>108.53357256334699</v>
      </c>
      <c r="D665" s="32">
        <f>C665/Table1[[#This Row],[Std. Price ($)]]</f>
        <v>4.9490913161580936</v>
      </c>
      <c r="E665" s="28">
        <v>26</v>
      </c>
      <c r="F665" s="28">
        <f>Table1[[#This Row],[APU
(units)]]*(1+Table1[[#This Row],[APU Trend]])^0</f>
        <v>26</v>
      </c>
      <c r="G665" s="28">
        <f>Table1[[#This Row],[APU
(units)]]*(1+Table1[[#This Row],[APU Trend]])^1</f>
        <v>15.6</v>
      </c>
      <c r="H665" s="28">
        <f>Table1[[#This Row],[APU
(units)]]*(1+Table1[[#This Row],[APU Trend]])^2</f>
        <v>9.36</v>
      </c>
      <c r="I665" s="55">
        <f>Table1[[#This Row],[APU
(units)]]*(1+Table1[[#This Row],[APU Trend]])^3</f>
        <v>5.6159999999999997</v>
      </c>
      <c r="J665" s="55">
        <f>Table1[[#This Row],[APU
(units)]]*(1+Table1[[#This Row],[APU Trend]])^4</f>
        <v>3.3695999999999997</v>
      </c>
      <c r="K665" s="55">
        <f>Table1[[#This Row],[APU
(units)]]*(1+Table1[[#This Row],[APU Trend]])^5</f>
        <v>2.02176</v>
      </c>
      <c r="L665" s="55">
        <f>Table1[[#This Row],[APU
(units)]]*(1+Table1[[#This Row],[APU Trend]])^6</f>
        <v>1.2130559999999999</v>
      </c>
      <c r="M665" s="55">
        <f>Table1[[#This Row],[APU
(units)]]*(1+Table1[[#This Row],[APU Trend]])^7</f>
        <v>0.72783359999999997</v>
      </c>
      <c r="N665" s="55">
        <f>Table1[[#This Row],[APU
(units)]]*(1+Table1[[#This Row],[APU Trend]])^8</f>
        <v>0.43670015999999995</v>
      </c>
      <c r="O665" s="55">
        <f>Table1[[#This Row],[APU
(units)]]*(1+Table1[[#This Row],[APU Trend]])^9</f>
        <v>0.26202009599999998</v>
      </c>
      <c r="P665" s="55">
        <f>Table1[[#This Row],[APU
(units)]]*(1+Table1[[#This Row],[APU Trend]])^10</f>
        <v>0.15721205759999998</v>
      </c>
      <c r="Q665" s="55">
        <f>Table1[[#This Row],[APU
(units)]]*(1+Table1[[#This Row],[APU Trend]])^11</f>
        <v>9.4327234559999987E-2</v>
      </c>
      <c r="R665" s="55">
        <f>SUM(Table1[[#This Row],[Oct]:[September]])</f>
        <v>64.858509148159996</v>
      </c>
      <c r="S665" s="55">
        <f>Table1[[#This Row],[On-Hand Stock ($)]]*Table1[[#This Row],[APU Trend]]</f>
        <v>-43.4134290253388</v>
      </c>
      <c r="T665" s="87">
        <v>-0.4</v>
      </c>
      <c r="U665" s="87" t="b">
        <f>IF(AND(Table1[[#This Row],[INVENTROY SIZING]]&lt;0,Table1[[#This Row],[Lead Time (days)]]&lt;30),TRUE,FALSE)</f>
        <v>1</v>
      </c>
      <c r="V665" s="28">
        <v>0.92</v>
      </c>
      <c r="W665" s="28">
        <f>1.65+SQRT((30)*Table1[[#This Row],[Demand variability (COV)]])+(V665*Table1[[#This Row],[APU
(units)]])^2</f>
        <v>576.55501278752592</v>
      </c>
      <c r="X665" s="28">
        <f>(Table1[[#This Row],[INVENTORY IN UNITS ON HAND]]-W665)*Table1[[#This Row],[Std. Price ($)]]</f>
        <v>-12535.317857867098</v>
      </c>
      <c r="Y665" s="28">
        <v>0.25</v>
      </c>
      <c r="Z665" s="28">
        <v>16</v>
      </c>
    </row>
    <row r="666" spans="1:26" x14ac:dyDescent="0.15">
      <c r="A666" s="31">
        <v>12395.242493100799</v>
      </c>
      <c r="B666" s="32">
        <v>47.73</v>
      </c>
      <c r="C666" s="32">
        <v>436.59991173333327</v>
      </c>
      <c r="D666" s="32">
        <f>C666/Table1[[#This Row],[Std. Price ($)]]</f>
        <v>9.1472849724142744</v>
      </c>
      <c r="E666" s="28">
        <v>10</v>
      </c>
      <c r="F666" s="28">
        <f>Table1[[#This Row],[APU
(units)]]*(1+Table1[[#This Row],[APU Trend]])^0</f>
        <v>10</v>
      </c>
      <c r="G666" s="28">
        <f>Table1[[#This Row],[APU
(units)]]*(1+Table1[[#This Row],[APU Trend]])^1</f>
        <v>9</v>
      </c>
      <c r="H666" s="28">
        <f>Table1[[#This Row],[APU
(units)]]*(1+Table1[[#This Row],[APU Trend]])^2</f>
        <v>8.1000000000000014</v>
      </c>
      <c r="I666" s="55">
        <f>Table1[[#This Row],[APU
(units)]]*(1+Table1[[#This Row],[APU Trend]])^3</f>
        <v>7.2900000000000009</v>
      </c>
      <c r="J666" s="55">
        <f>Table1[[#This Row],[APU
(units)]]*(1+Table1[[#This Row],[APU Trend]])^4</f>
        <v>6.5610000000000017</v>
      </c>
      <c r="K666" s="55">
        <f>Table1[[#This Row],[APU
(units)]]*(1+Table1[[#This Row],[APU Trend]])^5</f>
        <v>5.9049000000000014</v>
      </c>
      <c r="L666" s="55">
        <f>Table1[[#This Row],[APU
(units)]]*(1+Table1[[#This Row],[APU Trend]])^6</f>
        <v>5.3144100000000014</v>
      </c>
      <c r="M666" s="55">
        <f>Table1[[#This Row],[APU
(units)]]*(1+Table1[[#This Row],[APU Trend]])^7</f>
        <v>4.7829690000000014</v>
      </c>
      <c r="N666" s="55">
        <f>Table1[[#This Row],[APU
(units)]]*(1+Table1[[#This Row],[APU Trend]])^8</f>
        <v>4.3046721000000012</v>
      </c>
      <c r="O666" s="55">
        <f>Table1[[#This Row],[APU
(units)]]*(1+Table1[[#This Row],[APU Trend]])^9</f>
        <v>3.8742048900000015</v>
      </c>
      <c r="P666" s="55">
        <f>Table1[[#This Row],[APU
(units)]]*(1+Table1[[#This Row],[APU Trend]])^10</f>
        <v>3.4867844010000013</v>
      </c>
      <c r="Q666" s="55">
        <f>Table1[[#This Row],[APU
(units)]]*(1+Table1[[#This Row],[APU Trend]])^11</f>
        <v>3.1381059609000017</v>
      </c>
      <c r="R666" s="55">
        <f>SUM(Table1[[#This Row],[Oct]:[September]])</f>
        <v>71.75704635190003</v>
      </c>
      <c r="S666" s="55">
        <f>Table1[[#This Row],[On-Hand Stock ($)]]*Table1[[#This Row],[APU Trend]]</f>
        <v>-43.659991173333331</v>
      </c>
      <c r="T666" s="87">
        <v>-0.1</v>
      </c>
      <c r="U666" s="87" t="b">
        <f>IF(AND(Table1[[#This Row],[INVENTROY SIZING]]&lt;0,Table1[[#This Row],[Lead Time (days)]]&lt;30),TRUE,FALSE)</f>
        <v>1</v>
      </c>
      <c r="V666" s="28">
        <v>1</v>
      </c>
      <c r="W666" s="28">
        <f>1.65+SQRT((30)*Table1[[#This Row],[Demand variability (COV)]])+(V666*Table1[[#This Row],[APU
(units)]])^2</f>
        <v>108.2907830863536</v>
      </c>
      <c r="X666" s="28">
        <f>(Table1[[#This Row],[INVENTORY IN UNITS ON HAND]]-W666)*Table1[[#This Row],[Std. Price ($)]]</f>
        <v>-4732.1191649783241</v>
      </c>
      <c r="Y666" s="28">
        <v>1.47</v>
      </c>
      <c r="Z666" s="28">
        <v>16</v>
      </c>
    </row>
    <row r="667" spans="1:26" x14ac:dyDescent="0.15">
      <c r="A667" s="31">
        <v>12171.83777976959</v>
      </c>
      <c r="B667" s="32">
        <v>5.2029999999999994</v>
      </c>
      <c r="C667" s="32">
        <v>6180</v>
      </c>
      <c r="D667" s="32">
        <f>C667/Table1[[#This Row],[Std. Price ($)]]</f>
        <v>1187.7762829137039</v>
      </c>
      <c r="E667" s="28">
        <v>42</v>
      </c>
      <c r="F667" s="28">
        <f>Table1[[#This Row],[APU
(units)]]*(1+Table1[[#This Row],[APU Trend]])^0</f>
        <v>42</v>
      </c>
      <c r="G667" s="28">
        <f>Table1[[#This Row],[APU
(units)]]*(1+Table1[[#This Row],[APU Trend]])^1</f>
        <v>16.8</v>
      </c>
      <c r="H667" s="28">
        <f>Table1[[#This Row],[APU
(units)]]*(1+Table1[[#This Row],[APU Trend]])^2</f>
        <v>6.7200000000000015</v>
      </c>
      <c r="I667" s="55">
        <f>Table1[[#This Row],[APU
(units)]]*(1+Table1[[#This Row],[APU Trend]])^3</f>
        <v>2.6880000000000006</v>
      </c>
      <c r="J667" s="55">
        <f>Table1[[#This Row],[APU
(units)]]*(1+Table1[[#This Row],[APU Trend]])^4</f>
        <v>1.0752000000000006</v>
      </c>
      <c r="K667" s="55">
        <f>Table1[[#This Row],[APU
(units)]]*(1+Table1[[#This Row],[APU Trend]])^5</f>
        <v>0.43008000000000024</v>
      </c>
      <c r="L667" s="55">
        <f>Table1[[#This Row],[APU
(units)]]*(1+Table1[[#This Row],[APU Trend]])^6</f>
        <v>0.1720320000000001</v>
      </c>
      <c r="M667" s="55">
        <f>Table1[[#This Row],[APU
(units)]]*(1+Table1[[#This Row],[APU Trend]])^7</f>
        <v>6.8812800000000049E-2</v>
      </c>
      <c r="N667" s="55">
        <f>Table1[[#This Row],[APU
(units)]]*(1+Table1[[#This Row],[APU Trend]])^8</f>
        <v>2.7525120000000024E-2</v>
      </c>
      <c r="O667" s="55">
        <f>Table1[[#This Row],[APU
(units)]]*(1+Table1[[#This Row],[APU Trend]])^9</f>
        <v>1.101004800000001E-2</v>
      </c>
      <c r="P667" s="55">
        <f>Table1[[#This Row],[APU
(units)]]*(1+Table1[[#This Row],[APU Trend]])^10</f>
        <v>4.4040192000000047E-3</v>
      </c>
      <c r="Q667" s="55">
        <f>Table1[[#This Row],[APU
(units)]]*(1+Table1[[#This Row],[APU Trend]])^11</f>
        <v>1.7616076800000019E-3</v>
      </c>
      <c r="R667" s="55">
        <f>SUM(Table1[[#This Row],[Oct]:[September]])</f>
        <v>69.998825594880003</v>
      </c>
      <c r="S667" s="55">
        <f>Table1[[#This Row],[On-Hand Stock ($)]]*Table1[[#This Row],[APU Trend]]</f>
        <v>-3708</v>
      </c>
      <c r="T667" s="87">
        <v>-0.6</v>
      </c>
      <c r="U667" s="87" t="b">
        <f>IF(AND(Table1[[#This Row],[INVENTROY SIZING]]&lt;0,Table1[[#This Row],[Lead Time (days)]]&lt;30),TRUE,FALSE)</f>
        <v>1</v>
      </c>
      <c r="V667" s="28">
        <v>1</v>
      </c>
      <c r="W667" s="28">
        <f>1.65+SQRT((30)*Table1[[#This Row],[Demand variability (COV)]])+(V667*Table1[[#This Row],[APU
(units)]])^2</f>
        <v>1768.3886127875257</v>
      </c>
      <c r="X667" s="28">
        <f>(Table1[[#This Row],[INVENTORY IN UNITS ON HAND]]-W667)*Table1[[#This Row],[Std. Price ($)]]</f>
        <v>-3020.9259523334949</v>
      </c>
      <c r="Y667" s="28">
        <v>0.25</v>
      </c>
      <c r="Z667" s="28">
        <v>16</v>
      </c>
    </row>
    <row r="668" spans="1:26" x14ac:dyDescent="0.15">
      <c r="A668" s="31">
        <v>94721.969798115766</v>
      </c>
      <c r="B668" s="32">
        <v>79.15435785999999</v>
      </c>
      <c r="C668" s="32">
        <v>5597.9208646903462</v>
      </c>
      <c r="D668" s="32">
        <f>C668/Table1[[#This Row],[Std. Price ($)]]</f>
        <v>70.721575110133131</v>
      </c>
      <c r="E668" s="28">
        <v>42</v>
      </c>
      <c r="F668" s="28">
        <f>Table1[[#This Row],[APU
(units)]]*(1+Table1[[#This Row],[APU Trend]])^0</f>
        <v>42</v>
      </c>
      <c r="G668" s="28">
        <f>Table1[[#This Row],[APU
(units)]]*(1+Table1[[#This Row],[APU Trend]])^1</f>
        <v>16.8</v>
      </c>
      <c r="H668" s="28">
        <f>Table1[[#This Row],[APU
(units)]]*(1+Table1[[#This Row],[APU Trend]])^2</f>
        <v>6.7200000000000015</v>
      </c>
      <c r="I668" s="55">
        <f>Table1[[#This Row],[APU
(units)]]*(1+Table1[[#This Row],[APU Trend]])^3</f>
        <v>2.6880000000000006</v>
      </c>
      <c r="J668" s="55">
        <f>Table1[[#This Row],[APU
(units)]]*(1+Table1[[#This Row],[APU Trend]])^4</f>
        <v>1.0752000000000006</v>
      </c>
      <c r="K668" s="55">
        <f>Table1[[#This Row],[APU
(units)]]*(1+Table1[[#This Row],[APU Trend]])^5</f>
        <v>0.43008000000000024</v>
      </c>
      <c r="L668" s="55">
        <f>Table1[[#This Row],[APU
(units)]]*(1+Table1[[#This Row],[APU Trend]])^6</f>
        <v>0.1720320000000001</v>
      </c>
      <c r="M668" s="55">
        <f>Table1[[#This Row],[APU
(units)]]*(1+Table1[[#This Row],[APU Trend]])^7</f>
        <v>6.8812800000000049E-2</v>
      </c>
      <c r="N668" s="55">
        <f>Table1[[#This Row],[APU
(units)]]*(1+Table1[[#This Row],[APU Trend]])^8</f>
        <v>2.7525120000000024E-2</v>
      </c>
      <c r="O668" s="55">
        <f>Table1[[#This Row],[APU
(units)]]*(1+Table1[[#This Row],[APU Trend]])^9</f>
        <v>1.101004800000001E-2</v>
      </c>
      <c r="P668" s="55">
        <f>Table1[[#This Row],[APU
(units)]]*(1+Table1[[#This Row],[APU Trend]])^10</f>
        <v>4.4040192000000047E-3</v>
      </c>
      <c r="Q668" s="55">
        <f>Table1[[#This Row],[APU
(units)]]*(1+Table1[[#This Row],[APU Trend]])^11</f>
        <v>1.7616076800000019E-3</v>
      </c>
      <c r="R668" s="55">
        <f>SUM(Table1[[#This Row],[Oct]:[September]])</f>
        <v>69.998825594880003</v>
      </c>
      <c r="S668" s="55">
        <f>Table1[[#This Row],[On-Hand Stock ($)]]*Table1[[#This Row],[APU Trend]]</f>
        <v>-3358.7525188142076</v>
      </c>
      <c r="T668" s="87">
        <v>-0.6</v>
      </c>
      <c r="U668" s="87" t="b">
        <f>IF(AND(Table1[[#This Row],[INVENTROY SIZING]]&lt;0,Table1[[#This Row],[Lead Time (days)]]&lt;30),TRUE,FALSE)</f>
        <v>0</v>
      </c>
      <c r="V668" s="28">
        <v>1</v>
      </c>
      <c r="W668" s="28">
        <f>1.65+SQRT((30)*Table1[[#This Row],[Demand variability (COV)]])+(V668*Table1[[#This Row],[APU
(units)]])^2</f>
        <v>1772.0374877690685</v>
      </c>
      <c r="X668" s="28">
        <f>(Table1[[#This Row],[INVENTORY IN UNITS ON HAND]]-W668)*Table1[[#This Row],[Std. Price ($)]]</f>
        <v>-134666.56858351786</v>
      </c>
      <c r="Y668" s="28">
        <v>1.36</v>
      </c>
      <c r="Z668" s="28">
        <v>32</v>
      </c>
    </row>
    <row r="669" spans="1:26" x14ac:dyDescent="0.15">
      <c r="A669" s="31">
        <v>14522.113413219762</v>
      </c>
      <c r="B669" s="32">
        <v>7.3233656900000001</v>
      </c>
      <c r="C669" s="32">
        <v>97.668805273491841</v>
      </c>
      <c r="D669" s="32">
        <f>C669/Table1[[#This Row],[Std. Price ($)]]</f>
        <v>13.336600875586187</v>
      </c>
      <c r="E669" s="28">
        <v>34</v>
      </c>
      <c r="F669" s="28">
        <f>Table1[[#This Row],[APU
(units)]]*(1+Table1[[#This Row],[APU Trend]])^0</f>
        <v>34</v>
      </c>
      <c r="G669" s="28">
        <f>Table1[[#This Row],[APU
(units)]]*(1+Table1[[#This Row],[APU Trend]])^1</f>
        <v>74.800000000000011</v>
      </c>
      <c r="H669" s="28">
        <f>Table1[[#This Row],[APU
(units)]]*(1+Table1[[#This Row],[APU Trend]])^2</f>
        <v>164.56000000000003</v>
      </c>
      <c r="I669" s="55">
        <f>Table1[[#This Row],[APU
(units)]]*(1+Table1[[#This Row],[APU Trend]])^3</f>
        <v>362.0320000000001</v>
      </c>
      <c r="J669" s="55">
        <f>Table1[[#This Row],[APU
(units)]]*(1+Table1[[#This Row],[APU Trend]])^4</f>
        <v>796.47040000000027</v>
      </c>
      <c r="K669" s="55">
        <f>Table1[[#This Row],[APU
(units)]]*(1+Table1[[#This Row],[APU Trend]])^5</f>
        <v>1752.2348800000007</v>
      </c>
      <c r="L669" s="55">
        <f>Table1[[#This Row],[APU
(units)]]*(1+Table1[[#This Row],[APU Trend]])^6</f>
        <v>3854.9167360000019</v>
      </c>
      <c r="M669" s="55">
        <f>Table1[[#This Row],[APU
(units)]]*(1+Table1[[#This Row],[APU Trend]])^7</f>
        <v>8480.8168192000048</v>
      </c>
      <c r="N669" s="55">
        <f>Table1[[#This Row],[APU
(units)]]*(1+Table1[[#This Row],[APU Trend]])^8</f>
        <v>18657.797002240011</v>
      </c>
      <c r="O669" s="55">
        <f>Table1[[#This Row],[APU
(units)]]*(1+Table1[[#This Row],[APU Trend]])^9</f>
        <v>41047.153404928024</v>
      </c>
      <c r="P669" s="55">
        <f>Table1[[#This Row],[APU
(units)]]*(1+Table1[[#This Row],[APU Trend]])^10</f>
        <v>90303.737490841668</v>
      </c>
      <c r="Q669" s="55">
        <f>Table1[[#This Row],[APU
(units)]]*(1+Table1[[#This Row],[APU Trend]])^11</f>
        <v>198668.22247985168</v>
      </c>
      <c r="R669" s="55">
        <f>SUM(Table1[[#This Row],[Oct]:[September]])</f>
        <v>364196.74121306138</v>
      </c>
      <c r="S669" s="55">
        <f>Table1[[#This Row],[On-Hand Stock ($)]]*Table1[[#This Row],[APU Trend]]</f>
        <v>117.2025663281902</v>
      </c>
      <c r="T669" s="87">
        <v>1.2</v>
      </c>
      <c r="U669" s="87" t="b">
        <f>IF(AND(Table1[[#This Row],[INVENTROY SIZING]]&lt;0,Table1[[#This Row],[Lead Time (days)]]&lt;30),TRUE,FALSE)</f>
        <v>0</v>
      </c>
      <c r="V669" s="28">
        <v>1</v>
      </c>
      <c r="W669" s="28">
        <f>1.65+SQRT((30)*Table1[[#This Row],[Demand variability (COV)]])+(V669*Table1[[#This Row],[APU
(units)]])^2</f>
        <v>1160.3886127875257</v>
      </c>
      <c r="X669" s="28">
        <f>(Table1[[#This Row],[INVENTORY IN UNITS ON HAND]]-W669)*Table1[[#This Row],[Std. Price ($)]]</f>
        <v>-8400.2813486813702</v>
      </c>
      <c r="Y669" s="28">
        <v>0.25</v>
      </c>
      <c r="Z669" s="28">
        <v>26</v>
      </c>
    </row>
    <row r="670" spans="1:26" x14ac:dyDescent="0.15">
      <c r="A670" s="31">
        <v>74649.143486045839</v>
      </c>
      <c r="B670" s="32">
        <v>104.30863330999999</v>
      </c>
      <c r="C670" s="32">
        <v>21676.100651323613</v>
      </c>
      <c r="D670" s="32">
        <f>C670/Table1[[#This Row],[Std. Price ($)]]</f>
        <v>207.80734981833515</v>
      </c>
      <c r="E670" s="28">
        <v>66</v>
      </c>
      <c r="F670" s="28">
        <f>Table1[[#This Row],[APU
(units)]]*(1+Table1[[#This Row],[APU Trend]])^0</f>
        <v>66</v>
      </c>
      <c r="G670" s="28">
        <f>Table1[[#This Row],[APU
(units)]]*(1+Table1[[#This Row],[APU Trend]])^1</f>
        <v>118.8</v>
      </c>
      <c r="H670" s="28">
        <f>Table1[[#This Row],[APU
(units)]]*(1+Table1[[#This Row],[APU Trend]])^2</f>
        <v>213.84</v>
      </c>
      <c r="I670" s="55">
        <f>Table1[[#This Row],[APU
(units)]]*(1+Table1[[#This Row],[APU Trend]])^3</f>
        <v>384.91200000000003</v>
      </c>
      <c r="J670" s="55">
        <f>Table1[[#This Row],[APU
(units)]]*(1+Table1[[#This Row],[APU Trend]])^4</f>
        <v>692.84160000000008</v>
      </c>
      <c r="K670" s="55">
        <f>Table1[[#This Row],[APU
(units)]]*(1+Table1[[#This Row],[APU Trend]])^5</f>
        <v>1247.1148800000003</v>
      </c>
      <c r="L670" s="55">
        <f>Table1[[#This Row],[APU
(units)]]*(1+Table1[[#This Row],[APU Trend]])^6</f>
        <v>2244.8067840000008</v>
      </c>
      <c r="M670" s="55">
        <f>Table1[[#This Row],[APU
(units)]]*(1+Table1[[#This Row],[APU Trend]])^7</f>
        <v>4040.6522112000011</v>
      </c>
      <c r="N670" s="55">
        <f>Table1[[#This Row],[APU
(units)]]*(1+Table1[[#This Row],[APU Trend]])^8</f>
        <v>7273.1739801600024</v>
      </c>
      <c r="O670" s="55">
        <f>Table1[[#This Row],[APU
(units)]]*(1+Table1[[#This Row],[APU Trend]])^9</f>
        <v>13091.713164288005</v>
      </c>
      <c r="P670" s="55">
        <f>Table1[[#This Row],[APU
(units)]]*(1+Table1[[#This Row],[APU Trend]])^10</f>
        <v>23565.083695718411</v>
      </c>
      <c r="Q670" s="55">
        <f>Table1[[#This Row],[APU
(units)]]*(1+Table1[[#This Row],[APU Trend]])^11</f>
        <v>42417.150652293145</v>
      </c>
      <c r="R670" s="55">
        <f>SUM(Table1[[#This Row],[Oct]:[September]])</f>
        <v>95356.088967659569</v>
      </c>
      <c r="S670" s="55">
        <f>Table1[[#This Row],[On-Hand Stock ($)]]*Table1[[#This Row],[APU Trend]]</f>
        <v>17340.880521058891</v>
      </c>
      <c r="T670" s="87">
        <v>0.8</v>
      </c>
      <c r="U670" s="87" t="b">
        <f>IF(AND(Table1[[#This Row],[INVENTROY SIZING]]&lt;0,Table1[[#This Row],[Lead Time (days)]]&lt;30),TRUE,FALSE)</f>
        <v>0</v>
      </c>
      <c r="V670" s="28">
        <v>1</v>
      </c>
      <c r="W670" s="28">
        <f>1.65+SQRT((30)*Table1[[#This Row],[Demand variability (COV)]])+(V670*Table1[[#This Row],[APU
(units)]])^2</f>
        <v>4366.275543461139</v>
      </c>
      <c r="X670" s="28">
        <f>(Table1[[#This Row],[INVENTORY IN UNITS ON HAND]]-W670)*Table1[[#This Row],[Std. Price ($)]]</f>
        <v>-433764.13394198532</v>
      </c>
      <c r="Y670" s="28">
        <v>2.48</v>
      </c>
      <c r="Z670" s="28">
        <v>33</v>
      </c>
    </row>
    <row r="671" spans="1:26" x14ac:dyDescent="0.15">
      <c r="A671" s="31">
        <v>45418.910710022676</v>
      </c>
      <c r="B671" s="32">
        <v>10.209236729999999</v>
      </c>
      <c r="C671" s="32">
        <v>1602.6444536129802</v>
      </c>
      <c r="D671" s="32">
        <f>C671/Table1[[#This Row],[Std. Price ($)]]</f>
        <v>156.97985030590826</v>
      </c>
      <c r="E671" s="28">
        <v>98</v>
      </c>
      <c r="F671" s="28">
        <f>Table1[[#This Row],[APU
(units)]]*(1+Table1[[#This Row],[APU Trend]])^0</f>
        <v>98</v>
      </c>
      <c r="G671" s="28">
        <f>Table1[[#This Row],[APU
(units)]]*(1+Table1[[#This Row],[APU Trend]])^1</f>
        <v>215.60000000000002</v>
      </c>
      <c r="H671" s="28">
        <f>Table1[[#This Row],[APU
(units)]]*(1+Table1[[#This Row],[APU Trend]])^2</f>
        <v>474.32000000000005</v>
      </c>
      <c r="I671" s="55">
        <f>Table1[[#This Row],[APU
(units)]]*(1+Table1[[#This Row],[APU Trend]])^3</f>
        <v>1043.5040000000004</v>
      </c>
      <c r="J671" s="55">
        <f>Table1[[#This Row],[APU
(units)]]*(1+Table1[[#This Row],[APU Trend]])^4</f>
        <v>2295.7088000000008</v>
      </c>
      <c r="K671" s="55">
        <f>Table1[[#This Row],[APU
(units)]]*(1+Table1[[#This Row],[APU Trend]])^5</f>
        <v>5050.559360000002</v>
      </c>
      <c r="L671" s="55">
        <f>Table1[[#This Row],[APU
(units)]]*(1+Table1[[#This Row],[APU Trend]])^6</f>
        <v>11111.230592000005</v>
      </c>
      <c r="M671" s="55">
        <f>Table1[[#This Row],[APU
(units)]]*(1+Table1[[#This Row],[APU Trend]])^7</f>
        <v>24444.707302400016</v>
      </c>
      <c r="N671" s="55">
        <f>Table1[[#This Row],[APU
(units)]]*(1+Table1[[#This Row],[APU Trend]])^8</f>
        <v>53778.35606528003</v>
      </c>
      <c r="O671" s="55">
        <f>Table1[[#This Row],[APU
(units)]]*(1+Table1[[#This Row],[APU Trend]])^9</f>
        <v>118312.38334361608</v>
      </c>
      <c r="P671" s="55">
        <f>Table1[[#This Row],[APU
(units)]]*(1+Table1[[#This Row],[APU Trend]])^10</f>
        <v>260287.24335595538</v>
      </c>
      <c r="Q671" s="55">
        <f>Table1[[#This Row],[APU
(units)]]*(1+Table1[[#This Row],[APU Trend]])^11</f>
        <v>572631.93538310193</v>
      </c>
      <c r="R671" s="55">
        <f>SUM(Table1[[#This Row],[Oct]:[September]])</f>
        <v>1049743.5482023535</v>
      </c>
      <c r="S671" s="55">
        <f>Table1[[#This Row],[On-Hand Stock ($)]]*Table1[[#This Row],[APU Trend]]</f>
        <v>1923.1733443355761</v>
      </c>
      <c r="T671" s="87">
        <v>1.2</v>
      </c>
      <c r="U671" s="87" t="b">
        <f>IF(AND(Table1[[#This Row],[INVENTROY SIZING]]&lt;0,Table1[[#This Row],[Lead Time (days)]]&lt;30),TRUE,FALSE)</f>
        <v>0</v>
      </c>
      <c r="V671" s="28">
        <v>1</v>
      </c>
      <c r="W671" s="28">
        <f>1.65+SQRT((30)*Table1[[#This Row],[Demand variability (COV)]])+(V671*Table1[[#This Row],[APU
(units)]])^2</f>
        <v>9614.0106219864319</v>
      </c>
      <c r="X671" s="28">
        <f>(Table1[[#This Row],[INVENTORY IN UNITS ON HAND]]-W671)*Table1[[#This Row],[Std. Price ($)]]</f>
        <v>-96549.065910981037</v>
      </c>
      <c r="Y671" s="28">
        <v>2.33</v>
      </c>
      <c r="Z671" s="28">
        <v>21</v>
      </c>
    </row>
    <row r="672" spans="1:26" x14ac:dyDescent="0.15">
      <c r="A672" s="31">
        <v>88000.724978428931</v>
      </c>
      <c r="B672" s="32">
        <v>11.07991191</v>
      </c>
      <c r="C672" s="32">
        <v>16.981251630626584</v>
      </c>
      <c r="D672" s="32">
        <f>C672/Table1[[#This Row],[Std. Price ($)]]</f>
        <v>1.5326161226336488</v>
      </c>
      <c r="E672" s="28">
        <v>18</v>
      </c>
      <c r="F672" s="28">
        <f>Table1[[#This Row],[APU
(units)]]*(1+Table1[[#This Row],[APU Trend]])^0</f>
        <v>18</v>
      </c>
      <c r="G672" s="28">
        <f>Table1[[#This Row],[APU
(units)]]*(1+Table1[[#This Row],[APU Trend]])^1</f>
        <v>28.8</v>
      </c>
      <c r="H672" s="28">
        <f>Table1[[#This Row],[APU
(units)]]*(1+Table1[[#This Row],[APU Trend]])^2</f>
        <v>46.080000000000013</v>
      </c>
      <c r="I672" s="55">
        <f>Table1[[#This Row],[APU
(units)]]*(1+Table1[[#This Row],[APU Trend]])^3</f>
        <v>73.728000000000023</v>
      </c>
      <c r="J672" s="55">
        <f>Table1[[#This Row],[APU
(units)]]*(1+Table1[[#This Row],[APU Trend]])^4</f>
        <v>117.96480000000005</v>
      </c>
      <c r="K672" s="55">
        <f>Table1[[#This Row],[APU
(units)]]*(1+Table1[[#This Row],[APU Trend]])^5</f>
        <v>188.7436800000001</v>
      </c>
      <c r="L672" s="55">
        <f>Table1[[#This Row],[APU
(units)]]*(1+Table1[[#This Row],[APU Trend]])^6</f>
        <v>301.98988800000018</v>
      </c>
      <c r="M672" s="55">
        <f>Table1[[#This Row],[APU
(units)]]*(1+Table1[[#This Row],[APU Trend]])^7</f>
        <v>483.18382080000038</v>
      </c>
      <c r="N672" s="55">
        <f>Table1[[#This Row],[APU
(units)]]*(1+Table1[[#This Row],[APU Trend]])^8</f>
        <v>773.09411328000067</v>
      </c>
      <c r="O672" s="55">
        <f>Table1[[#This Row],[APU
(units)]]*(1+Table1[[#This Row],[APU Trend]])^9</f>
        <v>1236.9505812480011</v>
      </c>
      <c r="P672" s="55">
        <f>Table1[[#This Row],[APU
(units)]]*(1+Table1[[#This Row],[APU Trend]])^10</f>
        <v>1979.120929996802</v>
      </c>
      <c r="Q672" s="55">
        <f>Table1[[#This Row],[APU
(units)]]*(1+Table1[[#This Row],[APU Trend]])^11</f>
        <v>3166.5934879948836</v>
      </c>
      <c r="R672" s="55">
        <f>SUM(Table1[[#This Row],[Oct]:[September]])</f>
        <v>8414.2493013196872</v>
      </c>
      <c r="S672" s="55">
        <f>Table1[[#This Row],[On-Hand Stock ($)]]*Table1[[#This Row],[APU Trend]]</f>
        <v>10.18875097837595</v>
      </c>
      <c r="T672" s="87">
        <v>0.6</v>
      </c>
      <c r="U672" s="87" t="b">
        <f>IF(AND(Table1[[#This Row],[INVENTROY SIZING]]&lt;0,Table1[[#This Row],[Lead Time (days)]]&lt;30),TRUE,FALSE)</f>
        <v>0</v>
      </c>
      <c r="V672" s="28">
        <v>0.82</v>
      </c>
      <c r="W672" s="28">
        <f>1.65+SQRT((30)*Table1[[#This Row],[Demand variability (COV)]])+(V672*Table1[[#This Row],[APU
(units)]])^2</f>
        <v>224.98482557505164</v>
      </c>
      <c r="X672" s="28">
        <f>(Table1[[#This Row],[INVENTORY IN UNITS ON HAND]]-W672)*Table1[[#This Row],[Std. Price ($)]]</f>
        <v>-2475.8307968276608</v>
      </c>
      <c r="Y672" s="28">
        <v>1</v>
      </c>
      <c r="Z672" s="28">
        <v>2</v>
      </c>
    </row>
    <row r="673" spans="1:26" x14ac:dyDescent="0.15">
      <c r="A673" s="31">
        <v>26362.664322511566</v>
      </c>
      <c r="B673" s="32">
        <v>32.716832509999996</v>
      </c>
      <c r="C673" s="32">
        <v>268.60943286379779</v>
      </c>
      <c r="D673" s="32">
        <f>C673/Table1[[#This Row],[Std. Price ($)]]</f>
        <v>8.21012953444367</v>
      </c>
      <c r="E673" s="28">
        <v>18</v>
      </c>
      <c r="F673" s="28">
        <f>Table1[[#This Row],[APU
(units)]]*(1+Table1[[#This Row],[APU Trend]])^0</f>
        <v>18</v>
      </c>
      <c r="G673" s="28">
        <f>Table1[[#This Row],[APU
(units)]]*(1+Table1[[#This Row],[APU Trend]])^1</f>
        <v>25.2</v>
      </c>
      <c r="H673" s="28">
        <f>Table1[[#This Row],[APU
(units)]]*(1+Table1[[#This Row],[APU Trend]])^2</f>
        <v>35.279999999999994</v>
      </c>
      <c r="I673" s="55">
        <f>Table1[[#This Row],[APU
(units)]]*(1+Table1[[#This Row],[APU Trend]])^3</f>
        <v>49.391999999999989</v>
      </c>
      <c r="J673" s="55">
        <f>Table1[[#This Row],[APU
(units)]]*(1+Table1[[#This Row],[APU Trend]])^4</f>
        <v>69.14879999999998</v>
      </c>
      <c r="K673" s="55">
        <f>Table1[[#This Row],[APU
(units)]]*(1+Table1[[#This Row],[APU Trend]])^5</f>
        <v>96.808319999999966</v>
      </c>
      <c r="L673" s="55">
        <f>Table1[[#This Row],[APU
(units)]]*(1+Table1[[#This Row],[APU Trend]])^6</f>
        <v>135.53164799999993</v>
      </c>
      <c r="M673" s="55">
        <f>Table1[[#This Row],[APU
(units)]]*(1+Table1[[#This Row],[APU Trend]])^7</f>
        <v>189.74430719999989</v>
      </c>
      <c r="N673" s="55">
        <f>Table1[[#This Row],[APU
(units)]]*(1+Table1[[#This Row],[APU Trend]])^8</f>
        <v>265.64203007999981</v>
      </c>
      <c r="O673" s="55">
        <f>Table1[[#This Row],[APU
(units)]]*(1+Table1[[#This Row],[APU Trend]])^9</f>
        <v>371.89884211199973</v>
      </c>
      <c r="P673" s="55">
        <f>Table1[[#This Row],[APU
(units)]]*(1+Table1[[#This Row],[APU Trend]])^10</f>
        <v>520.65837895679965</v>
      </c>
      <c r="Q673" s="55">
        <f>Table1[[#This Row],[APU
(units)]]*(1+Table1[[#This Row],[APU Trend]])^11</f>
        <v>728.92173053951944</v>
      </c>
      <c r="R673" s="55">
        <f>SUM(Table1[[#This Row],[Oct]:[September]])</f>
        <v>2506.2260568883185</v>
      </c>
      <c r="S673" s="55">
        <f>Table1[[#This Row],[On-Hand Stock ($)]]*Table1[[#This Row],[APU Trend]]</f>
        <v>107.44377314551912</v>
      </c>
      <c r="T673" s="87">
        <v>0.4</v>
      </c>
      <c r="U673" s="87" t="b">
        <f>IF(AND(Table1[[#This Row],[INVENTROY SIZING]]&lt;0,Table1[[#This Row],[Lead Time (days)]]&lt;30),TRUE,FALSE)</f>
        <v>0</v>
      </c>
      <c r="V673" s="28">
        <v>1</v>
      </c>
      <c r="W673" s="28">
        <f>1.65+SQRT((30)*Table1[[#This Row],[Demand variability (COV)]])+(V673*Table1[[#This Row],[APU
(units)]])^2</f>
        <v>331.2624860801609</v>
      </c>
      <c r="X673" s="28">
        <f>(Table1[[#This Row],[INVENTORY IN UNITS ON HAND]]-W673)*Table1[[#This Row],[Std. Price ($)]]</f>
        <v>-10569.249841067031</v>
      </c>
      <c r="Y673" s="28">
        <v>1.05</v>
      </c>
      <c r="Z673" s="28">
        <v>11</v>
      </c>
    </row>
    <row r="674" spans="1:26" x14ac:dyDescent="0.15">
      <c r="A674" s="31">
        <v>47789.2290484736</v>
      </c>
      <c r="B674" s="32">
        <v>9.1589999999999989</v>
      </c>
      <c r="C674" s="32">
        <v>73.97488974231095</v>
      </c>
      <c r="D674" s="32">
        <f>C674/Table1[[#This Row],[Std. Price ($)]]</f>
        <v>8.0767430660891968</v>
      </c>
      <c r="E674" s="28">
        <v>26</v>
      </c>
      <c r="F674" s="28">
        <f>Table1[[#This Row],[APU
(units)]]*(1+Table1[[#This Row],[APU Trend]])^0</f>
        <v>26</v>
      </c>
      <c r="G674" s="28">
        <f>Table1[[#This Row],[APU
(units)]]*(1+Table1[[#This Row],[APU Trend]])^1</f>
        <v>15.6</v>
      </c>
      <c r="H674" s="28">
        <f>Table1[[#This Row],[APU
(units)]]*(1+Table1[[#This Row],[APU Trend]])^2</f>
        <v>9.36</v>
      </c>
      <c r="I674" s="55">
        <f>Table1[[#This Row],[APU
(units)]]*(1+Table1[[#This Row],[APU Trend]])^3</f>
        <v>5.6159999999999997</v>
      </c>
      <c r="J674" s="55">
        <f>Table1[[#This Row],[APU
(units)]]*(1+Table1[[#This Row],[APU Trend]])^4</f>
        <v>3.3695999999999997</v>
      </c>
      <c r="K674" s="55">
        <f>Table1[[#This Row],[APU
(units)]]*(1+Table1[[#This Row],[APU Trend]])^5</f>
        <v>2.02176</v>
      </c>
      <c r="L674" s="55">
        <f>Table1[[#This Row],[APU
(units)]]*(1+Table1[[#This Row],[APU Trend]])^6</f>
        <v>1.2130559999999999</v>
      </c>
      <c r="M674" s="55">
        <f>Table1[[#This Row],[APU
(units)]]*(1+Table1[[#This Row],[APU Trend]])^7</f>
        <v>0.72783359999999997</v>
      </c>
      <c r="N674" s="55">
        <f>Table1[[#This Row],[APU
(units)]]*(1+Table1[[#This Row],[APU Trend]])^8</f>
        <v>0.43670015999999995</v>
      </c>
      <c r="O674" s="55">
        <f>Table1[[#This Row],[APU
(units)]]*(1+Table1[[#This Row],[APU Trend]])^9</f>
        <v>0.26202009599999998</v>
      </c>
      <c r="P674" s="55">
        <f>Table1[[#This Row],[APU
(units)]]*(1+Table1[[#This Row],[APU Trend]])^10</f>
        <v>0.15721205759999998</v>
      </c>
      <c r="Q674" s="55">
        <f>Table1[[#This Row],[APU
(units)]]*(1+Table1[[#This Row],[APU Trend]])^11</f>
        <v>9.4327234559999987E-2</v>
      </c>
      <c r="R674" s="55">
        <f>SUM(Table1[[#This Row],[Oct]:[September]])</f>
        <v>64.858509148159996</v>
      </c>
      <c r="S674" s="55">
        <f>Table1[[#This Row],[On-Hand Stock ($)]]*Table1[[#This Row],[APU Trend]]</f>
        <v>-29.58995589692438</v>
      </c>
      <c r="T674" s="87">
        <v>-0.4</v>
      </c>
      <c r="U674" s="87" t="b">
        <f>IF(AND(Table1[[#This Row],[INVENTROY SIZING]]&lt;0,Table1[[#This Row],[Lead Time (days)]]&lt;30),TRUE,FALSE)</f>
        <v>1</v>
      </c>
      <c r="V674" s="28">
        <v>0.8</v>
      </c>
      <c r="W674" s="28">
        <f>1.65+SQRT((30)*Table1[[#This Row],[Demand variability (COV)]])+(V674*Table1[[#This Row],[APU
(units)]])^2</f>
        <v>440.33979338490172</v>
      </c>
      <c r="X674" s="28">
        <f>(Table1[[#This Row],[INVENTORY IN UNITS ON HAND]]-W674)*Table1[[#This Row],[Std. Price ($)]]</f>
        <v>-3959.0972778700034</v>
      </c>
      <c r="Y674" s="28">
        <v>1.22</v>
      </c>
      <c r="Z674" s="28">
        <v>6</v>
      </c>
    </row>
    <row r="675" spans="1:26" x14ac:dyDescent="0.15">
      <c r="A675" s="31">
        <v>30107.599799656269</v>
      </c>
      <c r="B675" s="32">
        <v>8.3552104599999986</v>
      </c>
      <c r="C675" s="32">
        <v>243.68255168228401</v>
      </c>
      <c r="D675" s="32">
        <f>C675/Table1[[#This Row],[Std. Price ($)]]</f>
        <v>29.165339742056485</v>
      </c>
      <c r="E675" s="28">
        <v>26</v>
      </c>
      <c r="F675" s="28">
        <f>Table1[[#This Row],[APU
(units)]]*(1+Table1[[#This Row],[APU Trend]])^0</f>
        <v>26</v>
      </c>
      <c r="G675" s="28">
        <f>Table1[[#This Row],[APU
(units)]]*(1+Table1[[#This Row],[APU Trend]])^1</f>
        <v>65</v>
      </c>
      <c r="H675" s="28">
        <f>Table1[[#This Row],[APU
(units)]]*(1+Table1[[#This Row],[APU Trend]])^2</f>
        <v>162.5</v>
      </c>
      <c r="I675" s="55">
        <f>Table1[[#This Row],[APU
(units)]]*(1+Table1[[#This Row],[APU Trend]])^3</f>
        <v>406.25</v>
      </c>
      <c r="J675" s="55">
        <f>Table1[[#This Row],[APU
(units)]]*(1+Table1[[#This Row],[APU Trend]])^4</f>
        <v>1015.625</v>
      </c>
      <c r="K675" s="55">
        <f>Table1[[#This Row],[APU
(units)]]*(1+Table1[[#This Row],[APU Trend]])^5</f>
        <v>2539.0625</v>
      </c>
      <c r="L675" s="55">
        <f>Table1[[#This Row],[APU
(units)]]*(1+Table1[[#This Row],[APU Trend]])^6</f>
        <v>6347.65625</v>
      </c>
      <c r="M675" s="55">
        <f>Table1[[#This Row],[APU
(units)]]*(1+Table1[[#This Row],[APU Trend]])^7</f>
        <v>15869.140625</v>
      </c>
      <c r="N675" s="55">
        <f>Table1[[#This Row],[APU
(units)]]*(1+Table1[[#This Row],[APU Trend]])^8</f>
        <v>39672.8515625</v>
      </c>
      <c r="O675" s="55">
        <f>Table1[[#This Row],[APU
(units)]]*(1+Table1[[#This Row],[APU Trend]])^9</f>
        <v>99182.12890625</v>
      </c>
      <c r="P675" s="55">
        <f>Table1[[#This Row],[APU
(units)]]*(1+Table1[[#This Row],[APU Trend]])^10</f>
        <v>247955.322265625</v>
      </c>
      <c r="Q675" s="55">
        <f>Table1[[#This Row],[APU
(units)]]*(1+Table1[[#This Row],[APU Trend]])^11</f>
        <v>619888.3056640625</v>
      </c>
      <c r="R675" s="55">
        <f>SUM(Table1[[#This Row],[Oct]:[September]])</f>
        <v>1033129.8427734375</v>
      </c>
      <c r="S675" s="55">
        <f>Table1[[#This Row],[On-Hand Stock ($)]]*Table1[[#This Row],[APU Trend]]</f>
        <v>365.52382752342601</v>
      </c>
      <c r="T675" s="87">
        <v>1.5</v>
      </c>
      <c r="U675" s="87" t="b">
        <f>IF(AND(Table1[[#This Row],[INVENTROY SIZING]]&lt;0,Table1[[#This Row],[Lead Time (days)]]&lt;30),TRUE,FALSE)</f>
        <v>0</v>
      </c>
      <c r="V675" s="28">
        <v>1</v>
      </c>
      <c r="W675" s="28">
        <f>1.65+SQRT((30)*Table1[[#This Row],[Demand variability (COV)]])+(V675*Table1[[#This Row],[APU
(units)]])^2</f>
        <v>683.12722557505163</v>
      </c>
      <c r="X675" s="28">
        <f>(Table1[[#This Row],[INVENTORY IN UNITS ON HAND]]-W675)*Table1[[#This Row],[Std. Price ($)]]</f>
        <v>-5463.9891889531655</v>
      </c>
      <c r="Y675" s="28">
        <v>1</v>
      </c>
      <c r="Z675" s="28">
        <v>26</v>
      </c>
    </row>
    <row r="676" spans="1:26" x14ac:dyDescent="0.15">
      <c r="A676" s="31">
        <v>86637.306499143466</v>
      </c>
      <c r="B676" s="32">
        <v>81.198877999999993</v>
      </c>
      <c r="C676" s="32">
        <v>735.59639245949995</v>
      </c>
      <c r="D676" s="32">
        <f>C676/Table1[[#This Row],[Std. Price ($)]]</f>
        <v>9.0591940501874912</v>
      </c>
      <c r="E676" s="28">
        <v>26</v>
      </c>
      <c r="F676" s="28">
        <f>Table1[[#This Row],[APU
(units)]]*(1+Table1[[#This Row],[APU Trend]])^0</f>
        <v>26</v>
      </c>
      <c r="G676" s="28">
        <f>Table1[[#This Row],[APU
(units)]]*(1+Table1[[#This Row],[APU Trend]])^1</f>
        <v>15.6</v>
      </c>
      <c r="H676" s="28">
        <f>Table1[[#This Row],[APU
(units)]]*(1+Table1[[#This Row],[APU Trend]])^2</f>
        <v>9.36</v>
      </c>
      <c r="I676" s="55">
        <f>Table1[[#This Row],[APU
(units)]]*(1+Table1[[#This Row],[APU Trend]])^3</f>
        <v>5.6159999999999997</v>
      </c>
      <c r="J676" s="55">
        <f>Table1[[#This Row],[APU
(units)]]*(1+Table1[[#This Row],[APU Trend]])^4</f>
        <v>3.3695999999999997</v>
      </c>
      <c r="K676" s="55">
        <f>Table1[[#This Row],[APU
(units)]]*(1+Table1[[#This Row],[APU Trend]])^5</f>
        <v>2.02176</v>
      </c>
      <c r="L676" s="55">
        <f>Table1[[#This Row],[APU
(units)]]*(1+Table1[[#This Row],[APU Trend]])^6</f>
        <v>1.2130559999999999</v>
      </c>
      <c r="M676" s="55">
        <f>Table1[[#This Row],[APU
(units)]]*(1+Table1[[#This Row],[APU Trend]])^7</f>
        <v>0.72783359999999997</v>
      </c>
      <c r="N676" s="55">
        <f>Table1[[#This Row],[APU
(units)]]*(1+Table1[[#This Row],[APU Trend]])^8</f>
        <v>0.43670015999999995</v>
      </c>
      <c r="O676" s="55">
        <f>Table1[[#This Row],[APU
(units)]]*(1+Table1[[#This Row],[APU Trend]])^9</f>
        <v>0.26202009599999998</v>
      </c>
      <c r="P676" s="55">
        <f>Table1[[#This Row],[APU
(units)]]*(1+Table1[[#This Row],[APU Trend]])^10</f>
        <v>0.15721205759999998</v>
      </c>
      <c r="Q676" s="55">
        <f>Table1[[#This Row],[APU
(units)]]*(1+Table1[[#This Row],[APU Trend]])^11</f>
        <v>9.4327234559999987E-2</v>
      </c>
      <c r="R676" s="55">
        <f>SUM(Table1[[#This Row],[Oct]:[September]])</f>
        <v>64.858509148159996</v>
      </c>
      <c r="S676" s="55">
        <f>Table1[[#This Row],[On-Hand Stock ($)]]*Table1[[#This Row],[APU Trend]]</f>
        <v>-294.23855698379998</v>
      </c>
      <c r="T676" s="87">
        <v>-0.4</v>
      </c>
      <c r="U676" s="87" t="b">
        <f>IF(AND(Table1[[#This Row],[INVENTROY SIZING]]&lt;0,Table1[[#This Row],[Lead Time (days)]]&lt;30),TRUE,FALSE)</f>
        <v>1</v>
      </c>
      <c r="V676" s="28">
        <v>1</v>
      </c>
      <c r="W676" s="28">
        <f>1.65+SQRT((30)*Table1[[#This Row],[Demand variability (COV)]])+(V676*Table1[[#This Row],[APU
(units)]])^2</f>
        <v>681.52298334620741</v>
      </c>
      <c r="X676" s="28">
        <f>(Table1[[#This Row],[INVENTORY IN UNITS ON HAND]]-W676)*Table1[[#This Row],[Std. Price ($)]]</f>
        <v>-54603.30518646523</v>
      </c>
      <c r="Y676" s="28">
        <v>0.5</v>
      </c>
      <c r="Z676" s="28">
        <v>15</v>
      </c>
    </row>
    <row r="677" spans="1:26" x14ac:dyDescent="0.15">
      <c r="A677" s="31">
        <v>74104.543306897787</v>
      </c>
      <c r="B677" s="32">
        <v>73.841448999999997</v>
      </c>
      <c r="C677" s="32">
        <v>3612.3029386702356</v>
      </c>
      <c r="D677" s="32">
        <f>C677/Table1[[#This Row],[Std. Price ($)]]</f>
        <v>48.919719041134144</v>
      </c>
      <c r="E677" s="28">
        <v>34</v>
      </c>
      <c r="F677" s="28">
        <f>Table1[[#This Row],[APU
(units)]]*(1+Table1[[#This Row],[APU Trend]])^0</f>
        <v>34</v>
      </c>
      <c r="G677" s="28">
        <f>Table1[[#This Row],[APU
(units)]]*(1+Table1[[#This Row],[APU Trend]])^1</f>
        <v>13.600000000000001</v>
      </c>
      <c r="H677" s="28">
        <f>Table1[[#This Row],[APU
(units)]]*(1+Table1[[#This Row],[APU Trend]])^2</f>
        <v>5.4400000000000013</v>
      </c>
      <c r="I677" s="55">
        <f>Table1[[#This Row],[APU
(units)]]*(1+Table1[[#This Row],[APU Trend]])^3</f>
        <v>2.1760000000000006</v>
      </c>
      <c r="J677" s="55">
        <f>Table1[[#This Row],[APU
(units)]]*(1+Table1[[#This Row],[APU Trend]])^4</f>
        <v>0.8704000000000004</v>
      </c>
      <c r="K677" s="55">
        <f>Table1[[#This Row],[APU
(units)]]*(1+Table1[[#This Row],[APU Trend]])^5</f>
        <v>0.34816000000000019</v>
      </c>
      <c r="L677" s="55">
        <f>Table1[[#This Row],[APU
(units)]]*(1+Table1[[#This Row],[APU Trend]])^6</f>
        <v>0.13926400000000008</v>
      </c>
      <c r="M677" s="55">
        <f>Table1[[#This Row],[APU
(units)]]*(1+Table1[[#This Row],[APU Trend]])^7</f>
        <v>5.5705600000000043E-2</v>
      </c>
      <c r="N677" s="55">
        <f>Table1[[#This Row],[APU
(units)]]*(1+Table1[[#This Row],[APU Trend]])^8</f>
        <v>2.2282240000000019E-2</v>
      </c>
      <c r="O677" s="55">
        <f>Table1[[#This Row],[APU
(units)]]*(1+Table1[[#This Row],[APU Trend]])^9</f>
        <v>8.9128960000000087E-3</v>
      </c>
      <c r="P677" s="55">
        <f>Table1[[#This Row],[APU
(units)]]*(1+Table1[[#This Row],[APU Trend]])^10</f>
        <v>3.5651584000000037E-3</v>
      </c>
      <c r="Q677" s="55">
        <f>Table1[[#This Row],[APU
(units)]]*(1+Table1[[#This Row],[APU Trend]])^11</f>
        <v>1.4260633600000016E-3</v>
      </c>
      <c r="R677" s="55">
        <f>SUM(Table1[[#This Row],[Oct]:[September]])</f>
        <v>56.665715957760014</v>
      </c>
      <c r="S677" s="55">
        <f>Table1[[#This Row],[On-Hand Stock ($)]]*Table1[[#This Row],[APU Trend]]</f>
        <v>-2167.3817632021414</v>
      </c>
      <c r="T677" s="87">
        <v>-0.6</v>
      </c>
      <c r="U677" s="87" t="b">
        <f>IF(AND(Table1[[#This Row],[INVENTROY SIZING]]&lt;0,Table1[[#This Row],[Lead Time (days)]]&lt;30),TRUE,FALSE)</f>
        <v>1</v>
      </c>
      <c r="V677" s="28">
        <v>1</v>
      </c>
      <c r="W677" s="28">
        <f>1.65+SQRT((30)*Table1[[#This Row],[Demand variability (COV)]])+(V677*Table1[[#This Row],[APU
(units)]])^2</f>
        <v>1164.1998091575251</v>
      </c>
      <c r="X677" s="28">
        <f>(Table1[[#This Row],[INVENTORY IN UNITS ON HAND]]-W677)*Table1[[#This Row],[Std. Price ($)]]</f>
        <v>-82353.89789504488</v>
      </c>
      <c r="Y677" s="28">
        <v>1.43</v>
      </c>
      <c r="Z677" s="28">
        <v>26</v>
      </c>
    </row>
    <row r="678" spans="1:26" x14ac:dyDescent="0.15">
      <c r="A678" s="31">
        <v>77196.311098733058</v>
      </c>
      <c r="B678" s="32">
        <v>15.466243439999998</v>
      </c>
      <c r="C678" s="32">
        <v>563.75623226862717</v>
      </c>
      <c r="D678" s="32">
        <f>C678/Table1[[#This Row],[Std. Price ($)]]</f>
        <v>36.450753827564689</v>
      </c>
      <c r="E678" s="28">
        <v>18</v>
      </c>
      <c r="F678" s="28">
        <f>Table1[[#This Row],[APU
(units)]]*(1+Table1[[#This Row],[APU Trend]])^0</f>
        <v>18</v>
      </c>
      <c r="G678" s="28">
        <f>Table1[[#This Row],[APU
(units)]]*(1+Table1[[#This Row],[APU Trend]])^1</f>
        <v>27</v>
      </c>
      <c r="H678" s="28">
        <f>Table1[[#This Row],[APU
(units)]]*(1+Table1[[#This Row],[APU Trend]])^2</f>
        <v>40.5</v>
      </c>
      <c r="I678" s="55">
        <f>Table1[[#This Row],[APU
(units)]]*(1+Table1[[#This Row],[APU Trend]])^3</f>
        <v>60.75</v>
      </c>
      <c r="J678" s="55">
        <f>Table1[[#This Row],[APU
(units)]]*(1+Table1[[#This Row],[APU Trend]])^4</f>
        <v>91.125</v>
      </c>
      <c r="K678" s="55">
        <f>Table1[[#This Row],[APU
(units)]]*(1+Table1[[#This Row],[APU Trend]])^5</f>
        <v>136.6875</v>
      </c>
      <c r="L678" s="55">
        <f>Table1[[#This Row],[APU
(units)]]*(1+Table1[[#This Row],[APU Trend]])^6</f>
        <v>205.03125</v>
      </c>
      <c r="M678" s="55">
        <f>Table1[[#This Row],[APU
(units)]]*(1+Table1[[#This Row],[APU Trend]])^7</f>
        <v>307.546875</v>
      </c>
      <c r="N678" s="55">
        <f>Table1[[#This Row],[APU
(units)]]*(1+Table1[[#This Row],[APU Trend]])^8</f>
        <v>461.3203125</v>
      </c>
      <c r="O678" s="55">
        <f>Table1[[#This Row],[APU
(units)]]*(1+Table1[[#This Row],[APU Trend]])^9</f>
        <v>691.98046875</v>
      </c>
      <c r="P678" s="55">
        <f>Table1[[#This Row],[APU
(units)]]*(1+Table1[[#This Row],[APU Trend]])^10</f>
        <v>1037.970703125</v>
      </c>
      <c r="Q678" s="55">
        <f>Table1[[#This Row],[APU
(units)]]*(1+Table1[[#This Row],[APU Trend]])^11</f>
        <v>1556.9560546875</v>
      </c>
      <c r="R678" s="55">
        <f>SUM(Table1[[#This Row],[Oct]:[September]])</f>
        <v>4634.8681640625</v>
      </c>
      <c r="S678" s="55">
        <f>Table1[[#This Row],[On-Hand Stock ($)]]*Table1[[#This Row],[APU Trend]]</f>
        <v>281.87811613431359</v>
      </c>
      <c r="T678" s="87">
        <v>0.5</v>
      </c>
      <c r="U678" s="87" t="b">
        <f>IF(AND(Table1[[#This Row],[INVENTROY SIZING]]&lt;0,Table1[[#This Row],[Lead Time (days)]]&lt;30),TRUE,FALSE)</f>
        <v>0</v>
      </c>
      <c r="V678" s="28">
        <v>1</v>
      </c>
      <c r="W678" s="28">
        <f>1.65+SQRT((30)*Table1[[#This Row],[Demand variability (COV)]])+(V678*Table1[[#This Row],[APU
(units)]])^2</f>
        <v>332.13074069840786</v>
      </c>
      <c r="X678" s="28">
        <f>(Table1[[#This Row],[INVENTORY IN UNITS ON HAND]]-W678)*Table1[[#This Row],[Std. Price ($)]]</f>
        <v>-4573.0586572804632</v>
      </c>
      <c r="Y678" s="28">
        <v>1.4</v>
      </c>
      <c r="Z678" s="28">
        <v>36</v>
      </c>
    </row>
    <row r="679" spans="1:26" x14ac:dyDescent="0.15">
      <c r="A679" s="31">
        <v>58978.246883743122</v>
      </c>
      <c r="B679" s="32">
        <v>5.7396399999999987</v>
      </c>
      <c r="C679" s="32">
        <v>20.233833686000001</v>
      </c>
      <c r="D679" s="32">
        <f>C679/Table1[[#This Row],[Std. Price ($)]]</f>
        <v>3.525279231101603</v>
      </c>
      <c r="E679" s="28">
        <v>10</v>
      </c>
      <c r="F679" s="28">
        <f>Table1[[#This Row],[APU
(units)]]*(1+Table1[[#This Row],[APU Trend]])^0</f>
        <v>10</v>
      </c>
      <c r="G679" s="28">
        <f>Table1[[#This Row],[APU
(units)]]*(1+Table1[[#This Row],[APU Trend]])^1</f>
        <v>6</v>
      </c>
      <c r="H679" s="28">
        <f>Table1[[#This Row],[APU
(units)]]*(1+Table1[[#This Row],[APU Trend]])^2</f>
        <v>3.5999999999999996</v>
      </c>
      <c r="I679" s="55">
        <f>Table1[[#This Row],[APU
(units)]]*(1+Table1[[#This Row],[APU Trend]])^3</f>
        <v>2.16</v>
      </c>
      <c r="J679" s="55">
        <f>Table1[[#This Row],[APU
(units)]]*(1+Table1[[#This Row],[APU Trend]])^4</f>
        <v>1.2959999999999998</v>
      </c>
      <c r="K679" s="55">
        <f>Table1[[#This Row],[APU
(units)]]*(1+Table1[[#This Row],[APU Trend]])^5</f>
        <v>0.77759999999999996</v>
      </c>
      <c r="L679" s="55">
        <f>Table1[[#This Row],[APU
(units)]]*(1+Table1[[#This Row],[APU Trend]])^6</f>
        <v>0.46655999999999997</v>
      </c>
      <c r="M679" s="55">
        <f>Table1[[#This Row],[APU
(units)]]*(1+Table1[[#This Row],[APU Trend]])^7</f>
        <v>0.27993599999999996</v>
      </c>
      <c r="N679" s="55">
        <f>Table1[[#This Row],[APU
(units)]]*(1+Table1[[#This Row],[APU Trend]])^8</f>
        <v>0.16796159999999999</v>
      </c>
      <c r="O679" s="55">
        <f>Table1[[#This Row],[APU
(units)]]*(1+Table1[[#This Row],[APU Trend]])^9</f>
        <v>0.10077695999999998</v>
      </c>
      <c r="P679" s="55">
        <f>Table1[[#This Row],[APU
(units)]]*(1+Table1[[#This Row],[APU Trend]])^10</f>
        <v>6.046617599999999E-2</v>
      </c>
      <c r="Q679" s="55">
        <f>Table1[[#This Row],[APU
(units)]]*(1+Table1[[#This Row],[APU Trend]])^11</f>
        <v>3.6279705599999997E-2</v>
      </c>
      <c r="R679" s="55">
        <f>SUM(Table1[[#This Row],[Oct]:[September]])</f>
        <v>24.945580441600001</v>
      </c>
      <c r="S679" s="55">
        <f>Table1[[#This Row],[On-Hand Stock ($)]]*Table1[[#This Row],[APU Trend]]</f>
        <v>-8.0935334744000009</v>
      </c>
      <c r="T679" s="87">
        <v>-0.4</v>
      </c>
      <c r="U679" s="87" t="b">
        <f>IF(AND(Table1[[#This Row],[INVENTROY SIZING]]&lt;0,Table1[[#This Row],[Lead Time (days)]]&lt;30),TRUE,FALSE)</f>
        <v>1</v>
      </c>
      <c r="V679" s="28">
        <v>1</v>
      </c>
      <c r="W679" s="28">
        <f>1.65+SQRT((30)*Table1[[#This Row],[Demand variability (COV)]])+(V679*Table1[[#This Row],[APU
(units)]])^2</f>
        <v>108.01396103067893</v>
      </c>
      <c r="X679" s="28">
        <f>(Table1[[#This Row],[INVENTORY IN UNITS ON HAND]]-W679)*Table1[[#This Row],[Std. Price ($)]]</f>
        <v>-599.72741760412589</v>
      </c>
      <c r="Y679" s="28">
        <v>1.35</v>
      </c>
      <c r="Z679" s="28">
        <v>6</v>
      </c>
    </row>
    <row r="680" spans="1:26" x14ac:dyDescent="0.15">
      <c r="A680" s="31">
        <v>12212.947992542944</v>
      </c>
      <c r="B680" s="32">
        <v>67.114796459999994</v>
      </c>
      <c r="C680" s="32">
        <v>3000.6924116921523</v>
      </c>
      <c r="D680" s="32">
        <f>C680/Table1[[#This Row],[Std. Price ($)]]</f>
        <v>44.709848944867865</v>
      </c>
      <c r="E680" s="28">
        <v>34</v>
      </c>
      <c r="F680" s="28">
        <f>Table1[[#This Row],[APU
(units)]]*(1+Table1[[#This Row],[APU Trend]])^0</f>
        <v>34</v>
      </c>
      <c r="G680" s="28">
        <f>Table1[[#This Row],[APU
(units)]]*(1+Table1[[#This Row],[APU Trend]])^1</f>
        <v>13.600000000000001</v>
      </c>
      <c r="H680" s="28">
        <f>Table1[[#This Row],[APU
(units)]]*(1+Table1[[#This Row],[APU Trend]])^2</f>
        <v>5.4400000000000013</v>
      </c>
      <c r="I680" s="55">
        <f>Table1[[#This Row],[APU
(units)]]*(1+Table1[[#This Row],[APU Trend]])^3</f>
        <v>2.1760000000000006</v>
      </c>
      <c r="J680" s="55">
        <f>Table1[[#This Row],[APU
(units)]]*(1+Table1[[#This Row],[APU Trend]])^4</f>
        <v>0.8704000000000004</v>
      </c>
      <c r="K680" s="55">
        <f>Table1[[#This Row],[APU
(units)]]*(1+Table1[[#This Row],[APU Trend]])^5</f>
        <v>0.34816000000000019</v>
      </c>
      <c r="L680" s="55">
        <f>Table1[[#This Row],[APU
(units)]]*(1+Table1[[#This Row],[APU Trend]])^6</f>
        <v>0.13926400000000008</v>
      </c>
      <c r="M680" s="55">
        <f>Table1[[#This Row],[APU
(units)]]*(1+Table1[[#This Row],[APU Trend]])^7</f>
        <v>5.5705600000000043E-2</v>
      </c>
      <c r="N680" s="55">
        <f>Table1[[#This Row],[APU
(units)]]*(1+Table1[[#This Row],[APU Trend]])^8</f>
        <v>2.2282240000000019E-2</v>
      </c>
      <c r="O680" s="55">
        <f>Table1[[#This Row],[APU
(units)]]*(1+Table1[[#This Row],[APU Trend]])^9</f>
        <v>8.9128960000000087E-3</v>
      </c>
      <c r="P680" s="55">
        <f>Table1[[#This Row],[APU
(units)]]*(1+Table1[[#This Row],[APU Trend]])^10</f>
        <v>3.5651584000000037E-3</v>
      </c>
      <c r="Q680" s="55">
        <f>Table1[[#This Row],[APU
(units)]]*(1+Table1[[#This Row],[APU Trend]])^11</f>
        <v>1.4260633600000016E-3</v>
      </c>
      <c r="R680" s="55">
        <f>SUM(Table1[[#This Row],[Oct]:[September]])</f>
        <v>56.665715957760014</v>
      </c>
      <c r="S680" s="55">
        <f>Table1[[#This Row],[On-Hand Stock ($)]]*Table1[[#This Row],[APU Trend]]</f>
        <v>-1800.4154470152914</v>
      </c>
      <c r="T680" s="87">
        <v>-0.6</v>
      </c>
      <c r="U680" s="87" t="b">
        <f>IF(AND(Table1[[#This Row],[INVENTROY SIZING]]&lt;0,Table1[[#This Row],[Lead Time (days)]]&lt;30),TRUE,FALSE)</f>
        <v>1</v>
      </c>
      <c r="V680" s="28">
        <v>1</v>
      </c>
      <c r="W680" s="28">
        <f>1.65+SQRT((30)*Table1[[#This Row],[Demand variability (COV)]])+(V680*Table1[[#This Row],[APU
(units)]])^2</f>
        <v>1163.6749481325569</v>
      </c>
      <c r="X680" s="28">
        <f>(Table1[[#This Row],[INVENTORY IN UNITS ON HAND]]-W680)*Table1[[#This Row],[Std. Price ($)]]</f>
        <v>-75099.114877825457</v>
      </c>
      <c r="Y680" s="28">
        <v>1.21</v>
      </c>
      <c r="Z680" s="28">
        <v>28</v>
      </c>
    </row>
    <row r="681" spans="1:26" x14ac:dyDescent="0.15">
      <c r="A681" s="31">
        <v>93229.435455234794</v>
      </c>
      <c r="B681" s="32">
        <v>126.44083737</v>
      </c>
      <c r="C681" s="32">
        <v>3097.8597595261458</v>
      </c>
      <c r="D681" s="32">
        <f>C681/Table1[[#This Row],[Std. Price ($)]]</f>
        <v>24.500468550844634</v>
      </c>
      <c r="E681" s="28">
        <v>26</v>
      </c>
      <c r="F681" s="28">
        <f>Table1[[#This Row],[APU
(units)]]*(1+Table1[[#This Row],[APU Trend]])^0</f>
        <v>26</v>
      </c>
      <c r="G681" s="28">
        <f>Table1[[#This Row],[APU
(units)]]*(1+Table1[[#This Row],[APU Trend]])^1</f>
        <v>41.6</v>
      </c>
      <c r="H681" s="28">
        <f>Table1[[#This Row],[APU
(units)]]*(1+Table1[[#This Row],[APU Trend]])^2</f>
        <v>66.560000000000016</v>
      </c>
      <c r="I681" s="55">
        <f>Table1[[#This Row],[APU
(units)]]*(1+Table1[[#This Row],[APU Trend]])^3</f>
        <v>106.49600000000002</v>
      </c>
      <c r="J681" s="55">
        <f>Table1[[#This Row],[APU
(units)]]*(1+Table1[[#This Row],[APU Trend]])^4</f>
        <v>170.39360000000008</v>
      </c>
      <c r="K681" s="55">
        <f>Table1[[#This Row],[APU
(units)]]*(1+Table1[[#This Row],[APU Trend]])^5</f>
        <v>272.62976000000015</v>
      </c>
      <c r="L681" s="55">
        <f>Table1[[#This Row],[APU
(units)]]*(1+Table1[[#This Row],[APU Trend]])^6</f>
        <v>436.20761600000026</v>
      </c>
      <c r="M681" s="55">
        <f>Table1[[#This Row],[APU
(units)]]*(1+Table1[[#This Row],[APU Trend]])^7</f>
        <v>697.93218560000048</v>
      </c>
      <c r="N681" s="55">
        <f>Table1[[#This Row],[APU
(units)]]*(1+Table1[[#This Row],[APU Trend]])^8</f>
        <v>1116.6914969600009</v>
      </c>
      <c r="O681" s="55">
        <f>Table1[[#This Row],[APU
(units)]]*(1+Table1[[#This Row],[APU Trend]])^9</f>
        <v>1786.7063951360017</v>
      </c>
      <c r="P681" s="55">
        <f>Table1[[#This Row],[APU
(units)]]*(1+Table1[[#This Row],[APU Trend]])^10</f>
        <v>2858.7302322176029</v>
      </c>
      <c r="Q681" s="55">
        <f>Table1[[#This Row],[APU
(units)]]*(1+Table1[[#This Row],[APU Trend]])^11</f>
        <v>4573.9683715481651</v>
      </c>
      <c r="R681" s="55">
        <f>SUM(Table1[[#This Row],[Oct]:[September]])</f>
        <v>12153.915657461772</v>
      </c>
      <c r="S681" s="55">
        <f>Table1[[#This Row],[On-Hand Stock ($)]]*Table1[[#This Row],[APU Trend]]</f>
        <v>1858.7158557156874</v>
      </c>
      <c r="T681" s="87">
        <v>0.6</v>
      </c>
      <c r="U681" s="87" t="b">
        <f>IF(AND(Table1[[#This Row],[INVENTROY SIZING]]&lt;0,Table1[[#This Row],[Lead Time (days)]]&lt;30),TRUE,FALSE)</f>
        <v>0</v>
      </c>
      <c r="V681" s="28">
        <v>1</v>
      </c>
      <c r="W681" s="28">
        <f>1.65+SQRT((30)*Table1[[#This Row],[Demand variability (COV)]])+(V681*Table1[[#This Row],[APU
(units)]])^2</f>
        <v>682.75881590977792</v>
      </c>
      <c r="X681" s="28">
        <f>(Table1[[#This Row],[INVENTORY IN UNITS ON HAND]]-W681)*Table1[[#This Row],[Std. Price ($)]]</f>
        <v>-83230.736645855854</v>
      </c>
      <c r="Y681" s="28">
        <v>0.87</v>
      </c>
      <c r="Z681" s="28">
        <v>28</v>
      </c>
    </row>
    <row r="682" spans="1:26" x14ac:dyDescent="0.15">
      <c r="A682" s="31">
        <v>65577.393988553886</v>
      </c>
      <c r="B682" s="32">
        <v>156.90802167999999</v>
      </c>
      <c r="C682" s="32">
        <v>3237.3485857525029</v>
      </c>
      <c r="D682" s="32">
        <f>C682/Table1[[#This Row],[Std. Price ($)]]</f>
        <v>20.63214200963408</v>
      </c>
      <c r="E682" s="28">
        <v>10</v>
      </c>
      <c r="F682" s="28">
        <f>Table1[[#This Row],[APU
(units)]]*(1+Table1[[#This Row],[APU Trend]])^0</f>
        <v>10</v>
      </c>
      <c r="G682" s="28">
        <f>Table1[[#This Row],[APU
(units)]]*(1+Table1[[#This Row],[APU Trend]])^1</f>
        <v>18</v>
      </c>
      <c r="H682" s="28">
        <f>Table1[[#This Row],[APU
(units)]]*(1+Table1[[#This Row],[APU Trend]])^2</f>
        <v>32.400000000000006</v>
      </c>
      <c r="I682" s="55">
        <f>Table1[[#This Row],[APU
(units)]]*(1+Table1[[#This Row],[APU Trend]])^3</f>
        <v>58.320000000000007</v>
      </c>
      <c r="J682" s="55">
        <f>Table1[[#This Row],[APU
(units)]]*(1+Table1[[#This Row],[APU Trend]])^4</f>
        <v>104.97600000000003</v>
      </c>
      <c r="K682" s="55">
        <f>Table1[[#This Row],[APU
(units)]]*(1+Table1[[#This Row],[APU Trend]])^5</f>
        <v>188.95680000000004</v>
      </c>
      <c r="L682" s="55">
        <f>Table1[[#This Row],[APU
(units)]]*(1+Table1[[#This Row],[APU Trend]])^6</f>
        <v>340.12224000000009</v>
      </c>
      <c r="M682" s="55">
        <f>Table1[[#This Row],[APU
(units)]]*(1+Table1[[#This Row],[APU Trend]])^7</f>
        <v>612.22003200000017</v>
      </c>
      <c r="N682" s="55">
        <f>Table1[[#This Row],[APU
(units)]]*(1+Table1[[#This Row],[APU Trend]])^8</f>
        <v>1101.9960576000003</v>
      </c>
      <c r="O682" s="55">
        <f>Table1[[#This Row],[APU
(units)]]*(1+Table1[[#This Row],[APU Trend]])^9</f>
        <v>1983.5929036800007</v>
      </c>
      <c r="P682" s="55">
        <f>Table1[[#This Row],[APU
(units)]]*(1+Table1[[#This Row],[APU Trend]])^10</f>
        <v>3570.4672266240013</v>
      </c>
      <c r="Q682" s="55">
        <f>Table1[[#This Row],[APU
(units)]]*(1+Table1[[#This Row],[APU Trend]])^11</f>
        <v>6426.8410079232035</v>
      </c>
      <c r="R682" s="55">
        <f>SUM(Table1[[#This Row],[Oct]:[September]])</f>
        <v>14447.892267827207</v>
      </c>
      <c r="S682" s="55">
        <f>Table1[[#This Row],[On-Hand Stock ($)]]*Table1[[#This Row],[APU Trend]]</f>
        <v>2589.8788686020025</v>
      </c>
      <c r="T682" s="87">
        <v>0.8</v>
      </c>
      <c r="U682" s="87" t="b">
        <f>IF(AND(Table1[[#This Row],[INVENTROY SIZING]]&lt;0,Table1[[#This Row],[Lead Time (days)]]&lt;30),TRUE,FALSE)</f>
        <v>0</v>
      </c>
      <c r="V682" s="28">
        <v>0.75</v>
      </c>
      <c r="W682" s="28">
        <f>1.65+SQRT((30)*Table1[[#This Row],[Demand variability (COV)]])+(V682*Table1[[#This Row],[APU
(units)]])^2</f>
        <v>65.449834435270745</v>
      </c>
      <c r="X682" s="28">
        <f>(Table1[[#This Row],[INVENTORY IN UNITS ON HAND]]-W682)*Table1[[#This Row],[Std. Price ($)]]</f>
        <v>-7032.255454769369</v>
      </c>
      <c r="Y682" s="28">
        <v>1.9</v>
      </c>
      <c r="Z682" s="28">
        <v>28</v>
      </c>
    </row>
    <row r="683" spans="1:26" x14ac:dyDescent="0.15">
      <c r="A683" s="31">
        <v>34243.078405123415</v>
      </c>
      <c r="B683" s="32">
        <v>138.21500835999998</v>
      </c>
      <c r="C683" s="32">
        <v>1739.1275157078105</v>
      </c>
      <c r="D683" s="32">
        <f>C683/Table1[[#This Row],[Std. Price ($)]]</f>
        <v>12.582768950662825</v>
      </c>
      <c r="E683" s="28">
        <v>26</v>
      </c>
      <c r="F683" s="28">
        <f>Table1[[#This Row],[APU
(units)]]*(1+Table1[[#This Row],[APU Trend]])^0</f>
        <v>26</v>
      </c>
      <c r="G683" s="28">
        <f>Table1[[#This Row],[APU
(units)]]*(1+Table1[[#This Row],[APU Trend]])^1</f>
        <v>20.8</v>
      </c>
      <c r="H683" s="28">
        <f>Table1[[#This Row],[APU
(units)]]*(1+Table1[[#This Row],[APU Trend]])^2</f>
        <v>16.640000000000004</v>
      </c>
      <c r="I683" s="55">
        <f>Table1[[#This Row],[APU
(units)]]*(1+Table1[[#This Row],[APU Trend]])^3</f>
        <v>13.312000000000003</v>
      </c>
      <c r="J683" s="55">
        <f>Table1[[#This Row],[APU
(units)]]*(1+Table1[[#This Row],[APU Trend]])^4</f>
        <v>10.649600000000005</v>
      </c>
      <c r="K683" s="55">
        <f>Table1[[#This Row],[APU
(units)]]*(1+Table1[[#This Row],[APU Trend]])^5</f>
        <v>8.5196800000000046</v>
      </c>
      <c r="L683" s="55">
        <f>Table1[[#This Row],[APU
(units)]]*(1+Table1[[#This Row],[APU Trend]])^6</f>
        <v>6.815744000000004</v>
      </c>
      <c r="M683" s="55">
        <f>Table1[[#This Row],[APU
(units)]]*(1+Table1[[#This Row],[APU Trend]])^7</f>
        <v>5.4525952000000038</v>
      </c>
      <c r="N683" s="55">
        <f>Table1[[#This Row],[APU
(units)]]*(1+Table1[[#This Row],[APU Trend]])^8</f>
        <v>4.3620761600000035</v>
      </c>
      <c r="O683" s="55">
        <f>Table1[[#This Row],[APU
(units)]]*(1+Table1[[#This Row],[APU Trend]])^9</f>
        <v>3.4896609280000033</v>
      </c>
      <c r="P683" s="55">
        <f>Table1[[#This Row],[APU
(units)]]*(1+Table1[[#This Row],[APU Trend]])^10</f>
        <v>2.7917287424000028</v>
      </c>
      <c r="Q683" s="55">
        <f>Table1[[#This Row],[APU
(units)]]*(1+Table1[[#This Row],[APU Trend]])^11</f>
        <v>2.2333829939200025</v>
      </c>
      <c r="R683" s="55">
        <f>SUM(Table1[[#This Row],[Oct]:[September]])</f>
        <v>121.06646802432003</v>
      </c>
      <c r="S683" s="55">
        <f>Table1[[#This Row],[On-Hand Stock ($)]]*Table1[[#This Row],[APU Trend]]</f>
        <v>-347.82550314156214</v>
      </c>
      <c r="T683" s="87">
        <v>-0.2</v>
      </c>
      <c r="U683" s="87" t="b">
        <f>IF(AND(Table1[[#This Row],[INVENTROY SIZING]]&lt;0,Table1[[#This Row],[Lead Time (days)]]&lt;30),TRUE,FALSE)</f>
        <v>1</v>
      </c>
      <c r="V683" s="28">
        <v>1</v>
      </c>
      <c r="W683" s="28">
        <f>1.65+SQRT((30)*Table1[[#This Row],[Demand variability (COV)]])+(V683*Table1[[#This Row],[APU
(units)]])^2</f>
        <v>682.69975246918102</v>
      </c>
      <c r="X683" s="28">
        <f>(Table1[[#This Row],[INVENTORY IN UNITS ON HAND]]-W683)*Table1[[#This Row],[Std. Price ($)]]</f>
        <v>-92620.224479189957</v>
      </c>
      <c r="Y683" s="28">
        <v>0.85</v>
      </c>
      <c r="Z683" s="28">
        <v>18</v>
      </c>
    </row>
    <row r="684" spans="1:26" x14ac:dyDescent="0.15">
      <c r="A684" s="31">
        <v>46291.062048113083</v>
      </c>
      <c r="B684" s="32">
        <v>7.9584546199999995</v>
      </c>
      <c r="C684" s="32">
        <v>146.17142394266605</v>
      </c>
      <c r="D684" s="32">
        <f>C684/Table1[[#This Row],[Std. Price ($)]]</f>
        <v>18.36681000546637</v>
      </c>
      <c r="E684" s="28">
        <v>26</v>
      </c>
      <c r="F684" s="28">
        <f>Table1[[#This Row],[APU
(units)]]*(1+Table1[[#This Row],[APU Trend]])^0</f>
        <v>26</v>
      </c>
      <c r="G684" s="28">
        <f>Table1[[#This Row],[APU
(units)]]*(1+Table1[[#This Row],[APU Trend]])^1</f>
        <v>7.8000000000000007</v>
      </c>
      <c r="H684" s="28">
        <f>Table1[[#This Row],[APU
(units)]]*(1+Table1[[#This Row],[APU Trend]])^2</f>
        <v>2.3400000000000007</v>
      </c>
      <c r="I684" s="55">
        <f>Table1[[#This Row],[APU
(units)]]*(1+Table1[[#This Row],[APU Trend]])^3</f>
        <v>0.70200000000000029</v>
      </c>
      <c r="J684" s="55">
        <f>Table1[[#This Row],[APU
(units)]]*(1+Table1[[#This Row],[APU Trend]])^4</f>
        <v>0.21060000000000012</v>
      </c>
      <c r="K684" s="55">
        <f>Table1[[#This Row],[APU
(units)]]*(1+Table1[[#This Row],[APU Trend]])^5</f>
        <v>6.3180000000000042E-2</v>
      </c>
      <c r="L684" s="55">
        <f>Table1[[#This Row],[APU
(units)]]*(1+Table1[[#This Row],[APU Trend]])^6</f>
        <v>1.8954000000000016E-2</v>
      </c>
      <c r="M684" s="55">
        <f>Table1[[#This Row],[APU
(units)]]*(1+Table1[[#This Row],[APU Trend]])^7</f>
        <v>5.6862000000000058E-3</v>
      </c>
      <c r="N684" s="55">
        <f>Table1[[#This Row],[APU
(units)]]*(1+Table1[[#This Row],[APU Trend]])^8</f>
        <v>1.7058600000000017E-3</v>
      </c>
      <c r="O684" s="55">
        <f>Table1[[#This Row],[APU
(units)]]*(1+Table1[[#This Row],[APU Trend]])^9</f>
        <v>5.1175800000000061E-4</v>
      </c>
      <c r="P684" s="55">
        <f>Table1[[#This Row],[APU
(units)]]*(1+Table1[[#This Row],[APU Trend]])^10</f>
        <v>1.535274000000002E-4</v>
      </c>
      <c r="Q684" s="55">
        <f>Table1[[#This Row],[APU
(units)]]*(1+Table1[[#This Row],[APU Trend]])^11</f>
        <v>4.6058220000000068E-5</v>
      </c>
      <c r="R684" s="55">
        <f>SUM(Table1[[#This Row],[Oct]:[September]])</f>
        <v>37.142837403620007</v>
      </c>
      <c r="S684" s="55">
        <f>Table1[[#This Row],[On-Hand Stock ($)]]*Table1[[#This Row],[APU Trend]]</f>
        <v>-102.31999675986623</v>
      </c>
      <c r="T684" s="87">
        <v>-0.7</v>
      </c>
      <c r="U684" s="87" t="b">
        <f>IF(AND(Table1[[#This Row],[INVENTROY SIZING]]&lt;0,Table1[[#This Row],[Lead Time (days)]]&lt;30),TRUE,FALSE)</f>
        <v>1</v>
      </c>
      <c r="V684" s="28">
        <v>1</v>
      </c>
      <c r="W684" s="28">
        <f>1.65+SQRT((30)*Table1[[#This Row],[Demand variability (COV)]])+(V684*Table1[[#This Row],[APU
(units)]])^2</f>
        <v>683.18172667437568</v>
      </c>
      <c r="X684" s="28">
        <f>(Table1[[#This Row],[INVENTORY IN UNITS ON HAND]]-W684)*Table1[[#This Row],[Std. Price ($)]]</f>
        <v>-5290.8993450085954</v>
      </c>
      <c r="Y684" s="28">
        <v>1.02</v>
      </c>
      <c r="Z684" s="28">
        <v>16</v>
      </c>
    </row>
    <row r="685" spans="1:26" x14ac:dyDescent="0.15">
      <c r="A685" s="31">
        <v>83455.347657426435</v>
      </c>
      <c r="B685" s="32">
        <v>97.609999999999985</v>
      </c>
      <c r="C685" s="32">
        <v>103.97069142036995</v>
      </c>
      <c r="D685" s="32">
        <f>C685/Table1[[#This Row],[Std. Price ($)]]</f>
        <v>1.0651643419769488</v>
      </c>
      <c r="E685" s="28">
        <v>42</v>
      </c>
      <c r="F685" s="28">
        <f>Table1[[#This Row],[APU
(units)]]*(1+Table1[[#This Row],[APU Trend]])^0</f>
        <v>42</v>
      </c>
      <c r="G685" s="28">
        <f>Table1[[#This Row],[APU
(units)]]*(1+Table1[[#This Row],[APU Trend]])^1</f>
        <v>67.2</v>
      </c>
      <c r="H685" s="28">
        <f>Table1[[#This Row],[APU
(units)]]*(1+Table1[[#This Row],[APU Trend]])^2</f>
        <v>107.52000000000002</v>
      </c>
      <c r="I685" s="55">
        <f>Table1[[#This Row],[APU
(units)]]*(1+Table1[[#This Row],[APU Trend]])^3</f>
        <v>172.03200000000004</v>
      </c>
      <c r="J685" s="55">
        <f>Table1[[#This Row],[APU
(units)]]*(1+Table1[[#This Row],[APU Trend]])^4</f>
        <v>275.25120000000015</v>
      </c>
      <c r="K685" s="55">
        <f>Table1[[#This Row],[APU
(units)]]*(1+Table1[[#This Row],[APU Trend]])^5</f>
        <v>440.40192000000025</v>
      </c>
      <c r="L685" s="55">
        <f>Table1[[#This Row],[APU
(units)]]*(1+Table1[[#This Row],[APU Trend]])^6</f>
        <v>704.64307200000042</v>
      </c>
      <c r="M685" s="55">
        <f>Table1[[#This Row],[APU
(units)]]*(1+Table1[[#This Row],[APU Trend]])^7</f>
        <v>1127.4289152000008</v>
      </c>
      <c r="N685" s="55">
        <f>Table1[[#This Row],[APU
(units)]]*(1+Table1[[#This Row],[APU Trend]])^8</f>
        <v>1803.8862643200016</v>
      </c>
      <c r="O685" s="55">
        <f>Table1[[#This Row],[APU
(units)]]*(1+Table1[[#This Row],[APU Trend]])^9</f>
        <v>2886.2180229120027</v>
      </c>
      <c r="P685" s="55">
        <f>Table1[[#This Row],[APU
(units)]]*(1+Table1[[#This Row],[APU Trend]])^10</f>
        <v>4617.948836659205</v>
      </c>
      <c r="Q685" s="55">
        <f>Table1[[#This Row],[APU
(units)]]*(1+Table1[[#This Row],[APU Trend]])^11</f>
        <v>7388.7181386547281</v>
      </c>
      <c r="R685" s="55">
        <f>SUM(Table1[[#This Row],[Oct]:[September]])</f>
        <v>19633.248369745939</v>
      </c>
      <c r="S685" s="55">
        <f>Table1[[#This Row],[On-Hand Stock ($)]]*Table1[[#This Row],[APU Trend]]</f>
        <v>62.382414852221963</v>
      </c>
      <c r="T685" s="87">
        <v>0.6</v>
      </c>
      <c r="U685" s="87" t="b">
        <f>IF(AND(Table1[[#This Row],[INVENTROY SIZING]]&lt;0,Table1[[#This Row],[Lead Time (days)]]&lt;30),TRUE,FALSE)</f>
        <v>0</v>
      </c>
      <c r="V685" s="28">
        <v>0.8</v>
      </c>
      <c r="W685" s="28">
        <f>1.65+SQRT((30)*Table1[[#This Row],[Demand variability (COV)]])+(V685*Table1[[#This Row],[APU
(units)]])^2</f>
        <v>1133.3486127875258</v>
      </c>
      <c r="X685" s="28">
        <f>(Table1[[#This Row],[INVENTORY IN UNITS ON HAND]]-W685)*Table1[[#This Row],[Std. Price ($)]]</f>
        <v>-110522.18740277001</v>
      </c>
      <c r="Y685" s="28">
        <v>0.25</v>
      </c>
      <c r="Z685" s="28">
        <v>2</v>
      </c>
    </row>
    <row r="686" spans="1:26" x14ac:dyDescent="0.15">
      <c r="A686" s="31">
        <v>27891.955785473489</v>
      </c>
      <c r="B686" s="32">
        <v>7.4493200000000002</v>
      </c>
      <c r="C686" s="32">
        <v>3700</v>
      </c>
      <c r="D686" s="32">
        <f>C686/Table1[[#This Row],[Std. Price ($)]]</f>
        <v>496.6896307313956</v>
      </c>
      <c r="E686" s="28">
        <v>18</v>
      </c>
      <c r="F686" s="28">
        <f>Table1[[#This Row],[APU
(units)]]*(1+Table1[[#This Row],[APU Trend]])^0</f>
        <v>18</v>
      </c>
      <c r="G686" s="28">
        <f>Table1[[#This Row],[APU
(units)]]*(1+Table1[[#This Row],[APU Trend]])^1</f>
        <v>7.2</v>
      </c>
      <c r="H686" s="28">
        <f>Table1[[#This Row],[APU
(units)]]*(1+Table1[[#This Row],[APU Trend]])^2</f>
        <v>2.8800000000000008</v>
      </c>
      <c r="I686" s="55">
        <f>Table1[[#This Row],[APU
(units)]]*(1+Table1[[#This Row],[APU Trend]])^3</f>
        <v>1.1520000000000004</v>
      </c>
      <c r="J686" s="55">
        <f>Table1[[#This Row],[APU
(units)]]*(1+Table1[[#This Row],[APU Trend]])^4</f>
        <v>0.46080000000000021</v>
      </c>
      <c r="K686" s="55">
        <f>Table1[[#This Row],[APU
(units)]]*(1+Table1[[#This Row],[APU Trend]])^5</f>
        <v>0.18432000000000009</v>
      </c>
      <c r="L686" s="55">
        <f>Table1[[#This Row],[APU
(units)]]*(1+Table1[[#This Row],[APU Trend]])^6</f>
        <v>7.3728000000000044E-2</v>
      </c>
      <c r="M686" s="55">
        <f>Table1[[#This Row],[APU
(units)]]*(1+Table1[[#This Row],[APU Trend]])^7</f>
        <v>2.9491200000000023E-2</v>
      </c>
      <c r="N686" s="55">
        <f>Table1[[#This Row],[APU
(units)]]*(1+Table1[[#This Row],[APU Trend]])^8</f>
        <v>1.179648000000001E-2</v>
      </c>
      <c r="O686" s="55">
        <f>Table1[[#This Row],[APU
(units)]]*(1+Table1[[#This Row],[APU Trend]])^9</f>
        <v>4.7185920000000041E-3</v>
      </c>
      <c r="P686" s="55">
        <f>Table1[[#This Row],[APU
(units)]]*(1+Table1[[#This Row],[APU Trend]])^10</f>
        <v>1.8874368000000019E-3</v>
      </c>
      <c r="Q686" s="55">
        <f>Table1[[#This Row],[APU
(units)]]*(1+Table1[[#This Row],[APU Trend]])^11</f>
        <v>7.5497472000000086E-4</v>
      </c>
      <c r="R686" s="55">
        <f>SUM(Table1[[#This Row],[Oct]:[September]])</f>
        <v>29.999496683519997</v>
      </c>
      <c r="S686" s="55">
        <f>Table1[[#This Row],[On-Hand Stock ($)]]*Table1[[#This Row],[APU Trend]]</f>
        <v>-2220</v>
      </c>
      <c r="T686" s="87">
        <v>-0.6</v>
      </c>
      <c r="U686" s="87" t="b">
        <f>IF(AND(Table1[[#This Row],[INVENTROY SIZING]]&lt;0,Table1[[#This Row],[Lead Time (days)]]&lt;30),TRUE,FALSE)</f>
        <v>1</v>
      </c>
      <c r="V686" s="28">
        <v>0.88</v>
      </c>
      <c r="W686" s="28">
        <f>1.65+SQRT((30)*Table1[[#This Row],[Demand variability (COV)]])+(V686*Table1[[#This Row],[APU
(units)]])^2</f>
        <v>258.14129601750756</v>
      </c>
      <c r="X686" s="28">
        <f>(Table1[[#This Row],[INVENTORY IN UNITS ON HAND]]-W686)*Table1[[#This Row],[Std. Price ($)]]</f>
        <v>1777.0228807508604</v>
      </c>
      <c r="Y686" s="28">
        <v>1.04</v>
      </c>
      <c r="Z686" s="28">
        <v>6</v>
      </c>
    </row>
    <row r="687" spans="1:26" x14ac:dyDescent="0.15">
      <c r="A687" s="31">
        <v>59233.222991741197</v>
      </c>
      <c r="B687" s="32">
        <v>7.4139284199999995</v>
      </c>
      <c r="C687" s="32">
        <v>144.98107129887151</v>
      </c>
      <c r="D687" s="32">
        <f>C687/Table1[[#This Row],[Std. Price ($)]]</f>
        <v>19.555229439195411</v>
      </c>
      <c r="E687" s="28">
        <v>42</v>
      </c>
      <c r="F687" s="28">
        <f>Table1[[#This Row],[APU
(units)]]*(1+Table1[[#This Row],[APU Trend]])^0</f>
        <v>42</v>
      </c>
      <c r="G687" s="28">
        <f>Table1[[#This Row],[APU
(units)]]*(1+Table1[[#This Row],[APU Trend]])^1</f>
        <v>75.600000000000009</v>
      </c>
      <c r="H687" s="28">
        <f>Table1[[#This Row],[APU
(units)]]*(1+Table1[[#This Row],[APU Trend]])^2</f>
        <v>136.08000000000001</v>
      </c>
      <c r="I687" s="55">
        <f>Table1[[#This Row],[APU
(units)]]*(1+Table1[[#This Row],[APU Trend]])^3</f>
        <v>244.94400000000002</v>
      </c>
      <c r="J687" s="55">
        <f>Table1[[#This Row],[APU
(units)]]*(1+Table1[[#This Row],[APU Trend]])^4</f>
        <v>440.89920000000006</v>
      </c>
      <c r="K687" s="55">
        <f>Table1[[#This Row],[APU
(units)]]*(1+Table1[[#This Row],[APU Trend]])^5</f>
        <v>793.61856000000023</v>
      </c>
      <c r="L687" s="55">
        <f>Table1[[#This Row],[APU
(units)]]*(1+Table1[[#This Row],[APU Trend]])^6</f>
        <v>1428.5134080000005</v>
      </c>
      <c r="M687" s="55">
        <f>Table1[[#This Row],[APU
(units)]]*(1+Table1[[#This Row],[APU Trend]])^7</f>
        <v>2571.3241344000007</v>
      </c>
      <c r="N687" s="55">
        <f>Table1[[#This Row],[APU
(units)]]*(1+Table1[[#This Row],[APU Trend]])^8</f>
        <v>4628.383441920002</v>
      </c>
      <c r="O687" s="55">
        <f>Table1[[#This Row],[APU
(units)]]*(1+Table1[[#This Row],[APU Trend]])^9</f>
        <v>8331.0901954560031</v>
      </c>
      <c r="P687" s="55">
        <f>Table1[[#This Row],[APU
(units)]]*(1+Table1[[#This Row],[APU Trend]])^10</f>
        <v>14995.962351820806</v>
      </c>
      <c r="Q687" s="55">
        <f>Table1[[#This Row],[APU
(units)]]*(1+Table1[[#This Row],[APU Trend]])^11</f>
        <v>26992.732233277457</v>
      </c>
      <c r="R687" s="55">
        <f>SUM(Table1[[#This Row],[Oct]:[September]])</f>
        <v>60681.147524874272</v>
      </c>
      <c r="S687" s="55">
        <f>Table1[[#This Row],[On-Hand Stock ($)]]*Table1[[#This Row],[APU Trend]]</f>
        <v>115.98485703909722</v>
      </c>
      <c r="T687" s="87">
        <v>0.8</v>
      </c>
      <c r="U687" s="87" t="b">
        <f>IF(AND(Table1[[#This Row],[INVENTROY SIZING]]&lt;0,Table1[[#This Row],[Lead Time (days)]]&lt;30),TRUE,FALSE)</f>
        <v>0</v>
      </c>
      <c r="V687" s="28">
        <v>1</v>
      </c>
      <c r="W687" s="28">
        <f>1.65+SQRT((30)*Table1[[#This Row],[Demand variability (COV)]])+(V687*Table1[[#This Row],[APU
(units)]])^2</f>
        <v>1768.3886127875257</v>
      </c>
      <c r="X687" s="28">
        <f>(Table1[[#This Row],[INVENTORY IN UNITS ON HAND]]-W687)*Table1[[#This Row],[Std. Price ($)]]</f>
        <v>-12965.725522650939</v>
      </c>
      <c r="Y687" s="28">
        <v>0.25</v>
      </c>
      <c r="Z687" s="28">
        <v>31</v>
      </c>
    </row>
    <row r="688" spans="1:26" x14ac:dyDescent="0.15">
      <c r="A688" s="31">
        <v>28089.681383360719</v>
      </c>
      <c r="B688" s="32">
        <v>131.25570475000001</v>
      </c>
      <c r="C688" s="32">
        <v>6515.175080478637</v>
      </c>
      <c r="D688" s="32">
        <f>C688/Table1[[#This Row],[Std. Price ($)]]</f>
        <v>49.637271712402558</v>
      </c>
      <c r="E688" s="28">
        <v>26</v>
      </c>
      <c r="F688" s="28">
        <f>Table1[[#This Row],[APU
(units)]]*(1+Table1[[#This Row],[APU Trend]])^0</f>
        <v>26</v>
      </c>
      <c r="G688" s="28">
        <f>Table1[[#This Row],[APU
(units)]]*(1+Table1[[#This Row],[APU Trend]])^1</f>
        <v>36.4</v>
      </c>
      <c r="H688" s="28">
        <f>Table1[[#This Row],[APU
(units)]]*(1+Table1[[#This Row],[APU Trend]])^2</f>
        <v>50.959999999999994</v>
      </c>
      <c r="I688" s="55">
        <f>Table1[[#This Row],[APU
(units)]]*(1+Table1[[#This Row],[APU Trend]])^3</f>
        <v>71.34399999999998</v>
      </c>
      <c r="J688" s="55">
        <f>Table1[[#This Row],[APU
(units)]]*(1+Table1[[#This Row],[APU Trend]])^4</f>
        <v>99.881599999999963</v>
      </c>
      <c r="K688" s="55">
        <f>Table1[[#This Row],[APU
(units)]]*(1+Table1[[#This Row],[APU Trend]])^5</f>
        <v>139.83423999999997</v>
      </c>
      <c r="L688" s="55">
        <f>Table1[[#This Row],[APU
(units)]]*(1+Table1[[#This Row],[APU Trend]])^6</f>
        <v>195.76793599999991</v>
      </c>
      <c r="M688" s="55">
        <f>Table1[[#This Row],[APU
(units)]]*(1+Table1[[#This Row],[APU Trend]])^7</f>
        <v>274.07511039999986</v>
      </c>
      <c r="N688" s="55">
        <f>Table1[[#This Row],[APU
(units)]]*(1+Table1[[#This Row],[APU Trend]])^8</f>
        <v>383.70515455999976</v>
      </c>
      <c r="O688" s="55">
        <f>Table1[[#This Row],[APU
(units)]]*(1+Table1[[#This Row],[APU Trend]])^9</f>
        <v>537.18721638399961</v>
      </c>
      <c r="P688" s="55">
        <f>Table1[[#This Row],[APU
(units)]]*(1+Table1[[#This Row],[APU Trend]])^10</f>
        <v>752.06210293759943</v>
      </c>
      <c r="Q688" s="55">
        <f>Table1[[#This Row],[APU
(units)]]*(1+Table1[[#This Row],[APU Trend]])^11</f>
        <v>1052.8869441126392</v>
      </c>
      <c r="R688" s="55">
        <f>SUM(Table1[[#This Row],[Oct]:[September]])</f>
        <v>3620.1043043942373</v>
      </c>
      <c r="S688" s="55">
        <f>Table1[[#This Row],[On-Hand Stock ($)]]*Table1[[#This Row],[APU Trend]]</f>
        <v>2606.0700321914551</v>
      </c>
      <c r="T688" s="87">
        <v>0.4</v>
      </c>
      <c r="U688" s="87" t="b">
        <f>IF(AND(Table1[[#This Row],[INVENTROY SIZING]]&lt;0,Table1[[#This Row],[Lead Time (days)]]&lt;30),TRUE,FALSE)</f>
        <v>0</v>
      </c>
      <c r="V688" s="28">
        <v>1</v>
      </c>
      <c r="W688" s="28">
        <f>1.65+SQRT((30)*Table1[[#This Row],[Demand variability (COV)]])+(V688*Table1[[#This Row],[APU
(units)]])^2</f>
        <v>683.20877684387494</v>
      </c>
      <c r="X688" s="28">
        <f>(Table1[[#This Row],[INVENTORY IN UNITS ON HAND]]-W688)*Table1[[#This Row],[Std. Price ($)]]</f>
        <v>-83159.874415549653</v>
      </c>
      <c r="Y688" s="28">
        <v>1.03</v>
      </c>
      <c r="Z688" s="28">
        <v>48</v>
      </c>
    </row>
    <row r="689" spans="1:26" x14ac:dyDescent="0.15">
      <c r="A689" s="31">
        <v>26011.988862279544</v>
      </c>
      <c r="B689" s="32">
        <v>18.949046069999998</v>
      </c>
      <c r="C689" s="32">
        <v>60.101809219906663</v>
      </c>
      <c r="D689" s="32">
        <f>C689/Table1[[#This Row],[Std. Price ($)]]</f>
        <v>3.1717590953066201</v>
      </c>
      <c r="E689" s="28">
        <v>10</v>
      </c>
      <c r="F689" s="28">
        <f>Table1[[#This Row],[APU
(units)]]*(1+Table1[[#This Row],[APU Trend]])^0</f>
        <v>10</v>
      </c>
      <c r="G689" s="28">
        <f>Table1[[#This Row],[APU
(units)]]*(1+Table1[[#This Row],[APU Trend]])^1</f>
        <v>9</v>
      </c>
      <c r="H689" s="28">
        <f>Table1[[#This Row],[APU
(units)]]*(1+Table1[[#This Row],[APU Trend]])^2</f>
        <v>8.1000000000000014</v>
      </c>
      <c r="I689" s="55">
        <f>Table1[[#This Row],[APU
(units)]]*(1+Table1[[#This Row],[APU Trend]])^3</f>
        <v>7.2900000000000009</v>
      </c>
      <c r="J689" s="55">
        <f>Table1[[#This Row],[APU
(units)]]*(1+Table1[[#This Row],[APU Trend]])^4</f>
        <v>6.5610000000000017</v>
      </c>
      <c r="K689" s="55">
        <f>Table1[[#This Row],[APU
(units)]]*(1+Table1[[#This Row],[APU Trend]])^5</f>
        <v>5.9049000000000014</v>
      </c>
      <c r="L689" s="55">
        <f>Table1[[#This Row],[APU
(units)]]*(1+Table1[[#This Row],[APU Trend]])^6</f>
        <v>5.3144100000000014</v>
      </c>
      <c r="M689" s="55">
        <f>Table1[[#This Row],[APU
(units)]]*(1+Table1[[#This Row],[APU Trend]])^7</f>
        <v>4.7829690000000014</v>
      </c>
      <c r="N689" s="55">
        <f>Table1[[#This Row],[APU
(units)]]*(1+Table1[[#This Row],[APU Trend]])^8</f>
        <v>4.3046721000000012</v>
      </c>
      <c r="O689" s="55">
        <f>Table1[[#This Row],[APU
(units)]]*(1+Table1[[#This Row],[APU Trend]])^9</f>
        <v>3.8742048900000015</v>
      </c>
      <c r="P689" s="55">
        <f>Table1[[#This Row],[APU
(units)]]*(1+Table1[[#This Row],[APU Trend]])^10</f>
        <v>3.4867844010000013</v>
      </c>
      <c r="Q689" s="55">
        <f>Table1[[#This Row],[APU
(units)]]*(1+Table1[[#This Row],[APU Trend]])^11</f>
        <v>3.1381059609000017</v>
      </c>
      <c r="R689" s="55">
        <f>SUM(Table1[[#This Row],[Oct]:[September]])</f>
        <v>71.75704635190003</v>
      </c>
      <c r="S689" s="55">
        <f>Table1[[#This Row],[On-Hand Stock ($)]]*Table1[[#This Row],[APU Trend]]</f>
        <v>-6.010180921990667</v>
      </c>
      <c r="T689" s="87">
        <v>-0.1</v>
      </c>
      <c r="U689" s="87" t="b">
        <f>IF(AND(Table1[[#This Row],[INVENTROY SIZING]]&lt;0,Table1[[#This Row],[Lead Time (days)]]&lt;30),TRUE,FALSE)</f>
        <v>1</v>
      </c>
      <c r="V689" s="28">
        <v>1</v>
      </c>
      <c r="W689" s="28">
        <f>1.65+SQRT((30)*Table1[[#This Row],[Demand variability (COV)]])+(V689*Table1[[#This Row],[APU
(units)]])^2</f>
        <v>108.57820323027551</v>
      </c>
      <c r="X689" s="28">
        <f>(Table1[[#This Row],[INVENTORY IN UNITS ON HAND]]-W689)*Table1[[#This Row],[Std. Price ($)]]</f>
        <v>-1997.3515659884063</v>
      </c>
      <c r="Y689" s="28">
        <v>1.6</v>
      </c>
      <c r="Z689" s="28">
        <v>5</v>
      </c>
    </row>
    <row r="690" spans="1:26" x14ac:dyDescent="0.15">
      <c r="A690" s="31">
        <v>62746.011882235616</v>
      </c>
      <c r="B690" s="32">
        <v>13.638504359999997</v>
      </c>
      <c r="C690" s="32">
        <v>53.690133496107677</v>
      </c>
      <c r="D690" s="32">
        <f>C690/Table1[[#This Row],[Std. Price ($)]]</f>
        <v>3.9366584545424224</v>
      </c>
      <c r="E690" s="28">
        <v>26</v>
      </c>
      <c r="F690" s="28">
        <f>Table1[[#This Row],[APU
(units)]]*(1+Table1[[#This Row],[APU Trend]])^0</f>
        <v>26</v>
      </c>
      <c r="G690" s="28">
        <f>Table1[[#This Row],[APU
(units)]]*(1+Table1[[#This Row],[APU Trend]])^1</f>
        <v>65</v>
      </c>
      <c r="H690" s="28">
        <f>Table1[[#This Row],[APU
(units)]]*(1+Table1[[#This Row],[APU Trend]])^2</f>
        <v>162.5</v>
      </c>
      <c r="I690" s="55">
        <f>Table1[[#This Row],[APU
(units)]]*(1+Table1[[#This Row],[APU Trend]])^3</f>
        <v>406.25</v>
      </c>
      <c r="J690" s="55">
        <f>Table1[[#This Row],[APU
(units)]]*(1+Table1[[#This Row],[APU Trend]])^4</f>
        <v>1015.625</v>
      </c>
      <c r="K690" s="55">
        <f>Table1[[#This Row],[APU
(units)]]*(1+Table1[[#This Row],[APU Trend]])^5</f>
        <v>2539.0625</v>
      </c>
      <c r="L690" s="55">
        <f>Table1[[#This Row],[APU
(units)]]*(1+Table1[[#This Row],[APU Trend]])^6</f>
        <v>6347.65625</v>
      </c>
      <c r="M690" s="55">
        <f>Table1[[#This Row],[APU
(units)]]*(1+Table1[[#This Row],[APU Trend]])^7</f>
        <v>15869.140625</v>
      </c>
      <c r="N690" s="55">
        <f>Table1[[#This Row],[APU
(units)]]*(1+Table1[[#This Row],[APU Trend]])^8</f>
        <v>39672.8515625</v>
      </c>
      <c r="O690" s="55">
        <f>Table1[[#This Row],[APU
(units)]]*(1+Table1[[#This Row],[APU Trend]])^9</f>
        <v>99182.12890625</v>
      </c>
      <c r="P690" s="55">
        <f>Table1[[#This Row],[APU
(units)]]*(1+Table1[[#This Row],[APU Trend]])^10</f>
        <v>247955.322265625</v>
      </c>
      <c r="Q690" s="55">
        <f>Table1[[#This Row],[APU
(units)]]*(1+Table1[[#This Row],[APU Trend]])^11</f>
        <v>619888.3056640625</v>
      </c>
      <c r="R690" s="55">
        <f>SUM(Table1[[#This Row],[Oct]:[September]])</f>
        <v>1033129.8427734375</v>
      </c>
      <c r="S690" s="55">
        <f>Table1[[#This Row],[On-Hand Stock ($)]]*Table1[[#This Row],[APU Trend]]</f>
        <v>80.535200244161516</v>
      </c>
      <c r="T690" s="87">
        <v>1.5</v>
      </c>
      <c r="U690" s="87" t="b">
        <f>IF(AND(Table1[[#This Row],[INVENTROY SIZING]]&lt;0,Table1[[#This Row],[Lead Time (days)]]&lt;30),TRUE,FALSE)</f>
        <v>0</v>
      </c>
      <c r="V690" s="28">
        <v>1</v>
      </c>
      <c r="W690" s="28">
        <f>1.65+SQRT((30)*Table1[[#This Row],[Demand variability (COV)]])+(V690*Table1[[#This Row],[APU
(units)]])^2</f>
        <v>683.7491802727908</v>
      </c>
      <c r="X690" s="28">
        <f>(Table1[[#This Row],[INVENTORY IN UNITS ON HAND]]-W690)*Table1[[#This Row],[Std. Price ($)]]</f>
        <v>-9271.6260428007736</v>
      </c>
      <c r="Y690" s="28">
        <v>1.24</v>
      </c>
      <c r="Z690" s="28">
        <v>3</v>
      </c>
    </row>
    <row r="691" spans="1:26" x14ac:dyDescent="0.15">
      <c r="A691" s="31">
        <v>36000.414456848419</v>
      </c>
      <c r="B691" s="32">
        <v>64.327999999999989</v>
      </c>
      <c r="C691" s="32">
        <v>1564.8283749119998</v>
      </c>
      <c r="D691" s="32">
        <f>C691/Table1[[#This Row],[Std. Price ($)]]</f>
        <v>24.325773767441863</v>
      </c>
      <c r="E691" s="28">
        <v>34</v>
      </c>
      <c r="F691" s="28">
        <f>Table1[[#This Row],[APU
(units)]]*(1+Table1[[#This Row],[APU Trend]])^0</f>
        <v>34</v>
      </c>
      <c r="G691" s="28">
        <f>Table1[[#This Row],[APU
(units)]]*(1+Table1[[#This Row],[APU Trend]])^1</f>
        <v>47.599999999999994</v>
      </c>
      <c r="H691" s="28">
        <f>Table1[[#This Row],[APU
(units)]]*(1+Table1[[#This Row],[APU Trend]])^2</f>
        <v>66.639999999999986</v>
      </c>
      <c r="I691" s="55">
        <f>Table1[[#This Row],[APU
(units)]]*(1+Table1[[#This Row],[APU Trend]])^3</f>
        <v>93.295999999999978</v>
      </c>
      <c r="J691" s="55">
        <f>Table1[[#This Row],[APU
(units)]]*(1+Table1[[#This Row],[APU Trend]])^4</f>
        <v>130.61439999999996</v>
      </c>
      <c r="K691" s="55">
        <f>Table1[[#This Row],[APU
(units)]]*(1+Table1[[#This Row],[APU Trend]])^5</f>
        <v>182.86015999999995</v>
      </c>
      <c r="L691" s="55">
        <f>Table1[[#This Row],[APU
(units)]]*(1+Table1[[#This Row],[APU Trend]])^6</f>
        <v>256.00422399999991</v>
      </c>
      <c r="M691" s="55">
        <f>Table1[[#This Row],[APU
(units)]]*(1+Table1[[#This Row],[APU Trend]])^7</f>
        <v>358.40591359999979</v>
      </c>
      <c r="N691" s="55">
        <f>Table1[[#This Row],[APU
(units)]]*(1+Table1[[#This Row],[APU Trend]])^8</f>
        <v>501.7682790399997</v>
      </c>
      <c r="O691" s="55">
        <f>Table1[[#This Row],[APU
(units)]]*(1+Table1[[#This Row],[APU Trend]])^9</f>
        <v>702.47559065599955</v>
      </c>
      <c r="P691" s="55">
        <f>Table1[[#This Row],[APU
(units)]]*(1+Table1[[#This Row],[APU Trend]])^10</f>
        <v>983.46582691839933</v>
      </c>
      <c r="Q691" s="55">
        <f>Table1[[#This Row],[APU
(units)]]*(1+Table1[[#This Row],[APU Trend]])^11</f>
        <v>1376.8521576857588</v>
      </c>
      <c r="R691" s="55">
        <f>SUM(Table1[[#This Row],[Oct]:[September]])</f>
        <v>4733.982551900157</v>
      </c>
      <c r="S691" s="55">
        <f>Table1[[#This Row],[On-Hand Stock ($)]]*Table1[[#This Row],[APU Trend]]</f>
        <v>625.93134996480001</v>
      </c>
      <c r="T691" s="87">
        <v>0.4</v>
      </c>
      <c r="U691" s="87" t="b">
        <f>IF(AND(Table1[[#This Row],[INVENTROY SIZING]]&lt;0,Table1[[#This Row],[Lead Time (days)]]&lt;30),TRUE,FALSE)</f>
        <v>0</v>
      </c>
      <c r="V691" s="28">
        <v>1</v>
      </c>
      <c r="W691" s="28">
        <f>1.65+SQRT((30)*Table1[[#This Row],[Demand variability (COV)]])+(V691*Table1[[#This Row],[APU
(units)]])^2</f>
        <v>1164.1538450166036</v>
      </c>
      <c r="X691" s="28">
        <f>(Table1[[#This Row],[INVENTORY IN UNITS ON HAND]]-W691)*Table1[[#This Row],[Std. Price ($)]]</f>
        <v>-73322.860167316059</v>
      </c>
      <c r="Y691" s="28">
        <v>1.41</v>
      </c>
      <c r="Z691" s="28">
        <v>16</v>
      </c>
    </row>
    <row r="692" spans="1:26" x14ac:dyDescent="0.15">
      <c r="A692" s="31">
        <v>18282.029174928426</v>
      </c>
      <c r="B692" s="32">
        <v>10.018822409999999</v>
      </c>
      <c r="C692" s="32">
        <v>39.255927264707992</v>
      </c>
      <c r="D692" s="32">
        <f>C692/Table1[[#This Row],[Std. Price ($)]]</f>
        <v>3.9182176964755677</v>
      </c>
      <c r="E692" s="28">
        <v>18</v>
      </c>
      <c r="F692" s="28">
        <f>Table1[[#This Row],[APU
(units)]]*(1+Table1[[#This Row],[APU Trend]])^0</f>
        <v>18</v>
      </c>
      <c r="G692" s="28">
        <f>Table1[[#This Row],[APU
(units)]]*(1+Table1[[#This Row],[APU Trend]])^1</f>
        <v>27</v>
      </c>
      <c r="H692" s="28">
        <f>Table1[[#This Row],[APU
(units)]]*(1+Table1[[#This Row],[APU Trend]])^2</f>
        <v>40.5</v>
      </c>
      <c r="I692" s="55">
        <f>Table1[[#This Row],[APU
(units)]]*(1+Table1[[#This Row],[APU Trend]])^3</f>
        <v>60.75</v>
      </c>
      <c r="J692" s="55">
        <f>Table1[[#This Row],[APU
(units)]]*(1+Table1[[#This Row],[APU Trend]])^4</f>
        <v>91.125</v>
      </c>
      <c r="K692" s="55">
        <f>Table1[[#This Row],[APU
(units)]]*(1+Table1[[#This Row],[APU Trend]])^5</f>
        <v>136.6875</v>
      </c>
      <c r="L692" s="55">
        <f>Table1[[#This Row],[APU
(units)]]*(1+Table1[[#This Row],[APU Trend]])^6</f>
        <v>205.03125</v>
      </c>
      <c r="M692" s="55">
        <f>Table1[[#This Row],[APU
(units)]]*(1+Table1[[#This Row],[APU Trend]])^7</f>
        <v>307.546875</v>
      </c>
      <c r="N692" s="55">
        <f>Table1[[#This Row],[APU
(units)]]*(1+Table1[[#This Row],[APU Trend]])^8</f>
        <v>461.3203125</v>
      </c>
      <c r="O692" s="55">
        <f>Table1[[#This Row],[APU
(units)]]*(1+Table1[[#This Row],[APU Trend]])^9</f>
        <v>691.98046875</v>
      </c>
      <c r="P692" s="55">
        <f>Table1[[#This Row],[APU
(units)]]*(1+Table1[[#This Row],[APU Trend]])^10</f>
        <v>1037.970703125</v>
      </c>
      <c r="Q692" s="55">
        <f>Table1[[#This Row],[APU
(units)]]*(1+Table1[[#This Row],[APU Trend]])^11</f>
        <v>1556.9560546875</v>
      </c>
      <c r="R692" s="55">
        <f>SUM(Table1[[#This Row],[Oct]:[September]])</f>
        <v>4634.8681640625</v>
      </c>
      <c r="S692" s="55">
        <f>Table1[[#This Row],[On-Hand Stock ($)]]*Table1[[#This Row],[APU Trend]]</f>
        <v>19.627963632353996</v>
      </c>
      <c r="T692" s="87">
        <v>0.5</v>
      </c>
      <c r="U692" s="87" t="b">
        <f>IF(AND(Table1[[#This Row],[INVENTROY SIZING]]&lt;0,Table1[[#This Row],[Lead Time (days)]]&lt;30),TRUE,FALSE)</f>
        <v>0</v>
      </c>
      <c r="V692" s="28">
        <v>1</v>
      </c>
      <c r="W692" s="28">
        <f>1.65+SQRT((30)*Table1[[#This Row],[Demand variability (COV)]])+(V692*Table1[[#This Row],[APU
(units)]])^2</f>
        <v>328.38861278752586</v>
      </c>
      <c r="X692" s="28">
        <f>(Table1[[#This Row],[INVENTORY IN UNITS ON HAND]]-W692)*Table1[[#This Row],[Std. Price ($)]]</f>
        <v>-3250.8112657197685</v>
      </c>
      <c r="Y692" s="28">
        <v>0.25</v>
      </c>
      <c r="Z692" s="28">
        <v>16</v>
      </c>
    </row>
    <row r="693" spans="1:26" x14ac:dyDescent="0.15">
      <c r="A693" s="31">
        <v>43920.826016644984</v>
      </c>
      <c r="B693" s="32">
        <v>25.197999999999997</v>
      </c>
      <c r="C693" s="32">
        <v>199.15566659999996</v>
      </c>
      <c r="D693" s="32">
        <f>C693/Table1[[#This Row],[Std. Price ($)]]</f>
        <v>7.9036299150726244</v>
      </c>
      <c r="E693" s="28">
        <v>18</v>
      </c>
      <c r="F693" s="28">
        <f>Table1[[#This Row],[APU
(units)]]*(1+Table1[[#This Row],[APU Trend]])^0</f>
        <v>18</v>
      </c>
      <c r="G693" s="28">
        <f>Table1[[#This Row],[APU
(units)]]*(1+Table1[[#This Row],[APU Trend]])^1</f>
        <v>32.4</v>
      </c>
      <c r="H693" s="28">
        <f>Table1[[#This Row],[APU
(units)]]*(1+Table1[[#This Row],[APU Trend]])^2</f>
        <v>58.320000000000007</v>
      </c>
      <c r="I693" s="55">
        <f>Table1[[#This Row],[APU
(units)]]*(1+Table1[[#This Row],[APU Trend]])^3</f>
        <v>104.97600000000001</v>
      </c>
      <c r="J693" s="55">
        <f>Table1[[#This Row],[APU
(units)]]*(1+Table1[[#This Row],[APU Trend]])^4</f>
        <v>188.95680000000004</v>
      </c>
      <c r="K693" s="55">
        <f>Table1[[#This Row],[APU
(units)]]*(1+Table1[[#This Row],[APU Trend]])^5</f>
        <v>340.12224000000009</v>
      </c>
      <c r="L693" s="55">
        <f>Table1[[#This Row],[APU
(units)]]*(1+Table1[[#This Row],[APU Trend]])^6</f>
        <v>612.22003200000017</v>
      </c>
      <c r="M693" s="55">
        <f>Table1[[#This Row],[APU
(units)]]*(1+Table1[[#This Row],[APU Trend]])^7</f>
        <v>1101.9960576000003</v>
      </c>
      <c r="N693" s="55">
        <f>Table1[[#This Row],[APU
(units)]]*(1+Table1[[#This Row],[APU Trend]])^8</f>
        <v>1983.5929036800007</v>
      </c>
      <c r="O693" s="55">
        <f>Table1[[#This Row],[APU
(units)]]*(1+Table1[[#This Row],[APU Trend]])^9</f>
        <v>3570.4672266240013</v>
      </c>
      <c r="P693" s="55">
        <f>Table1[[#This Row],[APU
(units)]]*(1+Table1[[#This Row],[APU Trend]])^10</f>
        <v>6426.8410079232026</v>
      </c>
      <c r="Q693" s="55">
        <f>Table1[[#This Row],[APU
(units)]]*(1+Table1[[#This Row],[APU Trend]])^11</f>
        <v>11568.313814261766</v>
      </c>
      <c r="R693" s="55">
        <f>SUM(Table1[[#This Row],[Oct]:[September]])</f>
        <v>26006.206082088975</v>
      </c>
      <c r="S693" s="55">
        <f>Table1[[#This Row],[On-Hand Stock ($)]]*Table1[[#This Row],[APU Trend]]</f>
        <v>159.32453327999997</v>
      </c>
      <c r="T693" s="87">
        <v>0.8</v>
      </c>
      <c r="U693" s="87" t="b">
        <f>IF(AND(Table1[[#This Row],[INVENTROY SIZING]]&lt;0,Table1[[#This Row],[Lead Time (days)]]&lt;30),TRUE,FALSE)</f>
        <v>0</v>
      </c>
      <c r="V693" s="28">
        <v>1</v>
      </c>
      <c r="W693" s="28">
        <f>1.65+SQRT((30)*Table1[[#This Row],[Demand variability (COV)]])+(V693*Table1[[#This Row],[APU
(units)]])^2</f>
        <v>331.12722557505168</v>
      </c>
      <c r="X693" s="28">
        <f>(Table1[[#This Row],[INVENTORY IN UNITS ON HAND]]-W693)*Table1[[#This Row],[Std. Price ($)]]</f>
        <v>-8144.5881634401521</v>
      </c>
      <c r="Y693" s="28">
        <v>1</v>
      </c>
      <c r="Z693" s="28">
        <v>11</v>
      </c>
    </row>
    <row r="694" spans="1:26" x14ac:dyDescent="0.15">
      <c r="A694" s="31">
        <v>80866.556678479363</v>
      </c>
      <c r="B694" s="32">
        <v>8.1334499999999998</v>
      </c>
      <c r="C694" s="32">
        <v>49.189922686666669</v>
      </c>
      <c r="D694" s="32">
        <f>C694/Table1[[#This Row],[Std. Price ($)]]</f>
        <v>6.0478545619222679</v>
      </c>
      <c r="E694" s="28">
        <v>26</v>
      </c>
      <c r="F694" s="28">
        <f>Table1[[#This Row],[APU
(units)]]*(1+Table1[[#This Row],[APU Trend]])^0</f>
        <v>26</v>
      </c>
      <c r="G694" s="28">
        <f>Table1[[#This Row],[APU
(units)]]*(1+Table1[[#This Row],[APU Trend]])^1</f>
        <v>39</v>
      </c>
      <c r="H694" s="28">
        <f>Table1[[#This Row],[APU
(units)]]*(1+Table1[[#This Row],[APU Trend]])^2</f>
        <v>58.5</v>
      </c>
      <c r="I694" s="55">
        <f>Table1[[#This Row],[APU
(units)]]*(1+Table1[[#This Row],[APU Trend]])^3</f>
        <v>87.75</v>
      </c>
      <c r="J694" s="55">
        <f>Table1[[#This Row],[APU
(units)]]*(1+Table1[[#This Row],[APU Trend]])^4</f>
        <v>131.625</v>
      </c>
      <c r="K694" s="55">
        <f>Table1[[#This Row],[APU
(units)]]*(1+Table1[[#This Row],[APU Trend]])^5</f>
        <v>197.4375</v>
      </c>
      <c r="L694" s="55">
        <f>Table1[[#This Row],[APU
(units)]]*(1+Table1[[#This Row],[APU Trend]])^6</f>
        <v>296.15625</v>
      </c>
      <c r="M694" s="55">
        <f>Table1[[#This Row],[APU
(units)]]*(1+Table1[[#This Row],[APU Trend]])^7</f>
        <v>444.234375</v>
      </c>
      <c r="N694" s="55">
        <f>Table1[[#This Row],[APU
(units)]]*(1+Table1[[#This Row],[APU Trend]])^8</f>
        <v>666.3515625</v>
      </c>
      <c r="O694" s="55">
        <f>Table1[[#This Row],[APU
(units)]]*(1+Table1[[#This Row],[APU Trend]])^9</f>
        <v>999.52734375</v>
      </c>
      <c r="P694" s="55">
        <f>Table1[[#This Row],[APU
(units)]]*(1+Table1[[#This Row],[APU Trend]])^10</f>
        <v>1499.291015625</v>
      </c>
      <c r="Q694" s="55">
        <f>Table1[[#This Row],[APU
(units)]]*(1+Table1[[#This Row],[APU Trend]])^11</f>
        <v>2248.9365234375</v>
      </c>
      <c r="R694" s="55">
        <f>SUM(Table1[[#This Row],[Oct]:[September]])</f>
        <v>6694.8095703125</v>
      </c>
      <c r="S694" s="55">
        <f>Table1[[#This Row],[On-Hand Stock ($)]]*Table1[[#This Row],[APU Trend]]</f>
        <v>24.594961343333335</v>
      </c>
      <c r="T694" s="87">
        <v>0.5</v>
      </c>
      <c r="U694" s="87" t="b">
        <f>IF(AND(Table1[[#This Row],[INVENTROY SIZING]]&lt;0,Table1[[#This Row],[Lead Time (days)]]&lt;30),TRUE,FALSE)</f>
        <v>0</v>
      </c>
      <c r="V694" s="28">
        <v>1</v>
      </c>
      <c r="W694" s="28">
        <f>1.65+SQRT((30)*Table1[[#This Row],[Demand variability (COV)]])+(V694*Table1[[#This Row],[APU
(units)]])^2</f>
        <v>680.38861278752586</v>
      </c>
      <c r="X694" s="28">
        <f>(Table1[[#This Row],[INVENTORY IN UNITS ON HAND]]-W694)*Table1[[#This Row],[Std. Price ($)]]</f>
        <v>-5484.7168399900356</v>
      </c>
      <c r="Y694" s="28">
        <v>0.25</v>
      </c>
      <c r="Z694" s="28">
        <v>16</v>
      </c>
    </row>
    <row r="695" spans="1:26" x14ac:dyDescent="0.15">
      <c r="A695" s="31">
        <v>9615.9436254509292</v>
      </c>
      <c r="B695" s="32">
        <v>32.784059999999997</v>
      </c>
      <c r="C695" s="32">
        <v>147.42096016266666</v>
      </c>
      <c r="D695" s="32">
        <f>C695/Table1[[#This Row],[Std. Price ($)]]</f>
        <v>4.4967267679069245</v>
      </c>
      <c r="E695" s="28">
        <v>26</v>
      </c>
      <c r="F695" s="28">
        <f>Table1[[#This Row],[APU
(units)]]*(1+Table1[[#This Row],[APU Trend]])^0</f>
        <v>26</v>
      </c>
      <c r="G695" s="28">
        <f>Table1[[#This Row],[APU
(units)]]*(1+Table1[[#This Row],[APU Trend]])^1</f>
        <v>39</v>
      </c>
      <c r="H695" s="28">
        <f>Table1[[#This Row],[APU
(units)]]*(1+Table1[[#This Row],[APU Trend]])^2</f>
        <v>58.5</v>
      </c>
      <c r="I695" s="55">
        <f>Table1[[#This Row],[APU
(units)]]*(1+Table1[[#This Row],[APU Trend]])^3</f>
        <v>87.75</v>
      </c>
      <c r="J695" s="55">
        <f>Table1[[#This Row],[APU
(units)]]*(1+Table1[[#This Row],[APU Trend]])^4</f>
        <v>131.625</v>
      </c>
      <c r="K695" s="55">
        <f>Table1[[#This Row],[APU
(units)]]*(1+Table1[[#This Row],[APU Trend]])^5</f>
        <v>197.4375</v>
      </c>
      <c r="L695" s="55">
        <f>Table1[[#This Row],[APU
(units)]]*(1+Table1[[#This Row],[APU Trend]])^6</f>
        <v>296.15625</v>
      </c>
      <c r="M695" s="55">
        <f>Table1[[#This Row],[APU
(units)]]*(1+Table1[[#This Row],[APU Trend]])^7</f>
        <v>444.234375</v>
      </c>
      <c r="N695" s="55">
        <f>Table1[[#This Row],[APU
(units)]]*(1+Table1[[#This Row],[APU Trend]])^8</f>
        <v>666.3515625</v>
      </c>
      <c r="O695" s="55">
        <f>Table1[[#This Row],[APU
(units)]]*(1+Table1[[#This Row],[APU Trend]])^9</f>
        <v>999.52734375</v>
      </c>
      <c r="P695" s="55">
        <f>Table1[[#This Row],[APU
(units)]]*(1+Table1[[#This Row],[APU Trend]])^10</f>
        <v>1499.291015625</v>
      </c>
      <c r="Q695" s="55">
        <f>Table1[[#This Row],[APU
(units)]]*(1+Table1[[#This Row],[APU Trend]])^11</f>
        <v>2248.9365234375</v>
      </c>
      <c r="R695" s="55">
        <f>SUM(Table1[[#This Row],[Oct]:[September]])</f>
        <v>6694.8095703125</v>
      </c>
      <c r="S695" s="55">
        <f>Table1[[#This Row],[On-Hand Stock ($)]]*Table1[[#This Row],[APU Trend]]</f>
        <v>73.71048008133333</v>
      </c>
      <c r="T695" s="87">
        <v>0.5</v>
      </c>
      <c r="U695" s="87" t="b">
        <f>IF(AND(Table1[[#This Row],[INVENTROY SIZING]]&lt;0,Table1[[#This Row],[Lead Time (days)]]&lt;30),TRUE,FALSE)</f>
        <v>0</v>
      </c>
      <c r="V695" s="28">
        <v>1</v>
      </c>
      <c r="W695" s="28">
        <f>1.65+SQRT((30)*Table1[[#This Row],[Demand variability (COV)]])+(V695*Table1[[#This Row],[APU
(units)]])^2</f>
        <v>680.38861278752586</v>
      </c>
      <c r="X695" s="28">
        <f>(Table1[[#This Row],[INVENTORY IN UNITS ON HAND]]-W695)*Table1[[#This Row],[Std. Price ($)]]</f>
        <v>-22158.480144780347</v>
      </c>
      <c r="Y695" s="28">
        <v>0.25</v>
      </c>
      <c r="Z695" s="28">
        <v>16</v>
      </c>
    </row>
    <row r="696" spans="1:26" x14ac:dyDescent="0.15">
      <c r="A696" s="31">
        <v>75533.753932612643</v>
      </c>
      <c r="B696" s="32">
        <v>94.341999999999999</v>
      </c>
      <c r="C696" s="32">
        <v>1012.4293455466667</v>
      </c>
      <c r="D696" s="32">
        <f>C696/Table1[[#This Row],[Std. Price ($)]]</f>
        <v>10.731480629482805</v>
      </c>
      <c r="E696" s="28">
        <v>10</v>
      </c>
      <c r="F696" s="28">
        <f>Table1[[#This Row],[APU
(units)]]*(1+Table1[[#This Row],[APU Trend]])^0</f>
        <v>10</v>
      </c>
      <c r="G696" s="28">
        <f>Table1[[#This Row],[APU
(units)]]*(1+Table1[[#This Row],[APU Trend]])^1</f>
        <v>14</v>
      </c>
      <c r="H696" s="28">
        <f>Table1[[#This Row],[APU
(units)]]*(1+Table1[[#This Row],[APU Trend]])^2</f>
        <v>19.599999999999998</v>
      </c>
      <c r="I696" s="55">
        <f>Table1[[#This Row],[APU
(units)]]*(1+Table1[[#This Row],[APU Trend]])^3</f>
        <v>27.439999999999994</v>
      </c>
      <c r="J696" s="55">
        <f>Table1[[#This Row],[APU
(units)]]*(1+Table1[[#This Row],[APU Trend]])^4</f>
        <v>38.41599999999999</v>
      </c>
      <c r="K696" s="55">
        <f>Table1[[#This Row],[APU
(units)]]*(1+Table1[[#This Row],[APU Trend]])^5</f>
        <v>53.782399999999981</v>
      </c>
      <c r="L696" s="55">
        <f>Table1[[#This Row],[APU
(units)]]*(1+Table1[[#This Row],[APU Trend]])^6</f>
        <v>75.29535999999996</v>
      </c>
      <c r="M696" s="55">
        <f>Table1[[#This Row],[APU
(units)]]*(1+Table1[[#This Row],[APU Trend]])^7</f>
        <v>105.41350399999993</v>
      </c>
      <c r="N696" s="55">
        <f>Table1[[#This Row],[APU
(units)]]*(1+Table1[[#This Row],[APU Trend]])^8</f>
        <v>147.5789055999999</v>
      </c>
      <c r="O696" s="55">
        <f>Table1[[#This Row],[APU
(units)]]*(1+Table1[[#This Row],[APU Trend]])^9</f>
        <v>206.61046783999984</v>
      </c>
      <c r="P696" s="55">
        <f>Table1[[#This Row],[APU
(units)]]*(1+Table1[[#This Row],[APU Trend]])^10</f>
        <v>289.25465497599981</v>
      </c>
      <c r="Q696" s="55">
        <f>Table1[[#This Row],[APU
(units)]]*(1+Table1[[#This Row],[APU Trend]])^11</f>
        <v>404.9565169663997</v>
      </c>
      <c r="R696" s="55">
        <f>SUM(Table1[[#This Row],[Oct]:[September]])</f>
        <v>1392.3478093823992</v>
      </c>
      <c r="S696" s="55">
        <f>Table1[[#This Row],[On-Hand Stock ($)]]*Table1[[#This Row],[APU Trend]]</f>
        <v>404.9717382186667</v>
      </c>
      <c r="T696" s="87">
        <v>0.4</v>
      </c>
      <c r="U696" s="87" t="b">
        <f>IF(AND(Table1[[#This Row],[INVENTROY SIZING]]&lt;0,Table1[[#This Row],[Lead Time (days)]]&lt;30),TRUE,FALSE)</f>
        <v>0</v>
      </c>
      <c r="V696" s="28">
        <v>1</v>
      </c>
      <c r="W696" s="28">
        <f>1.65+SQRT((30)*Table1[[#This Row],[Demand variability (COV)]])+(V696*Table1[[#This Row],[APU
(units)]])^2</f>
        <v>108.2907830863536</v>
      </c>
      <c r="X696" s="28">
        <f>(Table1[[#This Row],[INVENTORY IN UNITS ON HAND]]-W696)*Table1[[#This Row],[Std. Price ($)]]</f>
        <v>-9203.9397123861054</v>
      </c>
      <c r="Y696" s="28">
        <v>1.47</v>
      </c>
      <c r="Z696" s="28">
        <v>16</v>
      </c>
    </row>
    <row r="697" spans="1:26" x14ac:dyDescent="0.15">
      <c r="A697" s="31">
        <v>12826.955969438781</v>
      </c>
      <c r="B697" s="32">
        <v>3575.7468831799997</v>
      </c>
      <c r="C697" s="32">
        <v>109974.89893768168</v>
      </c>
      <c r="D697" s="32">
        <f>C697/Table1[[#This Row],[Std. Price ($)]]</f>
        <v>30.755784044724745</v>
      </c>
      <c r="E697" s="28">
        <v>26</v>
      </c>
      <c r="F697" s="28">
        <f>Table1[[#This Row],[APU
(units)]]*(1+Table1[[#This Row],[APU Trend]])^0</f>
        <v>26</v>
      </c>
      <c r="G697" s="28">
        <f>Table1[[#This Row],[APU
(units)]]*(1+Table1[[#This Row],[APU Trend]])^1</f>
        <v>10.4</v>
      </c>
      <c r="H697" s="28">
        <f>Table1[[#This Row],[APU
(units)]]*(1+Table1[[#This Row],[APU Trend]])^2</f>
        <v>4.160000000000001</v>
      </c>
      <c r="I697" s="55">
        <f>Table1[[#This Row],[APU
(units)]]*(1+Table1[[#This Row],[APU Trend]])^3</f>
        <v>1.6640000000000004</v>
      </c>
      <c r="J697" s="55">
        <f>Table1[[#This Row],[APU
(units)]]*(1+Table1[[#This Row],[APU Trend]])^4</f>
        <v>0.6656000000000003</v>
      </c>
      <c r="K697" s="55">
        <f>Table1[[#This Row],[APU
(units)]]*(1+Table1[[#This Row],[APU Trend]])^5</f>
        <v>0.26624000000000014</v>
      </c>
      <c r="L697" s="55">
        <f>Table1[[#This Row],[APU
(units)]]*(1+Table1[[#This Row],[APU Trend]])^6</f>
        <v>0.10649600000000006</v>
      </c>
      <c r="M697" s="55">
        <f>Table1[[#This Row],[APU
(units)]]*(1+Table1[[#This Row],[APU Trend]])^7</f>
        <v>4.2598400000000029E-2</v>
      </c>
      <c r="N697" s="55">
        <f>Table1[[#This Row],[APU
(units)]]*(1+Table1[[#This Row],[APU Trend]])^8</f>
        <v>1.7039360000000014E-2</v>
      </c>
      <c r="O697" s="55">
        <f>Table1[[#This Row],[APU
(units)]]*(1+Table1[[#This Row],[APU Trend]])^9</f>
        <v>6.8157440000000064E-3</v>
      </c>
      <c r="P697" s="55">
        <f>Table1[[#This Row],[APU
(units)]]*(1+Table1[[#This Row],[APU Trend]])^10</f>
        <v>2.7262976000000027E-3</v>
      </c>
      <c r="Q697" s="55">
        <f>Table1[[#This Row],[APU
(units)]]*(1+Table1[[#This Row],[APU Trend]])^11</f>
        <v>1.0905190400000012E-3</v>
      </c>
      <c r="R697" s="55">
        <f>SUM(Table1[[#This Row],[Oct]:[September]])</f>
        <v>43.332606320640004</v>
      </c>
      <c r="S697" s="55">
        <f>Table1[[#This Row],[On-Hand Stock ($)]]*Table1[[#This Row],[APU Trend]]</f>
        <v>-65984.939362609002</v>
      </c>
      <c r="T697" s="87">
        <v>-0.6</v>
      </c>
      <c r="U697" s="87" t="b">
        <f>IF(AND(Table1[[#This Row],[INVENTROY SIZING]]&lt;0,Table1[[#This Row],[Lead Time (days)]]&lt;30),TRUE,FALSE)</f>
        <v>0</v>
      </c>
      <c r="V697" s="28">
        <v>0.75</v>
      </c>
      <c r="W697" s="28">
        <f>1.65+SQRT((30)*Table1[[#This Row],[Demand variability (COV)]])+(V697*Table1[[#This Row],[APU
(units)]])^2</f>
        <v>386.85983870705491</v>
      </c>
      <c r="X697" s="28">
        <f>(Table1[[#This Row],[INVENTORY IN UNITS ON HAND]]-W697)*Table1[[#This Row],[Std. Price ($)]]</f>
        <v>-1273337.9635465874</v>
      </c>
      <c r="Y697" s="28">
        <v>0.82</v>
      </c>
      <c r="Z697" s="28">
        <v>36</v>
      </c>
    </row>
    <row r="698" spans="1:26" x14ac:dyDescent="0.15">
      <c r="A698" s="31">
        <v>58772.045897727388</v>
      </c>
      <c r="B698" s="32">
        <v>5.9632258099999991</v>
      </c>
      <c r="C698" s="32">
        <v>48.016836481366134</v>
      </c>
      <c r="D698" s="32">
        <f>C698/Table1[[#This Row],[Std. Price ($)]]</f>
        <v>8.0521580116661955</v>
      </c>
      <c r="E698" s="28">
        <v>26</v>
      </c>
      <c r="F698" s="28">
        <f>Table1[[#This Row],[APU
(units)]]*(1+Table1[[#This Row],[APU Trend]])^0</f>
        <v>26</v>
      </c>
      <c r="G698" s="28">
        <f>Table1[[#This Row],[APU
(units)]]*(1+Table1[[#This Row],[APU Trend]])^1</f>
        <v>36.4</v>
      </c>
      <c r="H698" s="28">
        <f>Table1[[#This Row],[APU
(units)]]*(1+Table1[[#This Row],[APU Trend]])^2</f>
        <v>50.959999999999994</v>
      </c>
      <c r="I698" s="55">
        <f>Table1[[#This Row],[APU
(units)]]*(1+Table1[[#This Row],[APU Trend]])^3</f>
        <v>71.34399999999998</v>
      </c>
      <c r="J698" s="55">
        <f>Table1[[#This Row],[APU
(units)]]*(1+Table1[[#This Row],[APU Trend]])^4</f>
        <v>99.881599999999963</v>
      </c>
      <c r="K698" s="55">
        <f>Table1[[#This Row],[APU
(units)]]*(1+Table1[[#This Row],[APU Trend]])^5</f>
        <v>139.83423999999997</v>
      </c>
      <c r="L698" s="55">
        <f>Table1[[#This Row],[APU
(units)]]*(1+Table1[[#This Row],[APU Trend]])^6</f>
        <v>195.76793599999991</v>
      </c>
      <c r="M698" s="55">
        <f>Table1[[#This Row],[APU
(units)]]*(1+Table1[[#This Row],[APU Trend]])^7</f>
        <v>274.07511039999986</v>
      </c>
      <c r="N698" s="55">
        <f>Table1[[#This Row],[APU
(units)]]*(1+Table1[[#This Row],[APU Trend]])^8</f>
        <v>383.70515455999976</v>
      </c>
      <c r="O698" s="55">
        <f>Table1[[#This Row],[APU
(units)]]*(1+Table1[[#This Row],[APU Trend]])^9</f>
        <v>537.18721638399961</v>
      </c>
      <c r="P698" s="55">
        <f>Table1[[#This Row],[APU
(units)]]*(1+Table1[[#This Row],[APU Trend]])^10</f>
        <v>752.06210293759943</v>
      </c>
      <c r="Q698" s="55">
        <f>Table1[[#This Row],[APU
(units)]]*(1+Table1[[#This Row],[APU Trend]])^11</f>
        <v>1052.8869441126392</v>
      </c>
      <c r="R698" s="55">
        <f>SUM(Table1[[#This Row],[Oct]:[September]])</f>
        <v>3620.1043043942373</v>
      </c>
      <c r="S698" s="55">
        <f>Table1[[#This Row],[On-Hand Stock ($)]]*Table1[[#This Row],[APU Trend]]</f>
        <v>19.206734592546454</v>
      </c>
      <c r="T698" s="87">
        <v>0.4</v>
      </c>
      <c r="U698" s="87" t="b">
        <f>IF(AND(Table1[[#This Row],[INVENTROY SIZING]]&lt;0,Table1[[#This Row],[Lead Time (days)]]&lt;30),TRUE,FALSE)</f>
        <v>0</v>
      </c>
      <c r="V698" s="28">
        <v>1</v>
      </c>
      <c r="W698" s="28">
        <f>1.65+SQRT((30)*Table1[[#This Row],[Demand variability (COV)]])+(V698*Table1[[#This Row],[APU
(units)]])^2</f>
        <v>684.22267069006205</v>
      </c>
      <c r="X698" s="28">
        <f>(Table1[[#This Row],[INVENTORY IN UNITS ON HAND]]-W698)*Table1[[#This Row],[Std. Price ($)]]</f>
        <v>-4032.157453164742</v>
      </c>
      <c r="Y698" s="28">
        <v>1.44</v>
      </c>
      <c r="Z698" s="28">
        <v>5</v>
      </c>
    </row>
    <row r="699" spans="1:26" x14ac:dyDescent="0.15">
      <c r="A699" s="31">
        <v>54644.764414236146</v>
      </c>
      <c r="B699" s="32">
        <v>11.830135059999998</v>
      </c>
      <c r="C699" s="32">
        <v>264.64919463522699</v>
      </c>
      <c r="D699" s="32">
        <f>C699/Table1[[#This Row],[Std. Price ($)]]</f>
        <v>22.370766968676268</v>
      </c>
      <c r="E699" s="28">
        <v>26</v>
      </c>
      <c r="F699" s="28">
        <f>Table1[[#This Row],[APU
(units)]]*(1+Table1[[#This Row],[APU Trend]])^0</f>
        <v>26</v>
      </c>
      <c r="G699" s="28">
        <f>Table1[[#This Row],[APU
(units)]]*(1+Table1[[#This Row],[APU Trend]])^1</f>
        <v>39</v>
      </c>
      <c r="H699" s="28">
        <f>Table1[[#This Row],[APU
(units)]]*(1+Table1[[#This Row],[APU Trend]])^2</f>
        <v>58.5</v>
      </c>
      <c r="I699" s="55">
        <f>Table1[[#This Row],[APU
(units)]]*(1+Table1[[#This Row],[APU Trend]])^3</f>
        <v>87.75</v>
      </c>
      <c r="J699" s="55">
        <f>Table1[[#This Row],[APU
(units)]]*(1+Table1[[#This Row],[APU Trend]])^4</f>
        <v>131.625</v>
      </c>
      <c r="K699" s="55">
        <f>Table1[[#This Row],[APU
(units)]]*(1+Table1[[#This Row],[APU Trend]])^5</f>
        <v>197.4375</v>
      </c>
      <c r="L699" s="55">
        <f>Table1[[#This Row],[APU
(units)]]*(1+Table1[[#This Row],[APU Trend]])^6</f>
        <v>296.15625</v>
      </c>
      <c r="M699" s="55">
        <f>Table1[[#This Row],[APU
(units)]]*(1+Table1[[#This Row],[APU Trend]])^7</f>
        <v>444.234375</v>
      </c>
      <c r="N699" s="55">
        <f>Table1[[#This Row],[APU
(units)]]*(1+Table1[[#This Row],[APU Trend]])^8</f>
        <v>666.3515625</v>
      </c>
      <c r="O699" s="55">
        <f>Table1[[#This Row],[APU
(units)]]*(1+Table1[[#This Row],[APU Trend]])^9</f>
        <v>999.52734375</v>
      </c>
      <c r="P699" s="55">
        <f>Table1[[#This Row],[APU
(units)]]*(1+Table1[[#This Row],[APU Trend]])^10</f>
        <v>1499.291015625</v>
      </c>
      <c r="Q699" s="55">
        <f>Table1[[#This Row],[APU
(units)]]*(1+Table1[[#This Row],[APU Trend]])^11</f>
        <v>2248.9365234375</v>
      </c>
      <c r="R699" s="55">
        <f>SUM(Table1[[#This Row],[Oct]:[September]])</f>
        <v>6694.8095703125</v>
      </c>
      <c r="S699" s="55">
        <f>Table1[[#This Row],[On-Hand Stock ($)]]*Table1[[#This Row],[APU Trend]]</f>
        <v>132.3245973176135</v>
      </c>
      <c r="T699" s="87">
        <v>0.5</v>
      </c>
      <c r="U699" s="87" t="b">
        <f>IF(AND(Table1[[#This Row],[INVENTROY SIZING]]&lt;0,Table1[[#This Row],[Lead Time (days)]]&lt;30),TRUE,FALSE)</f>
        <v>0</v>
      </c>
      <c r="V699" s="28">
        <v>0.8</v>
      </c>
      <c r="W699" s="28">
        <f>1.65+SQRT((30)*Table1[[#This Row],[Demand variability (COV)]])+(V699*Table1[[#This Row],[APU
(units)]])^2</f>
        <v>439.5149401910453</v>
      </c>
      <c r="X699" s="28">
        <f>(Table1[[#This Row],[INVENTORY IN UNITS ON HAND]]-W699)*Table1[[#This Row],[Std. Price ($)]]</f>
        <v>-4934.8719087126601</v>
      </c>
      <c r="Y699" s="28">
        <v>0.91</v>
      </c>
      <c r="Z699" s="28">
        <v>22</v>
      </c>
    </row>
    <row r="700" spans="1:26" x14ac:dyDescent="0.15">
      <c r="A700" s="31">
        <v>39482.280930534966</v>
      </c>
      <c r="B700" s="32">
        <v>20.291225709999996</v>
      </c>
      <c r="C700" s="32">
        <v>408.62098721196492</v>
      </c>
      <c r="D700" s="32">
        <f>C700/Table1[[#This Row],[Std. Price ($)]]</f>
        <v>20.137816859953752</v>
      </c>
      <c r="E700" s="28">
        <v>10</v>
      </c>
      <c r="F700" s="28">
        <f>Table1[[#This Row],[APU
(units)]]*(1+Table1[[#This Row],[APU Trend]])^0</f>
        <v>10</v>
      </c>
      <c r="G700" s="28">
        <f>Table1[[#This Row],[APU
(units)]]*(1+Table1[[#This Row],[APU Trend]])^1</f>
        <v>18</v>
      </c>
      <c r="H700" s="28">
        <f>Table1[[#This Row],[APU
(units)]]*(1+Table1[[#This Row],[APU Trend]])^2</f>
        <v>32.400000000000006</v>
      </c>
      <c r="I700" s="55">
        <f>Table1[[#This Row],[APU
(units)]]*(1+Table1[[#This Row],[APU Trend]])^3</f>
        <v>58.320000000000007</v>
      </c>
      <c r="J700" s="55">
        <f>Table1[[#This Row],[APU
(units)]]*(1+Table1[[#This Row],[APU Trend]])^4</f>
        <v>104.97600000000003</v>
      </c>
      <c r="K700" s="55">
        <f>Table1[[#This Row],[APU
(units)]]*(1+Table1[[#This Row],[APU Trend]])^5</f>
        <v>188.95680000000004</v>
      </c>
      <c r="L700" s="55">
        <f>Table1[[#This Row],[APU
(units)]]*(1+Table1[[#This Row],[APU Trend]])^6</f>
        <v>340.12224000000009</v>
      </c>
      <c r="M700" s="55">
        <f>Table1[[#This Row],[APU
(units)]]*(1+Table1[[#This Row],[APU Trend]])^7</f>
        <v>612.22003200000017</v>
      </c>
      <c r="N700" s="55">
        <f>Table1[[#This Row],[APU
(units)]]*(1+Table1[[#This Row],[APU Trend]])^8</f>
        <v>1101.9960576000003</v>
      </c>
      <c r="O700" s="55">
        <f>Table1[[#This Row],[APU
(units)]]*(1+Table1[[#This Row],[APU Trend]])^9</f>
        <v>1983.5929036800007</v>
      </c>
      <c r="P700" s="55">
        <f>Table1[[#This Row],[APU
(units)]]*(1+Table1[[#This Row],[APU Trend]])^10</f>
        <v>3570.4672266240013</v>
      </c>
      <c r="Q700" s="55">
        <f>Table1[[#This Row],[APU
(units)]]*(1+Table1[[#This Row],[APU Trend]])^11</f>
        <v>6426.8410079232035</v>
      </c>
      <c r="R700" s="55">
        <f>SUM(Table1[[#This Row],[Oct]:[September]])</f>
        <v>14447.892267827207</v>
      </c>
      <c r="S700" s="55">
        <f>Table1[[#This Row],[On-Hand Stock ($)]]*Table1[[#This Row],[APU Trend]]</f>
        <v>326.89678976957197</v>
      </c>
      <c r="T700" s="87">
        <v>0.8</v>
      </c>
      <c r="U700" s="87" t="b">
        <f>IF(AND(Table1[[#This Row],[INVENTROY SIZING]]&lt;0,Table1[[#This Row],[Lead Time (days)]]&lt;30),TRUE,FALSE)</f>
        <v>0</v>
      </c>
      <c r="V700" s="28">
        <v>1</v>
      </c>
      <c r="W700" s="28">
        <f>1.65+SQRT((30)*Table1[[#This Row],[Demand variability (COV)]])+(V700*Table1[[#This Row],[APU
(units)]])^2</f>
        <v>108.79142842854284</v>
      </c>
      <c r="X700" s="28">
        <f>(Table1[[#This Row],[INVENTORY IN UNITS ON HAND]]-W700)*Table1[[#This Row],[Std. Price ($)]]</f>
        <v>-1798.8904423449083</v>
      </c>
      <c r="Y700" s="28">
        <v>1.7</v>
      </c>
      <c r="Z700" s="28">
        <v>30</v>
      </c>
    </row>
    <row r="701" spans="1:26" x14ac:dyDescent="0.15">
      <c r="A701" s="31">
        <v>67961.411451779612</v>
      </c>
      <c r="B701" s="32">
        <v>141.73512122999998</v>
      </c>
      <c r="C701" s="32">
        <v>4417.4538529937536</v>
      </c>
      <c r="D701" s="32">
        <f>C701/Table1[[#This Row],[Std. Price ($)]]</f>
        <v>31.166967048522519</v>
      </c>
      <c r="E701" s="28">
        <v>34</v>
      </c>
      <c r="F701" s="28">
        <f>Table1[[#This Row],[APU
(units)]]*(1+Table1[[#This Row],[APU Trend]])^0</f>
        <v>34</v>
      </c>
      <c r="G701" s="28">
        <f>Table1[[#This Row],[APU
(units)]]*(1+Table1[[#This Row],[APU Trend]])^1</f>
        <v>10.200000000000001</v>
      </c>
      <c r="H701" s="28">
        <f>Table1[[#This Row],[APU
(units)]]*(1+Table1[[#This Row],[APU Trend]])^2</f>
        <v>3.0600000000000009</v>
      </c>
      <c r="I701" s="55">
        <f>Table1[[#This Row],[APU
(units)]]*(1+Table1[[#This Row],[APU Trend]])^3</f>
        <v>0.91800000000000037</v>
      </c>
      <c r="J701" s="55">
        <f>Table1[[#This Row],[APU
(units)]]*(1+Table1[[#This Row],[APU Trend]])^4</f>
        <v>0.27540000000000014</v>
      </c>
      <c r="K701" s="55">
        <f>Table1[[#This Row],[APU
(units)]]*(1+Table1[[#This Row],[APU Trend]])^5</f>
        <v>8.2620000000000055E-2</v>
      </c>
      <c r="L701" s="55">
        <f>Table1[[#This Row],[APU
(units)]]*(1+Table1[[#This Row],[APU Trend]])^6</f>
        <v>2.478600000000002E-2</v>
      </c>
      <c r="M701" s="55">
        <f>Table1[[#This Row],[APU
(units)]]*(1+Table1[[#This Row],[APU Trend]])^7</f>
        <v>7.4358000000000072E-3</v>
      </c>
      <c r="N701" s="55">
        <f>Table1[[#This Row],[APU
(units)]]*(1+Table1[[#This Row],[APU Trend]])^8</f>
        <v>2.2307400000000023E-3</v>
      </c>
      <c r="O701" s="55">
        <f>Table1[[#This Row],[APU
(units)]]*(1+Table1[[#This Row],[APU Trend]])^9</f>
        <v>6.6922200000000089E-4</v>
      </c>
      <c r="P701" s="55">
        <f>Table1[[#This Row],[APU
(units)]]*(1+Table1[[#This Row],[APU Trend]])^10</f>
        <v>2.0076660000000027E-4</v>
      </c>
      <c r="Q701" s="55">
        <f>Table1[[#This Row],[APU
(units)]]*(1+Table1[[#This Row],[APU Trend]])^11</f>
        <v>6.0229980000000091E-5</v>
      </c>
      <c r="R701" s="55">
        <f>SUM(Table1[[#This Row],[Oct]:[September]])</f>
        <v>48.571402758580007</v>
      </c>
      <c r="S701" s="55">
        <f>Table1[[#This Row],[On-Hand Stock ($)]]*Table1[[#This Row],[APU Trend]]</f>
        <v>-3092.2176970956275</v>
      </c>
      <c r="T701" s="87">
        <v>-0.7</v>
      </c>
      <c r="U701" s="87" t="b">
        <f>IF(AND(Table1[[#This Row],[INVENTROY SIZING]]&lt;0,Table1[[#This Row],[Lead Time (days)]]&lt;30),TRUE,FALSE)</f>
        <v>1</v>
      </c>
      <c r="V701" s="28">
        <v>0.82</v>
      </c>
      <c r="W701" s="28">
        <f>1.65+SQRT((30)*Table1[[#This Row],[Demand variability (COV)]])+(V701*Table1[[#This Row],[APU
(units)]])^2</f>
        <v>784.02377003968013</v>
      </c>
      <c r="X701" s="28">
        <f>(Table1[[#This Row],[INVENTORY IN UNITS ON HAND]]-W701)*Table1[[#This Row],[Std. Price ($)]]</f>
        <v>-106706.25024078193</v>
      </c>
      <c r="Y701" s="28">
        <v>0.86</v>
      </c>
      <c r="Z701" s="28">
        <v>27</v>
      </c>
    </row>
    <row r="702" spans="1:26" x14ac:dyDescent="0.15">
      <c r="A702" s="31">
        <v>5065.1882829861661</v>
      </c>
      <c r="B702" s="32">
        <v>10.018822409999999</v>
      </c>
      <c r="C702" s="32">
        <v>473.67860230447474</v>
      </c>
      <c r="D702" s="32">
        <f>C702/Table1[[#This Row],[Std. Price ($)]]</f>
        <v>47.278870002894365</v>
      </c>
      <c r="E702" s="28">
        <v>34</v>
      </c>
      <c r="F702" s="28">
        <f>Table1[[#This Row],[APU
(units)]]*(1+Table1[[#This Row],[APU Trend]])^0</f>
        <v>34</v>
      </c>
      <c r="G702" s="28">
        <f>Table1[[#This Row],[APU
(units)]]*(1+Table1[[#This Row],[APU Trend]])^1</f>
        <v>85</v>
      </c>
      <c r="H702" s="28">
        <f>Table1[[#This Row],[APU
(units)]]*(1+Table1[[#This Row],[APU Trend]])^2</f>
        <v>212.5</v>
      </c>
      <c r="I702" s="55">
        <f>Table1[[#This Row],[APU
(units)]]*(1+Table1[[#This Row],[APU Trend]])^3</f>
        <v>531.25</v>
      </c>
      <c r="J702" s="55">
        <f>Table1[[#This Row],[APU
(units)]]*(1+Table1[[#This Row],[APU Trend]])^4</f>
        <v>1328.125</v>
      </c>
      <c r="K702" s="55">
        <f>Table1[[#This Row],[APU
(units)]]*(1+Table1[[#This Row],[APU Trend]])^5</f>
        <v>3320.3125</v>
      </c>
      <c r="L702" s="55">
        <f>Table1[[#This Row],[APU
(units)]]*(1+Table1[[#This Row],[APU Trend]])^6</f>
        <v>8300.78125</v>
      </c>
      <c r="M702" s="55">
        <f>Table1[[#This Row],[APU
(units)]]*(1+Table1[[#This Row],[APU Trend]])^7</f>
        <v>20751.953125</v>
      </c>
      <c r="N702" s="55">
        <f>Table1[[#This Row],[APU
(units)]]*(1+Table1[[#This Row],[APU Trend]])^8</f>
        <v>51879.8828125</v>
      </c>
      <c r="O702" s="55">
        <f>Table1[[#This Row],[APU
(units)]]*(1+Table1[[#This Row],[APU Trend]])^9</f>
        <v>129699.70703125</v>
      </c>
      <c r="P702" s="55">
        <f>Table1[[#This Row],[APU
(units)]]*(1+Table1[[#This Row],[APU Trend]])^10</f>
        <v>324249.267578125</v>
      </c>
      <c r="Q702" s="55">
        <f>Table1[[#This Row],[APU
(units)]]*(1+Table1[[#This Row],[APU Trend]])^11</f>
        <v>810623.1689453125</v>
      </c>
      <c r="R702" s="55">
        <f>SUM(Table1[[#This Row],[Oct]:[September]])</f>
        <v>1351015.9482421875</v>
      </c>
      <c r="S702" s="55">
        <f>Table1[[#This Row],[On-Hand Stock ($)]]*Table1[[#This Row],[APU Trend]]</f>
        <v>710.51790345671213</v>
      </c>
      <c r="T702" s="87">
        <v>1.5</v>
      </c>
      <c r="U702" s="87" t="b">
        <f>IF(AND(Table1[[#This Row],[INVENTROY SIZING]]&lt;0,Table1[[#This Row],[Lead Time (days)]]&lt;30),TRUE,FALSE)</f>
        <v>0</v>
      </c>
      <c r="V702" s="28">
        <v>0.9</v>
      </c>
      <c r="W702" s="28">
        <f>1.65+SQRT((30)*Table1[[#This Row],[Demand variability (COV)]])+(V702*Table1[[#This Row],[APU
(units)]])^2</f>
        <v>944.98137002317344</v>
      </c>
      <c r="X702" s="28">
        <f>(Table1[[#This Row],[INVENTORY IN UNITS ON HAND]]-W702)*Table1[[#This Row],[Std. Price ($)]]</f>
        <v>-8993.9219247161964</v>
      </c>
      <c r="Y702" s="28">
        <v>1.62</v>
      </c>
      <c r="Z702" s="28">
        <v>21</v>
      </c>
    </row>
    <row r="703" spans="1:26" x14ac:dyDescent="0.15">
      <c r="A703" s="31">
        <v>80733.806772294352</v>
      </c>
      <c r="B703" s="32">
        <v>5.2697875999999999</v>
      </c>
      <c r="C703" s="32">
        <v>71.66914526970001</v>
      </c>
      <c r="D703" s="32">
        <f>C703/Table1[[#This Row],[Std. Price ($)]]</f>
        <v>13.600006434737523</v>
      </c>
      <c r="E703" s="28">
        <v>10</v>
      </c>
      <c r="F703" s="28">
        <f>Table1[[#This Row],[APU
(units)]]*(1+Table1[[#This Row],[APU Trend]])^0</f>
        <v>10</v>
      </c>
      <c r="G703" s="28">
        <f>Table1[[#This Row],[APU
(units)]]*(1+Table1[[#This Row],[APU Trend]])^1</f>
        <v>8</v>
      </c>
      <c r="H703" s="28">
        <f>Table1[[#This Row],[APU
(units)]]*(1+Table1[[#This Row],[APU Trend]])^2</f>
        <v>6.4000000000000012</v>
      </c>
      <c r="I703" s="55">
        <f>Table1[[#This Row],[APU
(units)]]*(1+Table1[[#This Row],[APU Trend]])^3</f>
        <v>5.120000000000001</v>
      </c>
      <c r="J703" s="55">
        <f>Table1[[#This Row],[APU
(units)]]*(1+Table1[[#This Row],[APU Trend]])^4</f>
        <v>4.0960000000000019</v>
      </c>
      <c r="K703" s="55">
        <f>Table1[[#This Row],[APU
(units)]]*(1+Table1[[#This Row],[APU Trend]])^5</f>
        <v>3.2768000000000019</v>
      </c>
      <c r="L703" s="55">
        <f>Table1[[#This Row],[APU
(units)]]*(1+Table1[[#This Row],[APU Trend]])^6</f>
        <v>2.6214400000000015</v>
      </c>
      <c r="M703" s="55">
        <f>Table1[[#This Row],[APU
(units)]]*(1+Table1[[#This Row],[APU Trend]])^7</f>
        <v>2.0971520000000017</v>
      </c>
      <c r="N703" s="55">
        <f>Table1[[#This Row],[APU
(units)]]*(1+Table1[[#This Row],[APU Trend]])^8</f>
        <v>1.6777216000000015</v>
      </c>
      <c r="O703" s="55">
        <f>Table1[[#This Row],[APU
(units)]]*(1+Table1[[#This Row],[APU Trend]])^9</f>
        <v>1.3421772800000011</v>
      </c>
      <c r="P703" s="55">
        <f>Table1[[#This Row],[APU
(units)]]*(1+Table1[[#This Row],[APU Trend]])^10</f>
        <v>1.0737418240000012</v>
      </c>
      <c r="Q703" s="55">
        <f>Table1[[#This Row],[APU
(units)]]*(1+Table1[[#This Row],[APU Trend]])^11</f>
        <v>0.85899345920000092</v>
      </c>
      <c r="R703" s="55">
        <f>SUM(Table1[[#This Row],[Oct]:[September]])</f>
        <v>46.564026163200012</v>
      </c>
      <c r="S703" s="55">
        <f>Table1[[#This Row],[On-Hand Stock ($)]]*Table1[[#This Row],[APU Trend]]</f>
        <v>-14.333829053940002</v>
      </c>
      <c r="T703" s="87">
        <v>-0.2</v>
      </c>
      <c r="U703" s="87" t="b">
        <f>IF(AND(Table1[[#This Row],[INVENTROY SIZING]]&lt;0,Table1[[#This Row],[Lead Time (days)]]&lt;30),TRUE,FALSE)</f>
        <v>1</v>
      </c>
      <c r="V703" s="28">
        <v>1</v>
      </c>
      <c r="W703" s="28">
        <f>1.65+SQRT((30)*Table1[[#This Row],[Demand variability (COV)]])+(V703*Table1[[#This Row],[APU
(units)]])^2</f>
        <v>107.69979338490167</v>
      </c>
      <c r="X703" s="28">
        <f>(Table1[[#This Row],[INVENTORY IN UNITS ON HAND]]-W703)*Table1[[#This Row],[Std. Price ($)]]</f>
        <v>-495.8858904326168</v>
      </c>
      <c r="Y703" s="28">
        <v>1.22</v>
      </c>
      <c r="Z703" s="28">
        <v>25</v>
      </c>
    </row>
    <row r="704" spans="1:26" x14ac:dyDescent="0.15">
      <c r="A704" s="31">
        <v>61146.718441079276</v>
      </c>
      <c r="B704" s="32">
        <v>7.7399999999999993</v>
      </c>
      <c r="C704" s="32">
        <v>36.205361866666664</v>
      </c>
      <c r="D704" s="32">
        <f>C704/Table1[[#This Row],[Std. Price ($)]]</f>
        <v>4.6776953316106802</v>
      </c>
      <c r="E704" s="28">
        <v>10</v>
      </c>
      <c r="F704" s="28">
        <f>Table1[[#This Row],[APU
(units)]]*(1+Table1[[#This Row],[APU Trend]])^0</f>
        <v>10</v>
      </c>
      <c r="G704" s="28">
        <f>Table1[[#This Row],[APU
(units)]]*(1+Table1[[#This Row],[APU Trend]])^1</f>
        <v>12</v>
      </c>
      <c r="H704" s="28">
        <f>Table1[[#This Row],[APU
(units)]]*(1+Table1[[#This Row],[APU Trend]])^2</f>
        <v>14.399999999999999</v>
      </c>
      <c r="I704" s="55">
        <f>Table1[[#This Row],[APU
(units)]]*(1+Table1[[#This Row],[APU Trend]])^3</f>
        <v>17.28</v>
      </c>
      <c r="J704" s="55">
        <f>Table1[[#This Row],[APU
(units)]]*(1+Table1[[#This Row],[APU Trend]])^4</f>
        <v>20.735999999999997</v>
      </c>
      <c r="K704" s="55">
        <f>Table1[[#This Row],[APU
(units)]]*(1+Table1[[#This Row],[APU Trend]])^5</f>
        <v>24.883199999999999</v>
      </c>
      <c r="L704" s="55">
        <f>Table1[[#This Row],[APU
(units)]]*(1+Table1[[#This Row],[APU Trend]])^6</f>
        <v>29.859839999999998</v>
      </c>
      <c r="M704" s="55">
        <f>Table1[[#This Row],[APU
(units)]]*(1+Table1[[#This Row],[APU Trend]])^7</f>
        <v>35.831807999999995</v>
      </c>
      <c r="N704" s="55">
        <f>Table1[[#This Row],[APU
(units)]]*(1+Table1[[#This Row],[APU Trend]])^8</f>
        <v>42.998169599999997</v>
      </c>
      <c r="O704" s="55">
        <f>Table1[[#This Row],[APU
(units)]]*(1+Table1[[#This Row],[APU Trend]])^9</f>
        <v>51.597803519999992</v>
      </c>
      <c r="P704" s="55">
        <f>Table1[[#This Row],[APU
(units)]]*(1+Table1[[#This Row],[APU Trend]])^10</f>
        <v>61.917364223999989</v>
      </c>
      <c r="Q704" s="55">
        <f>Table1[[#This Row],[APU
(units)]]*(1+Table1[[#This Row],[APU Trend]])^11</f>
        <v>74.300837068799993</v>
      </c>
      <c r="R704" s="55">
        <f>SUM(Table1[[#This Row],[Oct]:[September]])</f>
        <v>395.80502241279999</v>
      </c>
      <c r="S704" s="55">
        <f>Table1[[#This Row],[On-Hand Stock ($)]]*Table1[[#This Row],[APU Trend]]</f>
        <v>7.2410723733333331</v>
      </c>
      <c r="T704" s="87">
        <v>0.2</v>
      </c>
      <c r="U704" s="87" t="b">
        <f>IF(AND(Table1[[#This Row],[INVENTROY SIZING]]&lt;0,Table1[[#This Row],[Lead Time (days)]]&lt;30),TRUE,FALSE)</f>
        <v>0</v>
      </c>
      <c r="V704" s="28">
        <v>1</v>
      </c>
      <c r="W704" s="28">
        <f>1.65+SQRT((30)*Table1[[#This Row],[Demand variability (COV)]])+(V704*Table1[[#This Row],[APU
(units)]])^2</f>
        <v>108.10755371638518</v>
      </c>
      <c r="X704" s="28">
        <f>(Table1[[#This Row],[INVENTORY IN UNITS ON HAND]]-W704)*Table1[[#This Row],[Std. Price ($)]]</f>
        <v>-800.54710389815455</v>
      </c>
      <c r="Y704" s="28">
        <v>1.39</v>
      </c>
      <c r="Z704" s="28">
        <v>8</v>
      </c>
    </row>
    <row r="705" spans="1:26" x14ac:dyDescent="0.15">
      <c r="A705" s="31">
        <v>90478.798927109034</v>
      </c>
      <c r="B705" s="32">
        <v>25.412999999999997</v>
      </c>
      <c r="C705" s="32">
        <v>858.54688309866663</v>
      </c>
      <c r="D705" s="32">
        <f>C705/Table1[[#This Row],[Std. Price ($)]]</f>
        <v>33.783767485092937</v>
      </c>
      <c r="E705" s="28">
        <v>34</v>
      </c>
      <c r="F705" s="28">
        <f>Table1[[#This Row],[APU
(units)]]*(1+Table1[[#This Row],[APU Trend]])^0</f>
        <v>34</v>
      </c>
      <c r="G705" s="28">
        <f>Table1[[#This Row],[APU
(units)]]*(1+Table1[[#This Row],[APU Trend]])^1</f>
        <v>51</v>
      </c>
      <c r="H705" s="28">
        <f>Table1[[#This Row],[APU
(units)]]*(1+Table1[[#This Row],[APU Trend]])^2</f>
        <v>76.5</v>
      </c>
      <c r="I705" s="55">
        <f>Table1[[#This Row],[APU
(units)]]*(1+Table1[[#This Row],[APU Trend]])^3</f>
        <v>114.75</v>
      </c>
      <c r="J705" s="55">
        <f>Table1[[#This Row],[APU
(units)]]*(1+Table1[[#This Row],[APU Trend]])^4</f>
        <v>172.125</v>
      </c>
      <c r="K705" s="55">
        <f>Table1[[#This Row],[APU
(units)]]*(1+Table1[[#This Row],[APU Trend]])^5</f>
        <v>258.1875</v>
      </c>
      <c r="L705" s="55">
        <f>Table1[[#This Row],[APU
(units)]]*(1+Table1[[#This Row],[APU Trend]])^6</f>
        <v>387.28125</v>
      </c>
      <c r="M705" s="55">
        <f>Table1[[#This Row],[APU
(units)]]*(1+Table1[[#This Row],[APU Trend]])^7</f>
        <v>580.921875</v>
      </c>
      <c r="N705" s="55">
        <f>Table1[[#This Row],[APU
(units)]]*(1+Table1[[#This Row],[APU Trend]])^8</f>
        <v>871.3828125</v>
      </c>
      <c r="O705" s="55">
        <f>Table1[[#This Row],[APU
(units)]]*(1+Table1[[#This Row],[APU Trend]])^9</f>
        <v>1307.07421875</v>
      </c>
      <c r="P705" s="55">
        <f>Table1[[#This Row],[APU
(units)]]*(1+Table1[[#This Row],[APU Trend]])^10</f>
        <v>1960.611328125</v>
      </c>
      <c r="Q705" s="55">
        <f>Table1[[#This Row],[APU
(units)]]*(1+Table1[[#This Row],[APU Trend]])^11</f>
        <v>2940.9169921875</v>
      </c>
      <c r="R705" s="55">
        <f>SUM(Table1[[#This Row],[Oct]:[September]])</f>
        <v>8754.7509765625</v>
      </c>
      <c r="S705" s="55">
        <f>Table1[[#This Row],[On-Hand Stock ($)]]*Table1[[#This Row],[APU Trend]]</f>
        <v>429.27344154933331</v>
      </c>
      <c r="T705" s="87">
        <v>0.5</v>
      </c>
      <c r="U705" s="87" t="b">
        <f>IF(AND(Table1[[#This Row],[INVENTROY SIZING]]&lt;0,Table1[[#This Row],[Lead Time (days)]]&lt;30),TRUE,FALSE)</f>
        <v>0</v>
      </c>
      <c r="V705" s="28">
        <v>1</v>
      </c>
      <c r="W705" s="28">
        <f>1.65+SQRT((30)*Table1[[#This Row],[Demand variability (COV)]])+(V705*Table1[[#This Row],[APU
(units)]])^2</f>
        <v>1163.9666446789415</v>
      </c>
      <c r="X705" s="28">
        <f>(Table1[[#This Row],[INVENTORY IN UNITS ON HAND]]-W705)*Table1[[#This Row],[Std. Price ($)]]</f>
        <v>-28721.337458127269</v>
      </c>
      <c r="Y705" s="28">
        <v>1.33</v>
      </c>
      <c r="Z705" s="28">
        <v>16</v>
      </c>
    </row>
    <row r="706" spans="1:26" x14ac:dyDescent="0.15">
      <c r="A706" s="31">
        <v>95932.291966986522</v>
      </c>
      <c r="B706" s="32">
        <v>6.5886491999999999</v>
      </c>
      <c r="C706" s="32">
        <v>31.034130638500006</v>
      </c>
      <c r="D706" s="32">
        <f>C706/Table1[[#This Row],[Std. Price ($)]]</f>
        <v>4.7102417652619915</v>
      </c>
      <c r="E706" s="28">
        <v>50</v>
      </c>
      <c r="F706" s="28">
        <f>Table1[[#This Row],[APU
(units)]]*(1+Table1[[#This Row],[APU Trend]])^0</f>
        <v>50</v>
      </c>
      <c r="G706" s="28">
        <f>Table1[[#This Row],[APU
(units)]]*(1+Table1[[#This Row],[APU Trend]])^1</f>
        <v>125</v>
      </c>
      <c r="H706" s="28">
        <f>Table1[[#This Row],[APU
(units)]]*(1+Table1[[#This Row],[APU Trend]])^2</f>
        <v>312.5</v>
      </c>
      <c r="I706" s="55">
        <f>Table1[[#This Row],[APU
(units)]]*(1+Table1[[#This Row],[APU Trend]])^3</f>
        <v>781.25</v>
      </c>
      <c r="J706" s="55">
        <f>Table1[[#This Row],[APU
(units)]]*(1+Table1[[#This Row],[APU Trend]])^4</f>
        <v>1953.125</v>
      </c>
      <c r="K706" s="55">
        <f>Table1[[#This Row],[APU
(units)]]*(1+Table1[[#This Row],[APU Trend]])^5</f>
        <v>4882.8125</v>
      </c>
      <c r="L706" s="55">
        <f>Table1[[#This Row],[APU
(units)]]*(1+Table1[[#This Row],[APU Trend]])^6</f>
        <v>12207.03125</v>
      </c>
      <c r="M706" s="55">
        <f>Table1[[#This Row],[APU
(units)]]*(1+Table1[[#This Row],[APU Trend]])^7</f>
        <v>30517.578125</v>
      </c>
      <c r="N706" s="55">
        <f>Table1[[#This Row],[APU
(units)]]*(1+Table1[[#This Row],[APU Trend]])^8</f>
        <v>76293.9453125</v>
      </c>
      <c r="O706" s="55">
        <f>Table1[[#This Row],[APU
(units)]]*(1+Table1[[#This Row],[APU Trend]])^9</f>
        <v>190734.86328125</v>
      </c>
      <c r="P706" s="55">
        <f>Table1[[#This Row],[APU
(units)]]*(1+Table1[[#This Row],[APU Trend]])^10</f>
        <v>476837.158203125</v>
      </c>
      <c r="Q706" s="55">
        <f>Table1[[#This Row],[APU
(units)]]*(1+Table1[[#This Row],[APU Trend]])^11</f>
        <v>1192092.8955078125</v>
      </c>
      <c r="R706" s="55">
        <f>SUM(Table1[[#This Row],[Oct]:[September]])</f>
        <v>1986788.1591796875</v>
      </c>
      <c r="S706" s="55">
        <f>Table1[[#This Row],[On-Hand Stock ($)]]*Table1[[#This Row],[APU Trend]]</f>
        <v>46.551195957750011</v>
      </c>
      <c r="T706" s="87">
        <v>1.5</v>
      </c>
      <c r="U706" s="87" t="b">
        <f>IF(AND(Table1[[#This Row],[INVENTROY SIZING]]&lt;0,Table1[[#This Row],[Lead Time (days)]]&lt;30),TRUE,FALSE)</f>
        <v>0</v>
      </c>
      <c r="V706" s="28">
        <v>1</v>
      </c>
      <c r="W706" s="28">
        <f>1.65+SQRT((30)*Table1[[#This Row],[Demand variability (COV)]])+(V706*Table1[[#This Row],[APU
(units)]])^2</f>
        <v>2504.3886127875257</v>
      </c>
      <c r="X706" s="28">
        <f>(Table1[[#This Row],[INVENTORY IN UNITS ON HAND]]-W706)*Table1[[#This Row],[Std. Price ($)]]</f>
        <v>-16469.503899493142</v>
      </c>
      <c r="Y706" s="28">
        <v>0.25</v>
      </c>
      <c r="Z706" s="28">
        <v>6</v>
      </c>
    </row>
    <row r="707" spans="1:26" x14ac:dyDescent="0.15">
      <c r="A707" s="31">
        <v>88791.261651235254</v>
      </c>
      <c r="B707" s="32">
        <v>18.489999999999998</v>
      </c>
      <c r="C707" s="32">
        <v>400.06604909246084</v>
      </c>
      <c r="D707" s="32">
        <f>C707/Table1[[#This Row],[Std. Price ($)]]</f>
        <v>21.636887457677712</v>
      </c>
      <c r="E707" s="28">
        <v>18</v>
      </c>
      <c r="F707" s="28">
        <f>Table1[[#This Row],[APU
(units)]]*(1+Table1[[#This Row],[APU Trend]])^0</f>
        <v>18</v>
      </c>
      <c r="G707" s="28">
        <f>Table1[[#This Row],[APU
(units)]]*(1+Table1[[#This Row],[APU Trend]])^1</f>
        <v>16.2</v>
      </c>
      <c r="H707" s="28">
        <f>Table1[[#This Row],[APU
(units)]]*(1+Table1[[#This Row],[APU Trend]])^2</f>
        <v>14.580000000000002</v>
      </c>
      <c r="I707" s="55">
        <f>Table1[[#This Row],[APU
(units)]]*(1+Table1[[#This Row],[APU Trend]])^3</f>
        <v>13.122000000000002</v>
      </c>
      <c r="J707" s="55">
        <f>Table1[[#This Row],[APU
(units)]]*(1+Table1[[#This Row],[APU Trend]])^4</f>
        <v>11.809800000000003</v>
      </c>
      <c r="K707" s="55">
        <f>Table1[[#This Row],[APU
(units)]]*(1+Table1[[#This Row],[APU Trend]])^5</f>
        <v>10.628820000000003</v>
      </c>
      <c r="L707" s="55">
        <f>Table1[[#This Row],[APU
(units)]]*(1+Table1[[#This Row],[APU Trend]])^6</f>
        <v>9.5659380000000027</v>
      </c>
      <c r="M707" s="55">
        <f>Table1[[#This Row],[APU
(units)]]*(1+Table1[[#This Row],[APU Trend]])^7</f>
        <v>8.6093442000000024</v>
      </c>
      <c r="N707" s="55">
        <f>Table1[[#This Row],[APU
(units)]]*(1+Table1[[#This Row],[APU Trend]])^8</f>
        <v>7.7484097800000029</v>
      </c>
      <c r="O707" s="55">
        <f>Table1[[#This Row],[APU
(units)]]*(1+Table1[[#This Row],[APU Trend]])^9</f>
        <v>6.9735688020000026</v>
      </c>
      <c r="P707" s="55">
        <f>Table1[[#This Row],[APU
(units)]]*(1+Table1[[#This Row],[APU Trend]])^10</f>
        <v>6.2762119218000025</v>
      </c>
      <c r="Q707" s="55">
        <f>Table1[[#This Row],[APU
(units)]]*(1+Table1[[#This Row],[APU Trend]])^11</f>
        <v>5.6485907296200031</v>
      </c>
      <c r="R707" s="55">
        <f>SUM(Table1[[#This Row],[Oct]:[September]])</f>
        <v>129.16268343342003</v>
      </c>
      <c r="S707" s="55">
        <f>Table1[[#This Row],[On-Hand Stock ($)]]*Table1[[#This Row],[APU Trend]]</f>
        <v>-40.006604909246086</v>
      </c>
      <c r="T707" s="87">
        <v>-0.1</v>
      </c>
      <c r="U707" s="87" t="b">
        <f>IF(AND(Table1[[#This Row],[INVENTROY SIZING]]&lt;0,Table1[[#This Row],[Lead Time (days)]]&lt;30),TRUE,FALSE)</f>
        <v>1</v>
      </c>
      <c r="V707" s="28">
        <v>0.88</v>
      </c>
      <c r="W707" s="28">
        <f>1.65+SQRT((30)*Table1[[#This Row],[Demand variability (COV)]])+(V707*Table1[[#This Row],[APU
(units)]])^2</f>
        <v>260.10543443527075</v>
      </c>
      <c r="X707" s="28">
        <f>(Table1[[#This Row],[INVENTORY IN UNITS ON HAND]]-W707)*Table1[[#This Row],[Std. Price ($)]]</f>
        <v>-4409.2834336156948</v>
      </c>
      <c r="Y707" s="28">
        <v>1.9</v>
      </c>
      <c r="Z707" s="28">
        <v>16</v>
      </c>
    </row>
    <row r="708" spans="1:26" x14ac:dyDescent="0.15">
      <c r="A708" s="31">
        <v>97384.759690429506</v>
      </c>
      <c r="B708" s="32">
        <v>8.5569999999999986</v>
      </c>
      <c r="C708" s="32">
        <v>106.00366036271984</v>
      </c>
      <c r="D708" s="32">
        <f>C708/Table1[[#This Row],[Std. Price ($)]]</f>
        <v>12.387946752684336</v>
      </c>
      <c r="E708" s="28">
        <v>50</v>
      </c>
      <c r="F708" s="28">
        <f>Table1[[#This Row],[APU
(units)]]*(1+Table1[[#This Row],[APU Trend]])^0</f>
        <v>50</v>
      </c>
      <c r="G708" s="28">
        <f>Table1[[#This Row],[APU
(units)]]*(1+Table1[[#This Row],[APU Trend]])^1</f>
        <v>70</v>
      </c>
      <c r="H708" s="28">
        <f>Table1[[#This Row],[APU
(units)]]*(1+Table1[[#This Row],[APU Trend]])^2</f>
        <v>97.999999999999986</v>
      </c>
      <c r="I708" s="55">
        <f>Table1[[#This Row],[APU
(units)]]*(1+Table1[[#This Row],[APU Trend]])^3</f>
        <v>137.19999999999996</v>
      </c>
      <c r="J708" s="55">
        <f>Table1[[#This Row],[APU
(units)]]*(1+Table1[[#This Row],[APU Trend]])^4</f>
        <v>192.07999999999993</v>
      </c>
      <c r="K708" s="55">
        <f>Table1[[#This Row],[APU
(units)]]*(1+Table1[[#This Row],[APU Trend]])^5</f>
        <v>268.91199999999992</v>
      </c>
      <c r="L708" s="55">
        <f>Table1[[#This Row],[APU
(units)]]*(1+Table1[[#This Row],[APU Trend]])^6</f>
        <v>376.47679999999986</v>
      </c>
      <c r="M708" s="55">
        <f>Table1[[#This Row],[APU
(units)]]*(1+Table1[[#This Row],[APU Trend]])^7</f>
        <v>527.06751999999972</v>
      </c>
      <c r="N708" s="55">
        <f>Table1[[#This Row],[APU
(units)]]*(1+Table1[[#This Row],[APU Trend]])^8</f>
        <v>737.89452799999958</v>
      </c>
      <c r="O708" s="55">
        <f>Table1[[#This Row],[APU
(units)]]*(1+Table1[[#This Row],[APU Trend]])^9</f>
        <v>1033.0523391999993</v>
      </c>
      <c r="P708" s="55">
        <f>Table1[[#This Row],[APU
(units)]]*(1+Table1[[#This Row],[APU Trend]])^10</f>
        <v>1446.273274879999</v>
      </c>
      <c r="Q708" s="55">
        <f>Table1[[#This Row],[APU
(units)]]*(1+Table1[[#This Row],[APU Trend]])^11</f>
        <v>2024.7825848319983</v>
      </c>
      <c r="R708" s="55">
        <f>SUM(Table1[[#This Row],[Oct]:[September]])</f>
        <v>6961.7390469119955</v>
      </c>
      <c r="S708" s="55">
        <f>Table1[[#This Row],[On-Hand Stock ($)]]*Table1[[#This Row],[APU Trend]]</f>
        <v>42.401464145087942</v>
      </c>
      <c r="T708" s="87">
        <v>0.4</v>
      </c>
      <c r="U708" s="87" t="b">
        <f>IF(AND(Table1[[#This Row],[INVENTROY SIZING]]&lt;0,Table1[[#This Row],[Lead Time (days)]]&lt;30),TRUE,FALSE)</f>
        <v>0</v>
      </c>
      <c r="V708" s="28">
        <v>0.82</v>
      </c>
      <c r="W708" s="28">
        <f>1.65+SQRT((30)*Table1[[#This Row],[Demand variability (COV)]])+(V708*Table1[[#This Row],[APU
(units)]])^2</f>
        <v>1685.3886127875257</v>
      </c>
      <c r="X708" s="28">
        <f>(Table1[[#This Row],[INVENTORY IN UNITS ON HAND]]-W708)*Table1[[#This Row],[Std. Price ($)]]</f>
        <v>-14315.866699260136</v>
      </c>
      <c r="Y708" s="28">
        <v>0.25</v>
      </c>
      <c r="Z708" s="28">
        <v>15</v>
      </c>
    </row>
    <row r="709" spans="1:26" x14ac:dyDescent="0.15">
      <c r="A709" s="31">
        <v>44081.155706244477</v>
      </c>
      <c r="B709" s="32">
        <v>20.811999999999998</v>
      </c>
      <c r="C709" s="32">
        <v>179.77121250000005</v>
      </c>
      <c r="D709" s="32">
        <f>C709/Table1[[#This Row],[Std. Price ($)]]</f>
        <v>8.637863372093026</v>
      </c>
      <c r="E709" s="28">
        <v>50</v>
      </c>
      <c r="F709" s="28">
        <f>Table1[[#This Row],[APU
(units)]]*(1+Table1[[#This Row],[APU Trend]])^0</f>
        <v>50</v>
      </c>
      <c r="G709" s="28">
        <f>Table1[[#This Row],[APU
(units)]]*(1+Table1[[#This Row],[APU Trend]])^1</f>
        <v>110.00000000000001</v>
      </c>
      <c r="H709" s="28">
        <f>Table1[[#This Row],[APU
(units)]]*(1+Table1[[#This Row],[APU Trend]])^2</f>
        <v>242.00000000000003</v>
      </c>
      <c r="I709" s="55">
        <f>Table1[[#This Row],[APU
(units)]]*(1+Table1[[#This Row],[APU Trend]])^3</f>
        <v>532.4000000000002</v>
      </c>
      <c r="J709" s="55">
        <f>Table1[[#This Row],[APU
(units)]]*(1+Table1[[#This Row],[APU Trend]])^4</f>
        <v>1171.2800000000004</v>
      </c>
      <c r="K709" s="55">
        <f>Table1[[#This Row],[APU
(units)]]*(1+Table1[[#This Row],[APU Trend]])^5</f>
        <v>2576.8160000000007</v>
      </c>
      <c r="L709" s="55">
        <f>Table1[[#This Row],[APU
(units)]]*(1+Table1[[#This Row],[APU Trend]])^6</f>
        <v>5668.995200000003</v>
      </c>
      <c r="M709" s="55">
        <f>Table1[[#This Row],[APU
(units)]]*(1+Table1[[#This Row],[APU Trend]])^7</f>
        <v>12471.789440000008</v>
      </c>
      <c r="N709" s="55">
        <f>Table1[[#This Row],[APU
(units)]]*(1+Table1[[#This Row],[APU Trend]])^8</f>
        <v>27437.936768000014</v>
      </c>
      <c r="O709" s="55">
        <f>Table1[[#This Row],[APU
(units)]]*(1+Table1[[#This Row],[APU Trend]])^9</f>
        <v>60363.460889600035</v>
      </c>
      <c r="P709" s="55">
        <f>Table1[[#This Row],[APU
(units)]]*(1+Table1[[#This Row],[APU Trend]])^10</f>
        <v>132799.61395712011</v>
      </c>
      <c r="Q709" s="55">
        <f>Table1[[#This Row],[APU
(units)]]*(1+Table1[[#This Row],[APU Trend]])^11</f>
        <v>292159.15070566424</v>
      </c>
      <c r="R709" s="55">
        <f>SUM(Table1[[#This Row],[Oct]:[September]])</f>
        <v>535583.44296038442</v>
      </c>
      <c r="S709" s="55">
        <f>Table1[[#This Row],[On-Hand Stock ($)]]*Table1[[#This Row],[APU Trend]]</f>
        <v>215.72545500000004</v>
      </c>
      <c r="T709" s="87">
        <v>1.2</v>
      </c>
      <c r="U709" s="87" t="b">
        <f>IF(AND(Table1[[#This Row],[INVENTROY SIZING]]&lt;0,Table1[[#This Row],[Lead Time (days)]]&lt;30),TRUE,FALSE)</f>
        <v>0</v>
      </c>
      <c r="V709" s="28">
        <v>1</v>
      </c>
      <c r="W709" s="28">
        <f>1.65+SQRT((30)*Table1[[#This Row],[Demand variability (COV)]])+(V709*Table1[[#This Row],[APU
(units)]])^2</f>
        <v>2504.3886127875257</v>
      </c>
      <c r="X709" s="28">
        <f>(Table1[[#This Row],[INVENTORY IN UNITS ON HAND]]-W709)*Table1[[#This Row],[Std. Price ($)]]</f>
        <v>-51941.564596833981</v>
      </c>
      <c r="Y709" s="28">
        <v>0.25</v>
      </c>
      <c r="Z709" s="28">
        <v>15</v>
      </c>
    </row>
    <row r="710" spans="1:26" x14ac:dyDescent="0.15">
      <c r="A710" s="31">
        <v>48256.787679290355</v>
      </c>
      <c r="B710" s="32">
        <v>6.418838759999999</v>
      </c>
      <c r="C710" s="32">
        <v>138.14962378661252</v>
      </c>
      <c r="D710" s="32">
        <f>C710/Table1[[#This Row],[Std. Price ($)]]</f>
        <v>21.522525950879711</v>
      </c>
      <c r="E710" s="28">
        <v>26</v>
      </c>
      <c r="F710" s="28">
        <f>Table1[[#This Row],[APU
(units)]]*(1+Table1[[#This Row],[APU Trend]])^0</f>
        <v>26</v>
      </c>
      <c r="G710" s="28">
        <f>Table1[[#This Row],[APU
(units)]]*(1+Table1[[#This Row],[APU Trend]])^1</f>
        <v>65</v>
      </c>
      <c r="H710" s="28">
        <f>Table1[[#This Row],[APU
(units)]]*(1+Table1[[#This Row],[APU Trend]])^2</f>
        <v>162.5</v>
      </c>
      <c r="I710" s="55">
        <f>Table1[[#This Row],[APU
(units)]]*(1+Table1[[#This Row],[APU Trend]])^3</f>
        <v>406.25</v>
      </c>
      <c r="J710" s="55">
        <f>Table1[[#This Row],[APU
(units)]]*(1+Table1[[#This Row],[APU Trend]])^4</f>
        <v>1015.625</v>
      </c>
      <c r="K710" s="55">
        <f>Table1[[#This Row],[APU
(units)]]*(1+Table1[[#This Row],[APU Trend]])^5</f>
        <v>2539.0625</v>
      </c>
      <c r="L710" s="55">
        <f>Table1[[#This Row],[APU
(units)]]*(1+Table1[[#This Row],[APU Trend]])^6</f>
        <v>6347.65625</v>
      </c>
      <c r="M710" s="55">
        <f>Table1[[#This Row],[APU
(units)]]*(1+Table1[[#This Row],[APU Trend]])^7</f>
        <v>15869.140625</v>
      </c>
      <c r="N710" s="55">
        <f>Table1[[#This Row],[APU
(units)]]*(1+Table1[[#This Row],[APU Trend]])^8</f>
        <v>39672.8515625</v>
      </c>
      <c r="O710" s="55">
        <f>Table1[[#This Row],[APU
(units)]]*(1+Table1[[#This Row],[APU Trend]])^9</f>
        <v>99182.12890625</v>
      </c>
      <c r="P710" s="55">
        <f>Table1[[#This Row],[APU
(units)]]*(1+Table1[[#This Row],[APU Trend]])^10</f>
        <v>247955.322265625</v>
      </c>
      <c r="Q710" s="55">
        <f>Table1[[#This Row],[APU
(units)]]*(1+Table1[[#This Row],[APU Trend]])^11</f>
        <v>619888.3056640625</v>
      </c>
      <c r="R710" s="55">
        <f>SUM(Table1[[#This Row],[Oct]:[September]])</f>
        <v>1033129.8427734375</v>
      </c>
      <c r="S710" s="55">
        <f>Table1[[#This Row],[On-Hand Stock ($)]]*Table1[[#This Row],[APU Trend]]</f>
        <v>207.22443567991877</v>
      </c>
      <c r="T710" s="87">
        <v>1.5</v>
      </c>
      <c r="U710" s="87" t="b">
        <f>IF(AND(Table1[[#This Row],[INVENTROY SIZING]]&lt;0,Table1[[#This Row],[Lead Time (days)]]&lt;30),TRUE,FALSE)</f>
        <v>0</v>
      </c>
      <c r="V710" s="28">
        <v>1</v>
      </c>
      <c r="W710" s="28">
        <f>1.65+SQRT((30)*Table1[[#This Row],[Demand variability (COV)]])+(V710*Table1[[#This Row],[APU
(units)]])^2</f>
        <v>684.99846922834956</v>
      </c>
      <c r="X710" s="28">
        <f>(Table1[[#This Row],[INVENTORY IN UNITS ON HAND]]-W710)*Table1[[#This Row],[Std. Price ($)]]</f>
        <v>-4258.7451010369841</v>
      </c>
      <c r="Y710" s="28">
        <v>1.8</v>
      </c>
      <c r="Z710" s="28">
        <v>11</v>
      </c>
    </row>
    <row r="711" spans="1:26" x14ac:dyDescent="0.15">
      <c r="A711" s="31">
        <v>36569.782607859823</v>
      </c>
      <c r="B711" s="32">
        <v>6.6571395999999998</v>
      </c>
      <c r="C711" s="32">
        <v>6.246190985100001</v>
      </c>
      <c r="D711" s="32">
        <f>C711/Table1[[#This Row],[Std. Price ($)]]</f>
        <v>0.93826949116404301</v>
      </c>
      <c r="E711" s="28">
        <v>10</v>
      </c>
      <c r="F711" s="28">
        <f>Table1[[#This Row],[APU
(units)]]*(1+Table1[[#This Row],[APU Trend]])^0</f>
        <v>10</v>
      </c>
      <c r="G711" s="28">
        <f>Table1[[#This Row],[APU
(units)]]*(1+Table1[[#This Row],[APU Trend]])^1</f>
        <v>18</v>
      </c>
      <c r="H711" s="28">
        <f>Table1[[#This Row],[APU
(units)]]*(1+Table1[[#This Row],[APU Trend]])^2</f>
        <v>32.400000000000006</v>
      </c>
      <c r="I711" s="55">
        <f>Table1[[#This Row],[APU
(units)]]*(1+Table1[[#This Row],[APU Trend]])^3</f>
        <v>58.320000000000007</v>
      </c>
      <c r="J711" s="55">
        <f>Table1[[#This Row],[APU
(units)]]*(1+Table1[[#This Row],[APU Trend]])^4</f>
        <v>104.97600000000003</v>
      </c>
      <c r="K711" s="55">
        <f>Table1[[#This Row],[APU
(units)]]*(1+Table1[[#This Row],[APU Trend]])^5</f>
        <v>188.95680000000004</v>
      </c>
      <c r="L711" s="55">
        <f>Table1[[#This Row],[APU
(units)]]*(1+Table1[[#This Row],[APU Trend]])^6</f>
        <v>340.12224000000009</v>
      </c>
      <c r="M711" s="55">
        <f>Table1[[#This Row],[APU
(units)]]*(1+Table1[[#This Row],[APU Trend]])^7</f>
        <v>612.22003200000017</v>
      </c>
      <c r="N711" s="55">
        <f>Table1[[#This Row],[APU
(units)]]*(1+Table1[[#This Row],[APU Trend]])^8</f>
        <v>1101.9960576000003</v>
      </c>
      <c r="O711" s="55">
        <f>Table1[[#This Row],[APU
(units)]]*(1+Table1[[#This Row],[APU Trend]])^9</f>
        <v>1983.5929036800007</v>
      </c>
      <c r="P711" s="55">
        <f>Table1[[#This Row],[APU
(units)]]*(1+Table1[[#This Row],[APU Trend]])^10</f>
        <v>3570.4672266240013</v>
      </c>
      <c r="Q711" s="55">
        <f>Table1[[#This Row],[APU
(units)]]*(1+Table1[[#This Row],[APU Trend]])^11</f>
        <v>6426.8410079232035</v>
      </c>
      <c r="R711" s="55">
        <f>SUM(Table1[[#This Row],[Oct]:[September]])</f>
        <v>14447.892267827207</v>
      </c>
      <c r="S711" s="55">
        <f>Table1[[#This Row],[On-Hand Stock ($)]]*Table1[[#This Row],[APU Trend]]</f>
        <v>4.9969527880800015</v>
      </c>
      <c r="T711" s="87">
        <v>0.8</v>
      </c>
      <c r="U711" s="87" t="b">
        <f>IF(AND(Table1[[#This Row],[INVENTROY SIZING]]&lt;0,Table1[[#This Row],[Lead Time (days)]]&lt;30),TRUE,FALSE)</f>
        <v>0</v>
      </c>
      <c r="V711" s="28">
        <v>1</v>
      </c>
      <c r="W711" s="28">
        <f>1.65+SQRT((30)*Table1[[#This Row],[Demand variability (COV)]])+(V711*Table1[[#This Row],[APU
(units)]])^2</f>
        <v>104.38861278752583</v>
      </c>
      <c r="X711" s="28">
        <f>(Table1[[#This Row],[INVENTORY IN UNITS ON HAND]]-W711)*Table1[[#This Row],[Std. Price ($)]]</f>
        <v>-688.68337699180449</v>
      </c>
      <c r="Y711" s="28">
        <v>0.25</v>
      </c>
      <c r="Z711" s="28">
        <v>6</v>
      </c>
    </row>
    <row r="712" spans="1:26" x14ac:dyDescent="0.15">
      <c r="A712" s="31">
        <v>84269.572768459402</v>
      </c>
      <c r="B712" s="32">
        <v>9.0368799999999982</v>
      </c>
      <c r="C712" s="32">
        <v>56.803058034370608</v>
      </c>
      <c r="D712" s="32">
        <f>C712/Table1[[#This Row],[Std. Price ($)]]</f>
        <v>6.2856935174939377</v>
      </c>
      <c r="E712" s="28">
        <v>18</v>
      </c>
      <c r="F712" s="28">
        <f>Table1[[#This Row],[APU
(units)]]*(1+Table1[[#This Row],[APU Trend]])^0</f>
        <v>18</v>
      </c>
      <c r="G712" s="28">
        <f>Table1[[#This Row],[APU
(units)]]*(1+Table1[[#This Row],[APU Trend]])^1</f>
        <v>32.4</v>
      </c>
      <c r="H712" s="28">
        <f>Table1[[#This Row],[APU
(units)]]*(1+Table1[[#This Row],[APU Trend]])^2</f>
        <v>58.320000000000007</v>
      </c>
      <c r="I712" s="55">
        <f>Table1[[#This Row],[APU
(units)]]*(1+Table1[[#This Row],[APU Trend]])^3</f>
        <v>104.97600000000001</v>
      </c>
      <c r="J712" s="55">
        <f>Table1[[#This Row],[APU
(units)]]*(1+Table1[[#This Row],[APU Trend]])^4</f>
        <v>188.95680000000004</v>
      </c>
      <c r="K712" s="55">
        <f>Table1[[#This Row],[APU
(units)]]*(1+Table1[[#This Row],[APU Trend]])^5</f>
        <v>340.12224000000009</v>
      </c>
      <c r="L712" s="55">
        <f>Table1[[#This Row],[APU
(units)]]*(1+Table1[[#This Row],[APU Trend]])^6</f>
        <v>612.22003200000017</v>
      </c>
      <c r="M712" s="55">
        <f>Table1[[#This Row],[APU
(units)]]*(1+Table1[[#This Row],[APU Trend]])^7</f>
        <v>1101.9960576000003</v>
      </c>
      <c r="N712" s="55">
        <f>Table1[[#This Row],[APU
(units)]]*(1+Table1[[#This Row],[APU Trend]])^8</f>
        <v>1983.5929036800007</v>
      </c>
      <c r="O712" s="55">
        <f>Table1[[#This Row],[APU
(units)]]*(1+Table1[[#This Row],[APU Trend]])^9</f>
        <v>3570.4672266240013</v>
      </c>
      <c r="P712" s="55">
        <f>Table1[[#This Row],[APU
(units)]]*(1+Table1[[#This Row],[APU Trend]])^10</f>
        <v>6426.8410079232026</v>
      </c>
      <c r="Q712" s="55">
        <f>Table1[[#This Row],[APU
(units)]]*(1+Table1[[#This Row],[APU Trend]])^11</f>
        <v>11568.313814261766</v>
      </c>
      <c r="R712" s="55">
        <f>SUM(Table1[[#This Row],[Oct]:[September]])</f>
        <v>26006.206082088975</v>
      </c>
      <c r="S712" s="55">
        <f>Table1[[#This Row],[On-Hand Stock ($)]]*Table1[[#This Row],[APU Trend]]</f>
        <v>45.442446427496492</v>
      </c>
      <c r="T712" s="87">
        <v>0.8</v>
      </c>
      <c r="U712" s="87" t="b">
        <f>IF(AND(Table1[[#This Row],[INVENTROY SIZING]]&lt;0,Table1[[#This Row],[Lead Time (days)]]&lt;30),TRUE,FALSE)</f>
        <v>0</v>
      </c>
      <c r="V712" s="28">
        <v>0.75</v>
      </c>
      <c r="W712" s="28">
        <f>1.65+SQRT((30)*Table1[[#This Row],[Demand variability (COV)]])+(V712*Table1[[#This Row],[APU
(units)]])^2</f>
        <v>190.33428317685815</v>
      </c>
      <c r="X712" s="28">
        <f>(Table1[[#This Row],[INVENTORY IN UNITS ON HAND]]-W712)*Table1[[#This Row],[Std. Price ($)]]</f>
        <v>-1663.2250189209149</v>
      </c>
      <c r="Y712" s="28">
        <v>1.38</v>
      </c>
      <c r="Z712" s="28">
        <v>6</v>
      </c>
    </row>
    <row r="713" spans="1:26" x14ac:dyDescent="0.15">
      <c r="A713" s="31">
        <v>5146.4113266916356</v>
      </c>
      <c r="B713" s="32">
        <v>8.427999999999999</v>
      </c>
      <c r="C713" s="32">
        <v>160.42346495999999</v>
      </c>
      <c r="D713" s="32">
        <f>C713/Table1[[#This Row],[Std. Price ($)]]</f>
        <v>19.034582933080209</v>
      </c>
      <c r="E713" s="28">
        <v>18</v>
      </c>
      <c r="F713" s="28">
        <f>Table1[[#This Row],[APU
(units)]]*(1+Table1[[#This Row],[APU Trend]])^0</f>
        <v>18</v>
      </c>
      <c r="G713" s="28">
        <f>Table1[[#This Row],[APU
(units)]]*(1+Table1[[#This Row],[APU Trend]])^1</f>
        <v>5.4</v>
      </c>
      <c r="H713" s="28">
        <f>Table1[[#This Row],[APU
(units)]]*(1+Table1[[#This Row],[APU Trend]])^2</f>
        <v>1.6200000000000006</v>
      </c>
      <c r="I713" s="55">
        <f>Table1[[#This Row],[APU
(units)]]*(1+Table1[[#This Row],[APU Trend]])^3</f>
        <v>0.48600000000000021</v>
      </c>
      <c r="J713" s="55">
        <f>Table1[[#This Row],[APU
(units)]]*(1+Table1[[#This Row],[APU Trend]])^4</f>
        <v>0.1458000000000001</v>
      </c>
      <c r="K713" s="55">
        <f>Table1[[#This Row],[APU
(units)]]*(1+Table1[[#This Row],[APU Trend]])^5</f>
        <v>4.3740000000000029E-2</v>
      </c>
      <c r="L713" s="55">
        <f>Table1[[#This Row],[APU
(units)]]*(1+Table1[[#This Row],[APU Trend]])^6</f>
        <v>1.312200000000001E-2</v>
      </c>
      <c r="M713" s="55">
        <f>Table1[[#This Row],[APU
(units)]]*(1+Table1[[#This Row],[APU Trend]])^7</f>
        <v>3.9366000000000036E-3</v>
      </c>
      <c r="N713" s="55">
        <f>Table1[[#This Row],[APU
(units)]]*(1+Table1[[#This Row],[APU Trend]])^8</f>
        <v>1.1809800000000012E-3</v>
      </c>
      <c r="O713" s="55">
        <f>Table1[[#This Row],[APU
(units)]]*(1+Table1[[#This Row],[APU Trend]])^9</f>
        <v>3.5429400000000044E-4</v>
      </c>
      <c r="P713" s="55">
        <f>Table1[[#This Row],[APU
(units)]]*(1+Table1[[#This Row],[APU Trend]])^10</f>
        <v>1.0628820000000013E-4</v>
      </c>
      <c r="Q713" s="55">
        <f>Table1[[#This Row],[APU
(units)]]*(1+Table1[[#This Row],[APU Trend]])^11</f>
        <v>3.1886460000000045E-5</v>
      </c>
      <c r="R713" s="55">
        <f>SUM(Table1[[#This Row],[Oct]:[September]])</f>
        <v>25.714272048660003</v>
      </c>
      <c r="S713" s="55">
        <f>Table1[[#This Row],[On-Hand Stock ($)]]*Table1[[#This Row],[APU Trend]]</f>
        <v>-112.29642547199998</v>
      </c>
      <c r="T713" s="87">
        <v>-0.7</v>
      </c>
      <c r="U713" s="87" t="b">
        <f>IF(AND(Table1[[#This Row],[INVENTROY SIZING]]&lt;0,Table1[[#This Row],[Lead Time (days)]]&lt;30),TRUE,FALSE)</f>
        <v>1</v>
      </c>
      <c r="V713" s="28">
        <v>1</v>
      </c>
      <c r="W713" s="28">
        <f>1.65+SQRT((30)*Table1[[#This Row],[Demand variability (COV)]])+(V713*Table1[[#This Row],[APU
(units)]])^2</f>
        <v>332.57820323027551</v>
      </c>
      <c r="X713" s="28">
        <f>(Table1[[#This Row],[INVENTORY IN UNITS ON HAND]]-W713)*Table1[[#This Row],[Std. Price ($)]]</f>
        <v>-2642.5456318647616</v>
      </c>
      <c r="Y713" s="28">
        <v>1.6</v>
      </c>
      <c r="Z713" s="28">
        <v>16</v>
      </c>
    </row>
    <row r="714" spans="1:26" x14ac:dyDescent="0.15">
      <c r="A714" s="31">
        <v>31118.553383577007</v>
      </c>
      <c r="B714" s="32">
        <v>5.4112962999999992</v>
      </c>
      <c r="C714" s="32">
        <v>32.074826780865003</v>
      </c>
      <c r="D714" s="32">
        <f>C714/Table1[[#This Row],[Std. Price ($)]]</f>
        <v>5.9273832003738196</v>
      </c>
      <c r="E714" s="28">
        <v>58</v>
      </c>
      <c r="F714" s="28">
        <f>Table1[[#This Row],[APU
(units)]]*(1+Table1[[#This Row],[APU Trend]])^0</f>
        <v>58</v>
      </c>
      <c r="G714" s="28">
        <f>Table1[[#This Row],[APU
(units)]]*(1+Table1[[#This Row],[APU Trend]])^1</f>
        <v>34.799999999999997</v>
      </c>
      <c r="H714" s="28">
        <f>Table1[[#This Row],[APU
(units)]]*(1+Table1[[#This Row],[APU Trend]])^2</f>
        <v>20.88</v>
      </c>
      <c r="I714" s="55">
        <f>Table1[[#This Row],[APU
(units)]]*(1+Table1[[#This Row],[APU Trend]])^3</f>
        <v>12.528</v>
      </c>
      <c r="J714" s="55">
        <f>Table1[[#This Row],[APU
(units)]]*(1+Table1[[#This Row],[APU Trend]])^4</f>
        <v>7.5167999999999999</v>
      </c>
      <c r="K714" s="55">
        <f>Table1[[#This Row],[APU
(units)]]*(1+Table1[[#This Row],[APU Trend]])^5</f>
        <v>4.5100799999999994</v>
      </c>
      <c r="L714" s="55">
        <f>Table1[[#This Row],[APU
(units)]]*(1+Table1[[#This Row],[APU Trend]])^6</f>
        <v>2.7060479999999996</v>
      </c>
      <c r="M714" s="55">
        <f>Table1[[#This Row],[APU
(units)]]*(1+Table1[[#This Row],[APU Trend]])^7</f>
        <v>1.6236287999999999</v>
      </c>
      <c r="N714" s="55">
        <f>Table1[[#This Row],[APU
(units)]]*(1+Table1[[#This Row],[APU Trend]])^8</f>
        <v>0.97417727999999981</v>
      </c>
      <c r="O714" s="55">
        <f>Table1[[#This Row],[APU
(units)]]*(1+Table1[[#This Row],[APU Trend]])^9</f>
        <v>0.58450636799999989</v>
      </c>
      <c r="P714" s="55">
        <f>Table1[[#This Row],[APU
(units)]]*(1+Table1[[#This Row],[APU Trend]])^10</f>
        <v>0.35070382079999995</v>
      </c>
      <c r="Q714" s="55">
        <f>Table1[[#This Row],[APU
(units)]]*(1+Table1[[#This Row],[APU Trend]])^11</f>
        <v>0.21042229247999997</v>
      </c>
      <c r="R714" s="55">
        <f>SUM(Table1[[#This Row],[Oct]:[September]])</f>
        <v>144.68436656127997</v>
      </c>
      <c r="S714" s="55">
        <f>Table1[[#This Row],[On-Hand Stock ($)]]*Table1[[#This Row],[APU Trend]]</f>
        <v>-12.829930712346002</v>
      </c>
      <c r="T714" s="87">
        <v>-0.4</v>
      </c>
      <c r="U714" s="87" t="b">
        <f>IF(AND(Table1[[#This Row],[INVENTROY SIZING]]&lt;0,Table1[[#This Row],[Lead Time (days)]]&lt;30),TRUE,FALSE)</f>
        <v>1</v>
      </c>
      <c r="V714" s="28">
        <v>1</v>
      </c>
      <c r="W714" s="28">
        <f>1.65+SQRT((30)*Table1[[#This Row],[Demand variability (COV)]])+(V714*Table1[[#This Row],[APU
(units)]])^2</f>
        <v>3368.3886127875257</v>
      </c>
      <c r="X714" s="28">
        <f>(Table1[[#This Row],[INVENTORY IN UNITS ON HAND]]-W714)*Table1[[#This Row],[Std. Price ($)]]</f>
        <v>-18195.274010558405</v>
      </c>
      <c r="Y714" s="28">
        <v>0.25</v>
      </c>
      <c r="Z714" s="28">
        <v>6</v>
      </c>
    </row>
    <row r="715" spans="1:26" x14ac:dyDescent="0.15">
      <c r="A715" s="31">
        <v>37528.558240653118</v>
      </c>
      <c r="B715" s="32">
        <v>14.920018739999998</v>
      </c>
      <c r="C715" s="32">
        <v>524.62514915816337</v>
      </c>
      <c r="D715" s="32">
        <f>C715/Table1[[#This Row],[Std. Price ($)]]</f>
        <v>35.162499344029875</v>
      </c>
      <c r="E715" s="28">
        <v>26</v>
      </c>
      <c r="F715" s="28">
        <f>Table1[[#This Row],[APU
(units)]]*(1+Table1[[#This Row],[APU Trend]])^0</f>
        <v>26</v>
      </c>
      <c r="G715" s="28">
        <f>Table1[[#This Row],[APU
(units)]]*(1+Table1[[#This Row],[APU Trend]])^1</f>
        <v>31.2</v>
      </c>
      <c r="H715" s="28">
        <f>Table1[[#This Row],[APU
(units)]]*(1+Table1[[#This Row],[APU Trend]])^2</f>
        <v>37.44</v>
      </c>
      <c r="I715" s="55">
        <f>Table1[[#This Row],[APU
(units)]]*(1+Table1[[#This Row],[APU Trend]])^3</f>
        <v>44.927999999999997</v>
      </c>
      <c r="J715" s="55">
        <f>Table1[[#This Row],[APU
(units)]]*(1+Table1[[#This Row],[APU Trend]])^4</f>
        <v>53.913599999999995</v>
      </c>
      <c r="K715" s="55">
        <f>Table1[[#This Row],[APU
(units)]]*(1+Table1[[#This Row],[APU Trend]])^5</f>
        <v>64.69632</v>
      </c>
      <c r="L715" s="55">
        <f>Table1[[#This Row],[APU
(units)]]*(1+Table1[[#This Row],[APU Trend]])^6</f>
        <v>77.635583999999994</v>
      </c>
      <c r="M715" s="55">
        <f>Table1[[#This Row],[APU
(units)]]*(1+Table1[[#This Row],[APU Trend]])^7</f>
        <v>93.162700799999996</v>
      </c>
      <c r="N715" s="55">
        <f>Table1[[#This Row],[APU
(units)]]*(1+Table1[[#This Row],[APU Trend]])^8</f>
        <v>111.79524095999999</v>
      </c>
      <c r="O715" s="55">
        <f>Table1[[#This Row],[APU
(units)]]*(1+Table1[[#This Row],[APU Trend]])^9</f>
        <v>134.15428915199999</v>
      </c>
      <c r="P715" s="55">
        <f>Table1[[#This Row],[APU
(units)]]*(1+Table1[[#This Row],[APU Trend]])^10</f>
        <v>160.98514698239998</v>
      </c>
      <c r="Q715" s="55">
        <f>Table1[[#This Row],[APU
(units)]]*(1+Table1[[#This Row],[APU Trend]])^11</f>
        <v>193.18217637887997</v>
      </c>
      <c r="R715" s="55">
        <f>SUM(Table1[[#This Row],[Oct]:[September]])</f>
        <v>1029.0930582732799</v>
      </c>
      <c r="S715" s="55">
        <f>Table1[[#This Row],[On-Hand Stock ($)]]*Table1[[#This Row],[APU Trend]]</f>
        <v>104.92502983163268</v>
      </c>
      <c r="T715" s="87">
        <v>0.2</v>
      </c>
      <c r="U715" s="87" t="b">
        <f>IF(AND(Table1[[#This Row],[INVENTROY SIZING]]&lt;0,Table1[[#This Row],[Lead Time (days)]]&lt;30),TRUE,FALSE)</f>
        <v>0</v>
      </c>
      <c r="V715" s="28">
        <v>1</v>
      </c>
      <c r="W715" s="28">
        <f>1.65+SQRT((30)*Table1[[#This Row],[Demand variability (COV)]])+(V715*Table1[[#This Row],[APU
(units)]])^2</f>
        <v>683.62494769851583</v>
      </c>
      <c r="X715" s="28">
        <f>(Table1[[#This Row],[INVENTORY IN UNITS ON HAND]]-W715)*Table1[[#This Row],[Std. Price ($)]]</f>
        <v>-9675.071881635211</v>
      </c>
      <c r="Y715" s="28">
        <v>1.19</v>
      </c>
      <c r="Z715" s="28">
        <v>28</v>
      </c>
    </row>
    <row r="716" spans="1:26" x14ac:dyDescent="0.15">
      <c r="A716" s="31">
        <v>47743.741848112644</v>
      </c>
      <c r="B716" s="32">
        <v>26.272999999999996</v>
      </c>
      <c r="C716" s="32">
        <v>1003.2216701173332</v>
      </c>
      <c r="D716" s="32">
        <f>C716/Table1[[#This Row],[Std. Price ($)]]</f>
        <v>38.184511480125352</v>
      </c>
      <c r="E716" s="28">
        <v>34</v>
      </c>
      <c r="F716" s="28">
        <f>Table1[[#This Row],[APU
(units)]]*(1+Table1[[#This Row],[APU Trend]])^0</f>
        <v>34</v>
      </c>
      <c r="G716" s="28">
        <f>Table1[[#This Row],[APU
(units)]]*(1+Table1[[#This Row],[APU Trend]])^1</f>
        <v>27.200000000000003</v>
      </c>
      <c r="H716" s="28">
        <f>Table1[[#This Row],[APU
(units)]]*(1+Table1[[#This Row],[APU Trend]])^2</f>
        <v>21.760000000000005</v>
      </c>
      <c r="I716" s="55">
        <f>Table1[[#This Row],[APU
(units)]]*(1+Table1[[#This Row],[APU Trend]])^3</f>
        <v>17.408000000000005</v>
      </c>
      <c r="J716" s="55">
        <f>Table1[[#This Row],[APU
(units)]]*(1+Table1[[#This Row],[APU Trend]])^4</f>
        <v>13.926400000000006</v>
      </c>
      <c r="K716" s="55">
        <f>Table1[[#This Row],[APU
(units)]]*(1+Table1[[#This Row],[APU Trend]])^5</f>
        <v>11.141120000000006</v>
      </c>
      <c r="L716" s="55">
        <f>Table1[[#This Row],[APU
(units)]]*(1+Table1[[#This Row],[APU Trend]])^6</f>
        <v>8.9128960000000053</v>
      </c>
      <c r="M716" s="55">
        <f>Table1[[#This Row],[APU
(units)]]*(1+Table1[[#This Row],[APU Trend]])^7</f>
        <v>7.1303168000000055</v>
      </c>
      <c r="N716" s="55">
        <f>Table1[[#This Row],[APU
(units)]]*(1+Table1[[#This Row],[APU Trend]])^8</f>
        <v>5.7042534400000049</v>
      </c>
      <c r="O716" s="55">
        <f>Table1[[#This Row],[APU
(units)]]*(1+Table1[[#This Row],[APU Trend]])^9</f>
        <v>4.5634027520000044</v>
      </c>
      <c r="P716" s="55">
        <f>Table1[[#This Row],[APU
(units)]]*(1+Table1[[#This Row],[APU Trend]])^10</f>
        <v>3.6507222016000038</v>
      </c>
      <c r="Q716" s="55">
        <f>Table1[[#This Row],[APU
(units)]]*(1+Table1[[#This Row],[APU Trend]])^11</f>
        <v>2.9205777612800032</v>
      </c>
      <c r="R716" s="55">
        <f>SUM(Table1[[#This Row],[Oct]:[September]])</f>
        <v>158.31768895488003</v>
      </c>
      <c r="S716" s="55">
        <f>Table1[[#This Row],[On-Hand Stock ($)]]*Table1[[#This Row],[APU Trend]]</f>
        <v>-200.64433402346666</v>
      </c>
      <c r="T716" s="87">
        <v>-0.2</v>
      </c>
      <c r="U716" s="87" t="b">
        <f>IF(AND(Table1[[#This Row],[INVENTROY SIZING]]&lt;0,Table1[[#This Row],[Lead Time (days)]]&lt;30),TRUE,FALSE)</f>
        <v>1</v>
      </c>
      <c r="V716" s="28">
        <v>1</v>
      </c>
      <c r="W716" s="28">
        <f>1.65+SQRT((30)*Table1[[#This Row],[Demand variability (COV)]])+(V716*Table1[[#This Row],[APU
(units)]])^2</f>
        <v>1164.3805274681856</v>
      </c>
      <c r="X716" s="28">
        <f>(Table1[[#This Row],[INVENTORY IN UNITS ON HAND]]-W716)*Table1[[#This Row],[Std. Price ($)]]</f>
        <v>-29588.547928054304</v>
      </c>
      <c r="Y716" s="28">
        <v>1.51</v>
      </c>
      <c r="Z716" s="28">
        <v>16</v>
      </c>
    </row>
    <row r="717" spans="1:26" x14ac:dyDescent="0.15">
      <c r="A717" s="31">
        <v>64810.322980241472</v>
      </c>
      <c r="B717" s="32">
        <v>79.711676129999987</v>
      </c>
      <c r="C717" s="32">
        <v>3644.8899664993664</v>
      </c>
      <c r="D717" s="32">
        <f>C717/Table1[[#This Row],[Std. Price ($)]]</f>
        <v>45.725923019796966</v>
      </c>
      <c r="E717" s="28">
        <v>34</v>
      </c>
      <c r="F717" s="28">
        <f>Table1[[#This Row],[APU
(units)]]*(1+Table1[[#This Row],[APU Trend]])^0</f>
        <v>34</v>
      </c>
      <c r="G717" s="28">
        <f>Table1[[#This Row],[APU
(units)]]*(1+Table1[[#This Row],[APU Trend]])^1</f>
        <v>74.800000000000011</v>
      </c>
      <c r="H717" s="28">
        <f>Table1[[#This Row],[APU
(units)]]*(1+Table1[[#This Row],[APU Trend]])^2</f>
        <v>164.56000000000003</v>
      </c>
      <c r="I717" s="55">
        <f>Table1[[#This Row],[APU
(units)]]*(1+Table1[[#This Row],[APU Trend]])^3</f>
        <v>362.0320000000001</v>
      </c>
      <c r="J717" s="55">
        <f>Table1[[#This Row],[APU
(units)]]*(1+Table1[[#This Row],[APU Trend]])^4</f>
        <v>796.47040000000027</v>
      </c>
      <c r="K717" s="55">
        <f>Table1[[#This Row],[APU
(units)]]*(1+Table1[[#This Row],[APU Trend]])^5</f>
        <v>1752.2348800000007</v>
      </c>
      <c r="L717" s="55">
        <f>Table1[[#This Row],[APU
(units)]]*(1+Table1[[#This Row],[APU Trend]])^6</f>
        <v>3854.9167360000019</v>
      </c>
      <c r="M717" s="55">
        <f>Table1[[#This Row],[APU
(units)]]*(1+Table1[[#This Row],[APU Trend]])^7</f>
        <v>8480.8168192000048</v>
      </c>
      <c r="N717" s="55">
        <f>Table1[[#This Row],[APU
(units)]]*(1+Table1[[#This Row],[APU Trend]])^8</f>
        <v>18657.797002240011</v>
      </c>
      <c r="O717" s="55">
        <f>Table1[[#This Row],[APU
(units)]]*(1+Table1[[#This Row],[APU Trend]])^9</f>
        <v>41047.153404928024</v>
      </c>
      <c r="P717" s="55">
        <f>Table1[[#This Row],[APU
(units)]]*(1+Table1[[#This Row],[APU Trend]])^10</f>
        <v>90303.737490841668</v>
      </c>
      <c r="Q717" s="55">
        <f>Table1[[#This Row],[APU
(units)]]*(1+Table1[[#This Row],[APU Trend]])^11</f>
        <v>198668.22247985168</v>
      </c>
      <c r="R717" s="55">
        <f>SUM(Table1[[#This Row],[Oct]:[September]])</f>
        <v>364196.74121306138</v>
      </c>
      <c r="S717" s="55">
        <f>Table1[[#This Row],[On-Hand Stock ($)]]*Table1[[#This Row],[APU Trend]]</f>
        <v>4373.8679597992395</v>
      </c>
      <c r="T717" s="87">
        <v>1.2</v>
      </c>
      <c r="U717" s="87" t="b">
        <f>IF(AND(Table1[[#This Row],[INVENTROY SIZING]]&lt;0,Table1[[#This Row],[Lead Time (days)]]&lt;30),TRUE,FALSE)</f>
        <v>0</v>
      </c>
      <c r="V717" s="28">
        <v>0.85</v>
      </c>
      <c r="W717" s="28">
        <f>1.65+SQRT((30)*Table1[[#This Row],[Demand variability (COV)]])+(V717*Table1[[#This Row],[APU
(units)]])^2</f>
        <v>842.19853912601559</v>
      </c>
      <c r="X717" s="28">
        <f>(Table1[[#This Row],[INVENTORY IN UNITS ON HAND]]-W717)*Table1[[#This Row],[Std. Price ($)]]</f>
        <v>-63488.167221472715</v>
      </c>
      <c r="Y717" s="28">
        <v>0.95</v>
      </c>
      <c r="Z717" s="28">
        <v>36</v>
      </c>
    </row>
    <row r="718" spans="1:26" x14ac:dyDescent="0.15">
      <c r="A718" s="31">
        <v>2080.1253685462484</v>
      </c>
      <c r="B718" s="32">
        <v>9.7244843999999997</v>
      </c>
      <c r="C718" s="32">
        <v>144.45080925143046</v>
      </c>
      <c r="D718" s="32">
        <f>C718/Table1[[#This Row],[Std. Price ($)]]</f>
        <v>14.854341197917954</v>
      </c>
      <c r="E718" s="28">
        <v>42</v>
      </c>
      <c r="F718" s="28">
        <f>Table1[[#This Row],[APU
(units)]]*(1+Table1[[#This Row],[APU Trend]])^0</f>
        <v>42</v>
      </c>
      <c r="G718" s="28">
        <f>Table1[[#This Row],[APU
(units)]]*(1+Table1[[#This Row],[APU Trend]])^1</f>
        <v>92.4</v>
      </c>
      <c r="H718" s="28">
        <f>Table1[[#This Row],[APU
(units)]]*(1+Table1[[#This Row],[APU Trend]])^2</f>
        <v>203.28000000000003</v>
      </c>
      <c r="I718" s="55">
        <f>Table1[[#This Row],[APU
(units)]]*(1+Table1[[#This Row],[APU Trend]])^3</f>
        <v>447.21600000000012</v>
      </c>
      <c r="J718" s="55">
        <f>Table1[[#This Row],[APU
(units)]]*(1+Table1[[#This Row],[APU Trend]])^4</f>
        <v>983.87520000000029</v>
      </c>
      <c r="K718" s="55">
        <f>Table1[[#This Row],[APU
(units)]]*(1+Table1[[#This Row],[APU Trend]])^5</f>
        <v>2164.5254400000008</v>
      </c>
      <c r="L718" s="55">
        <f>Table1[[#This Row],[APU
(units)]]*(1+Table1[[#This Row],[APU Trend]])^6</f>
        <v>4761.955968000002</v>
      </c>
      <c r="M718" s="55">
        <f>Table1[[#This Row],[APU
(units)]]*(1+Table1[[#This Row],[APU Trend]])^7</f>
        <v>10476.303129600006</v>
      </c>
      <c r="N718" s="55">
        <f>Table1[[#This Row],[APU
(units)]]*(1+Table1[[#This Row],[APU Trend]])^8</f>
        <v>23047.866885120013</v>
      </c>
      <c r="O718" s="55">
        <f>Table1[[#This Row],[APU
(units)]]*(1+Table1[[#This Row],[APU Trend]])^9</f>
        <v>50705.307147264029</v>
      </c>
      <c r="P718" s="55">
        <f>Table1[[#This Row],[APU
(units)]]*(1+Table1[[#This Row],[APU Trend]])^10</f>
        <v>111551.67572398088</v>
      </c>
      <c r="Q718" s="55">
        <f>Table1[[#This Row],[APU
(units)]]*(1+Table1[[#This Row],[APU Trend]])^11</f>
        <v>245413.68659275796</v>
      </c>
      <c r="R718" s="55">
        <f>SUM(Table1[[#This Row],[Oct]:[September]])</f>
        <v>449890.0920867229</v>
      </c>
      <c r="S718" s="55">
        <f>Table1[[#This Row],[On-Hand Stock ($)]]*Table1[[#This Row],[APU Trend]]</f>
        <v>173.34097110171655</v>
      </c>
      <c r="T718" s="87">
        <v>1.2</v>
      </c>
      <c r="U718" s="87" t="b">
        <f>IF(AND(Table1[[#This Row],[INVENTROY SIZING]]&lt;0,Table1[[#This Row],[Lead Time (days)]]&lt;30),TRUE,FALSE)</f>
        <v>0</v>
      </c>
      <c r="V718" s="28">
        <v>0.83</v>
      </c>
      <c r="W718" s="28">
        <f>1.65+SQRT((30)*Table1[[#This Row],[Demand variability (COV)]])+(V718*Table1[[#This Row],[APU
(units)]])^2</f>
        <v>1223.3964675488321</v>
      </c>
      <c r="X718" s="28">
        <f>(Table1[[#This Row],[INVENTORY IN UNITS ON HAND]]-W718)*Table1[[#This Row],[Std. Price ($)]]</f>
        <v>-11752.449054442295</v>
      </c>
      <c r="Y718" s="28">
        <v>1.42</v>
      </c>
      <c r="Z718" s="28">
        <v>6</v>
      </c>
    </row>
    <row r="719" spans="1:26" x14ac:dyDescent="0.15">
      <c r="A719" s="31">
        <v>91056.893560097524</v>
      </c>
      <c r="B719" s="32">
        <v>10.913157909999999</v>
      </c>
      <c r="C719" s="32">
        <v>448.82021052878724</v>
      </c>
      <c r="D719" s="32">
        <f>C719/Table1[[#This Row],[Std. Price ($)]]</f>
        <v>41.126520318882406</v>
      </c>
      <c r="E719" s="28">
        <v>26</v>
      </c>
      <c r="F719" s="28">
        <f>Table1[[#This Row],[APU
(units)]]*(1+Table1[[#This Row],[APU Trend]])^0</f>
        <v>26</v>
      </c>
      <c r="G719" s="28">
        <f>Table1[[#This Row],[APU
(units)]]*(1+Table1[[#This Row],[APU Trend]])^1</f>
        <v>46.800000000000004</v>
      </c>
      <c r="H719" s="28">
        <f>Table1[[#This Row],[APU
(units)]]*(1+Table1[[#This Row],[APU Trend]])^2</f>
        <v>84.240000000000009</v>
      </c>
      <c r="I719" s="55">
        <f>Table1[[#This Row],[APU
(units)]]*(1+Table1[[#This Row],[APU Trend]])^3</f>
        <v>151.63200000000001</v>
      </c>
      <c r="J719" s="55">
        <f>Table1[[#This Row],[APU
(units)]]*(1+Table1[[#This Row],[APU Trend]])^4</f>
        <v>272.93760000000003</v>
      </c>
      <c r="K719" s="55">
        <f>Table1[[#This Row],[APU
(units)]]*(1+Table1[[#This Row],[APU Trend]])^5</f>
        <v>491.28768000000014</v>
      </c>
      <c r="L719" s="55">
        <f>Table1[[#This Row],[APU
(units)]]*(1+Table1[[#This Row],[APU Trend]])^6</f>
        <v>884.31782400000031</v>
      </c>
      <c r="M719" s="55">
        <f>Table1[[#This Row],[APU
(units)]]*(1+Table1[[#This Row],[APU Trend]])^7</f>
        <v>1591.7720832000005</v>
      </c>
      <c r="N719" s="55">
        <f>Table1[[#This Row],[APU
(units)]]*(1+Table1[[#This Row],[APU Trend]])^8</f>
        <v>2865.1897497600012</v>
      </c>
      <c r="O719" s="55">
        <f>Table1[[#This Row],[APU
(units)]]*(1+Table1[[#This Row],[APU Trend]])^9</f>
        <v>5157.3415495680019</v>
      </c>
      <c r="P719" s="55">
        <f>Table1[[#This Row],[APU
(units)]]*(1+Table1[[#This Row],[APU Trend]])^10</f>
        <v>9283.2147892224039</v>
      </c>
      <c r="Q719" s="55">
        <f>Table1[[#This Row],[APU
(units)]]*(1+Table1[[#This Row],[APU Trend]])^11</f>
        <v>16709.786620600331</v>
      </c>
      <c r="R719" s="55">
        <f>SUM(Table1[[#This Row],[Oct]:[September]])</f>
        <v>37564.519896350743</v>
      </c>
      <c r="S719" s="55">
        <f>Table1[[#This Row],[On-Hand Stock ($)]]*Table1[[#This Row],[APU Trend]]</f>
        <v>359.05616842302982</v>
      </c>
      <c r="T719" s="87">
        <v>0.8</v>
      </c>
      <c r="U719" s="87" t="b">
        <f>IF(AND(Table1[[#This Row],[INVENTROY SIZING]]&lt;0,Table1[[#This Row],[Lead Time (days)]]&lt;30),TRUE,FALSE)</f>
        <v>0</v>
      </c>
      <c r="V719" s="28">
        <v>1</v>
      </c>
      <c r="W719" s="28">
        <f>1.65+SQRT((30)*Table1[[#This Row],[Demand variability (COV)]])+(V719*Table1[[#This Row],[APU
(units)]])^2</f>
        <v>684.95753036257804</v>
      </c>
      <c r="X719" s="28">
        <f>(Table1[[#This Row],[INVENTORY IN UNITS ON HAND]]-W719)*Table1[[#This Row],[Std. Price ($)]]</f>
        <v>-7026.2294799616457</v>
      </c>
      <c r="Y719" s="28">
        <v>1.78</v>
      </c>
      <c r="Z719" s="28">
        <v>22</v>
      </c>
    </row>
    <row r="720" spans="1:26" x14ac:dyDescent="0.15">
      <c r="A720" s="31">
        <v>24189.224832076183</v>
      </c>
      <c r="B720" s="32">
        <v>32.79786644</v>
      </c>
      <c r="C720" s="32">
        <v>132.85112079545112</v>
      </c>
      <c r="D720" s="32">
        <f>C720/Table1[[#This Row],[Std. Price ($)]]</f>
        <v>4.0506025304568904</v>
      </c>
      <c r="E720" s="28">
        <v>26</v>
      </c>
      <c r="F720" s="28">
        <f>Table1[[#This Row],[APU
(units)]]*(1+Table1[[#This Row],[APU Trend]])^0</f>
        <v>26</v>
      </c>
      <c r="G720" s="28">
        <f>Table1[[#This Row],[APU
(units)]]*(1+Table1[[#This Row],[APU Trend]])^1</f>
        <v>65</v>
      </c>
      <c r="H720" s="28">
        <f>Table1[[#This Row],[APU
(units)]]*(1+Table1[[#This Row],[APU Trend]])^2</f>
        <v>162.5</v>
      </c>
      <c r="I720" s="55">
        <f>Table1[[#This Row],[APU
(units)]]*(1+Table1[[#This Row],[APU Trend]])^3</f>
        <v>406.25</v>
      </c>
      <c r="J720" s="55">
        <f>Table1[[#This Row],[APU
(units)]]*(1+Table1[[#This Row],[APU Trend]])^4</f>
        <v>1015.625</v>
      </c>
      <c r="K720" s="55">
        <f>Table1[[#This Row],[APU
(units)]]*(1+Table1[[#This Row],[APU Trend]])^5</f>
        <v>2539.0625</v>
      </c>
      <c r="L720" s="55">
        <f>Table1[[#This Row],[APU
(units)]]*(1+Table1[[#This Row],[APU Trend]])^6</f>
        <v>6347.65625</v>
      </c>
      <c r="M720" s="55">
        <f>Table1[[#This Row],[APU
(units)]]*(1+Table1[[#This Row],[APU Trend]])^7</f>
        <v>15869.140625</v>
      </c>
      <c r="N720" s="55">
        <f>Table1[[#This Row],[APU
(units)]]*(1+Table1[[#This Row],[APU Trend]])^8</f>
        <v>39672.8515625</v>
      </c>
      <c r="O720" s="55">
        <f>Table1[[#This Row],[APU
(units)]]*(1+Table1[[#This Row],[APU Trend]])^9</f>
        <v>99182.12890625</v>
      </c>
      <c r="P720" s="55">
        <f>Table1[[#This Row],[APU
(units)]]*(1+Table1[[#This Row],[APU Trend]])^10</f>
        <v>247955.322265625</v>
      </c>
      <c r="Q720" s="55">
        <f>Table1[[#This Row],[APU
(units)]]*(1+Table1[[#This Row],[APU Trend]])^11</f>
        <v>619888.3056640625</v>
      </c>
      <c r="R720" s="55">
        <f>SUM(Table1[[#This Row],[Oct]:[September]])</f>
        <v>1033129.8427734375</v>
      </c>
      <c r="S720" s="55">
        <f>Table1[[#This Row],[On-Hand Stock ($)]]*Table1[[#This Row],[APU Trend]]</f>
        <v>199.27668119317667</v>
      </c>
      <c r="T720" s="87">
        <v>1.5</v>
      </c>
      <c r="U720" s="87" t="b">
        <f>IF(AND(Table1[[#This Row],[INVENTROY SIZING]]&lt;0,Table1[[#This Row],[Lead Time (days)]]&lt;30),TRUE,FALSE)</f>
        <v>0</v>
      </c>
      <c r="V720" s="28">
        <v>0.75</v>
      </c>
      <c r="W720" s="28">
        <f>1.65+SQRT((30)*Table1[[#This Row],[Demand variability (COV)]])+(V720*Table1[[#This Row],[APU
(units)]])^2</f>
        <v>386.61168759575588</v>
      </c>
      <c r="X720" s="28">
        <f>(Table1[[#This Row],[INVENTORY IN UNITS ON HAND]]-W720)*Table1[[#This Row],[Std. Price ($)]]</f>
        <v>-12547.187373113155</v>
      </c>
      <c r="Y720" s="28">
        <v>0.74</v>
      </c>
      <c r="Z720" s="28">
        <v>5</v>
      </c>
    </row>
    <row r="721" spans="1:26" x14ac:dyDescent="0.15">
      <c r="A721" s="31">
        <v>93217.399090982857</v>
      </c>
      <c r="B721" s="32">
        <v>104.39967075999999</v>
      </c>
      <c r="C721" s="32">
        <v>7635.4210659382443</v>
      </c>
      <c r="D721" s="32">
        <f>C721/Table1[[#This Row],[Std. Price ($)]]</f>
        <v>73.136447752704058</v>
      </c>
      <c r="E721" s="28">
        <v>58</v>
      </c>
      <c r="F721" s="28">
        <f>Table1[[#This Row],[APU
(units)]]*(1+Table1[[#This Row],[APU Trend]])^0</f>
        <v>58</v>
      </c>
      <c r="G721" s="28">
        <f>Table1[[#This Row],[APU
(units)]]*(1+Table1[[#This Row],[APU Trend]])^1</f>
        <v>69.599999999999994</v>
      </c>
      <c r="H721" s="28">
        <f>Table1[[#This Row],[APU
(units)]]*(1+Table1[[#This Row],[APU Trend]])^2</f>
        <v>83.52</v>
      </c>
      <c r="I721" s="55">
        <f>Table1[[#This Row],[APU
(units)]]*(1+Table1[[#This Row],[APU Trend]])^3</f>
        <v>100.224</v>
      </c>
      <c r="J721" s="55">
        <f>Table1[[#This Row],[APU
(units)]]*(1+Table1[[#This Row],[APU Trend]])^4</f>
        <v>120.2688</v>
      </c>
      <c r="K721" s="55">
        <f>Table1[[#This Row],[APU
(units)]]*(1+Table1[[#This Row],[APU Trend]])^5</f>
        <v>144.32255999999998</v>
      </c>
      <c r="L721" s="55">
        <f>Table1[[#This Row],[APU
(units)]]*(1+Table1[[#This Row],[APU Trend]])^6</f>
        <v>173.18707199999997</v>
      </c>
      <c r="M721" s="55">
        <f>Table1[[#This Row],[APU
(units)]]*(1+Table1[[#This Row],[APU Trend]])^7</f>
        <v>207.82448639999998</v>
      </c>
      <c r="N721" s="55">
        <f>Table1[[#This Row],[APU
(units)]]*(1+Table1[[#This Row],[APU Trend]])^8</f>
        <v>249.38938367999995</v>
      </c>
      <c r="O721" s="55">
        <f>Table1[[#This Row],[APU
(units)]]*(1+Table1[[#This Row],[APU Trend]])^9</f>
        <v>299.26726041599994</v>
      </c>
      <c r="P721" s="55">
        <f>Table1[[#This Row],[APU
(units)]]*(1+Table1[[#This Row],[APU Trend]])^10</f>
        <v>359.12071249919995</v>
      </c>
      <c r="Q721" s="55">
        <f>Table1[[#This Row],[APU
(units)]]*(1+Table1[[#This Row],[APU Trend]])^11</f>
        <v>430.94485499903993</v>
      </c>
      <c r="R721" s="55">
        <f>SUM(Table1[[#This Row],[Oct]:[September]])</f>
        <v>2295.6691299942395</v>
      </c>
      <c r="S721" s="55">
        <f>Table1[[#This Row],[On-Hand Stock ($)]]*Table1[[#This Row],[APU Trend]]</f>
        <v>1527.0842131876489</v>
      </c>
      <c r="T721" s="87">
        <v>0.2</v>
      </c>
      <c r="U721" s="87" t="b">
        <f>IF(AND(Table1[[#This Row],[INVENTROY SIZING]]&lt;0,Table1[[#This Row],[Lead Time (days)]]&lt;30),TRUE,FALSE)</f>
        <v>0</v>
      </c>
      <c r="V721" s="28">
        <v>0.77</v>
      </c>
      <c r="W721" s="28">
        <f>1.65+SQRT((30)*Table1[[#This Row],[Demand variability (COV)]])+(V721*Table1[[#This Row],[APU
(units)]])^2</f>
        <v>2001.5321631459999</v>
      </c>
      <c r="X721" s="28">
        <f>(Table1[[#This Row],[INVENTORY IN UNITS ON HAND]]-W721)*Table1[[#This Row],[Std. Price ($)]]</f>
        <v>-201323.87778205474</v>
      </c>
      <c r="Y721" s="28">
        <v>0.96</v>
      </c>
      <c r="Z721" s="28">
        <v>33</v>
      </c>
    </row>
    <row r="722" spans="1:26" x14ac:dyDescent="0.15">
      <c r="A722" s="31">
        <v>415.61404035994622</v>
      </c>
      <c r="B722" s="32">
        <v>102.99364858999999</v>
      </c>
      <c r="C722" s="32">
        <v>2896.3017456804037</v>
      </c>
      <c r="D722" s="32">
        <f>C722/Table1[[#This Row],[Std. Price ($)]]</f>
        <v>28.121168492729904</v>
      </c>
      <c r="E722" s="28">
        <v>34</v>
      </c>
      <c r="F722" s="28">
        <f>Table1[[#This Row],[APU
(units)]]*(1+Table1[[#This Row],[APU Trend]])^0</f>
        <v>34</v>
      </c>
      <c r="G722" s="28">
        <f>Table1[[#This Row],[APU
(units)]]*(1+Table1[[#This Row],[APU Trend]])^1</f>
        <v>51</v>
      </c>
      <c r="H722" s="28">
        <f>Table1[[#This Row],[APU
(units)]]*(1+Table1[[#This Row],[APU Trend]])^2</f>
        <v>76.5</v>
      </c>
      <c r="I722" s="55">
        <f>Table1[[#This Row],[APU
(units)]]*(1+Table1[[#This Row],[APU Trend]])^3</f>
        <v>114.75</v>
      </c>
      <c r="J722" s="55">
        <f>Table1[[#This Row],[APU
(units)]]*(1+Table1[[#This Row],[APU Trend]])^4</f>
        <v>172.125</v>
      </c>
      <c r="K722" s="55">
        <f>Table1[[#This Row],[APU
(units)]]*(1+Table1[[#This Row],[APU Trend]])^5</f>
        <v>258.1875</v>
      </c>
      <c r="L722" s="55">
        <f>Table1[[#This Row],[APU
(units)]]*(1+Table1[[#This Row],[APU Trend]])^6</f>
        <v>387.28125</v>
      </c>
      <c r="M722" s="55">
        <f>Table1[[#This Row],[APU
(units)]]*(1+Table1[[#This Row],[APU Trend]])^7</f>
        <v>580.921875</v>
      </c>
      <c r="N722" s="55">
        <f>Table1[[#This Row],[APU
(units)]]*(1+Table1[[#This Row],[APU Trend]])^8</f>
        <v>871.3828125</v>
      </c>
      <c r="O722" s="55">
        <f>Table1[[#This Row],[APU
(units)]]*(1+Table1[[#This Row],[APU Trend]])^9</f>
        <v>1307.07421875</v>
      </c>
      <c r="P722" s="55">
        <f>Table1[[#This Row],[APU
(units)]]*(1+Table1[[#This Row],[APU Trend]])^10</f>
        <v>1960.611328125</v>
      </c>
      <c r="Q722" s="55">
        <f>Table1[[#This Row],[APU
(units)]]*(1+Table1[[#This Row],[APU Trend]])^11</f>
        <v>2940.9169921875</v>
      </c>
      <c r="R722" s="55">
        <f>SUM(Table1[[#This Row],[Oct]:[September]])</f>
        <v>8754.7509765625</v>
      </c>
      <c r="S722" s="55">
        <f>Table1[[#This Row],[On-Hand Stock ($)]]*Table1[[#This Row],[APU Trend]]</f>
        <v>1448.1508728402018</v>
      </c>
      <c r="T722" s="87">
        <v>0.5</v>
      </c>
      <c r="U722" s="87" t="b">
        <f>IF(AND(Table1[[#This Row],[INVENTROY SIZING]]&lt;0,Table1[[#This Row],[Lead Time (days)]]&lt;30),TRUE,FALSE)</f>
        <v>0</v>
      </c>
      <c r="V722" s="28">
        <v>1</v>
      </c>
      <c r="W722" s="28">
        <f>1.65+SQRT((30)*Table1[[#This Row],[Demand variability (COV)]])+(V722*Table1[[#This Row],[APU
(units)]])^2</f>
        <v>1162.6098387070549</v>
      </c>
      <c r="X722" s="28">
        <f>(Table1[[#This Row],[INVENTORY IN UNITS ON HAND]]-W722)*Table1[[#This Row],[Std. Price ($)]]</f>
        <v>-116845.12742939059</v>
      </c>
      <c r="Y722" s="28">
        <v>0.82</v>
      </c>
      <c r="Z722" s="28">
        <v>26</v>
      </c>
    </row>
    <row r="723" spans="1:26" x14ac:dyDescent="0.15">
      <c r="A723" s="31">
        <v>39377.98910582532</v>
      </c>
      <c r="B723" s="32">
        <v>13.76687828</v>
      </c>
      <c r="C723" s="32">
        <v>504.86877409288314</v>
      </c>
      <c r="D723" s="32">
        <f>C723/Table1[[#This Row],[Std. Price ($)]]</f>
        <v>36.672712856504106</v>
      </c>
      <c r="E723" s="28">
        <v>42</v>
      </c>
      <c r="F723" s="28">
        <f>Table1[[#This Row],[APU
(units)]]*(1+Table1[[#This Row],[APU Trend]])^0</f>
        <v>42</v>
      </c>
      <c r="G723" s="28">
        <f>Table1[[#This Row],[APU
(units)]]*(1+Table1[[#This Row],[APU Trend]])^1</f>
        <v>92.4</v>
      </c>
      <c r="H723" s="28">
        <f>Table1[[#This Row],[APU
(units)]]*(1+Table1[[#This Row],[APU Trend]])^2</f>
        <v>203.28000000000003</v>
      </c>
      <c r="I723" s="55">
        <f>Table1[[#This Row],[APU
(units)]]*(1+Table1[[#This Row],[APU Trend]])^3</f>
        <v>447.21600000000012</v>
      </c>
      <c r="J723" s="55">
        <f>Table1[[#This Row],[APU
(units)]]*(1+Table1[[#This Row],[APU Trend]])^4</f>
        <v>983.87520000000029</v>
      </c>
      <c r="K723" s="55">
        <f>Table1[[#This Row],[APU
(units)]]*(1+Table1[[#This Row],[APU Trend]])^5</f>
        <v>2164.5254400000008</v>
      </c>
      <c r="L723" s="55">
        <f>Table1[[#This Row],[APU
(units)]]*(1+Table1[[#This Row],[APU Trend]])^6</f>
        <v>4761.955968000002</v>
      </c>
      <c r="M723" s="55">
        <f>Table1[[#This Row],[APU
(units)]]*(1+Table1[[#This Row],[APU Trend]])^7</f>
        <v>10476.303129600006</v>
      </c>
      <c r="N723" s="55">
        <f>Table1[[#This Row],[APU
(units)]]*(1+Table1[[#This Row],[APU Trend]])^8</f>
        <v>23047.866885120013</v>
      </c>
      <c r="O723" s="55">
        <f>Table1[[#This Row],[APU
(units)]]*(1+Table1[[#This Row],[APU Trend]])^9</f>
        <v>50705.307147264029</v>
      </c>
      <c r="P723" s="55">
        <f>Table1[[#This Row],[APU
(units)]]*(1+Table1[[#This Row],[APU Trend]])^10</f>
        <v>111551.67572398088</v>
      </c>
      <c r="Q723" s="55">
        <f>Table1[[#This Row],[APU
(units)]]*(1+Table1[[#This Row],[APU Trend]])^11</f>
        <v>245413.68659275796</v>
      </c>
      <c r="R723" s="55">
        <f>SUM(Table1[[#This Row],[Oct]:[September]])</f>
        <v>449890.0920867229</v>
      </c>
      <c r="S723" s="55">
        <f>Table1[[#This Row],[On-Hand Stock ($)]]*Table1[[#This Row],[APU Trend]]</f>
        <v>605.84252891145979</v>
      </c>
      <c r="T723" s="87">
        <v>1.2</v>
      </c>
      <c r="U723" s="87" t="b">
        <f>IF(AND(Table1[[#This Row],[INVENTROY SIZING]]&lt;0,Table1[[#This Row],[Lead Time (days)]]&lt;30),TRUE,FALSE)</f>
        <v>0</v>
      </c>
      <c r="V723" s="28">
        <v>1</v>
      </c>
      <c r="W723" s="28">
        <f>1.65+SQRT((30)*Table1[[#This Row],[Demand variability (COV)]])+(V723*Table1[[#This Row],[APU
(units)]])^2</f>
        <v>1770.5489794855664</v>
      </c>
      <c r="X723" s="28">
        <f>(Table1[[#This Row],[INVENTORY IN UNITS ON HAND]]-W723)*Table1[[#This Row],[Std. Price ($)]]</f>
        <v>-23870.063515263126</v>
      </c>
      <c r="Y723" s="28">
        <v>0.8</v>
      </c>
      <c r="Z723" s="28">
        <v>26</v>
      </c>
    </row>
    <row r="724" spans="1:26" x14ac:dyDescent="0.15">
      <c r="A724" s="31">
        <v>34249.813678266037</v>
      </c>
      <c r="B724" s="32">
        <v>210.56847890999995</v>
      </c>
      <c r="C724" s="32">
        <v>168.70695722479059</v>
      </c>
      <c r="D724" s="32">
        <f>C724/Table1[[#This Row],[Std. Price ($)]]</f>
        <v>0.80119758711320899</v>
      </c>
      <c r="E724" s="28">
        <v>34</v>
      </c>
      <c r="F724" s="28">
        <f>Table1[[#This Row],[APU
(units)]]*(1+Table1[[#This Row],[APU Trend]])^0</f>
        <v>34</v>
      </c>
      <c r="G724" s="28">
        <f>Table1[[#This Row],[APU
(units)]]*(1+Table1[[#This Row],[APU Trend]])^1</f>
        <v>20.399999999999999</v>
      </c>
      <c r="H724" s="28">
        <f>Table1[[#This Row],[APU
(units)]]*(1+Table1[[#This Row],[APU Trend]])^2</f>
        <v>12.24</v>
      </c>
      <c r="I724" s="55">
        <f>Table1[[#This Row],[APU
(units)]]*(1+Table1[[#This Row],[APU Trend]])^3</f>
        <v>7.3440000000000003</v>
      </c>
      <c r="J724" s="55">
        <f>Table1[[#This Row],[APU
(units)]]*(1+Table1[[#This Row],[APU Trend]])^4</f>
        <v>4.4063999999999997</v>
      </c>
      <c r="K724" s="55">
        <f>Table1[[#This Row],[APU
(units)]]*(1+Table1[[#This Row],[APU Trend]])^5</f>
        <v>2.64384</v>
      </c>
      <c r="L724" s="55">
        <f>Table1[[#This Row],[APU
(units)]]*(1+Table1[[#This Row],[APU Trend]])^6</f>
        <v>1.5863039999999999</v>
      </c>
      <c r="M724" s="55">
        <f>Table1[[#This Row],[APU
(units)]]*(1+Table1[[#This Row],[APU Trend]])^7</f>
        <v>0.95178239999999992</v>
      </c>
      <c r="N724" s="55">
        <f>Table1[[#This Row],[APU
(units)]]*(1+Table1[[#This Row],[APU Trend]])^8</f>
        <v>0.57106943999999993</v>
      </c>
      <c r="O724" s="55">
        <f>Table1[[#This Row],[APU
(units)]]*(1+Table1[[#This Row],[APU Trend]])^9</f>
        <v>0.34264166399999996</v>
      </c>
      <c r="P724" s="55">
        <f>Table1[[#This Row],[APU
(units)]]*(1+Table1[[#This Row],[APU Trend]])^10</f>
        <v>0.20558499839999997</v>
      </c>
      <c r="Q724" s="55">
        <f>Table1[[#This Row],[APU
(units)]]*(1+Table1[[#This Row],[APU Trend]])^11</f>
        <v>0.12335099903999998</v>
      </c>
      <c r="R724" s="55">
        <f>SUM(Table1[[#This Row],[Oct]:[September]])</f>
        <v>84.814973501439994</v>
      </c>
      <c r="S724" s="55">
        <f>Table1[[#This Row],[On-Hand Stock ($)]]*Table1[[#This Row],[APU Trend]]</f>
        <v>-67.482782889916237</v>
      </c>
      <c r="T724" s="87">
        <v>-0.4</v>
      </c>
      <c r="U724" s="87" t="b">
        <f>IF(AND(Table1[[#This Row],[INVENTROY SIZING]]&lt;0,Table1[[#This Row],[Lead Time (days)]]&lt;30),TRUE,FALSE)</f>
        <v>1</v>
      </c>
      <c r="V724" s="28">
        <v>1</v>
      </c>
      <c r="W724" s="28">
        <f>1.65+SQRT((30)*Table1[[#This Row],[Demand variability (COV)]])+(V724*Table1[[#This Row],[APU
(units)]])^2</f>
        <v>1160.0994897427831</v>
      </c>
      <c r="X724" s="28">
        <f>(Table1[[#This Row],[INVENTORY IN UNITS ON HAND]]-W724)*Table1[[#This Row],[Std. Price ($)]]</f>
        <v>-244111.67798218015</v>
      </c>
      <c r="Y724" s="28">
        <v>0.2</v>
      </c>
      <c r="Z724" s="28">
        <v>3</v>
      </c>
    </row>
    <row r="725" spans="1:26" x14ac:dyDescent="0.15">
      <c r="A725" s="31">
        <v>62442.853358002671</v>
      </c>
      <c r="B725" s="32">
        <v>99.635379979999996</v>
      </c>
      <c r="C725" s="32">
        <v>11772.215581791535</v>
      </c>
      <c r="D725" s="32">
        <f>C725/Table1[[#This Row],[Std. Price ($)]]</f>
        <v>118.15296518319693</v>
      </c>
      <c r="E725" s="28">
        <v>50</v>
      </c>
      <c r="F725" s="28">
        <f>Table1[[#This Row],[APU
(units)]]*(1+Table1[[#This Row],[APU Trend]])^0</f>
        <v>50</v>
      </c>
      <c r="G725" s="28">
        <f>Table1[[#This Row],[APU
(units)]]*(1+Table1[[#This Row],[APU Trend]])^1</f>
        <v>45</v>
      </c>
      <c r="H725" s="28">
        <f>Table1[[#This Row],[APU
(units)]]*(1+Table1[[#This Row],[APU Trend]])^2</f>
        <v>40.5</v>
      </c>
      <c r="I725" s="55">
        <f>Table1[[#This Row],[APU
(units)]]*(1+Table1[[#This Row],[APU Trend]])^3</f>
        <v>36.450000000000003</v>
      </c>
      <c r="J725" s="55">
        <f>Table1[[#This Row],[APU
(units)]]*(1+Table1[[#This Row],[APU Trend]])^4</f>
        <v>32.805000000000007</v>
      </c>
      <c r="K725" s="55">
        <f>Table1[[#This Row],[APU
(units)]]*(1+Table1[[#This Row],[APU Trend]])^5</f>
        <v>29.52450000000001</v>
      </c>
      <c r="L725" s="55">
        <f>Table1[[#This Row],[APU
(units)]]*(1+Table1[[#This Row],[APU Trend]])^6</f>
        <v>26.572050000000008</v>
      </c>
      <c r="M725" s="55">
        <f>Table1[[#This Row],[APU
(units)]]*(1+Table1[[#This Row],[APU Trend]])^7</f>
        <v>23.914845000000007</v>
      </c>
      <c r="N725" s="55">
        <f>Table1[[#This Row],[APU
(units)]]*(1+Table1[[#This Row],[APU Trend]])^8</f>
        <v>21.523360500000006</v>
      </c>
      <c r="O725" s="55">
        <f>Table1[[#This Row],[APU
(units)]]*(1+Table1[[#This Row],[APU Trend]])^9</f>
        <v>19.371024450000007</v>
      </c>
      <c r="P725" s="55">
        <f>Table1[[#This Row],[APU
(units)]]*(1+Table1[[#This Row],[APU Trend]])^10</f>
        <v>17.433922005000007</v>
      </c>
      <c r="Q725" s="55">
        <f>Table1[[#This Row],[APU
(units)]]*(1+Table1[[#This Row],[APU Trend]])^11</f>
        <v>15.690529804500009</v>
      </c>
      <c r="R725" s="55">
        <f>SUM(Table1[[#This Row],[Oct]:[September]])</f>
        <v>358.78523175950005</v>
      </c>
      <c r="S725" s="55">
        <f>Table1[[#This Row],[On-Hand Stock ($)]]*Table1[[#This Row],[APU Trend]]</f>
        <v>-1177.2215581791536</v>
      </c>
      <c r="T725" s="87">
        <v>-0.1</v>
      </c>
      <c r="U725" s="87" t="b">
        <f>IF(AND(Table1[[#This Row],[INVENTROY SIZING]]&lt;0,Table1[[#This Row],[Lead Time (days)]]&lt;30),TRUE,FALSE)</f>
        <v>0</v>
      </c>
      <c r="V725" s="28">
        <v>0.74</v>
      </c>
      <c r="W725" s="28">
        <f>1.65+SQRT((30)*Table1[[#This Row],[Demand variability (COV)]])+(V725*Table1[[#This Row],[APU
(units)]])^2</f>
        <v>1378.0796702484026</v>
      </c>
      <c r="X725" s="28">
        <f>(Table1[[#This Row],[INVENTORY IN UNITS ON HAND]]-W725)*Table1[[#This Row],[Std. Price ($)]]</f>
        <v>-125533.27600612114</v>
      </c>
      <c r="Y725" s="28">
        <v>1.84</v>
      </c>
      <c r="Z725" s="28">
        <v>33</v>
      </c>
    </row>
    <row r="726" spans="1:26" x14ac:dyDescent="0.15">
      <c r="A726" s="31">
        <v>4614.8385364298665</v>
      </c>
      <c r="B726" s="32">
        <v>10.148429999999999</v>
      </c>
      <c r="C726" s="32">
        <v>95.58529913386667</v>
      </c>
      <c r="D726" s="32">
        <f>C726/Table1[[#This Row],[Std. Price ($)]]</f>
        <v>9.4187277375778002</v>
      </c>
      <c r="E726" s="28">
        <v>34</v>
      </c>
      <c r="F726" s="28">
        <f>Table1[[#This Row],[APU
(units)]]*(1+Table1[[#This Row],[APU Trend]])^0</f>
        <v>34</v>
      </c>
      <c r="G726" s="28">
        <f>Table1[[#This Row],[APU
(units)]]*(1+Table1[[#This Row],[APU Trend]])^1</f>
        <v>30.6</v>
      </c>
      <c r="H726" s="28">
        <f>Table1[[#This Row],[APU
(units)]]*(1+Table1[[#This Row],[APU Trend]])^2</f>
        <v>27.540000000000003</v>
      </c>
      <c r="I726" s="55">
        <f>Table1[[#This Row],[APU
(units)]]*(1+Table1[[#This Row],[APU Trend]])^3</f>
        <v>24.786000000000001</v>
      </c>
      <c r="J726" s="55">
        <f>Table1[[#This Row],[APU
(units)]]*(1+Table1[[#This Row],[APU Trend]])^4</f>
        <v>22.307400000000005</v>
      </c>
      <c r="K726" s="55">
        <f>Table1[[#This Row],[APU
(units)]]*(1+Table1[[#This Row],[APU Trend]])^5</f>
        <v>20.076660000000007</v>
      </c>
      <c r="L726" s="55">
        <f>Table1[[#This Row],[APU
(units)]]*(1+Table1[[#This Row],[APU Trend]])^6</f>
        <v>18.068994000000007</v>
      </c>
      <c r="M726" s="55">
        <f>Table1[[#This Row],[APU
(units)]]*(1+Table1[[#This Row],[APU Trend]])^7</f>
        <v>16.262094600000005</v>
      </c>
      <c r="N726" s="55">
        <f>Table1[[#This Row],[APU
(units)]]*(1+Table1[[#This Row],[APU Trend]])^8</f>
        <v>14.635885140000005</v>
      </c>
      <c r="O726" s="55">
        <f>Table1[[#This Row],[APU
(units)]]*(1+Table1[[#This Row],[APU Trend]])^9</f>
        <v>13.172296626000005</v>
      </c>
      <c r="P726" s="55">
        <f>Table1[[#This Row],[APU
(units)]]*(1+Table1[[#This Row],[APU Trend]])^10</f>
        <v>11.855066963400006</v>
      </c>
      <c r="Q726" s="55">
        <f>Table1[[#This Row],[APU
(units)]]*(1+Table1[[#This Row],[APU Trend]])^11</f>
        <v>10.669560267060007</v>
      </c>
      <c r="R726" s="55">
        <f>SUM(Table1[[#This Row],[Oct]:[September]])</f>
        <v>243.97395759646005</v>
      </c>
      <c r="S726" s="55">
        <f>Table1[[#This Row],[On-Hand Stock ($)]]*Table1[[#This Row],[APU Trend]]</f>
        <v>-9.5585299133866677</v>
      </c>
      <c r="T726" s="87">
        <v>-0.1</v>
      </c>
      <c r="U726" s="87" t="b">
        <f>IF(AND(Table1[[#This Row],[INVENTROY SIZING]]&lt;0,Table1[[#This Row],[Lead Time (days)]]&lt;30),TRUE,FALSE)</f>
        <v>1</v>
      </c>
      <c r="V726" s="28">
        <v>1</v>
      </c>
      <c r="W726" s="28">
        <f>1.65+SQRT((30)*Table1[[#This Row],[Demand variability (COV)]])+(V726*Table1[[#This Row],[APU
(units)]])^2</f>
        <v>1162.5489794855664</v>
      </c>
      <c r="X726" s="28">
        <f>(Table1[[#This Row],[INVENTORY IN UNITS ON HAND]]-W726)*Table1[[#This Row],[Std. Price ($)]]</f>
        <v>-11702.461640746838</v>
      </c>
      <c r="Y726" s="28">
        <v>0.8</v>
      </c>
      <c r="Z726" s="28">
        <v>8</v>
      </c>
    </row>
    <row r="727" spans="1:26" x14ac:dyDescent="0.15">
      <c r="A727" s="31">
        <v>7222.3722895047194</v>
      </c>
      <c r="B727" s="32">
        <v>8.3432899999999997</v>
      </c>
      <c r="C727" s="32">
        <v>80.534571321599998</v>
      </c>
      <c r="D727" s="32">
        <f>C727/Table1[[#This Row],[Std. Price ($)]]</f>
        <v>9.6526156134570424</v>
      </c>
      <c r="E727" s="28">
        <v>34</v>
      </c>
      <c r="F727" s="28">
        <f>Table1[[#This Row],[APU
(units)]]*(1+Table1[[#This Row],[APU Trend]])^0</f>
        <v>34</v>
      </c>
      <c r="G727" s="28">
        <f>Table1[[#This Row],[APU
(units)]]*(1+Table1[[#This Row],[APU Trend]])^1</f>
        <v>85</v>
      </c>
      <c r="H727" s="28">
        <f>Table1[[#This Row],[APU
(units)]]*(1+Table1[[#This Row],[APU Trend]])^2</f>
        <v>212.5</v>
      </c>
      <c r="I727" s="55">
        <f>Table1[[#This Row],[APU
(units)]]*(1+Table1[[#This Row],[APU Trend]])^3</f>
        <v>531.25</v>
      </c>
      <c r="J727" s="55">
        <f>Table1[[#This Row],[APU
(units)]]*(1+Table1[[#This Row],[APU Trend]])^4</f>
        <v>1328.125</v>
      </c>
      <c r="K727" s="55">
        <f>Table1[[#This Row],[APU
(units)]]*(1+Table1[[#This Row],[APU Trend]])^5</f>
        <v>3320.3125</v>
      </c>
      <c r="L727" s="55">
        <f>Table1[[#This Row],[APU
(units)]]*(1+Table1[[#This Row],[APU Trend]])^6</f>
        <v>8300.78125</v>
      </c>
      <c r="M727" s="55">
        <f>Table1[[#This Row],[APU
(units)]]*(1+Table1[[#This Row],[APU Trend]])^7</f>
        <v>20751.953125</v>
      </c>
      <c r="N727" s="55">
        <f>Table1[[#This Row],[APU
(units)]]*(1+Table1[[#This Row],[APU Trend]])^8</f>
        <v>51879.8828125</v>
      </c>
      <c r="O727" s="55">
        <f>Table1[[#This Row],[APU
(units)]]*(1+Table1[[#This Row],[APU Trend]])^9</f>
        <v>129699.70703125</v>
      </c>
      <c r="P727" s="55">
        <f>Table1[[#This Row],[APU
(units)]]*(1+Table1[[#This Row],[APU Trend]])^10</f>
        <v>324249.267578125</v>
      </c>
      <c r="Q727" s="55">
        <f>Table1[[#This Row],[APU
(units)]]*(1+Table1[[#This Row],[APU Trend]])^11</f>
        <v>810623.1689453125</v>
      </c>
      <c r="R727" s="55">
        <f>SUM(Table1[[#This Row],[Oct]:[September]])</f>
        <v>1351015.9482421875</v>
      </c>
      <c r="S727" s="55">
        <f>Table1[[#This Row],[On-Hand Stock ($)]]*Table1[[#This Row],[APU Trend]]</f>
        <v>120.8018569824</v>
      </c>
      <c r="T727" s="87">
        <v>1.5</v>
      </c>
      <c r="U727" s="87" t="b">
        <f>IF(AND(Table1[[#This Row],[INVENTROY SIZING]]&lt;0,Table1[[#This Row],[Lead Time (days)]]&lt;30),TRUE,FALSE)</f>
        <v>0</v>
      </c>
      <c r="V727" s="28">
        <v>1</v>
      </c>
      <c r="W727" s="28">
        <f>1.65+SQRT((30)*Table1[[#This Row],[Demand variability (COV)]])+(V727*Table1[[#This Row],[APU
(units)]])^2</f>
        <v>1162.5489794855664</v>
      </c>
      <c r="X727" s="28">
        <f>(Table1[[#This Row],[INVENTORY IN UNITS ON HAND]]-W727)*Table1[[#This Row],[Std. Price ($)]]</f>
        <v>-9618.9487037305298</v>
      </c>
      <c r="Y727" s="28">
        <v>0.8</v>
      </c>
      <c r="Z727" s="28">
        <v>8</v>
      </c>
    </row>
    <row r="728" spans="1:26" x14ac:dyDescent="0.15">
      <c r="A728" s="31">
        <v>14387.294665886318</v>
      </c>
      <c r="B728" s="32">
        <v>9.20458</v>
      </c>
      <c r="C728" s="32">
        <v>88.19988021960107</v>
      </c>
      <c r="D728" s="32">
        <f>C728/Table1[[#This Row],[Std. Price ($)]]</f>
        <v>9.5821732463187974</v>
      </c>
      <c r="E728" s="28">
        <v>34</v>
      </c>
      <c r="F728" s="28">
        <f>Table1[[#This Row],[APU
(units)]]*(1+Table1[[#This Row],[APU Trend]])^0</f>
        <v>34</v>
      </c>
      <c r="G728" s="28">
        <f>Table1[[#This Row],[APU
(units)]]*(1+Table1[[#This Row],[APU Trend]])^1</f>
        <v>40.799999999999997</v>
      </c>
      <c r="H728" s="28">
        <f>Table1[[#This Row],[APU
(units)]]*(1+Table1[[#This Row],[APU Trend]])^2</f>
        <v>48.96</v>
      </c>
      <c r="I728" s="55">
        <f>Table1[[#This Row],[APU
(units)]]*(1+Table1[[#This Row],[APU Trend]])^3</f>
        <v>58.752000000000002</v>
      </c>
      <c r="J728" s="55">
        <f>Table1[[#This Row],[APU
(units)]]*(1+Table1[[#This Row],[APU Trend]])^4</f>
        <v>70.502399999999994</v>
      </c>
      <c r="K728" s="55">
        <f>Table1[[#This Row],[APU
(units)]]*(1+Table1[[#This Row],[APU Trend]])^5</f>
        <v>84.602879999999999</v>
      </c>
      <c r="L728" s="55">
        <f>Table1[[#This Row],[APU
(units)]]*(1+Table1[[#This Row],[APU Trend]])^6</f>
        <v>101.523456</v>
      </c>
      <c r="M728" s="55">
        <f>Table1[[#This Row],[APU
(units)]]*(1+Table1[[#This Row],[APU Trend]])^7</f>
        <v>121.82814719999999</v>
      </c>
      <c r="N728" s="55">
        <f>Table1[[#This Row],[APU
(units)]]*(1+Table1[[#This Row],[APU Trend]])^8</f>
        <v>146.19377663999998</v>
      </c>
      <c r="O728" s="55">
        <f>Table1[[#This Row],[APU
(units)]]*(1+Table1[[#This Row],[APU Trend]])^9</f>
        <v>175.43253196799998</v>
      </c>
      <c r="P728" s="55">
        <f>Table1[[#This Row],[APU
(units)]]*(1+Table1[[#This Row],[APU Trend]])^10</f>
        <v>210.51903836159997</v>
      </c>
      <c r="Q728" s="55">
        <f>Table1[[#This Row],[APU
(units)]]*(1+Table1[[#This Row],[APU Trend]])^11</f>
        <v>252.62284603391996</v>
      </c>
      <c r="R728" s="55">
        <f>SUM(Table1[[#This Row],[Oct]:[September]])</f>
        <v>1345.73707620352</v>
      </c>
      <c r="S728" s="55">
        <f>Table1[[#This Row],[On-Hand Stock ($)]]*Table1[[#This Row],[APU Trend]]</f>
        <v>17.639976043920214</v>
      </c>
      <c r="T728" s="87">
        <v>0.2</v>
      </c>
      <c r="U728" s="87" t="b">
        <f>IF(AND(Table1[[#This Row],[INVENTROY SIZING]]&lt;0,Table1[[#This Row],[Lead Time (days)]]&lt;30),TRUE,FALSE)</f>
        <v>0</v>
      </c>
      <c r="V728" s="28">
        <v>0.91</v>
      </c>
      <c r="W728" s="28">
        <f>1.65+SQRT((30)*Table1[[#This Row],[Demand variability (COV)]])+(V728*Table1[[#This Row],[APU
(units)]])^2</f>
        <v>963.8325794855665</v>
      </c>
      <c r="X728" s="28">
        <f>(Table1[[#This Row],[INVENTORY IN UNITS ON HAND]]-W728)*Table1[[#This Row],[Std. Price ($)]]</f>
        <v>-8783.4742042616544</v>
      </c>
      <c r="Y728" s="28">
        <v>0.8</v>
      </c>
      <c r="Z728" s="28">
        <v>8</v>
      </c>
    </row>
    <row r="729" spans="1:26" x14ac:dyDescent="0.15">
      <c r="A729" s="31">
        <v>472.50364153650361</v>
      </c>
      <c r="B729" s="32">
        <v>6.7260599999999986</v>
      </c>
      <c r="C729" s="32">
        <v>67.05058196906667</v>
      </c>
      <c r="D729" s="32">
        <f>C729/Table1[[#This Row],[Std. Price ($)]]</f>
        <v>9.9687754746562902</v>
      </c>
      <c r="E729" s="28">
        <v>34</v>
      </c>
      <c r="F729" s="28">
        <f>Table1[[#This Row],[APU
(units)]]*(1+Table1[[#This Row],[APU Trend]])^0</f>
        <v>34</v>
      </c>
      <c r="G729" s="28">
        <f>Table1[[#This Row],[APU
(units)]]*(1+Table1[[#This Row],[APU Trend]])^1</f>
        <v>40.799999999999997</v>
      </c>
      <c r="H729" s="28">
        <f>Table1[[#This Row],[APU
(units)]]*(1+Table1[[#This Row],[APU Trend]])^2</f>
        <v>48.96</v>
      </c>
      <c r="I729" s="55">
        <f>Table1[[#This Row],[APU
(units)]]*(1+Table1[[#This Row],[APU Trend]])^3</f>
        <v>58.752000000000002</v>
      </c>
      <c r="J729" s="55">
        <f>Table1[[#This Row],[APU
(units)]]*(1+Table1[[#This Row],[APU Trend]])^4</f>
        <v>70.502399999999994</v>
      </c>
      <c r="K729" s="55">
        <f>Table1[[#This Row],[APU
(units)]]*(1+Table1[[#This Row],[APU Trend]])^5</f>
        <v>84.602879999999999</v>
      </c>
      <c r="L729" s="55">
        <f>Table1[[#This Row],[APU
(units)]]*(1+Table1[[#This Row],[APU Trend]])^6</f>
        <v>101.523456</v>
      </c>
      <c r="M729" s="55">
        <f>Table1[[#This Row],[APU
(units)]]*(1+Table1[[#This Row],[APU Trend]])^7</f>
        <v>121.82814719999999</v>
      </c>
      <c r="N729" s="55">
        <f>Table1[[#This Row],[APU
(units)]]*(1+Table1[[#This Row],[APU Trend]])^8</f>
        <v>146.19377663999998</v>
      </c>
      <c r="O729" s="55">
        <f>Table1[[#This Row],[APU
(units)]]*(1+Table1[[#This Row],[APU Trend]])^9</f>
        <v>175.43253196799998</v>
      </c>
      <c r="P729" s="55">
        <f>Table1[[#This Row],[APU
(units)]]*(1+Table1[[#This Row],[APU Trend]])^10</f>
        <v>210.51903836159997</v>
      </c>
      <c r="Q729" s="55">
        <f>Table1[[#This Row],[APU
(units)]]*(1+Table1[[#This Row],[APU Trend]])^11</f>
        <v>252.62284603391996</v>
      </c>
      <c r="R729" s="55">
        <f>SUM(Table1[[#This Row],[Oct]:[September]])</f>
        <v>1345.73707620352</v>
      </c>
      <c r="S729" s="55">
        <f>Table1[[#This Row],[On-Hand Stock ($)]]*Table1[[#This Row],[APU Trend]]</f>
        <v>13.410116393813334</v>
      </c>
      <c r="T729" s="87">
        <v>0.2</v>
      </c>
      <c r="U729" s="87" t="b">
        <f>IF(AND(Table1[[#This Row],[INVENTROY SIZING]]&lt;0,Table1[[#This Row],[Lead Time (days)]]&lt;30),TRUE,FALSE)</f>
        <v>0</v>
      </c>
      <c r="V729" s="28">
        <v>1</v>
      </c>
      <c r="W729" s="28">
        <f>1.65+SQRT((30)*Table1[[#This Row],[Demand variability (COV)]])+(V729*Table1[[#This Row],[APU
(units)]])^2</f>
        <v>1162.5489794855664</v>
      </c>
      <c r="X729" s="28">
        <f>(Table1[[#This Row],[INVENTORY IN UNITS ON HAND]]-W729)*Table1[[#This Row],[Std. Price ($)]]</f>
        <v>-7752.3236069896211</v>
      </c>
      <c r="Y729" s="28">
        <v>0.8</v>
      </c>
      <c r="Z729" s="28">
        <v>8</v>
      </c>
    </row>
    <row r="730" spans="1:26" x14ac:dyDescent="0.15">
      <c r="A730" s="31">
        <v>99727.354741878415</v>
      </c>
      <c r="B730" s="32">
        <v>8.2155799999999992</v>
      </c>
      <c r="C730" s="32">
        <v>79.469762803199998</v>
      </c>
      <c r="D730" s="32">
        <f>C730/Table1[[#This Row],[Std. Price ($)]]</f>
        <v>9.6730556823985658</v>
      </c>
      <c r="E730" s="28">
        <v>34</v>
      </c>
      <c r="F730" s="28">
        <f>Table1[[#This Row],[APU
(units)]]*(1+Table1[[#This Row],[APU Trend]])^0</f>
        <v>34</v>
      </c>
      <c r="G730" s="28">
        <f>Table1[[#This Row],[APU
(units)]]*(1+Table1[[#This Row],[APU Trend]])^1</f>
        <v>74.800000000000011</v>
      </c>
      <c r="H730" s="28">
        <f>Table1[[#This Row],[APU
(units)]]*(1+Table1[[#This Row],[APU Trend]])^2</f>
        <v>164.56000000000003</v>
      </c>
      <c r="I730" s="55">
        <f>Table1[[#This Row],[APU
(units)]]*(1+Table1[[#This Row],[APU Trend]])^3</f>
        <v>362.0320000000001</v>
      </c>
      <c r="J730" s="55">
        <f>Table1[[#This Row],[APU
(units)]]*(1+Table1[[#This Row],[APU Trend]])^4</f>
        <v>796.47040000000027</v>
      </c>
      <c r="K730" s="55">
        <f>Table1[[#This Row],[APU
(units)]]*(1+Table1[[#This Row],[APU Trend]])^5</f>
        <v>1752.2348800000007</v>
      </c>
      <c r="L730" s="55">
        <f>Table1[[#This Row],[APU
(units)]]*(1+Table1[[#This Row],[APU Trend]])^6</f>
        <v>3854.9167360000019</v>
      </c>
      <c r="M730" s="55">
        <f>Table1[[#This Row],[APU
(units)]]*(1+Table1[[#This Row],[APU Trend]])^7</f>
        <v>8480.8168192000048</v>
      </c>
      <c r="N730" s="55">
        <f>Table1[[#This Row],[APU
(units)]]*(1+Table1[[#This Row],[APU Trend]])^8</f>
        <v>18657.797002240011</v>
      </c>
      <c r="O730" s="55">
        <f>Table1[[#This Row],[APU
(units)]]*(1+Table1[[#This Row],[APU Trend]])^9</f>
        <v>41047.153404928024</v>
      </c>
      <c r="P730" s="55">
        <f>Table1[[#This Row],[APU
(units)]]*(1+Table1[[#This Row],[APU Trend]])^10</f>
        <v>90303.737490841668</v>
      </c>
      <c r="Q730" s="55">
        <f>Table1[[#This Row],[APU
(units)]]*(1+Table1[[#This Row],[APU Trend]])^11</f>
        <v>198668.22247985168</v>
      </c>
      <c r="R730" s="55">
        <f>SUM(Table1[[#This Row],[Oct]:[September]])</f>
        <v>364196.74121306138</v>
      </c>
      <c r="S730" s="55">
        <f>Table1[[#This Row],[On-Hand Stock ($)]]*Table1[[#This Row],[APU Trend]]</f>
        <v>95.363715363840001</v>
      </c>
      <c r="T730" s="87">
        <v>1.2</v>
      </c>
      <c r="U730" s="87" t="b">
        <f>IF(AND(Table1[[#This Row],[INVENTROY SIZING]]&lt;0,Table1[[#This Row],[Lead Time (days)]]&lt;30),TRUE,FALSE)</f>
        <v>0</v>
      </c>
      <c r="V730" s="28">
        <v>1</v>
      </c>
      <c r="W730" s="28">
        <f>1.65+SQRT((30)*Table1[[#This Row],[Demand variability (COV)]])+(V730*Table1[[#This Row],[APU
(units)]])^2</f>
        <v>1162.5489794855664</v>
      </c>
      <c r="X730" s="28">
        <f>(Table1[[#This Row],[INVENTORY IN UNITS ON HAND]]-W730)*Table1[[#This Row],[Std. Price ($)]]</f>
        <v>-9471.5443820788278</v>
      </c>
      <c r="Y730" s="28">
        <v>0.8</v>
      </c>
      <c r="Z730" s="28">
        <v>8</v>
      </c>
    </row>
    <row r="731" spans="1:26" x14ac:dyDescent="0.15">
      <c r="A731" s="31">
        <v>24970.734880240543</v>
      </c>
      <c r="B731" s="32">
        <v>5.7783399999999991</v>
      </c>
      <c r="C731" s="32">
        <v>59.14877060693334</v>
      </c>
      <c r="D731" s="32">
        <f>C731/Table1[[#This Row],[Std. Price ($)]]</f>
        <v>10.23629115056112</v>
      </c>
      <c r="E731" s="28">
        <v>34</v>
      </c>
      <c r="F731" s="28">
        <f>Table1[[#This Row],[APU
(units)]]*(1+Table1[[#This Row],[APU Trend]])^0</f>
        <v>34</v>
      </c>
      <c r="G731" s="28">
        <f>Table1[[#This Row],[APU
(units)]]*(1+Table1[[#This Row],[APU Trend]])^1</f>
        <v>20.399999999999999</v>
      </c>
      <c r="H731" s="28">
        <f>Table1[[#This Row],[APU
(units)]]*(1+Table1[[#This Row],[APU Trend]])^2</f>
        <v>12.24</v>
      </c>
      <c r="I731" s="55">
        <f>Table1[[#This Row],[APU
(units)]]*(1+Table1[[#This Row],[APU Trend]])^3</f>
        <v>7.3440000000000003</v>
      </c>
      <c r="J731" s="55">
        <f>Table1[[#This Row],[APU
(units)]]*(1+Table1[[#This Row],[APU Trend]])^4</f>
        <v>4.4063999999999997</v>
      </c>
      <c r="K731" s="55">
        <f>Table1[[#This Row],[APU
(units)]]*(1+Table1[[#This Row],[APU Trend]])^5</f>
        <v>2.64384</v>
      </c>
      <c r="L731" s="55">
        <f>Table1[[#This Row],[APU
(units)]]*(1+Table1[[#This Row],[APU Trend]])^6</f>
        <v>1.5863039999999999</v>
      </c>
      <c r="M731" s="55">
        <f>Table1[[#This Row],[APU
(units)]]*(1+Table1[[#This Row],[APU Trend]])^7</f>
        <v>0.95178239999999992</v>
      </c>
      <c r="N731" s="55">
        <f>Table1[[#This Row],[APU
(units)]]*(1+Table1[[#This Row],[APU Trend]])^8</f>
        <v>0.57106943999999993</v>
      </c>
      <c r="O731" s="55">
        <f>Table1[[#This Row],[APU
(units)]]*(1+Table1[[#This Row],[APU Trend]])^9</f>
        <v>0.34264166399999996</v>
      </c>
      <c r="P731" s="55">
        <f>Table1[[#This Row],[APU
(units)]]*(1+Table1[[#This Row],[APU Trend]])^10</f>
        <v>0.20558499839999997</v>
      </c>
      <c r="Q731" s="55">
        <f>Table1[[#This Row],[APU
(units)]]*(1+Table1[[#This Row],[APU Trend]])^11</f>
        <v>0.12335099903999998</v>
      </c>
      <c r="R731" s="55">
        <f>SUM(Table1[[#This Row],[Oct]:[September]])</f>
        <v>84.814973501439994</v>
      </c>
      <c r="S731" s="55">
        <f>Table1[[#This Row],[On-Hand Stock ($)]]*Table1[[#This Row],[APU Trend]]</f>
        <v>-23.659508242773338</v>
      </c>
      <c r="T731" s="87">
        <v>-0.4</v>
      </c>
      <c r="U731" s="87" t="b">
        <f>IF(AND(Table1[[#This Row],[INVENTROY SIZING]]&lt;0,Table1[[#This Row],[Lead Time (days)]]&lt;30),TRUE,FALSE)</f>
        <v>1</v>
      </c>
      <c r="V731" s="28">
        <v>1</v>
      </c>
      <c r="W731" s="28">
        <f>1.65+SQRT((30)*Table1[[#This Row],[Demand variability (COV)]])+(V731*Table1[[#This Row],[APU
(units)]])^2</f>
        <v>1162.5489794855664</v>
      </c>
      <c r="X731" s="28">
        <f>(Table1[[#This Row],[INVENTORY IN UNITS ON HAND]]-W731)*Table1[[#This Row],[Std. Price ($)]]</f>
        <v>-6658.4544995136939</v>
      </c>
      <c r="Y731" s="28">
        <v>0.8</v>
      </c>
      <c r="Z731" s="28">
        <v>8</v>
      </c>
    </row>
    <row r="732" spans="1:26" x14ac:dyDescent="0.15">
      <c r="A732" s="31">
        <v>34368.348187095973</v>
      </c>
      <c r="B732" s="32">
        <v>9.8233499999999996</v>
      </c>
      <c r="C732" s="32">
        <v>93.791174322640828</v>
      </c>
      <c r="D732" s="32">
        <f>C732/Table1[[#This Row],[Std. Price ($)]]</f>
        <v>9.5477789473693626</v>
      </c>
      <c r="E732" s="28">
        <v>34</v>
      </c>
      <c r="F732" s="28">
        <f>Table1[[#This Row],[APU
(units)]]*(1+Table1[[#This Row],[APU Trend]])^0</f>
        <v>34</v>
      </c>
      <c r="G732" s="28">
        <f>Table1[[#This Row],[APU
(units)]]*(1+Table1[[#This Row],[APU Trend]])^1</f>
        <v>74.800000000000011</v>
      </c>
      <c r="H732" s="28">
        <f>Table1[[#This Row],[APU
(units)]]*(1+Table1[[#This Row],[APU Trend]])^2</f>
        <v>164.56000000000003</v>
      </c>
      <c r="I732" s="55">
        <f>Table1[[#This Row],[APU
(units)]]*(1+Table1[[#This Row],[APU Trend]])^3</f>
        <v>362.0320000000001</v>
      </c>
      <c r="J732" s="55">
        <f>Table1[[#This Row],[APU
(units)]]*(1+Table1[[#This Row],[APU Trend]])^4</f>
        <v>796.47040000000027</v>
      </c>
      <c r="K732" s="55">
        <f>Table1[[#This Row],[APU
(units)]]*(1+Table1[[#This Row],[APU Trend]])^5</f>
        <v>1752.2348800000007</v>
      </c>
      <c r="L732" s="55">
        <f>Table1[[#This Row],[APU
(units)]]*(1+Table1[[#This Row],[APU Trend]])^6</f>
        <v>3854.9167360000019</v>
      </c>
      <c r="M732" s="55">
        <f>Table1[[#This Row],[APU
(units)]]*(1+Table1[[#This Row],[APU Trend]])^7</f>
        <v>8480.8168192000048</v>
      </c>
      <c r="N732" s="55">
        <f>Table1[[#This Row],[APU
(units)]]*(1+Table1[[#This Row],[APU Trend]])^8</f>
        <v>18657.797002240011</v>
      </c>
      <c r="O732" s="55">
        <f>Table1[[#This Row],[APU
(units)]]*(1+Table1[[#This Row],[APU Trend]])^9</f>
        <v>41047.153404928024</v>
      </c>
      <c r="P732" s="55">
        <f>Table1[[#This Row],[APU
(units)]]*(1+Table1[[#This Row],[APU Trend]])^10</f>
        <v>90303.737490841668</v>
      </c>
      <c r="Q732" s="55">
        <f>Table1[[#This Row],[APU
(units)]]*(1+Table1[[#This Row],[APU Trend]])^11</f>
        <v>198668.22247985168</v>
      </c>
      <c r="R732" s="55">
        <f>SUM(Table1[[#This Row],[Oct]:[September]])</f>
        <v>364196.74121306138</v>
      </c>
      <c r="S732" s="55">
        <f>Table1[[#This Row],[On-Hand Stock ($)]]*Table1[[#This Row],[APU Trend]]</f>
        <v>112.54940918716899</v>
      </c>
      <c r="T732" s="87">
        <v>1.2</v>
      </c>
      <c r="U732" s="87" t="b">
        <f>IF(AND(Table1[[#This Row],[INVENTROY SIZING]]&lt;0,Table1[[#This Row],[Lead Time (days)]]&lt;30),TRUE,FALSE)</f>
        <v>0</v>
      </c>
      <c r="V732" s="28">
        <v>0.88</v>
      </c>
      <c r="W732" s="28">
        <f>1.65+SQRT((30)*Table1[[#This Row],[Demand variability (COV)]])+(V732*Table1[[#This Row],[APU
(units)]])^2</f>
        <v>901.75537948556655</v>
      </c>
      <c r="X732" s="28">
        <f>(Table1[[#This Row],[INVENTORY IN UNITS ON HAND]]-W732)*Table1[[#This Row],[Std. Price ($)]]</f>
        <v>-8764.4675327468995</v>
      </c>
      <c r="Y732" s="28">
        <v>0.8</v>
      </c>
      <c r="Z732" s="28">
        <v>8</v>
      </c>
    </row>
    <row r="733" spans="1:26" x14ac:dyDescent="0.15">
      <c r="A733" s="31">
        <v>73377.32314931677</v>
      </c>
      <c r="B733" s="32">
        <v>8.1343099999999993</v>
      </c>
      <c r="C733" s="32">
        <v>78.792157382400006</v>
      </c>
      <c r="D733" s="32">
        <f>C733/Table1[[#This Row],[Std. Price ($)]]</f>
        <v>9.6863971722739866</v>
      </c>
      <c r="E733" s="28">
        <v>34</v>
      </c>
      <c r="F733" s="28">
        <f>Table1[[#This Row],[APU
(units)]]*(1+Table1[[#This Row],[APU Trend]])^0</f>
        <v>34</v>
      </c>
      <c r="G733" s="28">
        <f>Table1[[#This Row],[APU
(units)]]*(1+Table1[[#This Row],[APU Trend]])^1</f>
        <v>20.399999999999999</v>
      </c>
      <c r="H733" s="28">
        <f>Table1[[#This Row],[APU
(units)]]*(1+Table1[[#This Row],[APU Trend]])^2</f>
        <v>12.24</v>
      </c>
      <c r="I733" s="55">
        <f>Table1[[#This Row],[APU
(units)]]*(1+Table1[[#This Row],[APU Trend]])^3</f>
        <v>7.3440000000000003</v>
      </c>
      <c r="J733" s="55">
        <f>Table1[[#This Row],[APU
(units)]]*(1+Table1[[#This Row],[APU Trend]])^4</f>
        <v>4.4063999999999997</v>
      </c>
      <c r="K733" s="55">
        <f>Table1[[#This Row],[APU
(units)]]*(1+Table1[[#This Row],[APU Trend]])^5</f>
        <v>2.64384</v>
      </c>
      <c r="L733" s="55">
        <f>Table1[[#This Row],[APU
(units)]]*(1+Table1[[#This Row],[APU Trend]])^6</f>
        <v>1.5863039999999999</v>
      </c>
      <c r="M733" s="55">
        <f>Table1[[#This Row],[APU
(units)]]*(1+Table1[[#This Row],[APU Trend]])^7</f>
        <v>0.95178239999999992</v>
      </c>
      <c r="N733" s="55">
        <f>Table1[[#This Row],[APU
(units)]]*(1+Table1[[#This Row],[APU Trend]])^8</f>
        <v>0.57106943999999993</v>
      </c>
      <c r="O733" s="55">
        <f>Table1[[#This Row],[APU
(units)]]*(1+Table1[[#This Row],[APU Trend]])^9</f>
        <v>0.34264166399999996</v>
      </c>
      <c r="P733" s="55">
        <f>Table1[[#This Row],[APU
(units)]]*(1+Table1[[#This Row],[APU Trend]])^10</f>
        <v>0.20558499839999997</v>
      </c>
      <c r="Q733" s="55">
        <f>Table1[[#This Row],[APU
(units)]]*(1+Table1[[#This Row],[APU Trend]])^11</f>
        <v>0.12335099903999998</v>
      </c>
      <c r="R733" s="55">
        <f>SUM(Table1[[#This Row],[Oct]:[September]])</f>
        <v>84.814973501439994</v>
      </c>
      <c r="S733" s="55">
        <f>Table1[[#This Row],[On-Hand Stock ($)]]*Table1[[#This Row],[APU Trend]]</f>
        <v>-31.516862952960004</v>
      </c>
      <c r="T733" s="87">
        <v>-0.4</v>
      </c>
      <c r="U733" s="87" t="b">
        <f>IF(AND(Table1[[#This Row],[INVENTROY SIZING]]&lt;0,Table1[[#This Row],[Lead Time (days)]]&lt;30),TRUE,FALSE)</f>
        <v>1</v>
      </c>
      <c r="V733" s="28">
        <v>1</v>
      </c>
      <c r="W733" s="28">
        <f>1.65+SQRT((30)*Table1[[#This Row],[Demand variability (COV)]])+(V733*Table1[[#This Row],[APU
(units)]])^2</f>
        <v>1162.5489794855664</v>
      </c>
      <c r="X733" s="28">
        <f>(Table1[[#This Row],[INVENTORY IN UNITS ON HAND]]-W733)*Table1[[#This Row],[Std. Price ($)]]</f>
        <v>-9377.7416319368367</v>
      </c>
      <c r="Y733" s="28">
        <v>0.8</v>
      </c>
      <c r="Z733" s="28">
        <v>8</v>
      </c>
    </row>
    <row r="734" spans="1:26" x14ac:dyDescent="0.15">
      <c r="A734" s="31">
        <v>58745.501682822185</v>
      </c>
      <c r="B734" s="32">
        <v>26.350270569999999</v>
      </c>
      <c r="C734" s="32">
        <v>564.29720154342317</v>
      </c>
      <c r="D734" s="32">
        <f>C734/Table1[[#This Row],[Std. Price ($)]]</f>
        <v>21.415233670726714</v>
      </c>
      <c r="E734" s="28">
        <v>66</v>
      </c>
      <c r="F734" s="28">
        <f>Table1[[#This Row],[APU
(units)]]*(1+Table1[[#This Row],[APU Trend]])^0</f>
        <v>66</v>
      </c>
      <c r="G734" s="28">
        <f>Table1[[#This Row],[APU
(units)]]*(1+Table1[[#This Row],[APU Trend]])^1</f>
        <v>92.399999999999991</v>
      </c>
      <c r="H734" s="28">
        <f>Table1[[#This Row],[APU
(units)]]*(1+Table1[[#This Row],[APU Trend]])^2</f>
        <v>129.35999999999999</v>
      </c>
      <c r="I734" s="55">
        <f>Table1[[#This Row],[APU
(units)]]*(1+Table1[[#This Row],[APU Trend]])^3</f>
        <v>181.10399999999996</v>
      </c>
      <c r="J734" s="55">
        <f>Table1[[#This Row],[APU
(units)]]*(1+Table1[[#This Row],[APU Trend]])^4</f>
        <v>253.54559999999992</v>
      </c>
      <c r="K734" s="55">
        <f>Table1[[#This Row],[APU
(units)]]*(1+Table1[[#This Row],[APU Trend]])^5</f>
        <v>354.96383999999989</v>
      </c>
      <c r="L734" s="55">
        <f>Table1[[#This Row],[APU
(units)]]*(1+Table1[[#This Row],[APU Trend]])^6</f>
        <v>496.9493759999998</v>
      </c>
      <c r="M734" s="55">
        <f>Table1[[#This Row],[APU
(units)]]*(1+Table1[[#This Row],[APU Trend]])^7</f>
        <v>695.72912639999959</v>
      </c>
      <c r="N734" s="55">
        <f>Table1[[#This Row],[APU
(units)]]*(1+Table1[[#This Row],[APU Trend]])^8</f>
        <v>974.02077695999935</v>
      </c>
      <c r="O734" s="55">
        <f>Table1[[#This Row],[APU
(units)]]*(1+Table1[[#This Row],[APU Trend]])^9</f>
        <v>1363.629087743999</v>
      </c>
      <c r="P734" s="55">
        <f>Table1[[#This Row],[APU
(units)]]*(1+Table1[[#This Row],[APU Trend]])^10</f>
        <v>1909.0807228415986</v>
      </c>
      <c r="Q734" s="55">
        <f>Table1[[#This Row],[APU
(units)]]*(1+Table1[[#This Row],[APU Trend]])^11</f>
        <v>2672.7130119782378</v>
      </c>
      <c r="R734" s="55">
        <f>SUM(Table1[[#This Row],[Oct]:[September]])</f>
        <v>9189.495541923834</v>
      </c>
      <c r="S734" s="55">
        <f>Table1[[#This Row],[On-Hand Stock ($)]]*Table1[[#This Row],[APU Trend]]</f>
        <v>225.71888061736928</v>
      </c>
      <c r="T734" s="87">
        <v>0.4</v>
      </c>
      <c r="U734" s="87" t="b">
        <f>IF(AND(Table1[[#This Row],[INVENTROY SIZING]]&lt;0,Table1[[#This Row],[Lead Time (days)]]&lt;30),TRUE,FALSE)</f>
        <v>0</v>
      </c>
      <c r="V734" s="28">
        <v>0.92</v>
      </c>
      <c r="W734" s="28">
        <f>1.65+SQRT((30)*Table1[[#This Row],[Demand variability (COV)]])+(V734*Table1[[#This Row],[APU
(units)]])^2</f>
        <v>3691.3070127875267</v>
      </c>
      <c r="X734" s="28">
        <f>(Table1[[#This Row],[INVENTORY IN UNITS ON HAND]]-W734)*Table1[[#This Row],[Std. Price ($)]]</f>
        <v>-96702.641342346353</v>
      </c>
      <c r="Y734" s="28">
        <v>0.25</v>
      </c>
      <c r="Z734" s="28">
        <v>28</v>
      </c>
    </row>
    <row r="735" spans="1:26" x14ac:dyDescent="0.15">
      <c r="A735" s="31">
        <v>82534.177756260469</v>
      </c>
      <c r="B735" s="32">
        <v>11.853110389999999</v>
      </c>
      <c r="C735" s="32">
        <v>287.93903558479519</v>
      </c>
      <c r="D735" s="32">
        <f>C735/Table1[[#This Row],[Std. Price ($)]]</f>
        <v>24.292276551116739</v>
      </c>
      <c r="E735" s="28">
        <v>42</v>
      </c>
      <c r="F735" s="28">
        <f>Table1[[#This Row],[APU
(units)]]*(1+Table1[[#This Row],[APU Trend]])^0</f>
        <v>42</v>
      </c>
      <c r="G735" s="28">
        <f>Table1[[#This Row],[APU
(units)]]*(1+Table1[[#This Row],[APU Trend]])^1</f>
        <v>50.4</v>
      </c>
      <c r="H735" s="28">
        <f>Table1[[#This Row],[APU
(units)]]*(1+Table1[[#This Row],[APU Trend]])^2</f>
        <v>60.48</v>
      </c>
      <c r="I735" s="55">
        <f>Table1[[#This Row],[APU
(units)]]*(1+Table1[[#This Row],[APU Trend]])^3</f>
        <v>72.575999999999993</v>
      </c>
      <c r="J735" s="55">
        <f>Table1[[#This Row],[APU
(units)]]*(1+Table1[[#This Row],[APU Trend]])^4</f>
        <v>87.091200000000001</v>
      </c>
      <c r="K735" s="55">
        <f>Table1[[#This Row],[APU
(units)]]*(1+Table1[[#This Row],[APU Trend]])^5</f>
        <v>104.50944</v>
      </c>
      <c r="L735" s="55">
        <f>Table1[[#This Row],[APU
(units)]]*(1+Table1[[#This Row],[APU Trend]])^6</f>
        <v>125.41132799999998</v>
      </c>
      <c r="M735" s="55">
        <f>Table1[[#This Row],[APU
(units)]]*(1+Table1[[#This Row],[APU Trend]])^7</f>
        <v>150.4935936</v>
      </c>
      <c r="N735" s="55">
        <f>Table1[[#This Row],[APU
(units)]]*(1+Table1[[#This Row],[APU Trend]])^8</f>
        <v>180.59231231999996</v>
      </c>
      <c r="O735" s="55">
        <f>Table1[[#This Row],[APU
(units)]]*(1+Table1[[#This Row],[APU Trend]])^9</f>
        <v>216.71077478399997</v>
      </c>
      <c r="P735" s="55">
        <f>Table1[[#This Row],[APU
(units)]]*(1+Table1[[#This Row],[APU Trend]])^10</f>
        <v>260.05292974079998</v>
      </c>
      <c r="Q735" s="55">
        <f>Table1[[#This Row],[APU
(units)]]*(1+Table1[[#This Row],[APU Trend]])^11</f>
        <v>312.06351568895997</v>
      </c>
      <c r="R735" s="55">
        <f>SUM(Table1[[#This Row],[Oct]:[September]])</f>
        <v>1662.3810941337599</v>
      </c>
      <c r="S735" s="55">
        <f>Table1[[#This Row],[On-Hand Stock ($)]]*Table1[[#This Row],[APU Trend]]</f>
        <v>57.587807116959041</v>
      </c>
      <c r="T735" s="87">
        <v>0.2</v>
      </c>
      <c r="U735" s="87" t="b">
        <f>IF(AND(Table1[[#This Row],[INVENTROY SIZING]]&lt;0,Table1[[#This Row],[Lead Time (days)]]&lt;30),TRUE,FALSE)</f>
        <v>0</v>
      </c>
      <c r="V735" s="28">
        <v>1</v>
      </c>
      <c r="W735" s="28">
        <f>1.65+SQRT((30)*Table1[[#This Row],[Demand variability (COV)]])+(V735*Table1[[#This Row],[APU
(units)]])^2</f>
        <v>1769.9974130238568</v>
      </c>
      <c r="X735" s="28">
        <f>(Table1[[#This Row],[INVENTORY IN UNITS ON HAND]]-W735)*Table1[[#This Row],[Std. Price ($)]]</f>
        <v>-20692.035691001402</v>
      </c>
      <c r="Y735" s="28">
        <v>0.63</v>
      </c>
      <c r="Z735" s="28">
        <v>21</v>
      </c>
    </row>
    <row r="736" spans="1:26" x14ac:dyDescent="0.15">
      <c r="A736" s="31">
        <v>27828.588784283169</v>
      </c>
      <c r="B736" s="32">
        <v>48.391437179999997</v>
      </c>
      <c r="C736" s="32">
        <v>1506.5259893164362</v>
      </c>
      <c r="D736" s="32">
        <f>C736/Table1[[#This Row],[Std. Price ($)]]</f>
        <v>31.132077844943151</v>
      </c>
      <c r="E736" s="28">
        <v>34</v>
      </c>
      <c r="F736" s="28">
        <f>Table1[[#This Row],[APU
(units)]]*(1+Table1[[#This Row],[APU Trend]])^0</f>
        <v>34</v>
      </c>
      <c r="G736" s="28">
        <f>Table1[[#This Row],[APU
(units)]]*(1+Table1[[#This Row],[APU Trend]])^1</f>
        <v>30.6</v>
      </c>
      <c r="H736" s="28">
        <f>Table1[[#This Row],[APU
(units)]]*(1+Table1[[#This Row],[APU Trend]])^2</f>
        <v>27.540000000000003</v>
      </c>
      <c r="I736" s="55">
        <f>Table1[[#This Row],[APU
(units)]]*(1+Table1[[#This Row],[APU Trend]])^3</f>
        <v>24.786000000000001</v>
      </c>
      <c r="J736" s="55">
        <f>Table1[[#This Row],[APU
(units)]]*(1+Table1[[#This Row],[APU Trend]])^4</f>
        <v>22.307400000000005</v>
      </c>
      <c r="K736" s="55">
        <f>Table1[[#This Row],[APU
(units)]]*(1+Table1[[#This Row],[APU Trend]])^5</f>
        <v>20.076660000000007</v>
      </c>
      <c r="L736" s="55">
        <f>Table1[[#This Row],[APU
(units)]]*(1+Table1[[#This Row],[APU Trend]])^6</f>
        <v>18.068994000000007</v>
      </c>
      <c r="M736" s="55">
        <f>Table1[[#This Row],[APU
(units)]]*(1+Table1[[#This Row],[APU Trend]])^7</f>
        <v>16.262094600000005</v>
      </c>
      <c r="N736" s="55">
        <f>Table1[[#This Row],[APU
(units)]]*(1+Table1[[#This Row],[APU Trend]])^8</f>
        <v>14.635885140000005</v>
      </c>
      <c r="O736" s="55">
        <f>Table1[[#This Row],[APU
(units)]]*(1+Table1[[#This Row],[APU Trend]])^9</f>
        <v>13.172296626000005</v>
      </c>
      <c r="P736" s="55">
        <f>Table1[[#This Row],[APU
(units)]]*(1+Table1[[#This Row],[APU Trend]])^10</f>
        <v>11.855066963400006</v>
      </c>
      <c r="Q736" s="55">
        <f>Table1[[#This Row],[APU
(units)]]*(1+Table1[[#This Row],[APU Trend]])^11</f>
        <v>10.669560267060007</v>
      </c>
      <c r="R736" s="55">
        <f>SUM(Table1[[#This Row],[Oct]:[September]])</f>
        <v>243.97395759646005</v>
      </c>
      <c r="S736" s="55">
        <f>Table1[[#This Row],[On-Hand Stock ($)]]*Table1[[#This Row],[APU Trend]]</f>
        <v>-150.65259893164361</v>
      </c>
      <c r="T736" s="87">
        <v>-0.1</v>
      </c>
      <c r="U736" s="87" t="b">
        <f>IF(AND(Table1[[#This Row],[INVENTROY SIZING]]&lt;0,Table1[[#This Row],[Lead Time (days)]]&lt;30),TRUE,FALSE)</f>
        <v>1</v>
      </c>
      <c r="V736" s="28">
        <v>1</v>
      </c>
      <c r="W736" s="28">
        <f>1.65+SQRT((30)*Table1[[#This Row],[Demand variability (COV)]])+(V736*Table1[[#This Row],[APU
(units)]])^2</f>
        <v>1163.2891488719488</v>
      </c>
      <c r="X736" s="28">
        <f>(Table1[[#This Row],[INVENTORY IN UNITS ON HAND]]-W736)*Table1[[#This Row],[Std. Price ($)]]</f>
        <v>-54786.707780496145</v>
      </c>
      <c r="Y736" s="28">
        <v>1.06</v>
      </c>
      <c r="Z736" s="28">
        <v>27</v>
      </c>
    </row>
    <row r="737" spans="1:26" x14ac:dyDescent="0.15">
      <c r="A737" s="31">
        <v>59196.260725675042</v>
      </c>
      <c r="B737" s="32">
        <v>14.940249379999997</v>
      </c>
      <c r="C737" s="32">
        <v>264.13287564485626</v>
      </c>
      <c r="D737" s="32">
        <f>C737/Table1[[#This Row],[Std. Price ($)]]</f>
        <v>17.679281578689171</v>
      </c>
      <c r="E737" s="28">
        <v>34</v>
      </c>
      <c r="F737" s="28">
        <f>Table1[[#This Row],[APU
(units)]]*(1+Table1[[#This Row],[APU Trend]])^0</f>
        <v>34</v>
      </c>
      <c r="G737" s="28">
        <f>Table1[[#This Row],[APU
(units)]]*(1+Table1[[#This Row],[APU Trend]])^1</f>
        <v>30.6</v>
      </c>
      <c r="H737" s="28">
        <f>Table1[[#This Row],[APU
(units)]]*(1+Table1[[#This Row],[APU Trend]])^2</f>
        <v>27.540000000000003</v>
      </c>
      <c r="I737" s="55">
        <f>Table1[[#This Row],[APU
(units)]]*(1+Table1[[#This Row],[APU Trend]])^3</f>
        <v>24.786000000000001</v>
      </c>
      <c r="J737" s="55">
        <f>Table1[[#This Row],[APU
(units)]]*(1+Table1[[#This Row],[APU Trend]])^4</f>
        <v>22.307400000000005</v>
      </c>
      <c r="K737" s="55">
        <f>Table1[[#This Row],[APU
(units)]]*(1+Table1[[#This Row],[APU Trend]])^5</f>
        <v>20.076660000000007</v>
      </c>
      <c r="L737" s="55">
        <f>Table1[[#This Row],[APU
(units)]]*(1+Table1[[#This Row],[APU Trend]])^6</f>
        <v>18.068994000000007</v>
      </c>
      <c r="M737" s="55">
        <f>Table1[[#This Row],[APU
(units)]]*(1+Table1[[#This Row],[APU Trend]])^7</f>
        <v>16.262094600000005</v>
      </c>
      <c r="N737" s="55">
        <f>Table1[[#This Row],[APU
(units)]]*(1+Table1[[#This Row],[APU Trend]])^8</f>
        <v>14.635885140000005</v>
      </c>
      <c r="O737" s="55">
        <f>Table1[[#This Row],[APU
(units)]]*(1+Table1[[#This Row],[APU Trend]])^9</f>
        <v>13.172296626000005</v>
      </c>
      <c r="P737" s="55">
        <f>Table1[[#This Row],[APU
(units)]]*(1+Table1[[#This Row],[APU Trend]])^10</f>
        <v>11.855066963400006</v>
      </c>
      <c r="Q737" s="55">
        <f>Table1[[#This Row],[APU
(units)]]*(1+Table1[[#This Row],[APU Trend]])^11</f>
        <v>10.669560267060007</v>
      </c>
      <c r="R737" s="55">
        <f>SUM(Table1[[#This Row],[Oct]:[September]])</f>
        <v>243.97395759646005</v>
      </c>
      <c r="S737" s="55">
        <f>Table1[[#This Row],[On-Hand Stock ($)]]*Table1[[#This Row],[APU Trend]]</f>
        <v>-26.413287564485628</v>
      </c>
      <c r="T737" s="87">
        <v>-0.1</v>
      </c>
      <c r="U737" s="87" t="b">
        <f>IF(AND(Table1[[#This Row],[INVENTROY SIZING]]&lt;0,Table1[[#This Row],[Lead Time (days)]]&lt;30),TRUE,FALSE)</f>
        <v>1</v>
      </c>
      <c r="V737" s="28">
        <v>0.97</v>
      </c>
      <c r="W737" s="28">
        <f>1.65+SQRT((30)*Table1[[#This Row],[Demand variability (COV)]])+(V737*Table1[[#This Row],[APU
(units)]])^2</f>
        <v>1094.9695488719485</v>
      </c>
      <c r="X737" s="28">
        <f>(Table1[[#This Row],[INVENTORY IN UNITS ON HAND]]-W737)*Table1[[#This Row],[Std. Price ($)]]</f>
        <v>-16094.98524800815</v>
      </c>
      <c r="Y737" s="28">
        <v>1.06</v>
      </c>
      <c r="Z737" s="28">
        <v>12</v>
      </c>
    </row>
    <row r="738" spans="1:26" x14ac:dyDescent="0.15">
      <c r="A738" s="31">
        <v>43035.688416782148</v>
      </c>
      <c r="B738" s="32">
        <v>35.403434669999996</v>
      </c>
      <c r="C738" s="32">
        <v>2621.0086706952789</v>
      </c>
      <c r="D738" s="32">
        <f>C738/Table1[[#This Row],[Std. Price ($)]]</f>
        <v>74.0326099748807</v>
      </c>
      <c r="E738" s="28">
        <v>58</v>
      </c>
      <c r="F738" s="28">
        <f>Table1[[#This Row],[APU
(units)]]*(1+Table1[[#This Row],[APU Trend]])^0</f>
        <v>58</v>
      </c>
      <c r="G738" s="28">
        <f>Table1[[#This Row],[APU
(units)]]*(1+Table1[[#This Row],[APU Trend]])^1</f>
        <v>34.799999999999997</v>
      </c>
      <c r="H738" s="28">
        <f>Table1[[#This Row],[APU
(units)]]*(1+Table1[[#This Row],[APU Trend]])^2</f>
        <v>20.88</v>
      </c>
      <c r="I738" s="55">
        <f>Table1[[#This Row],[APU
(units)]]*(1+Table1[[#This Row],[APU Trend]])^3</f>
        <v>12.528</v>
      </c>
      <c r="J738" s="55">
        <f>Table1[[#This Row],[APU
(units)]]*(1+Table1[[#This Row],[APU Trend]])^4</f>
        <v>7.5167999999999999</v>
      </c>
      <c r="K738" s="55">
        <f>Table1[[#This Row],[APU
(units)]]*(1+Table1[[#This Row],[APU Trend]])^5</f>
        <v>4.5100799999999994</v>
      </c>
      <c r="L738" s="55">
        <f>Table1[[#This Row],[APU
(units)]]*(1+Table1[[#This Row],[APU Trend]])^6</f>
        <v>2.7060479999999996</v>
      </c>
      <c r="M738" s="55">
        <f>Table1[[#This Row],[APU
(units)]]*(1+Table1[[#This Row],[APU Trend]])^7</f>
        <v>1.6236287999999999</v>
      </c>
      <c r="N738" s="55">
        <f>Table1[[#This Row],[APU
(units)]]*(1+Table1[[#This Row],[APU Trend]])^8</f>
        <v>0.97417727999999981</v>
      </c>
      <c r="O738" s="55">
        <f>Table1[[#This Row],[APU
(units)]]*(1+Table1[[#This Row],[APU Trend]])^9</f>
        <v>0.58450636799999989</v>
      </c>
      <c r="P738" s="55">
        <f>Table1[[#This Row],[APU
(units)]]*(1+Table1[[#This Row],[APU Trend]])^10</f>
        <v>0.35070382079999995</v>
      </c>
      <c r="Q738" s="55">
        <f>Table1[[#This Row],[APU
(units)]]*(1+Table1[[#This Row],[APU Trend]])^11</f>
        <v>0.21042229247999997</v>
      </c>
      <c r="R738" s="55">
        <f>SUM(Table1[[#This Row],[Oct]:[September]])</f>
        <v>144.68436656127997</v>
      </c>
      <c r="S738" s="55">
        <f>Table1[[#This Row],[On-Hand Stock ($)]]*Table1[[#This Row],[APU Trend]]</f>
        <v>-1048.4034682781116</v>
      </c>
      <c r="T738" s="87">
        <v>-0.4</v>
      </c>
      <c r="U738" s="87" t="b">
        <f>IF(AND(Table1[[#This Row],[INVENTROY SIZING]]&lt;0,Table1[[#This Row],[Lead Time (days)]]&lt;30),TRUE,FALSE)</f>
        <v>1</v>
      </c>
      <c r="V738" s="28">
        <v>1</v>
      </c>
      <c r="W738" s="28">
        <f>1.65+SQRT((30)*Table1[[#This Row],[Demand variability (COV)]])+(V738*Table1[[#This Row],[APU
(units)]])^2</f>
        <v>3371.5491524815011</v>
      </c>
      <c r="X738" s="28">
        <f>(Table1[[#This Row],[INVENTORY IN UNITS ON HAND]]-W738)*Table1[[#This Row],[Std. Price ($)]]</f>
        <v>-116743.4114858774</v>
      </c>
      <c r="Y738" s="28">
        <v>1.1599999999999999</v>
      </c>
      <c r="Z738" s="28">
        <v>28</v>
      </c>
    </row>
    <row r="739" spans="1:26" x14ac:dyDescent="0.15">
      <c r="A739" s="31">
        <v>83101.397680917609</v>
      </c>
      <c r="B739" s="32">
        <v>73.791581899999997</v>
      </c>
      <c r="C739" s="32">
        <v>136.32749509238246</v>
      </c>
      <c r="D739" s="32">
        <f>C739/Table1[[#This Row],[Std. Price ($)]]</f>
        <v>1.8474667649370784</v>
      </c>
      <c r="E739" s="28">
        <v>42</v>
      </c>
      <c r="F739" s="28">
        <f>Table1[[#This Row],[APU
(units)]]*(1+Table1[[#This Row],[APU Trend]])^0</f>
        <v>42</v>
      </c>
      <c r="G739" s="28">
        <f>Table1[[#This Row],[APU
(units)]]*(1+Table1[[#This Row],[APU Trend]])^1</f>
        <v>50.4</v>
      </c>
      <c r="H739" s="28">
        <f>Table1[[#This Row],[APU
(units)]]*(1+Table1[[#This Row],[APU Trend]])^2</f>
        <v>60.48</v>
      </c>
      <c r="I739" s="55">
        <f>Table1[[#This Row],[APU
(units)]]*(1+Table1[[#This Row],[APU Trend]])^3</f>
        <v>72.575999999999993</v>
      </c>
      <c r="J739" s="55">
        <f>Table1[[#This Row],[APU
(units)]]*(1+Table1[[#This Row],[APU Trend]])^4</f>
        <v>87.091200000000001</v>
      </c>
      <c r="K739" s="55">
        <f>Table1[[#This Row],[APU
(units)]]*(1+Table1[[#This Row],[APU Trend]])^5</f>
        <v>104.50944</v>
      </c>
      <c r="L739" s="55">
        <f>Table1[[#This Row],[APU
(units)]]*(1+Table1[[#This Row],[APU Trend]])^6</f>
        <v>125.41132799999998</v>
      </c>
      <c r="M739" s="55">
        <f>Table1[[#This Row],[APU
(units)]]*(1+Table1[[#This Row],[APU Trend]])^7</f>
        <v>150.4935936</v>
      </c>
      <c r="N739" s="55">
        <f>Table1[[#This Row],[APU
(units)]]*(1+Table1[[#This Row],[APU Trend]])^8</f>
        <v>180.59231231999996</v>
      </c>
      <c r="O739" s="55">
        <f>Table1[[#This Row],[APU
(units)]]*(1+Table1[[#This Row],[APU Trend]])^9</f>
        <v>216.71077478399997</v>
      </c>
      <c r="P739" s="55">
        <f>Table1[[#This Row],[APU
(units)]]*(1+Table1[[#This Row],[APU Trend]])^10</f>
        <v>260.05292974079998</v>
      </c>
      <c r="Q739" s="55">
        <f>Table1[[#This Row],[APU
(units)]]*(1+Table1[[#This Row],[APU Trend]])^11</f>
        <v>312.06351568895997</v>
      </c>
      <c r="R739" s="55">
        <f>SUM(Table1[[#This Row],[Oct]:[September]])</f>
        <v>1662.3810941337599</v>
      </c>
      <c r="S739" s="55">
        <f>Table1[[#This Row],[On-Hand Stock ($)]]*Table1[[#This Row],[APU Trend]]</f>
        <v>27.265499018476493</v>
      </c>
      <c r="T739" s="87">
        <v>0.2</v>
      </c>
      <c r="U739" s="87" t="b">
        <f>IF(AND(Table1[[#This Row],[INVENTROY SIZING]]&lt;0,Table1[[#This Row],[Lead Time (days)]]&lt;30),TRUE,FALSE)</f>
        <v>0</v>
      </c>
      <c r="V739" s="28">
        <v>0.82</v>
      </c>
      <c r="W739" s="28">
        <f>1.65+SQRT((30)*Table1[[#This Row],[Demand variability (COV)]])+(V739*Table1[[#This Row],[APU
(units)]])^2</f>
        <v>1191.7510804074752</v>
      </c>
      <c r="X739" s="28">
        <f>(Table1[[#This Row],[INVENTORY IN UNITS ON HAND]]-W739)*Table1[[#This Row],[Std. Price ($)]]</f>
        <v>-87804.869959209303</v>
      </c>
      <c r="Y739" s="28">
        <v>0.53</v>
      </c>
      <c r="Z739" s="28">
        <v>2</v>
      </c>
    </row>
    <row r="740" spans="1:26" x14ac:dyDescent="0.15">
      <c r="A740" s="31">
        <v>48407.04413376141</v>
      </c>
      <c r="B740" s="32">
        <v>5.4033825799999997</v>
      </c>
      <c r="C740" s="32">
        <v>54.596849309255006</v>
      </c>
      <c r="D740" s="32">
        <f>C740/Table1[[#This Row],[Std. Price ($)]]</f>
        <v>10.104198342597279</v>
      </c>
      <c r="E740" s="28">
        <v>50</v>
      </c>
      <c r="F740" s="28">
        <f>Table1[[#This Row],[APU
(units)]]*(1+Table1[[#This Row],[APU Trend]])^0</f>
        <v>50</v>
      </c>
      <c r="G740" s="28">
        <f>Table1[[#This Row],[APU
(units)]]*(1+Table1[[#This Row],[APU Trend]])^1</f>
        <v>30</v>
      </c>
      <c r="H740" s="28">
        <f>Table1[[#This Row],[APU
(units)]]*(1+Table1[[#This Row],[APU Trend]])^2</f>
        <v>18</v>
      </c>
      <c r="I740" s="55">
        <f>Table1[[#This Row],[APU
(units)]]*(1+Table1[[#This Row],[APU Trend]])^3</f>
        <v>10.8</v>
      </c>
      <c r="J740" s="55">
        <f>Table1[[#This Row],[APU
(units)]]*(1+Table1[[#This Row],[APU Trend]])^4</f>
        <v>6.4799999999999995</v>
      </c>
      <c r="K740" s="55">
        <f>Table1[[#This Row],[APU
(units)]]*(1+Table1[[#This Row],[APU Trend]])^5</f>
        <v>3.8879999999999999</v>
      </c>
      <c r="L740" s="55">
        <f>Table1[[#This Row],[APU
(units)]]*(1+Table1[[#This Row],[APU Trend]])^6</f>
        <v>2.3327999999999998</v>
      </c>
      <c r="M740" s="55">
        <f>Table1[[#This Row],[APU
(units)]]*(1+Table1[[#This Row],[APU Trend]])^7</f>
        <v>1.3996799999999998</v>
      </c>
      <c r="N740" s="55">
        <f>Table1[[#This Row],[APU
(units)]]*(1+Table1[[#This Row],[APU Trend]])^8</f>
        <v>0.83980799999999989</v>
      </c>
      <c r="O740" s="55">
        <f>Table1[[#This Row],[APU
(units)]]*(1+Table1[[#This Row],[APU Trend]])^9</f>
        <v>0.50388479999999991</v>
      </c>
      <c r="P740" s="55">
        <f>Table1[[#This Row],[APU
(units)]]*(1+Table1[[#This Row],[APU Trend]])^10</f>
        <v>0.30233087999999997</v>
      </c>
      <c r="Q740" s="55">
        <f>Table1[[#This Row],[APU
(units)]]*(1+Table1[[#This Row],[APU Trend]])^11</f>
        <v>0.18139852799999998</v>
      </c>
      <c r="R740" s="55">
        <f>SUM(Table1[[#This Row],[Oct]:[September]])</f>
        <v>124.72790220800002</v>
      </c>
      <c r="S740" s="55">
        <f>Table1[[#This Row],[On-Hand Stock ($)]]*Table1[[#This Row],[APU Trend]]</f>
        <v>-21.838739723702005</v>
      </c>
      <c r="T740" s="87">
        <v>-0.4</v>
      </c>
      <c r="U740" s="87" t="b">
        <f>IF(AND(Table1[[#This Row],[INVENTROY SIZING]]&lt;0,Table1[[#This Row],[Lead Time (days)]]&lt;30),TRUE,FALSE)</f>
        <v>1</v>
      </c>
      <c r="V740" s="28">
        <v>1</v>
      </c>
      <c r="W740" s="28">
        <f>1.65+SQRT((30)*Table1[[#This Row],[Demand variability (COV)]])+(V740*Table1[[#This Row],[APU
(units)]])^2</f>
        <v>2506.7293700396799</v>
      </c>
      <c r="X740" s="28">
        <f>(Table1[[#This Row],[INVENTORY IN UNITS ON HAND]]-W740)*Table1[[#This Row],[Std. Price ($)]]</f>
        <v>-13490.220961537525</v>
      </c>
      <c r="Y740" s="28">
        <v>0.86</v>
      </c>
      <c r="Z740" s="28">
        <v>5</v>
      </c>
    </row>
    <row r="741" spans="1:26" x14ac:dyDescent="0.15">
      <c r="A741" s="31">
        <v>29029.654812301585</v>
      </c>
      <c r="B741" s="32">
        <v>13.501999999999999</v>
      </c>
      <c r="C741" s="32">
        <v>564.37382490436664</v>
      </c>
      <c r="D741" s="32">
        <f>C741/Table1[[#This Row],[Std. Price ($)]]</f>
        <v>41.799276026097367</v>
      </c>
      <c r="E741" s="28">
        <v>50</v>
      </c>
      <c r="F741" s="28">
        <f>Table1[[#This Row],[APU
(units)]]*(1+Table1[[#This Row],[APU Trend]])^0</f>
        <v>50</v>
      </c>
      <c r="G741" s="28">
        <f>Table1[[#This Row],[APU
(units)]]*(1+Table1[[#This Row],[APU Trend]])^1</f>
        <v>90</v>
      </c>
      <c r="H741" s="28">
        <f>Table1[[#This Row],[APU
(units)]]*(1+Table1[[#This Row],[APU Trend]])^2</f>
        <v>162</v>
      </c>
      <c r="I741" s="55">
        <f>Table1[[#This Row],[APU
(units)]]*(1+Table1[[#This Row],[APU Trend]])^3</f>
        <v>291.60000000000002</v>
      </c>
      <c r="J741" s="55">
        <f>Table1[[#This Row],[APU
(units)]]*(1+Table1[[#This Row],[APU Trend]])^4</f>
        <v>524.88000000000011</v>
      </c>
      <c r="K741" s="55">
        <f>Table1[[#This Row],[APU
(units)]]*(1+Table1[[#This Row],[APU Trend]])^5</f>
        <v>944.78400000000033</v>
      </c>
      <c r="L741" s="55">
        <f>Table1[[#This Row],[APU
(units)]]*(1+Table1[[#This Row],[APU Trend]])^6</f>
        <v>1700.6112000000005</v>
      </c>
      <c r="M741" s="55">
        <f>Table1[[#This Row],[APU
(units)]]*(1+Table1[[#This Row],[APU Trend]])^7</f>
        <v>3061.1001600000009</v>
      </c>
      <c r="N741" s="55">
        <f>Table1[[#This Row],[APU
(units)]]*(1+Table1[[#This Row],[APU Trend]])^8</f>
        <v>5509.9802880000016</v>
      </c>
      <c r="O741" s="55">
        <f>Table1[[#This Row],[APU
(units)]]*(1+Table1[[#This Row],[APU Trend]])^9</f>
        <v>9917.9645184000037</v>
      </c>
      <c r="P741" s="55">
        <f>Table1[[#This Row],[APU
(units)]]*(1+Table1[[#This Row],[APU Trend]])^10</f>
        <v>17852.336133120007</v>
      </c>
      <c r="Q741" s="55">
        <f>Table1[[#This Row],[APU
(units)]]*(1+Table1[[#This Row],[APU Trend]])^11</f>
        <v>32134.205039616019</v>
      </c>
      <c r="R741" s="55">
        <f>SUM(Table1[[#This Row],[Oct]:[September]])</f>
        <v>72239.461339136033</v>
      </c>
      <c r="S741" s="55">
        <f>Table1[[#This Row],[On-Hand Stock ($)]]*Table1[[#This Row],[APU Trend]]</f>
        <v>451.49905992349335</v>
      </c>
      <c r="T741" s="87">
        <v>0.8</v>
      </c>
      <c r="U741" s="87" t="b">
        <f>IF(AND(Table1[[#This Row],[INVENTROY SIZING]]&lt;0,Table1[[#This Row],[Lead Time (days)]]&lt;30),TRUE,FALSE)</f>
        <v>0</v>
      </c>
      <c r="V741" s="28">
        <v>0.8</v>
      </c>
      <c r="W741" s="28">
        <f>1.65+SQRT((30)*Table1[[#This Row],[Demand variability (COV)]])+(V741*Table1[[#This Row],[APU
(units)]])^2</f>
        <v>1607.8225197448044</v>
      </c>
      <c r="X741" s="28">
        <f>(Table1[[#This Row],[INVENTORY IN UNITS ON HAND]]-W741)*Table1[[#This Row],[Std. Price ($)]]</f>
        <v>-21144.445836689978</v>
      </c>
      <c r="Y741" s="28">
        <v>1.27</v>
      </c>
      <c r="Z741" s="28">
        <v>16</v>
      </c>
    </row>
    <row r="742" spans="1:26" x14ac:dyDescent="0.15">
      <c r="A742" s="31">
        <v>51278.725708884187</v>
      </c>
      <c r="B742" s="32">
        <v>11.112919999999999</v>
      </c>
      <c r="C742" s="32">
        <v>45.744736989600014</v>
      </c>
      <c r="D742" s="32">
        <f>C742/Table1[[#This Row],[Std. Price ($)]]</f>
        <v>4.1163561862768754</v>
      </c>
      <c r="E742" s="28">
        <v>18</v>
      </c>
      <c r="F742" s="28">
        <f>Table1[[#This Row],[APU
(units)]]*(1+Table1[[#This Row],[APU Trend]])^0</f>
        <v>18</v>
      </c>
      <c r="G742" s="28">
        <f>Table1[[#This Row],[APU
(units)]]*(1+Table1[[#This Row],[APU Trend]])^1</f>
        <v>21.599999999999998</v>
      </c>
      <c r="H742" s="28">
        <f>Table1[[#This Row],[APU
(units)]]*(1+Table1[[#This Row],[APU Trend]])^2</f>
        <v>25.919999999999998</v>
      </c>
      <c r="I742" s="55">
        <f>Table1[[#This Row],[APU
(units)]]*(1+Table1[[#This Row],[APU Trend]])^3</f>
        <v>31.103999999999999</v>
      </c>
      <c r="J742" s="55">
        <f>Table1[[#This Row],[APU
(units)]]*(1+Table1[[#This Row],[APU Trend]])^4</f>
        <v>37.324799999999996</v>
      </c>
      <c r="K742" s="55">
        <f>Table1[[#This Row],[APU
(units)]]*(1+Table1[[#This Row],[APU Trend]])^5</f>
        <v>44.789760000000001</v>
      </c>
      <c r="L742" s="55">
        <f>Table1[[#This Row],[APU
(units)]]*(1+Table1[[#This Row],[APU Trend]])^6</f>
        <v>53.747711999999993</v>
      </c>
      <c r="M742" s="55">
        <f>Table1[[#This Row],[APU
(units)]]*(1+Table1[[#This Row],[APU Trend]])^7</f>
        <v>64.497254399999989</v>
      </c>
      <c r="N742" s="55">
        <f>Table1[[#This Row],[APU
(units)]]*(1+Table1[[#This Row],[APU Trend]])^8</f>
        <v>77.396705279999992</v>
      </c>
      <c r="O742" s="55">
        <f>Table1[[#This Row],[APU
(units)]]*(1+Table1[[#This Row],[APU Trend]])^9</f>
        <v>92.876046335999987</v>
      </c>
      <c r="P742" s="55">
        <f>Table1[[#This Row],[APU
(units)]]*(1+Table1[[#This Row],[APU Trend]])^10</f>
        <v>111.45125560319998</v>
      </c>
      <c r="Q742" s="55">
        <f>Table1[[#This Row],[APU
(units)]]*(1+Table1[[#This Row],[APU Trend]])^11</f>
        <v>133.74150672383999</v>
      </c>
      <c r="R742" s="55">
        <f>SUM(Table1[[#This Row],[Oct]:[September]])</f>
        <v>712.44904034303988</v>
      </c>
      <c r="S742" s="55">
        <f>Table1[[#This Row],[On-Hand Stock ($)]]*Table1[[#This Row],[APU Trend]]</f>
        <v>9.1489473979200024</v>
      </c>
      <c r="T742" s="87">
        <v>0.2</v>
      </c>
      <c r="U742" s="87" t="b">
        <f>IF(AND(Table1[[#This Row],[INVENTROY SIZING]]&lt;0,Table1[[#This Row],[Lead Time (days)]]&lt;30),TRUE,FALSE)</f>
        <v>0</v>
      </c>
      <c r="V742" s="28">
        <v>1</v>
      </c>
      <c r="W742" s="28">
        <f>1.65+SQRT((30)*Table1[[#This Row],[Demand variability (COV)]])+(V742*Table1[[#This Row],[APU
(units)]])^2</f>
        <v>330.84615242270661</v>
      </c>
      <c r="X742" s="28">
        <f>(Table1[[#This Row],[INVENTORY IN UNITS ON HAND]]-W742)*Table1[[#This Row],[Std. Price ($)]]</f>
        <v>-3630.9220871917441</v>
      </c>
      <c r="Y742" s="28">
        <v>0.9</v>
      </c>
      <c r="Z742" s="28">
        <v>6</v>
      </c>
    </row>
    <row r="743" spans="1:26" x14ac:dyDescent="0.15">
      <c r="A743" s="31">
        <v>78912.731207548379</v>
      </c>
      <c r="B743" s="32">
        <v>91.955582989999982</v>
      </c>
      <c r="C743" s="32">
        <v>437.37368839389649</v>
      </c>
      <c r="D743" s="32">
        <f>C743/Table1[[#This Row],[Std. Price ($)]]</f>
        <v>4.756358169589987</v>
      </c>
      <c r="E743" s="28">
        <v>26</v>
      </c>
      <c r="F743" s="28">
        <f>Table1[[#This Row],[APU
(units)]]*(1+Table1[[#This Row],[APU Trend]])^0</f>
        <v>26</v>
      </c>
      <c r="G743" s="28">
        <f>Table1[[#This Row],[APU
(units)]]*(1+Table1[[#This Row],[APU Trend]])^1</f>
        <v>15.6</v>
      </c>
      <c r="H743" s="28">
        <f>Table1[[#This Row],[APU
(units)]]*(1+Table1[[#This Row],[APU Trend]])^2</f>
        <v>9.36</v>
      </c>
      <c r="I743" s="55">
        <f>Table1[[#This Row],[APU
(units)]]*(1+Table1[[#This Row],[APU Trend]])^3</f>
        <v>5.6159999999999997</v>
      </c>
      <c r="J743" s="55">
        <f>Table1[[#This Row],[APU
(units)]]*(1+Table1[[#This Row],[APU Trend]])^4</f>
        <v>3.3695999999999997</v>
      </c>
      <c r="K743" s="55">
        <f>Table1[[#This Row],[APU
(units)]]*(1+Table1[[#This Row],[APU Trend]])^5</f>
        <v>2.02176</v>
      </c>
      <c r="L743" s="55">
        <f>Table1[[#This Row],[APU
(units)]]*(1+Table1[[#This Row],[APU Trend]])^6</f>
        <v>1.2130559999999999</v>
      </c>
      <c r="M743" s="55">
        <f>Table1[[#This Row],[APU
(units)]]*(1+Table1[[#This Row],[APU Trend]])^7</f>
        <v>0.72783359999999997</v>
      </c>
      <c r="N743" s="55">
        <f>Table1[[#This Row],[APU
(units)]]*(1+Table1[[#This Row],[APU Trend]])^8</f>
        <v>0.43670015999999995</v>
      </c>
      <c r="O743" s="55">
        <f>Table1[[#This Row],[APU
(units)]]*(1+Table1[[#This Row],[APU Trend]])^9</f>
        <v>0.26202009599999998</v>
      </c>
      <c r="P743" s="55">
        <f>Table1[[#This Row],[APU
(units)]]*(1+Table1[[#This Row],[APU Trend]])^10</f>
        <v>0.15721205759999998</v>
      </c>
      <c r="Q743" s="55">
        <f>Table1[[#This Row],[APU
(units)]]*(1+Table1[[#This Row],[APU Trend]])^11</f>
        <v>9.4327234559999987E-2</v>
      </c>
      <c r="R743" s="55">
        <f>SUM(Table1[[#This Row],[Oct]:[September]])</f>
        <v>64.858509148159996</v>
      </c>
      <c r="S743" s="55">
        <f>Table1[[#This Row],[On-Hand Stock ($)]]*Table1[[#This Row],[APU Trend]]</f>
        <v>-174.94947535755861</v>
      </c>
      <c r="T743" s="87">
        <v>-0.4</v>
      </c>
      <c r="U743" s="87" t="b">
        <f>IF(AND(Table1[[#This Row],[INVENTROY SIZING]]&lt;0,Table1[[#This Row],[Lead Time (days)]]&lt;30),TRUE,FALSE)</f>
        <v>1</v>
      </c>
      <c r="V743" s="28">
        <v>1</v>
      </c>
      <c r="W743" s="28">
        <f>1.65+SQRT((30)*Table1[[#This Row],[Demand variability (COV)]])+(V743*Table1[[#This Row],[APU
(units)]])^2</f>
        <v>684.53476579122344</v>
      </c>
      <c r="X743" s="28">
        <f>(Table1[[#This Row],[INVENTORY IN UNITS ON HAND]]-W743)*Table1[[#This Row],[Std. Price ($)]]</f>
        <v>-62509.419776861156</v>
      </c>
      <c r="Y743" s="28">
        <v>1.58</v>
      </c>
      <c r="Z743" s="28">
        <v>3</v>
      </c>
    </row>
    <row r="744" spans="1:26" x14ac:dyDescent="0.15">
      <c r="A744" s="31">
        <v>37695.827876906915</v>
      </c>
      <c r="B744" s="32">
        <v>12.339566809999999</v>
      </c>
      <c r="C744" s="32">
        <v>348.66200294576709</v>
      </c>
      <c r="D744" s="32">
        <f>C744/Table1[[#This Row],[Std. Price ($)]]</f>
        <v>28.255611263696146</v>
      </c>
      <c r="E744" s="28">
        <v>26</v>
      </c>
      <c r="F744" s="28">
        <f>Table1[[#This Row],[APU
(units)]]*(1+Table1[[#This Row],[APU Trend]])^0</f>
        <v>26</v>
      </c>
      <c r="G744" s="28">
        <f>Table1[[#This Row],[APU
(units)]]*(1+Table1[[#This Row],[APU Trend]])^1</f>
        <v>31.2</v>
      </c>
      <c r="H744" s="28">
        <f>Table1[[#This Row],[APU
(units)]]*(1+Table1[[#This Row],[APU Trend]])^2</f>
        <v>37.44</v>
      </c>
      <c r="I744" s="55">
        <f>Table1[[#This Row],[APU
(units)]]*(1+Table1[[#This Row],[APU Trend]])^3</f>
        <v>44.927999999999997</v>
      </c>
      <c r="J744" s="55">
        <f>Table1[[#This Row],[APU
(units)]]*(1+Table1[[#This Row],[APU Trend]])^4</f>
        <v>53.913599999999995</v>
      </c>
      <c r="K744" s="55">
        <f>Table1[[#This Row],[APU
(units)]]*(1+Table1[[#This Row],[APU Trend]])^5</f>
        <v>64.69632</v>
      </c>
      <c r="L744" s="55">
        <f>Table1[[#This Row],[APU
(units)]]*(1+Table1[[#This Row],[APU Trend]])^6</f>
        <v>77.635583999999994</v>
      </c>
      <c r="M744" s="55">
        <f>Table1[[#This Row],[APU
(units)]]*(1+Table1[[#This Row],[APU Trend]])^7</f>
        <v>93.162700799999996</v>
      </c>
      <c r="N744" s="55">
        <f>Table1[[#This Row],[APU
(units)]]*(1+Table1[[#This Row],[APU Trend]])^8</f>
        <v>111.79524095999999</v>
      </c>
      <c r="O744" s="55">
        <f>Table1[[#This Row],[APU
(units)]]*(1+Table1[[#This Row],[APU Trend]])^9</f>
        <v>134.15428915199999</v>
      </c>
      <c r="P744" s="55">
        <f>Table1[[#This Row],[APU
(units)]]*(1+Table1[[#This Row],[APU Trend]])^10</f>
        <v>160.98514698239998</v>
      </c>
      <c r="Q744" s="55">
        <f>Table1[[#This Row],[APU
(units)]]*(1+Table1[[#This Row],[APU Trend]])^11</f>
        <v>193.18217637887997</v>
      </c>
      <c r="R744" s="55">
        <f>SUM(Table1[[#This Row],[Oct]:[September]])</f>
        <v>1029.0930582732799</v>
      </c>
      <c r="S744" s="55">
        <f>Table1[[#This Row],[On-Hand Stock ($)]]*Table1[[#This Row],[APU Trend]]</f>
        <v>69.732400589153414</v>
      </c>
      <c r="T744" s="87">
        <v>0.2</v>
      </c>
      <c r="U744" s="87" t="b">
        <f>IF(AND(Table1[[#This Row],[INVENTROY SIZING]]&lt;0,Table1[[#This Row],[Lead Time (days)]]&lt;30),TRUE,FALSE)</f>
        <v>0</v>
      </c>
      <c r="V744" s="28">
        <v>1</v>
      </c>
      <c r="W744" s="28">
        <f>1.65+SQRT((30)*Table1[[#This Row],[Demand variability (COV)]])+(V744*Table1[[#This Row],[APU
(units)]])^2</f>
        <v>687.83822850156002</v>
      </c>
      <c r="X744" s="28">
        <f>(Table1[[#This Row],[INVENTORY IN UNITS ON HAND]]-W744)*Table1[[#This Row],[Std. Price ($)]]</f>
        <v>-8138.9637721212794</v>
      </c>
      <c r="Y744" s="28">
        <v>3.46</v>
      </c>
      <c r="Z744" s="28">
        <v>8</v>
      </c>
    </row>
    <row r="745" spans="1:26" x14ac:dyDescent="0.15">
      <c r="A745" s="31">
        <v>85652.990796737853</v>
      </c>
      <c r="B745" s="32">
        <v>36.465422869999998</v>
      </c>
      <c r="C745" s="32">
        <v>269.61293235987495</v>
      </c>
      <c r="D745" s="32">
        <f>C745/Table1[[#This Row],[Std. Price ($)]]</f>
        <v>7.3936598327969687</v>
      </c>
      <c r="E745" s="28">
        <v>42</v>
      </c>
      <c r="F745" s="28">
        <f>Table1[[#This Row],[APU
(units)]]*(1+Table1[[#This Row],[APU Trend]])^0</f>
        <v>42</v>
      </c>
      <c r="G745" s="28">
        <f>Table1[[#This Row],[APU
(units)]]*(1+Table1[[#This Row],[APU Trend]])^1</f>
        <v>58.8</v>
      </c>
      <c r="H745" s="28">
        <f>Table1[[#This Row],[APU
(units)]]*(1+Table1[[#This Row],[APU Trend]])^2</f>
        <v>82.32</v>
      </c>
      <c r="I745" s="55">
        <f>Table1[[#This Row],[APU
(units)]]*(1+Table1[[#This Row],[APU Trend]])^3</f>
        <v>115.24799999999998</v>
      </c>
      <c r="J745" s="55">
        <f>Table1[[#This Row],[APU
(units)]]*(1+Table1[[#This Row],[APU Trend]])^4</f>
        <v>161.34719999999996</v>
      </c>
      <c r="K745" s="55">
        <f>Table1[[#This Row],[APU
(units)]]*(1+Table1[[#This Row],[APU Trend]])^5</f>
        <v>225.88607999999994</v>
      </c>
      <c r="L745" s="55">
        <f>Table1[[#This Row],[APU
(units)]]*(1+Table1[[#This Row],[APU Trend]])^6</f>
        <v>316.24051199999985</v>
      </c>
      <c r="M745" s="55">
        <f>Table1[[#This Row],[APU
(units)]]*(1+Table1[[#This Row],[APU Trend]])^7</f>
        <v>442.73671679999973</v>
      </c>
      <c r="N745" s="55">
        <f>Table1[[#This Row],[APU
(units)]]*(1+Table1[[#This Row],[APU Trend]])^8</f>
        <v>619.83140351999964</v>
      </c>
      <c r="O745" s="55">
        <f>Table1[[#This Row],[APU
(units)]]*(1+Table1[[#This Row],[APU Trend]])^9</f>
        <v>867.76396492799938</v>
      </c>
      <c r="P745" s="55">
        <f>Table1[[#This Row],[APU
(units)]]*(1+Table1[[#This Row],[APU Trend]])^10</f>
        <v>1214.8695508991991</v>
      </c>
      <c r="Q745" s="55">
        <f>Table1[[#This Row],[APU
(units)]]*(1+Table1[[#This Row],[APU Trend]])^11</f>
        <v>1700.8173712588787</v>
      </c>
      <c r="R745" s="55">
        <f>SUM(Table1[[#This Row],[Oct]:[September]])</f>
        <v>5847.8607994060758</v>
      </c>
      <c r="S745" s="55">
        <f>Table1[[#This Row],[On-Hand Stock ($)]]*Table1[[#This Row],[APU Trend]]</f>
        <v>107.84517294394999</v>
      </c>
      <c r="T745" s="87">
        <v>0.4</v>
      </c>
      <c r="U745" s="87" t="b">
        <f>IF(AND(Table1[[#This Row],[INVENTROY SIZING]]&lt;0,Table1[[#This Row],[Lead Time (days)]]&lt;30),TRUE,FALSE)</f>
        <v>0</v>
      </c>
      <c r="V745" s="28">
        <v>1</v>
      </c>
      <c r="W745" s="28">
        <f>1.65+SQRT((30)*Table1[[#This Row],[Demand variability (COV)]])+(V745*Table1[[#This Row],[APU
(units)]])^2</f>
        <v>1770.8172042731055</v>
      </c>
      <c r="X745" s="28">
        <f>(Table1[[#This Row],[INVENTORY IN UNITS ON HAND]]-W745)*Table1[[#This Row],[Std. Price ($)]]</f>
        <v>-64303.985246930089</v>
      </c>
      <c r="Y745" s="28">
        <v>0.89</v>
      </c>
      <c r="Z745" s="28">
        <v>5</v>
      </c>
    </row>
    <row r="746" spans="1:26" x14ac:dyDescent="0.15">
      <c r="A746" s="31">
        <v>76699.428397644282</v>
      </c>
      <c r="B746" s="32">
        <v>11.357159999999999</v>
      </c>
      <c r="C746" s="32">
        <v>108.12143227599999</v>
      </c>
      <c r="D746" s="32">
        <f>C746/Table1[[#This Row],[Std. Price ($)]]</f>
        <v>9.5201117423722135</v>
      </c>
      <c r="E746" s="28">
        <v>26</v>
      </c>
      <c r="F746" s="28">
        <f>Table1[[#This Row],[APU
(units)]]*(1+Table1[[#This Row],[APU Trend]])^0</f>
        <v>26</v>
      </c>
      <c r="G746" s="28">
        <f>Table1[[#This Row],[APU
(units)]]*(1+Table1[[#This Row],[APU Trend]])^1</f>
        <v>36.4</v>
      </c>
      <c r="H746" s="28">
        <f>Table1[[#This Row],[APU
(units)]]*(1+Table1[[#This Row],[APU Trend]])^2</f>
        <v>50.959999999999994</v>
      </c>
      <c r="I746" s="55">
        <f>Table1[[#This Row],[APU
(units)]]*(1+Table1[[#This Row],[APU Trend]])^3</f>
        <v>71.34399999999998</v>
      </c>
      <c r="J746" s="55">
        <f>Table1[[#This Row],[APU
(units)]]*(1+Table1[[#This Row],[APU Trend]])^4</f>
        <v>99.881599999999963</v>
      </c>
      <c r="K746" s="55">
        <f>Table1[[#This Row],[APU
(units)]]*(1+Table1[[#This Row],[APU Trend]])^5</f>
        <v>139.83423999999997</v>
      </c>
      <c r="L746" s="55">
        <f>Table1[[#This Row],[APU
(units)]]*(1+Table1[[#This Row],[APU Trend]])^6</f>
        <v>195.76793599999991</v>
      </c>
      <c r="M746" s="55">
        <f>Table1[[#This Row],[APU
(units)]]*(1+Table1[[#This Row],[APU Trend]])^7</f>
        <v>274.07511039999986</v>
      </c>
      <c r="N746" s="55">
        <f>Table1[[#This Row],[APU
(units)]]*(1+Table1[[#This Row],[APU Trend]])^8</f>
        <v>383.70515455999976</v>
      </c>
      <c r="O746" s="55">
        <f>Table1[[#This Row],[APU
(units)]]*(1+Table1[[#This Row],[APU Trend]])^9</f>
        <v>537.18721638399961</v>
      </c>
      <c r="P746" s="55">
        <f>Table1[[#This Row],[APU
(units)]]*(1+Table1[[#This Row],[APU Trend]])^10</f>
        <v>752.06210293759943</v>
      </c>
      <c r="Q746" s="55">
        <f>Table1[[#This Row],[APU
(units)]]*(1+Table1[[#This Row],[APU Trend]])^11</f>
        <v>1052.8869441126392</v>
      </c>
      <c r="R746" s="55">
        <f>SUM(Table1[[#This Row],[Oct]:[September]])</f>
        <v>3620.1043043942373</v>
      </c>
      <c r="S746" s="55">
        <f>Table1[[#This Row],[On-Hand Stock ($)]]*Table1[[#This Row],[APU Trend]]</f>
        <v>43.2485729104</v>
      </c>
      <c r="T746" s="87">
        <v>0.4</v>
      </c>
      <c r="U746" s="87" t="b">
        <f>IF(AND(Table1[[#This Row],[INVENTROY SIZING]]&lt;0,Table1[[#This Row],[Lead Time (days)]]&lt;30),TRUE,FALSE)</f>
        <v>0</v>
      </c>
      <c r="V746" s="28">
        <v>1</v>
      </c>
      <c r="W746" s="28">
        <f>1.65+SQRT((30)*Table1[[#This Row],[Demand variability (COV)]])+(V746*Table1[[#This Row],[APU
(units)]])^2</f>
        <v>684.35820393249935</v>
      </c>
      <c r="X746" s="28">
        <f>(Table1[[#This Row],[INVENTORY IN UNITS ON HAND]]-W746)*Table1[[#This Row],[Std. Price ($)]]</f>
        <v>-7664.2441870980228</v>
      </c>
      <c r="Y746" s="28">
        <v>1.5</v>
      </c>
      <c r="Z746" s="28">
        <v>6</v>
      </c>
    </row>
    <row r="747" spans="1:26" x14ac:dyDescent="0.15">
      <c r="A747" s="31">
        <v>24373.995373001479</v>
      </c>
      <c r="B747" s="32">
        <v>11.136999999999999</v>
      </c>
      <c r="C747" s="32">
        <v>586.41218647428343</v>
      </c>
      <c r="D747" s="32">
        <f>C747/Table1[[#This Row],[Std. Price ($)]]</f>
        <v>52.654412002719177</v>
      </c>
      <c r="E747" s="28">
        <v>42</v>
      </c>
      <c r="F747" s="28">
        <f>Table1[[#This Row],[APU
(units)]]*(1+Table1[[#This Row],[APU Trend]])^0</f>
        <v>42</v>
      </c>
      <c r="G747" s="28">
        <f>Table1[[#This Row],[APU
(units)]]*(1+Table1[[#This Row],[APU Trend]])^1</f>
        <v>50.4</v>
      </c>
      <c r="H747" s="28">
        <f>Table1[[#This Row],[APU
(units)]]*(1+Table1[[#This Row],[APU Trend]])^2</f>
        <v>60.48</v>
      </c>
      <c r="I747" s="55">
        <f>Table1[[#This Row],[APU
(units)]]*(1+Table1[[#This Row],[APU Trend]])^3</f>
        <v>72.575999999999993</v>
      </c>
      <c r="J747" s="55">
        <f>Table1[[#This Row],[APU
(units)]]*(1+Table1[[#This Row],[APU Trend]])^4</f>
        <v>87.091200000000001</v>
      </c>
      <c r="K747" s="55">
        <f>Table1[[#This Row],[APU
(units)]]*(1+Table1[[#This Row],[APU Trend]])^5</f>
        <v>104.50944</v>
      </c>
      <c r="L747" s="55">
        <f>Table1[[#This Row],[APU
(units)]]*(1+Table1[[#This Row],[APU Trend]])^6</f>
        <v>125.41132799999998</v>
      </c>
      <c r="M747" s="55">
        <f>Table1[[#This Row],[APU
(units)]]*(1+Table1[[#This Row],[APU Trend]])^7</f>
        <v>150.4935936</v>
      </c>
      <c r="N747" s="55">
        <f>Table1[[#This Row],[APU
(units)]]*(1+Table1[[#This Row],[APU Trend]])^8</f>
        <v>180.59231231999996</v>
      </c>
      <c r="O747" s="55">
        <f>Table1[[#This Row],[APU
(units)]]*(1+Table1[[#This Row],[APU Trend]])^9</f>
        <v>216.71077478399997</v>
      </c>
      <c r="P747" s="55">
        <f>Table1[[#This Row],[APU
(units)]]*(1+Table1[[#This Row],[APU Trend]])^10</f>
        <v>260.05292974079998</v>
      </c>
      <c r="Q747" s="55">
        <f>Table1[[#This Row],[APU
(units)]]*(1+Table1[[#This Row],[APU Trend]])^11</f>
        <v>312.06351568895997</v>
      </c>
      <c r="R747" s="55">
        <f>SUM(Table1[[#This Row],[Oct]:[September]])</f>
        <v>1662.3810941337599</v>
      </c>
      <c r="S747" s="55">
        <f>Table1[[#This Row],[On-Hand Stock ($)]]*Table1[[#This Row],[APU Trend]]</f>
        <v>117.28243729485669</v>
      </c>
      <c r="T747" s="87">
        <v>0.2</v>
      </c>
      <c r="U747" s="87" t="b">
        <f>IF(AND(Table1[[#This Row],[INVENTROY SIZING]]&lt;0,Table1[[#This Row],[Lead Time (days)]]&lt;30),TRUE,FALSE)</f>
        <v>0</v>
      </c>
      <c r="V747" s="28">
        <v>0.96</v>
      </c>
      <c r="W747" s="28">
        <f>1.65+SQRT((30)*Table1[[#This Row],[Demand variability (COV)]])+(V747*Table1[[#This Row],[APU
(units)]])^2</f>
        <v>1635.0009292703894</v>
      </c>
      <c r="X747" s="28">
        <f>(Table1[[#This Row],[INVENTORY IN UNITS ON HAND]]-W747)*Table1[[#This Row],[Std. Price ($)]]</f>
        <v>-17622.593162810041</v>
      </c>
      <c r="Y747" s="28">
        <v>1.95</v>
      </c>
      <c r="Z747" s="28">
        <v>16</v>
      </c>
    </row>
    <row r="748" spans="1:26" x14ac:dyDescent="0.15">
      <c r="A748" s="31">
        <v>49076.645772929769</v>
      </c>
      <c r="B748" s="32">
        <v>7.137999999999999</v>
      </c>
      <c r="C748" s="32">
        <v>147.099123072</v>
      </c>
      <c r="D748" s="32">
        <f>C748/Table1[[#This Row],[Std. Price ($)]]</f>
        <v>20.607890595685067</v>
      </c>
      <c r="E748" s="28">
        <v>18</v>
      </c>
      <c r="F748" s="28">
        <f>Table1[[#This Row],[APU
(units)]]*(1+Table1[[#This Row],[APU Trend]])^0</f>
        <v>18</v>
      </c>
      <c r="G748" s="28">
        <f>Table1[[#This Row],[APU
(units)]]*(1+Table1[[#This Row],[APU Trend]])^1</f>
        <v>21.599999999999998</v>
      </c>
      <c r="H748" s="28">
        <f>Table1[[#This Row],[APU
(units)]]*(1+Table1[[#This Row],[APU Trend]])^2</f>
        <v>25.919999999999998</v>
      </c>
      <c r="I748" s="55">
        <f>Table1[[#This Row],[APU
(units)]]*(1+Table1[[#This Row],[APU Trend]])^3</f>
        <v>31.103999999999999</v>
      </c>
      <c r="J748" s="55">
        <f>Table1[[#This Row],[APU
(units)]]*(1+Table1[[#This Row],[APU Trend]])^4</f>
        <v>37.324799999999996</v>
      </c>
      <c r="K748" s="55">
        <f>Table1[[#This Row],[APU
(units)]]*(1+Table1[[#This Row],[APU Trend]])^5</f>
        <v>44.789760000000001</v>
      </c>
      <c r="L748" s="55">
        <f>Table1[[#This Row],[APU
(units)]]*(1+Table1[[#This Row],[APU Trend]])^6</f>
        <v>53.747711999999993</v>
      </c>
      <c r="M748" s="55">
        <f>Table1[[#This Row],[APU
(units)]]*(1+Table1[[#This Row],[APU Trend]])^7</f>
        <v>64.497254399999989</v>
      </c>
      <c r="N748" s="55">
        <f>Table1[[#This Row],[APU
(units)]]*(1+Table1[[#This Row],[APU Trend]])^8</f>
        <v>77.396705279999992</v>
      </c>
      <c r="O748" s="55">
        <f>Table1[[#This Row],[APU
(units)]]*(1+Table1[[#This Row],[APU Trend]])^9</f>
        <v>92.876046335999987</v>
      </c>
      <c r="P748" s="55">
        <f>Table1[[#This Row],[APU
(units)]]*(1+Table1[[#This Row],[APU Trend]])^10</f>
        <v>111.45125560319998</v>
      </c>
      <c r="Q748" s="55">
        <f>Table1[[#This Row],[APU
(units)]]*(1+Table1[[#This Row],[APU Trend]])^11</f>
        <v>133.74150672383999</v>
      </c>
      <c r="R748" s="55">
        <f>SUM(Table1[[#This Row],[Oct]:[September]])</f>
        <v>712.44904034303988</v>
      </c>
      <c r="S748" s="55">
        <f>Table1[[#This Row],[On-Hand Stock ($)]]*Table1[[#This Row],[APU Trend]]</f>
        <v>29.4198246144</v>
      </c>
      <c r="T748" s="87">
        <v>0.2</v>
      </c>
      <c r="U748" s="87" t="b">
        <f>IF(AND(Table1[[#This Row],[INVENTROY SIZING]]&lt;0,Table1[[#This Row],[Lead Time (days)]]&lt;30),TRUE,FALSE)</f>
        <v>0</v>
      </c>
      <c r="V748" s="28">
        <v>1</v>
      </c>
      <c r="W748" s="28">
        <f>1.65+SQRT((30)*Table1[[#This Row],[Demand variability (COV)]])+(V748*Table1[[#This Row],[APU
(units)]])^2</f>
        <v>332.83331399842717</v>
      </c>
      <c r="X748" s="28">
        <f>(Table1[[#This Row],[INVENTORY IN UNITS ON HAND]]-W748)*Table1[[#This Row],[Std. Price ($)]]</f>
        <v>-2228.6650722487725</v>
      </c>
      <c r="Y748" s="28">
        <v>1.72</v>
      </c>
      <c r="Z748" s="28">
        <v>16</v>
      </c>
    </row>
    <row r="749" spans="1:26" x14ac:dyDescent="0.15">
      <c r="A749" s="31">
        <v>14103.039637035097</v>
      </c>
      <c r="B749" s="32">
        <v>38.357092629999997</v>
      </c>
      <c r="C749" s="32">
        <v>1293.2950051460707</v>
      </c>
      <c r="D749" s="32">
        <f>C749/Table1[[#This Row],[Std. Price ($)]]</f>
        <v>33.717232367464518</v>
      </c>
      <c r="E749" s="28">
        <v>26</v>
      </c>
      <c r="F749" s="28">
        <f>Table1[[#This Row],[APU
(units)]]*(1+Table1[[#This Row],[APU Trend]])^0</f>
        <v>26</v>
      </c>
      <c r="G749" s="28">
        <f>Table1[[#This Row],[APU
(units)]]*(1+Table1[[#This Row],[APU Trend]])^1</f>
        <v>57.2</v>
      </c>
      <c r="H749" s="28">
        <f>Table1[[#This Row],[APU
(units)]]*(1+Table1[[#This Row],[APU Trend]])^2</f>
        <v>125.84000000000002</v>
      </c>
      <c r="I749" s="55">
        <f>Table1[[#This Row],[APU
(units)]]*(1+Table1[[#This Row],[APU Trend]])^3</f>
        <v>276.84800000000007</v>
      </c>
      <c r="J749" s="55">
        <f>Table1[[#This Row],[APU
(units)]]*(1+Table1[[#This Row],[APU Trend]])^4</f>
        <v>609.06560000000013</v>
      </c>
      <c r="K749" s="55">
        <f>Table1[[#This Row],[APU
(units)]]*(1+Table1[[#This Row],[APU Trend]])^5</f>
        <v>1339.9443200000005</v>
      </c>
      <c r="L749" s="55">
        <f>Table1[[#This Row],[APU
(units)]]*(1+Table1[[#This Row],[APU Trend]])^6</f>
        <v>2947.8775040000014</v>
      </c>
      <c r="M749" s="55">
        <f>Table1[[#This Row],[APU
(units)]]*(1+Table1[[#This Row],[APU Trend]])^7</f>
        <v>6485.3305088000043</v>
      </c>
      <c r="N749" s="55">
        <f>Table1[[#This Row],[APU
(units)]]*(1+Table1[[#This Row],[APU Trend]])^8</f>
        <v>14267.727119360008</v>
      </c>
      <c r="O749" s="55">
        <f>Table1[[#This Row],[APU
(units)]]*(1+Table1[[#This Row],[APU Trend]])^9</f>
        <v>31388.999662592018</v>
      </c>
      <c r="P749" s="55">
        <f>Table1[[#This Row],[APU
(units)]]*(1+Table1[[#This Row],[APU Trend]])^10</f>
        <v>69055.799257702456</v>
      </c>
      <c r="Q749" s="55">
        <f>Table1[[#This Row],[APU
(units)]]*(1+Table1[[#This Row],[APU Trend]])^11</f>
        <v>151922.7583669454</v>
      </c>
      <c r="R749" s="55">
        <f>SUM(Table1[[#This Row],[Oct]:[September]])</f>
        <v>278503.39033939992</v>
      </c>
      <c r="S749" s="55">
        <f>Table1[[#This Row],[On-Hand Stock ($)]]*Table1[[#This Row],[APU Trend]]</f>
        <v>1551.9540061752848</v>
      </c>
      <c r="T749" s="87">
        <v>1.2</v>
      </c>
      <c r="U749" s="87" t="b">
        <f>IF(AND(Table1[[#This Row],[INVENTROY SIZING]]&lt;0,Table1[[#This Row],[Lead Time (days)]]&lt;30),TRUE,FALSE)</f>
        <v>0</v>
      </c>
      <c r="V749" s="28">
        <v>0.94</v>
      </c>
      <c r="W749" s="28">
        <f>1.65+SQRT((30)*Table1[[#This Row],[Demand variability (COV)]])+(V749*Table1[[#This Row],[APU
(units)]])^2</f>
        <v>604.76015069847563</v>
      </c>
      <c r="X749" s="28">
        <f>(Table1[[#This Row],[INVENTORY IN UNITS ON HAND]]-W749)*Table1[[#This Row],[Std. Price ($)]]</f>
        <v>-21903.546114128119</v>
      </c>
      <c r="Y749" s="28">
        <v>1.1200000000000001</v>
      </c>
      <c r="Z749" s="28">
        <v>36</v>
      </c>
    </row>
    <row r="750" spans="1:26" x14ac:dyDescent="0.15">
      <c r="A750" s="31">
        <v>50165.039276385629</v>
      </c>
      <c r="B750" s="32">
        <v>15.888499999999999</v>
      </c>
      <c r="C750" s="32">
        <v>295.52428321216388</v>
      </c>
      <c r="D750" s="32">
        <f>C750/Table1[[#This Row],[Std. Price ($)]]</f>
        <v>18.599885653910935</v>
      </c>
      <c r="E750" s="28">
        <v>34</v>
      </c>
      <c r="F750" s="28">
        <f>Table1[[#This Row],[APU
(units)]]*(1+Table1[[#This Row],[APU Trend]])^0</f>
        <v>34</v>
      </c>
      <c r="G750" s="28">
        <f>Table1[[#This Row],[APU
(units)]]*(1+Table1[[#This Row],[APU Trend]])^1</f>
        <v>61.2</v>
      </c>
      <c r="H750" s="28">
        <f>Table1[[#This Row],[APU
(units)]]*(1+Table1[[#This Row],[APU Trend]])^2</f>
        <v>110.16000000000001</v>
      </c>
      <c r="I750" s="55">
        <f>Table1[[#This Row],[APU
(units)]]*(1+Table1[[#This Row],[APU Trend]])^3</f>
        <v>198.28800000000001</v>
      </c>
      <c r="J750" s="55">
        <f>Table1[[#This Row],[APU
(units)]]*(1+Table1[[#This Row],[APU Trend]])^4</f>
        <v>356.91840000000008</v>
      </c>
      <c r="K750" s="55">
        <f>Table1[[#This Row],[APU
(units)]]*(1+Table1[[#This Row],[APU Trend]])^5</f>
        <v>642.45312000000024</v>
      </c>
      <c r="L750" s="55">
        <f>Table1[[#This Row],[APU
(units)]]*(1+Table1[[#This Row],[APU Trend]])^6</f>
        <v>1156.4156160000005</v>
      </c>
      <c r="M750" s="55">
        <f>Table1[[#This Row],[APU
(units)]]*(1+Table1[[#This Row],[APU Trend]])^7</f>
        <v>2081.5481088000006</v>
      </c>
      <c r="N750" s="55">
        <f>Table1[[#This Row],[APU
(units)]]*(1+Table1[[#This Row],[APU Trend]])^8</f>
        <v>3746.7865958400012</v>
      </c>
      <c r="O750" s="55">
        <f>Table1[[#This Row],[APU
(units)]]*(1+Table1[[#This Row],[APU Trend]])^9</f>
        <v>6744.2158725120025</v>
      </c>
      <c r="P750" s="55">
        <f>Table1[[#This Row],[APU
(units)]]*(1+Table1[[#This Row],[APU Trend]])^10</f>
        <v>12139.588570521606</v>
      </c>
      <c r="Q750" s="55">
        <f>Table1[[#This Row],[APU
(units)]]*(1+Table1[[#This Row],[APU Trend]])^11</f>
        <v>21851.259426938894</v>
      </c>
      <c r="R750" s="55">
        <f>SUM(Table1[[#This Row],[Oct]:[September]])</f>
        <v>49122.833710612504</v>
      </c>
      <c r="S750" s="55">
        <f>Table1[[#This Row],[On-Hand Stock ($)]]*Table1[[#This Row],[APU Trend]]</f>
        <v>236.41942656973112</v>
      </c>
      <c r="T750" s="87">
        <v>0.8</v>
      </c>
      <c r="U750" s="87" t="b">
        <f>IF(AND(Table1[[#This Row],[INVENTROY SIZING]]&lt;0,Table1[[#This Row],[Lead Time (days)]]&lt;30),TRUE,FALSE)</f>
        <v>0</v>
      </c>
      <c r="V750" s="28">
        <v>0.9</v>
      </c>
      <c r="W750" s="28">
        <f>1.65+SQRT((30)*Table1[[#This Row],[Demand variability (COV)]])+(V750*Table1[[#This Row],[APU
(units)]])^2</f>
        <v>942.96983870705503</v>
      </c>
      <c r="X750" s="28">
        <f>(Table1[[#This Row],[INVENTORY IN UNITS ON HAND]]-W750)*Table1[[#This Row],[Std. Price ($)]]</f>
        <v>-14686.851999084878</v>
      </c>
      <c r="Y750" s="28">
        <v>0.82</v>
      </c>
      <c r="Z750" s="28">
        <v>16</v>
      </c>
    </row>
    <row r="751" spans="1:26" x14ac:dyDescent="0.15">
      <c r="A751" s="31">
        <v>45624.17289415597</v>
      </c>
      <c r="B751" s="32">
        <v>9.57911</v>
      </c>
      <c r="C751" s="32">
        <v>534.3347171598806</v>
      </c>
      <c r="D751" s="32">
        <f>C751/Table1[[#This Row],[Std. Price ($)]]</f>
        <v>55.781248692193806</v>
      </c>
      <c r="E751" s="28">
        <v>42</v>
      </c>
      <c r="F751" s="28">
        <f>Table1[[#This Row],[APU
(units)]]*(1+Table1[[#This Row],[APU Trend]])^0</f>
        <v>42</v>
      </c>
      <c r="G751" s="28">
        <f>Table1[[#This Row],[APU
(units)]]*(1+Table1[[#This Row],[APU Trend]])^1</f>
        <v>75.600000000000009</v>
      </c>
      <c r="H751" s="28">
        <f>Table1[[#This Row],[APU
(units)]]*(1+Table1[[#This Row],[APU Trend]])^2</f>
        <v>136.08000000000001</v>
      </c>
      <c r="I751" s="55">
        <f>Table1[[#This Row],[APU
(units)]]*(1+Table1[[#This Row],[APU Trend]])^3</f>
        <v>244.94400000000002</v>
      </c>
      <c r="J751" s="55">
        <f>Table1[[#This Row],[APU
(units)]]*(1+Table1[[#This Row],[APU Trend]])^4</f>
        <v>440.89920000000006</v>
      </c>
      <c r="K751" s="55">
        <f>Table1[[#This Row],[APU
(units)]]*(1+Table1[[#This Row],[APU Trend]])^5</f>
        <v>793.61856000000023</v>
      </c>
      <c r="L751" s="55">
        <f>Table1[[#This Row],[APU
(units)]]*(1+Table1[[#This Row],[APU Trend]])^6</f>
        <v>1428.5134080000005</v>
      </c>
      <c r="M751" s="55">
        <f>Table1[[#This Row],[APU
(units)]]*(1+Table1[[#This Row],[APU Trend]])^7</f>
        <v>2571.3241344000007</v>
      </c>
      <c r="N751" s="55">
        <f>Table1[[#This Row],[APU
(units)]]*(1+Table1[[#This Row],[APU Trend]])^8</f>
        <v>4628.383441920002</v>
      </c>
      <c r="O751" s="55">
        <f>Table1[[#This Row],[APU
(units)]]*(1+Table1[[#This Row],[APU Trend]])^9</f>
        <v>8331.0901954560031</v>
      </c>
      <c r="P751" s="55">
        <f>Table1[[#This Row],[APU
(units)]]*(1+Table1[[#This Row],[APU Trend]])^10</f>
        <v>14995.962351820806</v>
      </c>
      <c r="Q751" s="55">
        <f>Table1[[#This Row],[APU
(units)]]*(1+Table1[[#This Row],[APU Trend]])^11</f>
        <v>26992.732233277457</v>
      </c>
      <c r="R751" s="55">
        <f>SUM(Table1[[#This Row],[Oct]:[September]])</f>
        <v>60681.147524874272</v>
      </c>
      <c r="S751" s="55">
        <f>Table1[[#This Row],[On-Hand Stock ($)]]*Table1[[#This Row],[APU Trend]]</f>
        <v>427.4677737279045</v>
      </c>
      <c r="T751" s="87">
        <v>0.8</v>
      </c>
      <c r="U751" s="87" t="b">
        <f>IF(AND(Table1[[#This Row],[INVENTROY SIZING]]&lt;0,Table1[[#This Row],[Lead Time (days)]]&lt;30),TRUE,FALSE)</f>
        <v>0</v>
      </c>
      <c r="V751" s="28">
        <v>0.82</v>
      </c>
      <c r="W751" s="28">
        <f>1.65+SQRT((30)*Table1[[#This Row],[Demand variability (COV)]])+(V751*Table1[[#This Row],[APU
(units)]])^2</f>
        <v>1193.662752481501</v>
      </c>
      <c r="X751" s="28">
        <f>(Table1[[#This Row],[INVENTORY IN UNITS ON HAND]]-W751)*Table1[[#This Row],[Std. Price ($)]]</f>
        <v>-10899.892091763189</v>
      </c>
      <c r="Y751" s="28">
        <v>1.1599999999999999</v>
      </c>
      <c r="Z751" s="28">
        <v>27</v>
      </c>
    </row>
    <row r="752" spans="1:26" x14ac:dyDescent="0.15">
      <c r="A752" s="31">
        <v>98191.862683298124</v>
      </c>
      <c r="B752" s="32">
        <v>5.7962000500000004</v>
      </c>
      <c r="C752" s="32">
        <v>33.066505149058344</v>
      </c>
      <c r="D752" s="32">
        <f>C752/Table1[[#This Row],[Std. Price ($)]]</f>
        <v>5.7048591946129159</v>
      </c>
      <c r="E752" s="28">
        <v>26</v>
      </c>
      <c r="F752" s="28">
        <f>Table1[[#This Row],[APU
(units)]]*(1+Table1[[#This Row],[APU Trend]])^0</f>
        <v>26</v>
      </c>
      <c r="G752" s="28">
        <f>Table1[[#This Row],[APU
(units)]]*(1+Table1[[#This Row],[APU Trend]])^1</f>
        <v>15.6</v>
      </c>
      <c r="H752" s="28">
        <f>Table1[[#This Row],[APU
(units)]]*(1+Table1[[#This Row],[APU Trend]])^2</f>
        <v>9.36</v>
      </c>
      <c r="I752" s="55">
        <f>Table1[[#This Row],[APU
(units)]]*(1+Table1[[#This Row],[APU Trend]])^3</f>
        <v>5.6159999999999997</v>
      </c>
      <c r="J752" s="55">
        <f>Table1[[#This Row],[APU
(units)]]*(1+Table1[[#This Row],[APU Trend]])^4</f>
        <v>3.3695999999999997</v>
      </c>
      <c r="K752" s="55">
        <f>Table1[[#This Row],[APU
(units)]]*(1+Table1[[#This Row],[APU Trend]])^5</f>
        <v>2.02176</v>
      </c>
      <c r="L752" s="55">
        <f>Table1[[#This Row],[APU
(units)]]*(1+Table1[[#This Row],[APU Trend]])^6</f>
        <v>1.2130559999999999</v>
      </c>
      <c r="M752" s="55">
        <f>Table1[[#This Row],[APU
(units)]]*(1+Table1[[#This Row],[APU Trend]])^7</f>
        <v>0.72783359999999997</v>
      </c>
      <c r="N752" s="55">
        <f>Table1[[#This Row],[APU
(units)]]*(1+Table1[[#This Row],[APU Trend]])^8</f>
        <v>0.43670015999999995</v>
      </c>
      <c r="O752" s="55">
        <f>Table1[[#This Row],[APU
(units)]]*(1+Table1[[#This Row],[APU Trend]])^9</f>
        <v>0.26202009599999998</v>
      </c>
      <c r="P752" s="55">
        <f>Table1[[#This Row],[APU
(units)]]*(1+Table1[[#This Row],[APU Trend]])^10</f>
        <v>0.15721205759999998</v>
      </c>
      <c r="Q752" s="55">
        <f>Table1[[#This Row],[APU
(units)]]*(1+Table1[[#This Row],[APU Trend]])^11</f>
        <v>9.4327234559999987E-2</v>
      </c>
      <c r="R752" s="55">
        <f>SUM(Table1[[#This Row],[Oct]:[September]])</f>
        <v>64.858509148159996</v>
      </c>
      <c r="S752" s="55">
        <f>Table1[[#This Row],[On-Hand Stock ($)]]*Table1[[#This Row],[APU Trend]]</f>
        <v>-13.226602059623339</v>
      </c>
      <c r="T752" s="87">
        <v>-0.4</v>
      </c>
      <c r="U752" s="87" t="b">
        <f>IF(AND(Table1[[#This Row],[INVENTROY SIZING]]&lt;0,Table1[[#This Row],[Lead Time (days)]]&lt;30),TRUE,FALSE)</f>
        <v>1</v>
      </c>
      <c r="V752" s="28">
        <v>1</v>
      </c>
      <c r="W752" s="28">
        <f>1.65+SQRT((30)*Table1[[#This Row],[Demand variability (COV)]])+(V752*Table1[[#This Row],[APU
(units)]])^2</f>
        <v>683.77372435695793</v>
      </c>
      <c r="X752" s="28">
        <f>(Table1[[#This Row],[INVENTORY IN UNITS ON HAND]]-W752)*Table1[[#This Row],[Std. Price ($)]]</f>
        <v>-3930.2227901574274</v>
      </c>
      <c r="Y752" s="28">
        <v>1.25</v>
      </c>
      <c r="Z752" s="28">
        <v>4</v>
      </c>
    </row>
    <row r="753" spans="1:26" x14ac:dyDescent="0.15">
      <c r="A753" s="31">
        <v>36637.889876642592</v>
      </c>
      <c r="B753" s="32">
        <v>7.3924193899999997</v>
      </c>
      <c r="C753" s="32">
        <v>41.017539718155007</v>
      </c>
      <c r="D753" s="32">
        <f>C753/Table1[[#This Row],[Std. Price ($)]]</f>
        <v>5.5485947907177664</v>
      </c>
      <c r="E753" s="28">
        <v>26</v>
      </c>
      <c r="F753" s="28">
        <f>Table1[[#This Row],[APU
(units)]]*(1+Table1[[#This Row],[APU Trend]])^0</f>
        <v>26</v>
      </c>
      <c r="G753" s="28">
        <f>Table1[[#This Row],[APU
(units)]]*(1+Table1[[#This Row],[APU Trend]])^1</f>
        <v>31.2</v>
      </c>
      <c r="H753" s="28">
        <f>Table1[[#This Row],[APU
(units)]]*(1+Table1[[#This Row],[APU Trend]])^2</f>
        <v>37.44</v>
      </c>
      <c r="I753" s="55">
        <f>Table1[[#This Row],[APU
(units)]]*(1+Table1[[#This Row],[APU Trend]])^3</f>
        <v>44.927999999999997</v>
      </c>
      <c r="J753" s="55">
        <f>Table1[[#This Row],[APU
(units)]]*(1+Table1[[#This Row],[APU Trend]])^4</f>
        <v>53.913599999999995</v>
      </c>
      <c r="K753" s="55">
        <f>Table1[[#This Row],[APU
(units)]]*(1+Table1[[#This Row],[APU Trend]])^5</f>
        <v>64.69632</v>
      </c>
      <c r="L753" s="55">
        <f>Table1[[#This Row],[APU
(units)]]*(1+Table1[[#This Row],[APU Trend]])^6</f>
        <v>77.635583999999994</v>
      </c>
      <c r="M753" s="55">
        <f>Table1[[#This Row],[APU
(units)]]*(1+Table1[[#This Row],[APU Trend]])^7</f>
        <v>93.162700799999996</v>
      </c>
      <c r="N753" s="55">
        <f>Table1[[#This Row],[APU
(units)]]*(1+Table1[[#This Row],[APU Trend]])^8</f>
        <v>111.79524095999999</v>
      </c>
      <c r="O753" s="55">
        <f>Table1[[#This Row],[APU
(units)]]*(1+Table1[[#This Row],[APU Trend]])^9</f>
        <v>134.15428915199999</v>
      </c>
      <c r="P753" s="55">
        <f>Table1[[#This Row],[APU
(units)]]*(1+Table1[[#This Row],[APU Trend]])^10</f>
        <v>160.98514698239998</v>
      </c>
      <c r="Q753" s="55">
        <f>Table1[[#This Row],[APU
(units)]]*(1+Table1[[#This Row],[APU Trend]])^11</f>
        <v>193.18217637887997</v>
      </c>
      <c r="R753" s="55">
        <f>SUM(Table1[[#This Row],[Oct]:[September]])</f>
        <v>1029.0930582732799</v>
      </c>
      <c r="S753" s="55">
        <f>Table1[[#This Row],[On-Hand Stock ($)]]*Table1[[#This Row],[APU Trend]]</f>
        <v>8.203507943631001</v>
      </c>
      <c r="T753" s="87">
        <v>0.2</v>
      </c>
      <c r="U753" s="87" t="b">
        <f>IF(AND(Table1[[#This Row],[INVENTROY SIZING]]&lt;0,Table1[[#This Row],[Lead Time (days)]]&lt;30),TRUE,FALSE)</f>
        <v>0</v>
      </c>
      <c r="V753" s="28">
        <v>1</v>
      </c>
      <c r="W753" s="28">
        <f>1.65+SQRT((30)*Table1[[#This Row],[Demand variability (COV)]])+(V753*Table1[[#This Row],[APU
(units)]])^2</f>
        <v>683.77372435695793</v>
      </c>
      <c r="X753" s="28">
        <f>(Table1[[#This Row],[INVENTORY IN UNITS ON HAND]]-W753)*Table1[[#This Row],[Std. Price ($)]]</f>
        <v>-5013.7245985907357</v>
      </c>
      <c r="Y753" s="28">
        <v>1.25</v>
      </c>
      <c r="Z753" s="28">
        <v>4</v>
      </c>
    </row>
    <row r="754" spans="1:26" x14ac:dyDescent="0.15">
      <c r="A754" s="31">
        <v>82599.309154715665</v>
      </c>
      <c r="B754" s="32">
        <v>6.3726180599999998</v>
      </c>
      <c r="C754" s="32">
        <v>398.59848717708917</v>
      </c>
      <c r="D754" s="32">
        <f>C754/Table1[[#This Row],[Std. Price ($)]]</f>
        <v>62.548623411001849</v>
      </c>
      <c r="E754" s="28">
        <v>58</v>
      </c>
      <c r="F754" s="28">
        <f>Table1[[#This Row],[APU
(units)]]*(1+Table1[[#This Row],[APU Trend]])^0</f>
        <v>58</v>
      </c>
      <c r="G754" s="28">
        <f>Table1[[#This Row],[APU
(units)]]*(1+Table1[[#This Row],[APU Trend]])^1</f>
        <v>145</v>
      </c>
      <c r="H754" s="28">
        <f>Table1[[#This Row],[APU
(units)]]*(1+Table1[[#This Row],[APU Trend]])^2</f>
        <v>362.5</v>
      </c>
      <c r="I754" s="55">
        <f>Table1[[#This Row],[APU
(units)]]*(1+Table1[[#This Row],[APU Trend]])^3</f>
        <v>906.25</v>
      </c>
      <c r="J754" s="55">
        <f>Table1[[#This Row],[APU
(units)]]*(1+Table1[[#This Row],[APU Trend]])^4</f>
        <v>2265.625</v>
      </c>
      <c r="K754" s="55">
        <f>Table1[[#This Row],[APU
(units)]]*(1+Table1[[#This Row],[APU Trend]])^5</f>
        <v>5664.0625</v>
      </c>
      <c r="L754" s="55">
        <f>Table1[[#This Row],[APU
(units)]]*(1+Table1[[#This Row],[APU Trend]])^6</f>
        <v>14160.15625</v>
      </c>
      <c r="M754" s="55">
        <f>Table1[[#This Row],[APU
(units)]]*(1+Table1[[#This Row],[APU Trend]])^7</f>
        <v>35400.390625</v>
      </c>
      <c r="N754" s="55">
        <f>Table1[[#This Row],[APU
(units)]]*(1+Table1[[#This Row],[APU Trend]])^8</f>
        <v>88500.9765625</v>
      </c>
      <c r="O754" s="55">
        <f>Table1[[#This Row],[APU
(units)]]*(1+Table1[[#This Row],[APU Trend]])^9</f>
        <v>221252.44140625</v>
      </c>
      <c r="P754" s="55">
        <f>Table1[[#This Row],[APU
(units)]]*(1+Table1[[#This Row],[APU Trend]])^10</f>
        <v>553131.103515625</v>
      </c>
      <c r="Q754" s="55">
        <f>Table1[[#This Row],[APU
(units)]]*(1+Table1[[#This Row],[APU Trend]])^11</f>
        <v>1382827.7587890625</v>
      </c>
      <c r="R754" s="55">
        <f>SUM(Table1[[#This Row],[Oct]:[September]])</f>
        <v>2304674.2646484375</v>
      </c>
      <c r="S754" s="55">
        <f>Table1[[#This Row],[On-Hand Stock ($)]]*Table1[[#This Row],[APU Trend]]</f>
        <v>597.8977307656337</v>
      </c>
      <c r="T754" s="87">
        <v>1.5</v>
      </c>
      <c r="U754" s="87" t="b">
        <f>IF(AND(Table1[[#This Row],[INVENTROY SIZING]]&lt;0,Table1[[#This Row],[Lead Time (days)]]&lt;30),TRUE,FALSE)</f>
        <v>0</v>
      </c>
      <c r="V754" s="28">
        <v>1</v>
      </c>
      <c r="W754" s="28">
        <f>1.65+SQRT((30)*Table1[[#This Row],[Demand variability (COV)]])+(V754*Table1[[#This Row],[APU
(units)]])^2</f>
        <v>3370.6699601592045</v>
      </c>
      <c r="X754" s="28">
        <f>(Table1[[#This Row],[INVENTORY IN UNITS ON HAND]]-W754)*Table1[[#This Row],[Std. Price ($)]]</f>
        <v>-21081.393775232937</v>
      </c>
      <c r="Y754" s="28">
        <v>0.84</v>
      </c>
      <c r="Z754" s="28">
        <v>28</v>
      </c>
    </row>
    <row r="755" spans="1:26" x14ac:dyDescent="0.15">
      <c r="A755" s="31">
        <v>1390.7730485478664</v>
      </c>
      <c r="B755" s="32">
        <v>9.1547000000000001</v>
      </c>
      <c r="C755" s="32">
        <v>147.32249507360001</v>
      </c>
      <c r="D755" s="32">
        <f>C755/Table1[[#This Row],[Std. Price ($)]]</f>
        <v>16.092553013599574</v>
      </c>
      <c r="E755" s="28">
        <v>42</v>
      </c>
      <c r="F755" s="28">
        <f>Table1[[#This Row],[APU
(units)]]*(1+Table1[[#This Row],[APU Trend]])^0</f>
        <v>42</v>
      </c>
      <c r="G755" s="28">
        <f>Table1[[#This Row],[APU
(units)]]*(1+Table1[[#This Row],[APU Trend]])^1</f>
        <v>37.800000000000004</v>
      </c>
      <c r="H755" s="28">
        <f>Table1[[#This Row],[APU
(units)]]*(1+Table1[[#This Row],[APU Trend]])^2</f>
        <v>34.020000000000003</v>
      </c>
      <c r="I755" s="55">
        <f>Table1[[#This Row],[APU
(units)]]*(1+Table1[[#This Row],[APU Trend]])^3</f>
        <v>30.618000000000002</v>
      </c>
      <c r="J755" s="55">
        <f>Table1[[#This Row],[APU
(units)]]*(1+Table1[[#This Row],[APU Trend]])^4</f>
        <v>27.556200000000004</v>
      </c>
      <c r="K755" s="55">
        <f>Table1[[#This Row],[APU
(units)]]*(1+Table1[[#This Row],[APU Trend]])^5</f>
        <v>24.800580000000007</v>
      </c>
      <c r="L755" s="55">
        <f>Table1[[#This Row],[APU
(units)]]*(1+Table1[[#This Row],[APU Trend]])^6</f>
        <v>22.320522000000008</v>
      </c>
      <c r="M755" s="55">
        <f>Table1[[#This Row],[APU
(units)]]*(1+Table1[[#This Row],[APU Trend]])^7</f>
        <v>20.088469800000006</v>
      </c>
      <c r="N755" s="55">
        <f>Table1[[#This Row],[APU
(units)]]*(1+Table1[[#This Row],[APU Trend]])^8</f>
        <v>18.079622820000008</v>
      </c>
      <c r="O755" s="55">
        <f>Table1[[#This Row],[APU
(units)]]*(1+Table1[[#This Row],[APU Trend]])^9</f>
        <v>16.271660538000006</v>
      </c>
      <c r="P755" s="55">
        <f>Table1[[#This Row],[APU
(units)]]*(1+Table1[[#This Row],[APU Trend]])^10</f>
        <v>14.644494484200006</v>
      </c>
      <c r="Q755" s="55">
        <f>Table1[[#This Row],[APU
(units)]]*(1+Table1[[#This Row],[APU Trend]])^11</f>
        <v>13.180045035780008</v>
      </c>
      <c r="R755" s="55">
        <f>SUM(Table1[[#This Row],[Oct]:[September]])</f>
        <v>301.37959467798004</v>
      </c>
      <c r="S755" s="55">
        <f>Table1[[#This Row],[On-Hand Stock ($)]]*Table1[[#This Row],[APU Trend]]</f>
        <v>-14.732249507360002</v>
      </c>
      <c r="T755" s="87">
        <v>-0.1</v>
      </c>
      <c r="U755" s="87" t="b">
        <f>IF(AND(Table1[[#This Row],[INVENTROY SIZING]]&lt;0,Table1[[#This Row],[Lead Time (days)]]&lt;30),TRUE,FALSE)</f>
        <v>1</v>
      </c>
      <c r="V755" s="28">
        <v>1</v>
      </c>
      <c r="W755" s="28">
        <f>1.65+SQRT((30)*Table1[[#This Row],[Demand variability (COV)]])+(V755*Table1[[#This Row],[APU
(units)]])^2</f>
        <v>1769.5615214431216</v>
      </c>
      <c r="X755" s="28">
        <f>(Table1[[#This Row],[INVENTORY IN UNITS ON HAND]]-W755)*Table1[[#This Row],[Std. Price ($)]]</f>
        <v>-16052.482365281745</v>
      </c>
      <c r="Y755" s="28">
        <v>0.51</v>
      </c>
      <c r="Z755" s="28">
        <v>16</v>
      </c>
    </row>
    <row r="756" spans="1:26" x14ac:dyDescent="0.15">
      <c r="A756" s="31">
        <v>84351.609362782227</v>
      </c>
      <c r="B756" s="32">
        <v>89.742648619999997</v>
      </c>
      <c r="C756" s="32">
        <v>3475.6610306284842</v>
      </c>
      <c r="D756" s="32">
        <f>C756/Table1[[#This Row],[Std. Price ($)]]</f>
        <v>38.729200486889802</v>
      </c>
      <c r="E756" s="28">
        <v>34</v>
      </c>
      <c r="F756" s="28">
        <f>Table1[[#This Row],[APU
(units)]]*(1+Table1[[#This Row],[APU Trend]])^0</f>
        <v>34</v>
      </c>
      <c r="G756" s="28">
        <f>Table1[[#This Row],[APU
(units)]]*(1+Table1[[#This Row],[APU Trend]])^1</f>
        <v>51</v>
      </c>
      <c r="H756" s="28">
        <f>Table1[[#This Row],[APU
(units)]]*(1+Table1[[#This Row],[APU Trend]])^2</f>
        <v>76.5</v>
      </c>
      <c r="I756" s="55">
        <f>Table1[[#This Row],[APU
(units)]]*(1+Table1[[#This Row],[APU Trend]])^3</f>
        <v>114.75</v>
      </c>
      <c r="J756" s="55">
        <f>Table1[[#This Row],[APU
(units)]]*(1+Table1[[#This Row],[APU Trend]])^4</f>
        <v>172.125</v>
      </c>
      <c r="K756" s="55">
        <f>Table1[[#This Row],[APU
(units)]]*(1+Table1[[#This Row],[APU Trend]])^5</f>
        <v>258.1875</v>
      </c>
      <c r="L756" s="55">
        <f>Table1[[#This Row],[APU
(units)]]*(1+Table1[[#This Row],[APU Trend]])^6</f>
        <v>387.28125</v>
      </c>
      <c r="M756" s="55">
        <f>Table1[[#This Row],[APU
(units)]]*(1+Table1[[#This Row],[APU Trend]])^7</f>
        <v>580.921875</v>
      </c>
      <c r="N756" s="55">
        <f>Table1[[#This Row],[APU
(units)]]*(1+Table1[[#This Row],[APU Trend]])^8</f>
        <v>871.3828125</v>
      </c>
      <c r="O756" s="55">
        <f>Table1[[#This Row],[APU
(units)]]*(1+Table1[[#This Row],[APU Trend]])^9</f>
        <v>1307.07421875</v>
      </c>
      <c r="P756" s="55">
        <f>Table1[[#This Row],[APU
(units)]]*(1+Table1[[#This Row],[APU Trend]])^10</f>
        <v>1960.611328125</v>
      </c>
      <c r="Q756" s="55">
        <f>Table1[[#This Row],[APU
(units)]]*(1+Table1[[#This Row],[APU Trend]])^11</f>
        <v>2940.9169921875</v>
      </c>
      <c r="R756" s="55">
        <f>SUM(Table1[[#This Row],[Oct]:[September]])</f>
        <v>8754.7509765625</v>
      </c>
      <c r="S756" s="55">
        <f>Table1[[#This Row],[On-Hand Stock ($)]]*Table1[[#This Row],[APU Trend]]</f>
        <v>1737.8305153142421</v>
      </c>
      <c r="T756" s="87">
        <v>0.5</v>
      </c>
      <c r="U756" s="87" t="b">
        <f>IF(AND(Table1[[#This Row],[INVENTROY SIZING]]&lt;0,Table1[[#This Row],[Lead Time (days)]]&lt;30),TRUE,FALSE)</f>
        <v>0</v>
      </c>
      <c r="V756" s="28">
        <v>1</v>
      </c>
      <c r="W756" s="28">
        <f>1.65+SQRT((30)*Table1[[#This Row],[Demand variability (COV)]])+(V756*Table1[[#This Row],[APU
(units)]])^2</f>
        <v>1163.2624860801609</v>
      </c>
      <c r="X756" s="28">
        <f>(Table1[[#This Row],[INVENTORY IN UNITS ON HAND]]-W756)*Table1[[#This Row],[Std. Price ($)]]</f>
        <v>-100918.59551049104</v>
      </c>
      <c r="Y756" s="28">
        <v>1.05</v>
      </c>
      <c r="Z756" s="28">
        <v>28</v>
      </c>
    </row>
    <row r="757" spans="1:26" x14ac:dyDescent="0.15">
      <c r="A757" s="31">
        <v>53101.947654958378</v>
      </c>
      <c r="B757" s="32">
        <v>29.152199589999999</v>
      </c>
      <c r="C757" s="32">
        <v>914.75163370540247</v>
      </c>
      <c r="D757" s="32">
        <f>C757/Table1[[#This Row],[Std. Price ($)]]</f>
        <v>31.37847732145698</v>
      </c>
      <c r="E757" s="28">
        <v>34</v>
      </c>
      <c r="F757" s="28">
        <f>Table1[[#This Row],[APU
(units)]]*(1+Table1[[#This Row],[APU Trend]])^0</f>
        <v>34</v>
      </c>
      <c r="G757" s="28">
        <f>Table1[[#This Row],[APU
(units)]]*(1+Table1[[#This Row],[APU Trend]])^1</f>
        <v>20.399999999999999</v>
      </c>
      <c r="H757" s="28">
        <f>Table1[[#This Row],[APU
(units)]]*(1+Table1[[#This Row],[APU Trend]])^2</f>
        <v>12.24</v>
      </c>
      <c r="I757" s="55">
        <f>Table1[[#This Row],[APU
(units)]]*(1+Table1[[#This Row],[APU Trend]])^3</f>
        <v>7.3440000000000003</v>
      </c>
      <c r="J757" s="55">
        <f>Table1[[#This Row],[APU
(units)]]*(1+Table1[[#This Row],[APU Trend]])^4</f>
        <v>4.4063999999999997</v>
      </c>
      <c r="K757" s="55">
        <f>Table1[[#This Row],[APU
(units)]]*(1+Table1[[#This Row],[APU Trend]])^5</f>
        <v>2.64384</v>
      </c>
      <c r="L757" s="55">
        <f>Table1[[#This Row],[APU
(units)]]*(1+Table1[[#This Row],[APU Trend]])^6</f>
        <v>1.5863039999999999</v>
      </c>
      <c r="M757" s="55">
        <f>Table1[[#This Row],[APU
(units)]]*(1+Table1[[#This Row],[APU Trend]])^7</f>
        <v>0.95178239999999992</v>
      </c>
      <c r="N757" s="55">
        <f>Table1[[#This Row],[APU
(units)]]*(1+Table1[[#This Row],[APU Trend]])^8</f>
        <v>0.57106943999999993</v>
      </c>
      <c r="O757" s="55">
        <f>Table1[[#This Row],[APU
(units)]]*(1+Table1[[#This Row],[APU Trend]])^9</f>
        <v>0.34264166399999996</v>
      </c>
      <c r="P757" s="55">
        <f>Table1[[#This Row],[APU
(units)]]*(1+Table1[[#This Row],[APU Trend]])^10</f>
        <v>0.20558499839999997</v>
      </c>
      <c r="Q757" s="55">
        <f>Table1[[#This Row],[APU
(units)]]*(1+Table1[[#This Row],[APU Trend]])^11</f>
        <v>0.12335099903999998</v>
      </c>
      <c r="R757" s="55">
        <f>SUM(Table1[[#This Row],[Oct]:[September]])</f>
        <v>84.814973501439994</v>
      </c>
      <c r="S757" s="55">
        <f>Table1[[#This Row],[On-Hand Stock ($)]]*Table1[[#This Row],[APU Trend]]</f>
        <v>-365.90065348216103</v>
      </c>
      <c r="T757" s="87">
        <v>-0.4</v>
      </c>
      <c r="U757" s="87" t="b">
        <f>IF(AND(Table1[[#This Row],[INVENTROY SIZING]]&lt;0,Table1[[#This Row],[Lead Time (days)]]&lt;30),TRUE,FALSE)</f>
        <v>1</v>
      </c>
      <c r="V757" s="28">
        <v>1</v>
      </c>
      <c r="W757" s="28">
        <f>1.65+SQRT((30)*Table1[[#This Row],[Demand variability (COV)]])+(V757*Table1[[#This Row],[APU
(units)]])^2</f>
        <v>1162.699752469181</v>
      </c>
      <c r="X757" s="28">
        <f>(Table1[[#This Row],[INVENTORY IN UNITS ON HAND]]-W757)*Table1[[#This Row],[Std. Price ($)]]</f>
        <v>-32980.503613519759</v>
      </c>
      <c r="Y757" s="28">
        <v>0.85</v>
      </c>
      <c r="Z757" s="28">
        <v>23</v>
      </c>
    </row>
    <row r="758" spans="1:26" x14ac:dyDescent="0.15">
      <c r="A758" s="31">
        <v>43367.379519692993</v>
      </c>
      <c r="B758" s="32">
        <v>6.8369999999999997</v>
      </c>
      <c r="C758" s="32">
        <v>282.33738510860127</v>
      </c>
      <c r="D758" s="32">
        <f>C758/Table1[[#This Row],[Std. Price ($)]]</f>
        <v>41.295507548427857</v>
      </c>
      <c r="E758" s="28">
        <v>34</v>
      </c>
      <c r="F758" s="28">
        <f>Table1[[#This Row],[APU
(units)]]*(1+Table1[[#This Row],[APU Trend]])^0</f>
        <v>34</v>
      </c>
      <c r="G758" s="28">
        <f>Table1[[#This Row],[APU
(units)]]*(1+Table1[[#This Row],[APU Trend]])^1</f>
        <v>40.799999999999997</v>
      </c>
      <c r="H758" s="28">
        <f>Table1[[#This Row],[APU
(units)]]*(1+Table1[[#This Row],[APU Trend]])^2</f>
        <v>48.96</v>
      </c>
      <c r="I758" s="55">
        <f>Table1[[#This Row],[APU
(units)]]*(1+Table1[[#This Row],[APU Trend]])^3</f>
        <v>58.752000000000002</v>
      </c>
      <c r="J758" s="55">
        <f>Table1[[#This Row],[APU
(units)]]*(1+Table1[[#This Row],[APU Trend]])^4</f>
        <v>70.502399999999994</v>
      </c>
      <c r="K758" s="55">
        <f>Table1[[#This Row],[APU
(units)]]*(1+Table1[[#This Row],[APU Trend]])^5</f>
        <v>84.602879999999999</v>
      </c>
      <c r="L758" s="55">
        <f>Table1[[#This Row],[APU
(units)]]*(1+Table1[[#This Row],[APU Trend]])^6</f>
        <v>101.523456</v>
      </c>
      <c r="M758" s="55">
        <f>Table1[[#This Row],[APU
(units)]]*(1+Table1[[#This Row],[APU Trend]])^7</f>
        <v>121.82814719999999</v>
      </c>
      <c r="N758" s="55">
        <f>Table1[[#This Row],[APU
(units)]]*(1+Table1[[#This Row],[APU Trend]])^8</f>
        <v>146.19377663999998</v>
      </c>
      <c r="O758" s="55">
        <f>Table1[[#This Row],[APU
(units)]]*(1+Table1[[#This Row],[APU Trend]])^9</f>
        <v>175.43253196799998</v>
      </c>
      <c r="P758" s="55">
        <f>Table1[[#This Row],[APU
(units)]]*(1+Table1[[#This Row],[APU Trend]])^10</f>
        <v>210.51903836159997</v>
      </c>
      <c r="Q758" s="55">
        <f>Table1[[#This Row],[APU
(units)]]*(1+Table1[[#This Row],[APU Trend]])^11</f>
        <v>252.62284603391996</v>
      </c>
      <c r="R758" s="55">
        <f>SUM(Table1[[#This Row],[Oct]:[September]])</f>
        <v>1345.73707620352</v>
      </c>
      <c r="S758" s="55">
        <f>Table1[[#This Row],[On-Hand Stock ($)]]*Table1[[#This Row],[APU Trend]]</f>
        <v>56.467477021720256</v>
      </c>
      <c r="T758" s="87">
        <v>0.2</v>
      </c>
      <c r="U758" s="87" t="b">
        <f>IF(AND(Table1[[#This Row],[INVENTROY SIZING]]&lt;0,Table1[[#This Row],[Lead Time (days)]]&lt;30),TRUE,FALSE)</f>
        <v>0</v>
      </c>
      <c r="V758" s="28">
        <v>0.75</v>
      </c>
      <c r="W758" s="28">
        <f>1.65+SQRT((30)*Table1[[#This Row],[Demand variability (COV)]])+(V758*Table1[[#This Row],[APU
(units)]])^2</f>
        <v>659.26885337077624</v>
      </c>
      <c r="X758" s="28">
        <f>(Table1[[#This Row],[INVENTORY IN UNITS ON HAND]]-W758)*Table1[[#This Row],[Std. Price ($)]]</f>
        <v>-4225.0837653873959</v>
      </c>
      <c r="Y758" s="28">
        <v>1.81</v>
      </c>
      <c r="Z758" s="28">
        <v>16</v>
      </c>
    </row>
    <row r="759" spans="1:26" x14ac:dyDescent="0.15">
      <c r="A759" s="31">
        <v>99367.079052573099</v>
      </c>
      <c r="B759" s="32">
        <v>23.490459679999997</v>
      </c>
      <c r="C759" s="32">
        <v>206.53685150794078</v>
      </c>
      <c r="D759" s="32">
        <f>C759/Table1[[#This Row],[Std. Price ($)]]</f>
        <v>8.7923716402956664</v>
      </c>
      <c r="E759" s="28">
        <v>18</v>
      </c>
      <c r="F759" s="28">
        <f>Table1[[#This Row],[APU
(units)]]*(1+Table1[[#This Row],[APU Trend]])^0</f>
        <v>18</v>
      </c>
      <c r="G759" s="28">
        <f>Table1[[#This Row],[APU
(units)]]*(1+Table1[[#This Row],[APU Trend]])^1</f>
        <v>21.599999999999998</v>
      </c>
      <c r="H759" s="28">
        <f>Table1[[#This Row],[APU
(units)]]*(1+Table1[[#This Row],[APU Trend]])^2</f>
        <v>25.919999999999998</v>
      </c>
      <c r="I759" s="55">
        <f>Table1[[#This Row],[APU
(units)]]*(1+Table1[[#This Row],[APU Trend]])^3</f>
        <v>31.103999999999999</v>
      </c>
      <c r="J759" s="55">
        <f>Table1[[#This Row],[APU
(units)]]*(1+Table1[[#This Row],[APU Trend]])^4</f>
        <v>37.324799999999996</v>
      </c>
      <c r="K759" s="55">
        <f>Table1[[#This Row],[APU
(units)]]*(1+Table1[[#This Row],[APU Trend]])^5</f>
        <v>44.789760000000001</v>
      </c>
      <c r="L759" s="55">
        <f>Table1[[#This Row],[APU
(units)]]*(1+Table1[[#This Row],[APU Trend]])^6</f>
        <v>53.747711999999993</v>
      </c>
      <c r="M759" s="55">
        <f>Table1[[#This Row],[APU
(units)]]*(1+Table1[[#This Row],[APU Trend]])^7</f>
        <v>64.497254399999989</v>
      </c>
      <c r="N759" s="55">
        <f>Table1[[#This Row],[APU
(units)]]*(1+Table1[[#This Row],[APU Trend]])^8</f>
        <v>77.396705279999992</v>
      </c>
      <c r="O759" s="55">
        <f>Table1[[#This Row],[APU
(units)]]*(1+Table1[[#This Row],[APU Trend]])^9</f>
        <v>92.876046335999987</v>
      </c>
      <c r="P759" s="55">
        <f>Table1[[#This Row],[APU
(units)]]*(1+Table1[[#This Row],[APU Trend]])^10</f>
        <v>111.45125560319998</v>
      </c>
      <c r="Q759" s="55">
        <f>Table1[[#This Row],[APU
(units)]]*(1+Table1[[#This Row],[APU Trend]])^11</f>
        <v>133.74150672383999</v>
      </c>
      <c r="R759" s="55">
        <f>SUM(Table1[[#This Row],[Oct]:[September]])</f>
        <v>712.44904034303988</v>
      </c>
      <c r="S759" s="55">
        <f>Table1[[#This Row],[On-Hand Stock ($)]]*Table1[[#This Row],[APU Trend]]</f>
        <v>41.307370301588158</v>
      </c>
      <c r="T759" s="87">
        <v>0.2</v>
      </c>
      <c r="U759" s="87" t="b">
        <f>IF(AND(Table1[[#This Row],[INVENTROY SIZING]]&lt;0,Table1[[#This Row],[Lead Time (days)]]&lt;30),TRUE,FALSE)</f>
        <v>0</v>
      </c>
      <c r="V759" s="28">
        <v>1</v>
      </c>
      <c r="W759" s="28">
        <f>1.65+SQRT((30)*Table1[[#This Row],[Demand variability (COV)]])+(V759*Table1[[#This Row],[APU
(units)]])^2</f>
        <v>331.72453701939497</v>
      </c>
      <c r="X759" s="28">
        <f>(Table1[[#This Row],[INVENTORY IN UNITS ON HAND]]-W759)*Table1[[#This Row],[Std. Price ($)]]</f>
        <v>-7585.8250102128241</v>
      </c>
      <c r="Y759" s="28">
        <v>1.23</v>
      </c>
      <c r="Z759" s="28">
        <v>10</v>
      </c>
    </row>
    <row r="760" spans="1:26" x14ac:dyDescent="0.15">
      <c r="A760" s="31">
        <v>81266.557642940534</v>
      </c>
      <c r="B760" s="32">
        <v>6.5944799999999999</v>
      </c>
      <c r="C760" s="32">
        <v>25.655982199789275</v>
      </c>
      <c r="D760" s="32">
        <f>C760/Table1[[#This Row],[Std. Price ($)]]</f>
        <v>3.8905239230067079</v>
      </c>
      <c r="E760" s="28">
        <v>10</v>
      </c>
      <c r="F760" s="28">
        <f>Table1[[#This Row],[APU
(units)]]*(1+Table1[[#This Row],[APU Trend]])^0</f>
        <v>10</v>
      </c>
      <c r="G760" s="28">
        <f>Table1[[#This Row],[APU
(units)]]*(1+Table1[[#This Row],[APU Trend]])^1</f>
        <v>22</v>
      </c>
      <c r="H760" s="28">
        <f>Table1[[#This Row],[APU
(units)]]*(1+Table1[[#This Row],[APU Trend]])^2</f>
        <v>48.400000000000006</v>
      </c>
      <c r="I760" s="55">
        <f>Table1[[#This Row],[APU
(units)]]*(1+Table1[[#This Row],[APU Trend]])^3</f>
        <v>106.48000000000003</v>
      </c>
      <c r="J760" s="55">
        <f>Table1[[#This Row],[APU
(units)]]*(1+Table1[[#This Row],[APU Trend]])^4</f>
        <v>234.25600000000006</v>
      </c>
      <c r="K760" s="55">
        <f>Table1[[#This Row],[APU
(units)]]*(1+Table1[[#This Row],[APU Trend]])^5</f>
        <v>515.36320000000023</v>
      </c>
      <c r="L760" s="55">
        <f>Table1[[#This Row],[APU
(units)]]*(1+Table1[[#This Row],[APU Trend]])^6</f>
        <v>1133.7990400000006</v>
      </c>
      <c r="M760" s="55">
        <f>Table1[[#This Row],[APU
(units)]]*(1+Table1[[#This Row],[APU Trend]])^7</f>
        <v>2494.3578880000014</v>
      </c>
      <c r="N760" s="55">
        <f>Table1[[#This Row],[APU
(units)]]*(1+Table1[[#This Row],[APU Trend]])^8</f>
        <v>5487.5873536000026</v>
      </c>
      <c r="O760" s="55">
        <f>Table1[[#This Row],[APU
(units)]]*(1+Table1[[#This Row],[APU Trend]])^9</f>
        <v>12072.692177920007</v>
      </c>
      <c r="P760" s="55">
        <f>Table1[[#This Row],[APU
(units)]]*(1+Table1[[#This Row],[APU Trend]])^10</f>
        <v>26559.922791424018</v>
      </c>
      <c r="Q760" s="55">
        <f>Table1[[#This Row],[APU
(units)]]*(1+Table1[[#This Row],[APU Trend]])^11</f>
        <v>58431.83014113285</v>
      </c>
      <c r="R760" s="55">
        <f>SUM(Table1[[#This Row],[Oct]:[September]])</f>
        <v>107116.68859207688</v>
      </c>
      <c r="S760" s="55">
        <f>Table1[[#This Row],[On-Hand Stock ($)]]*Table1[[#This Row],[APU Trend]]</f>
        <v>30.787178639747129</v>
      </c>
      <c r="T760" s="87">
        <v>1.2</v>
      </c>
      <c r="U760" s="87" t="b">
        <f>IF(AND(Table1[[#This Row],[INVENTROY SIZING]]&lt;0,Table1[[#This Row],[Lead Time (days)]]&lt;30),TRUE,FALSE)</f>
        <v>0</v>
      </c>
      <c r="V760" s="28">
        <v>0.91</v>
      </c>
      <c r="W760" s="28">
        <f>1.65+SQRT((30)*Table1[[#This Row],[Demand variability (COV)]])+(V760*Table1[[#This Row],[APU
(units)]])^2</f>
        <v>91.234953874381716</v>
      </c>
      <c r="X760" s="28">
        <f>(Table1[[#This Row],[INVENTORY IN UNITS ON HAND]]-W760)*Table1[[#This Row],[Std. Price ($)]]</f>
        <v>-575.99109642574342</v>
      </c>
      <c r="Y760" s="28">
        <v>1.53</v>
      </c>
      <c r="Z760" s="28">
        <v>6</v>
      </c>
    </row>
    <row r="761" spans="1:26" x14ac:dyDescent="0.15">
      <c r="A761" s="31">
        <v>32963.11452494414</v>
      </c>
      <c r="B761" s="32">
        <v>7.911999999999999</v>
      </c>
      <c r="C761" s="32">
        <v>78.03512640000001</v>
      </c>
      <c r="D761" s="32">
        <f>C761/Table1[[#This Row],[Std. Price ($)]]</f>
        <v>9.8628825075834197</v>
      </c>
      <c r="E761" s="28">
        <v>42</v>
      </c>
      <c r="F761" s="28">
        <f>Table1[[#This Row],[APU
(units)]]*(1+Table1[[#This Row],[APU Trend]])^0</f>
        <v>42</v>
      </c>
      <c r="G761" s="28">
        <f>Table1[[#This Row],[APU
(units)]]*(1+Table1[[#This Row],[APU Trend]])^1</f>
        <v>92.4</v>
      </c>
      <c r="H761" s="28">
        <f>Table1[[#This Row],[APU
(units)]]*(1+Table1[[#This Row],[APU Trend]])^2</f>
        <v>203.28000000000003</v>
      </c>
      <c r="I761" s="55">
        <f>Table1[[#This Row],[APU
(units)]]*(1+Table1[[#This Row],[APU Trend]])^3</f>
        <v>447.21600000000012</v>
      </c>
      <c r="J761" s="55">
        <f>Table1[[#This Row],[APU
(units)]]*(1+Table1[[#This Row],[APU Trend]])^4</f>
        <v>983.87520000000029</v>
      </c>
      <c r="K761" s="55">
        <f>Table1[[#This Row],[APU
(units)]]*(1+Table1[[#This Row],[APU Trend]])^5</f>
        <v>2164.5254400000008</v>
      </c>
      <c r="L761" s="55">
        <f>Table1[[#This Row],[APU
(units)]]*(1+Table1[[#This Row],[APU Trend]])^6</f>
        <v>4761.955968000002</v>
      </c>
      <c r="M761" s="55">
        <f>Table1[[#This Row],[APU
(units)]]*(1+Table1[[#This Row],[APU Trend]])^7</f>
        <v>10476.303129600006</v>
      </c>
      <c r="N761" s="55">
        <f>Table1[[#This Row],[APU
(units)]]*(1+Table1[[#This Row],[APU Trend]])^8</f>
        <v>23047.866885120013</v>
      </c>
      <c r="O761" s="55">
        <f>Table1[[#This Row],[APU
(units)]]*(1+Table1[[#This Row],[APU Trend]])^9</f>
        <v>50705.307147264029</v>
      </c>
      <c r="P761" s="55">
        <f>Table1[[#This Row],[APU
(units)]]*(1+Table1[[#This Row],[APU Trend]])^10</f>
        <v>111551.67572398088</v>
      </c>
      <c r="Q761" s="55">
        <f>Table1[[#This Row],[APU
(units)]]*(1+Table1[[#This Row],[APU Trend]])^11</f>
        <v>245413.68659275796</v>
      </c>
      <c r="R761" s="55">
        <f>SUM(Table1[[#This Row],[Oct]:[September]])</f>
        <v>449890.0920867229</v>
      </c>
      <c r="S761" s="55">
        <f>Table1[[#This Row],[On-Hand Stock ($)]]*Table1[[#This Row],[APU Trend]]</f>
        <v>93.642151680000012</v>
      </c>
      <c r="T761" s="87">
        <v>1.2</v>
      </c>
      <c r="U761" s="87" t="b">
        <f>IF(AND(Table1[[#This Row],[INVENTROY SIZING]]&lt;0,Table1[[#This Row],[Lead Time (days)]]&lt;30),TRUE,FALSE)</f>
        <v>0</v>
      </c>
      <c r="V761" s="28">
        <v>1</v>
      </c>
      <c r="W761" s="28">
        <f>1.65+SQRT((30)*Table1[[#This Row],[Demand variability (COV)]])+(V761*Table1[[#This Row],[APU
(units)]])^2</f>
        <v>1768.3886127875257</v>
      </c>
      <c r="X761" s="28">
        <f>(Table1[[#This Row],[INVENTORY IN UNITS ON HAND]]-W761)*Table1[[#This Row],[Std. Price ($)]]</f>
        <v>-13913.455577974903</v>
      </c>
      <c r="Y761" s="28">
        <v>0.25</v>
      </c>
      <c r="Z761" s="28">
        <v>16</v>
      </c>
    </row>
    <row r="762" spans="1:26" x14ac:dyDescent="0.15">
      <c r="A762" s="31">
        <v>47021.690463820421</v>
      </c>
      <c r="B762" s="32">
        <v>8.5569999999999986</v>
      </c>
      <c r="C762" s="32">
        <v>342.09311567631221</v>
      </c>
      <c r="D762" s="32">
        <f>C762/Table1[[#This Row],[Std. Price ($)]]</f>
        <v>39.978160065012538</v>
      </c>
      <c r="E762" s="28">
        <v>26</v>
      </c>
      <c r="F762" s="28">
        <f>Table1[[#This Row],[APU
(units)]]*(1+Table1[[#This Row],[APU Trend]])^0</f>
        <v>26</v>
      </c>
      <c r="G762" s="28">
        <f>Table1[[#This Row],[APU
(units)]]*(1+Table1[[#This Row],[APU Trend]])^1</f>
        <v>31.2</v>
      </c>
      <c r="H762" s="28">
        <f>Table1[[#This Row],[APU
(units)]]*(1+Table1[[#This Row],[APU Trend]])^2</f>
        <v>37.44</v>
      </c>
      <c r="I762" s="55">
        <f>Table1[[#This Row],[APU
(units)]]*(1+Table1[[#This Row],[APU Trend]])^3</f>
        <v>44.927999999999997</v>
      </c>
      <c r="J762" s="55">
        <f>Table1[[#This Row],[APU
(units)]]*(1+Table1[[#This Row],[APU Trend]])^4</f>
        <v>53.913599999999995</v>
      </c>
      <c r="K762" s="55">
        <f>Table1[[#This Row],[APU
(units)]]*(1+Table1[[#This Row],[APU Trend]])^5</f>
        <v>64.69632</v>
      </c>
      <c r="L762" s="55">
        <f>Table1[[#This Row],[APU
(units)]]*(1+Table1[[#This Row],[APU Trend]])^6</f>
        <v>77.635583999999994</v>
      </c>
      <c r="M762" s="55">
        <f>Table1[[#This Row],[APU
(units)]]*(1+Table1[[#This Row],[APU Trend]])^7</f>
        <v>93.162700799999996</v>
      </c>
      <c r="N762" s="55">
        <f>Table1[[#This Row],[APU
(units)]]*(1+Table1[[#This Row],[APU Trend]])^8</f>
        <v>111.79524095999999</v>
      </c>
      <c r="O762" s="55">
        <f>Table1[[#This Row],[APU
(units)]]*(1+Table1[[#This Row],[APU Trend]])^9</f>
        <v>134.15428915199999</v>
      </c>
      <c r="P762" s="55">
        <f>Table1[[#This Row],[APU
(units)]]*(1+Table1[[#This Row],[APU Trend]])^10</f>
        <v>160.98514698239998</v>
      </c>
      <c r="Q762" s="55">
        <f>Table1[[#This Row],[APU
(units)]]*(1+Table1[[#This Row],[APU Trend]])^11</f>
        <v>193.18217637887997</v>
      </c>
      <c r="R762" s="55">
        <f>SUM(Table1[[#This Row],[Oct]:[September]])</f>
        <v>1029.0930582732799</v>
      </c>
      <c r="S762" s="55">
        <f>Table1[[#This Row],[On-Hand Stock ($)]]*Table1[[#This Row],[APU Trend]]</f>
        <v>68.41862313526245</v>
      </c>
      <c r="T762" s="87">
        <v>0.2</v>
      </c>
      <c r="U762" s="87" t="b">
        <f>IF(AND(Table1[[#This Row],[INVENTROY SIZING]]&lt;0,Table1[[#This Row],[Lead Time (days)]]&lt;30),TRUE,FALSE)</f>
        <v>0</v>
      </c>
      <c r="V762" s="28">
        <v>0.75</v>
      </c>
      <c r="W762" s="28">
        <f>1.65+SQRT((30)*Table1[[#This Row],[Demand variability (COV)]])+(V762*Table1[[#This Row],[APU
(units)]])^2</f>
        <v>390.62926113711808</v>
      </c>
      <c r="X762" s="28">
        <f>(Table1[[#This Row],[INVENTORY IN UNITS ON HAND]]-W762)*Table1[[#This Row],[Std. Price ($)]]</f>
        <v>-3000.5214718740062</v>
      </c>
      <c r="Y762" s="28">
        <v>2.54</v>
      </c>
      <c r="Z762" s="28">
        <v>15</v>
      </c>
    </row>
    <row r="763" spans="1:26" x14ac:dyDescent="0.15">
      <c r="A763" s="31">
        <v>34854.655024421489</v>
      </c>
      <c r="B763" s="32">
        <v>8.3419999999999987</v>
      </c>
      <c r="C763" s="32">
        <v>332.36303957999996</v>
      </c>
      <c r="D763" s="32">
        <f>C763/Table1[[#This Row],[Std. Price ($)]]</f>
        <v>39.842128935507077</v>
      </c>
      <c r="E763" s="28">
        <v>26</v>
      </c>
      <c r="F763" s="28">
        <f>Table1[[#This Row],[APU
(units)]]*(1+Table1[[#This Row],[APU Trend]])^0</f>
        <v>26</v>
      </c>
      <c r="G763" s="28">
        <f>Table1[[#This Row],[APU
(units)]]*(1+Table1[[#This Row],[APU Trend]])^1</f>
        <v>46.800000000000004</v>
      </c>
      <c r="H763" s="28">
        <f>Table1[[#This Row],[APU
(units)]]*(1+Table1[[#This Row],[APU Trend]])^2</f>
        <v>84.240000000000009</v>
      </c>
      <c r="I763" s="55">
        <f>Table1[[#This Row],[APU
(units)]]*(1+Table1[[#This Row],[APU Trend]])^3</f>
        <v>151.63200000000001</v>
      </c>
      <c r="J763" s="55">
        <f>Table1[[#This Row],[APU
(units)]]*(1+Table1[[#This Row],[APU Trend]])^4</f>
        <v>272.93760000000003</v>
      </c>
      <c r="K763" s="55">
        <f>Table1[[#This Row],[APU
(units)]]*(1+Table1[[#This Row],[APU Trend]])^5</f>
        <v>491.28768000000014</v>
      </c>
      <c r="L763" s="55">
        <f>Table1[[#This Row],[APU
(units)]]*(1+Table1[[#This Row],[APU Trend]])^6</f>
        <v>884.31782400000031</v>
      </c>
      <c r="M763" s="55">
        <f>Table1[[#This Row],[APU
(units)]]*(1+Table1[[#This Row],[APU Trend]])^7</f>
        <v>1591.7720832000005</v>
      </c>
      <c r="N763" s="55">
        <f>Table1[[#This Row],[APU
(units)]]*(1+Table1[[#This Row],[APU Trend]])^8</f>
        <v>2865.1897497600012</v>
      </c>
      <c r="O763" s="55">
        <f>Table1[[#This Row],[APU
(units)]]*(1+Table1[[#This Row],[APU Trend]])^9</f>
        <v>5157.3415495680019</v>
      </c>
      <c r="P763" s="55">
        <f>Table1[[#This Row],[APU
(units)]]*(1+Table1[[#This Row],[APU Trend]])^10</f>
        <v>9283.2147892224039</v>
      </c>
      <c r="Q763" s="55">
        <f>Table1[[#This Row],[APU
(units)]]*(1+Table1[[#This Row],[APU Trend]])^11</f>
        <v>16709.786620600331</v>
      </c>
      <c r="R763" s="55">
        <f>SUM(Table1[[#This Row],[Oct]:[September]])</f>
        <v>37564.519896350743</v>
      </c>
      <c r="S763" s="55">
        <f>Table1[[#This Row],[On-Hand Stock ($)]]*Table1[[#This Row],[APU Trend]]</f>
        <v>265.890431664</v>
      </c>
      <c r="T763" s="87">
        <v>0.8</v>
      </c>
      <c r="U763" s="87" t="b">
        <f>IF(AND(Table1[[#This Row],[INVENTROY SIZING]]&lt;0,Table1[[#This Row],[Lead Time (days)]]&lt;30),TRUE,FALSE)</f>
        <v>0</v>
      </c>
      <c r="V763" s="28">
        <v>1</v>
      </c>
      <c r="W763" s="28">
        <f>1.65+SQRT((30)*Table1[[#This Row],[Demand variability (COV)]])+(V763*Table1[[#This Row],[APU
(units)]])^2</f>
        <v>686.37926113711808</v>
      </c>
      <c r="X763" s="28">
        <f>(Table1[[#This Row],[INVENTORY IN UNITS ON HAND]]-W763)*Table1[[#This Row],[Std. Price ($)]]</f>
        <v>-5393.4127568258382</v>
      </c>
      <c r="Y763" s="28">
        <v>2.54</v>
      </c>
      <c r="Z763" s="28">
        <v>15</v>
      </c>
    </row>
    <row r="764" spans="1:26" x14ac:dyDescent="0.15">
      <c r="A764" s="31">
        <v>32226.873689066182</v>
      </c>
      <c r="B764" s="32">
        <v>8.3419999999999987</v>
      </c>
      <c r="C764" s="32">
        <v>332.71620580159299</v>
      </c>
      <c r="D764" s="32">
        <f>C764/Table1[[#This Row],[Std. Price ($)]]</f>
        <v>39.884464852744308</v>
      </c>
      <c r="E764" s="28">
        <v>26</v>
      </c>
      <c r="F764" s="28">
        <f>Table1[[#This Row],[APU
(units)]]*(1+Table1[[#This Row],[APU Trend]])^0</f>
        <v>26</v>
      </c>
      <c r="G764" s="28">
        <f>Table1[[#This Row],[APU
(units)]]*(1+Table1[[#This Row],[APU Trend]])^1</f>
        <v>57.2</v>
      </c>
      <c r="H764" s="28">
        <f>Table1[[#This Row],[APU
(units)]]*(1+Table1[[#This Row],[APU Trend]])^2</f>
        <v>125.84000000000002</v>
      </c>
      <c r="I764" s="55">
        <f>Table1[[#This Row],[APU
(units)]]*(1+Table1[[#This Row],[APU Trend]])^3</f>
        <v>276.84800000000007</v>
      </c>
      <c r="J764" s="55">
        <f>Table1[[#This Row],[APU
(units)]]*(1+Table1[[#This Row],[APU Trend]])^4</f>
        <v>609.06560000000013</v>
      </c>
      <c r="K764" s="55">
        <f>Table1[[#This Row],[APU
(units)]]*(1+Table1[[#This Row],[APU Trend]])^5</f>
        <v>1339.9443200000005</v>
      </c>
      <c r="L764" s="55">
        <f>Table1[[#This Row],[APU
(units)]]*(1+Table1[[#This Row],[APU Trend]])^6</f>
        <v>2947.8775040000014</v>
      </c>
      <c r="M764" s="55">
        <f>Table1[[#This Row],[APU
(units)]]*(1+Table1[[#This Row],[APU Trend]])^7</f>
        <v>6485.3305088000043</v>
      </c>
      <c r="N764" s="55">
        <f>Table1[[#This Row],[APU
(units)]]*(1+Table1[[#This Row],[APU Trend]])^8</f>
        <v>14267.727119360008</v>
      </c>
      <c r="O764" s="55">
        <f>Table1[[#This Row],[APU
(units)]]*(1+Table1[[#This Row],[APU Trend]])^9</f>
        <v>31388.999662592018</v>
      </c>
      <c r="P764" s="55">
        <f>Table1[[#This Row],[APU
(units)]]*(1+Table1[[#This Row],[APU Trend]])^10</f>
        <v>69055.799257702456</v>
      </c>
      <c r="Q764" s="55">
        <f>Table1[[#This Row],[APU
(units)]]*(1+Table1[[#This Row],[APU Trend]])^11</f>
        <v>151922.7583669454</v>
      </c>
      <c r="R764" s="55">
        <f>SUM(Table1[[#This Row],[Oct]:[September]])</f>
        <v>278503.39033939992</v>
      </c>
      <c r="S764" s="55">
        <f>Table1[[#This Row],[On-Hand Stock ($)]]*Table1[[#This Row],[APU Trend]]</f>
        <v>399.25944696191158</v>
      </c>
      <c r="T764" s="87">
        <v>1.2</v>
      </c>
      <c r="U764" s="87" t="b">
        <f>IF(AND(Table1[[#This Row],[INVENTROY SIZING]]&lt;0,Table1[[#This Row],[Lead Time (days)]]&lt;30),TRUE,FALSE)</f>
        <v>0</v>
      </c>
      <c r="V764" s="28">
        <v>0.88</v>
      </c>
      <c r="W764" s="28">
        <f>1.65+SQRT((30)*Table1[[#This Row],[Demand variability (COV)]])+(V764*Table1[[#This Row],[APU
(units)]])^2</f>
        <v>533.87366113711801</v>
      </c>
      <c r="X764" s="28">
        <f>(Table1[[#This Row],[INVENTORY IN UNITS ON HAND]]-W764)*Table1[[#This Row],[Std. Price ($)]]</f>
        <v>-4120.8578754042446</v>
      </c>
      <c r="Y764" s="28">
        <v>2.54</v>
      </c>
      <c r="Z764" s="28">
        <v>15</v>
      </c>
    </row>
    <row r="765" spans="1:26" x14ac:dyDescent="0.15">
      <c r="A765" s="31">
        <v>22029.787363775155</v>
      </c>
      <c r="B765" s="32">
        <v>7.2669999999999995</v>
      </c>
      <c r="C765" s="32">
        <v>291.55981282999994</v>
      </c>
      <c r="D765" s="32">
        <f>C765/Table1[[#This Row],[Std. Price ($)]]</f>
        <v>40.121069606440066</v>
      </c>
      <c r="E765" s="28">
        <v>26</v>
      </c>
      <c r="F765" s="28">
        <f>Table1[[#This Row],[APU
(units)]]*(1+Table1[[#This Row],[APU Trend]])^0</f>
        <v>26</v>
      </c>
      <c r="G765" s="28">
        <f>Table1[[#This Row],[APU
(units)]]*(1+Table1[[#This Row],[APU Trend]])^1</f>
        <v>31.2</v>
      </c>
      <c r="H765" s="28">
        <f>Table1[[#This Row],[APU
(units)]]*(1+Table1[[#This Row],[APU Trend]])^2</f>
        <v>37.44</v>
      </c>
      <c r="I765" s="55">
        <f>Table1[[#This Row],[APU
(units)]]*(1+Table1[[#This Row],[APU Trend]])^3</f>
        <v>44.927999999999997</v>
      </c>
      <c r="J765" s="55">
        <f>Table1[[#This Row],[APU
(units)]]*(1+Table1[[#This Row],[APU Trend]])^4</f>
        <v>53.913599999999995</v>
      </c>
      <c r="K765" s="55">
        <f>Table1[[#This Row],[APU
(units)]]*(1+Table1[[#This Row],[APU Trend]])^5</f>
        <v>64.69632</v>
      </c>
      <c r="L765" s="55">
        <f>Table1[[#This Row],[APU
(units)]]*(1+Table1[[#This Row],[APU Trend]])^6</f>
        <v>77.635583999999994</v>
      </c>
      <c r="M765" s="55">
        <f>Table1[[#This Row],[APU
(units)]]*(1+Table1[[#This Row],[APU Trend]])^7</f>
        <v>93.162700799999996</v>
      </c>
      <c r="N765" s="55">
        <f>Table1[[#This Row],[APU
(units)]]*(1+Table1[[#This Row],[APU Trend]])^8</f>
        <v>111.79524095999999</v>
      </c>
      <c r="O765" s="55">
        <f>Table1[[#This Row],[APU
(units)]]*(1+Table1[[#This Row],[APU Trend]])^9</f>
        <v>134.15428915199999</v>
      </c>
      <c r="P765" s="55">
        <f>Table1[[#This Row],[APU
(units)]]*(1+Table1[[#This Row],[APU Trend]])^10</f>
        <v>160.98514698239998</v>
      </c>
      <c r="Q765" s="55">
        <f>Table1[[#This Row],[APU
(units)]]*(1+Table1[[#This Row],[APU Trend]])^11</f>
        <v>193.18217637887997</v>
      </c>
      <c r="R765" s="55">
        <f>SUM(Table1[[#This Row],[Oct]:[September]])</f>
        <v>1029.0930582732799</v>
      </c>
      <c r="S765" s="55">
        <f>Table1[[#This Row],[On-Hand Stock ($)]]*Table1[[#This Row],[APU Trend]]</f>
        <v>58.311962565999991</v>
      </c>
      <c r="T765" s="87">
        <v>0.2</v>
      </c>
      <c r="U765" s="87" t="b">
        <f>IF(AND(Table1[[#This Row],[INVENTROY SIZING]]&lt;0,Table1[[#This Row],[Lead Time (days)]]&lt;30),TRUE,FALSE)</f>
        <v>0</v>
      </c>
      <c r="V765" s="28">
        <v>1</v>
      </c>
      <c r="W765" s="28">
        <f>1.65+SQRT((30)*Table1[[#This Row],[Demand variability (COV)]])+(V765*Table1[[#This Row],[APU
(units)]])^2</f>
        <v>686.37926113711808</v>
      </c>
      <c r="X765" s="28">
        <f>(Table1[[#This Row],[INVENTORY IN UNITS ON HAND]]-W765)*Table1[[#This Row],[Std. Price ($)]]</f>
        <v>-4696.3582778534364</v>
      </c>
      <c r="Y765" s="28">
        <v>2.54</v>
      </c>
      <c r="Z765" s="28">
        <v>15</v>
      </c>
    </row>
    <row r="766" spans="1:26" x14ac:dyDescent="0.15">
      <c r="A766" s="31">
        <v>47004.24268711335</v>
      </c>
      <c r="B766" s="32">
        <v>7.2669999999999995</v>
      </c>
      <c r="C766" s="32">
        <v>291.55981282999994</v>
      </c>
      <c r="D766" s="32">
        <f>C766/Table1[[#This Row],[Std. Price ($)]]</f>
        <v>40.121069606440066</v>
      </c>
      <c r="E766" s="28">
        <v>26</v>
      </c>
      <c r="F766" s="28">
        <f>Table1[[#This Row],[APU
(units)]]*(1+Table1[[#This Row],[APU Trend]])^0</f>
        <v>26</v>
      </c>
      <c r="G766" s="28">
        <f>Table1[[#This Row],[APU
(units)]]*(1+Table1[[#This Row],[APU Trend]])^1</f>
        <v>65</v>
      </c>
      <c r="H766" s="28">
        <f>Table1[[#This Row],[APU
(units)]]*(1+Table1[[#This Row],[APU Trend]])^2</f>
        <v>162.5</v>
      </c>
      <c r="I766" s="55">
        <f>Table1[[#This Row],[APU
(units)]]*(1+Table1[[#This Row],[APU Trend]])^3</f>
        <v>406.25</v>
      </c>
      <c r="J766" s="55">
        <f>Table1[[#This Row],[APU
(units)]]*(1+Table1[[#This Row],[APU Trend]])^4</f>
        <v>1015.625</v>
      </c>
      <c r="K766" s="55">
        <f>Table1[[#This Row],[APU
(units)]]*(1+Table1[[#This Row],[APU Trend]])^5</f>
        <v>2539.0625</v>
      </c>
      <c r="L766" s="55">
        <f>Table1[[#This Row],[APU
(units)]]*(1+Table1[[#This Row],[APU Trend]])^6</f>
        <v>6347.65625</v>
      </c>
      <c r="M766" s="55">
        <f>Table1[[#This Row],[APU
(units)]]*(1+Table1[[#This Row],[APU Trend]])^7</f>
        <v>15869.140625</v>
      </c>
      <c r="N766" s="55">
        <f>Table1[[#This Row],[APU
(units)]]*(1+Table1[[#This Row],[APU Trend]])^8</f>
        <v>39672.8515625</v>
      </c>
      <c r="O766" s="55">
        <f>Table1[[#This Row],[APU
(units)]]*(1+Table1[[#This Row],[APU Trend]])^9</f>
        <v>99182.12890625</v>
      </c>
      <c r="P766" s="55">
        <f>Table1[[#This Row],[APU
(units)]]*(1+Table1[[#This Row],[APU Trend]])^10</f>
        <v>247955.322265625</v>
      </c>
      <c r="Q766" s="55">
        <f>Table1[[#This Row],[APU
(units)]]*(1+Table1[[#This Row],[APU Trend]])^11</f>
        <v>619888.3056640625</v>
      </c>
      <c r="R766" s="55">
        <f>SUM(Table1[[#This Row],[Oct]:[September]])</f>
        <v>1033129.8427734375</v>
      </c>
      <c r="S766" s="55">
        <f>Table1[[#This Row],[On-Hand Stock ($)]]*Table1[[#This Row],[APU Trend]]</f>
        <v>437.33971924499991</v>
      </c>
      <c r="T766" s="87">
        <v>1.5</v>
      </c>
      <c r="U766" s="87" t="b">
        <f>IF(AND(Table1[[#This Row],[INVENTROY SIZING]]&lt;0,Table1[[#This Row],[Lead Time (days)]]&lt;30),TRUE,FALSE)</f>
        <v>0</v>
      </c>
      <c r="V766" s="28">
        <v>1</v>
      </c>
      <c r="W766" s="28">
        <f>1.65+SQRT((30)*Table1[[#This Row],[Demand variability (COV)]])+(V766*Table1[[#This Row],[APU
(units)]])^2</f>
        <v>686.37926113711808</v>
      </c>
      <c r="X766" s="28">
        <f>(Table1[[#This Row],[INVENTORY IN UNITS ON HAND]]-W766)*Table1[[#This Row],[Std. Price ($)]]</f>
        <v>-4696.3582778534364</v>
      </c>
      <c r="Y766" s="28">
        <v>2.54</v>
      </c>
      <c r="Z766" s="28">
        <v>15</v>
      </c>
    </row>
    <row r="767" spans="1:26" x14ac:dyDescent="0.15">
      <c r="A767" s="31">
        <v>25867.05539693289</v>
      </c>
      <c r="B767" s="32">
        <v>7.2669999999999995</v>
      </c>
      <c r="C767" s="32">
        <v>291.55981282999994</v>
      </c>
      <c r="D767" s="32">
        <f>C767/Table1[[#This Row],[Std. Price ($)]]</f>
        <v>40.121069606440066</v>
      </c>
      <c r="E767" s="28">
        <v>26</v>
      </c>
      <c r="F767" s="28">
        <f>Table1[[#This Row],[APU
(units)]]*(1+Table1[[#This Row],[APU Trend]])^0</f>
        <v>26</v>
      </c>
      <c r="G767" s="28">
        <f>Table1[[#This Row],[APU
(units)]]*(1+Table1[[#This Row],[APU Trend]])^1</f>
        <v>39</v>
      </c>
      <c r="H767" s="28">
        <f>Table1[[#This Row],[APU
(units)]]*(1+Table1[[#This Row],[APU Trend]])^2</f>
        <v>58.5</v>
      </c>
      <c r="I767" s="55">
        <f>Table1[[#This Row],[APU
(units)]]*(1+Table1[[#This Row],[APU Trend]])^3</f>
        <v>87.75</v>
      </c>
      <c r="J767" s="55">
        <f>Table1[[#This Row],[APU
(units)]]*(1+Table1[[#This Row],[APU Trend]])^4</f>
        <v>131.625</v>
      </c>
      <c r="K767" s="55">
        <f>Table1[[#This Row],[APU
(units)]]*(1+Table1[[#This Row],[APU Trend]])^5</f>
        <v>197.4375</v>
      </c>
      <c r="L767" s="55">
        <f>Table1[[#This Row],[APU
(units)]]*(1+Table1[[#This Row],[APU Trend]])^6</f>
        <v>296.15625</v>
      </c>
      <c r="M767" s="55">
        <f>Table1[[#This Row],[APU
(units)]]*(1+Table1[[#This Row],[APU Trend]])^7</f>
        <v>444.234375</v>
      </c>
      <c r="N767" s="55">
        <f>Table1[[#This Row],[APU
(units)]]*(1+Table1[[#This Row],[APU Trend]])^8</f>
        <v>666.3515625</v>
      </c>
      <c r="O767" s="55">
        <f>Table1[[#This Row],[APU
(units)]]*(1+Table1[[#This Row],[APU Trend]])^9</f>
        <v>999.52734375</v>
      </c>
      <c r="P767" s="55">
        <f>Table1[[#This Row],[APU
(units)]]*(1+Table1[[#This Row],[APU Trend]])^10</f>
        <v>1499.291015625</v>
      </c>
      <c r="Q767" s="55">
        <f>Table1[[#This Row],[APU
(units)]]*(1+Table1[[#This Row],[APU Trend]])^11</f>
        <v>2248.9365234375</v>
      </c>
      <c r="R767" s="55">
        <f>SUM(Table1[[#This Row],[Oct]:[September]])</f>
        <v>6694.8095703125</v>
      </c>
      <c r="S767" s="55">
        <f>Table1[[#This Row],[On-Hand Stock ($)]]*Table1[[#This Row],[APU Trend]]</f>
        <v>145.77990641499997</v>
      </c>
      <c r="T767" s="87">
        <v>0.5</v>
      </c>
      <c r="U767" s="87" t="b">
        <f>IF(AND(Table1[[#This Row],[INVENTROY SIZING]]&lt;0,Table1[[#This Row],[Lead Time (days)]]&lt;30),TRUE,FALSE)</f>
        <v>0</v>
      </c>
      <c r="V767" s="28">
        <v>1</v>
      </c>
      <c r="W767" s="28">
        <f>1.65+SQRT((30)*Table1[[#This Row],[Demand variability (COV)]])+(V767*Table1[[#This Row],[APU
(units)]])^2</f>
        <v>686.37926113711808</v>
      </c>
      <c r="X767" s="28">
        <f>(Table1[[#This Row],[INVENTORY IN UNITS ON HAND]]-W767)*Table1[[#This Row],[Std. Price ($)]]</f>
        <v>-4696.3582778534364</v>
      </c>
      <c r="Y767" s="28">
        <v>2.54</v>
      </c>
      <c r="Z767" s="28">
        <v>15</v>
      </c>
    </row>
    <row r="768" spans="1:26" x14ac:dyDescent="0.15">
      <c r="A768" s="31">
        <v>91628.007892769689</v>
      </c>
      <c r="B768" s="32">
        <v>7.8689999999999998</v>
      </c>
      <c r="C768" s="32">
        <v>315.3340977537581</v>
      </c>
      <c r="D768" s="32">
        <f>C768/Table1[[#This Row],[Std. Price ($)]]</f>
        <v>40.072956888265104</v>
      </c>
      <c r="E768" s="28">
        <v>26</v>
      </c>
      <c r="F768" s="28">
        <f>Table1[[#This Row],[APU
(units)]]*(1+Table1[[#This Row],[APU Trend]])^0</f>
        <v>26</v>
      </c>
      <c r="G768" s="28">
        <f>Table1[[#This Row],[APU
(units)]]*(1+Table1[[#This Row],[APU Trend]])^1</f>
        <v>15.6</v>
      </c>
      <c r="H768" s="28">
        <f>Table1[[#This Row],[APU
(units)]]*(1+Table1[[#This Row],[APU Trend]])^2</f>
        <v>9.36</v>
      </c>
      <c r="I768" s="55">
        <f>Table1[[#This Row],[APU
(units)]]*(1+Table1[[#This Row],[APU Trend]])^3</f>
        <v>5.6159999999999997</v>
      </c>
      <c r="J768" s="55">
        <f>Table1[[#This Row],[APU
(units)]]*(1+Table1[[#This Row],[APU Trend]])^4</f>
        <v>3.3695999999999997</v>
      </c>
      <c r="K768" s="55">
        <f>Table1[[#This Row],[APU
(units)]]*(1+Table1[[#This Row],[APU Trend]])^5</f>
        <v>2.02176</v>
      </c>
      <c r="L768" s="55">
        <f>Table1[[#This Row],[APU
(units)]]*(1+Table1[[#This Row],[APU Trend]])^6</f>
        <v>1.2130559999999999</v>
      </c>
      <c r="M768" s="55">
        <f>Table1[[#This Row],[APU
(units)]]*(1+Table1[[#This Row],[APU Trend]])^7</f>
        <v>0.72783359999999997</v>
      </c>
      <c r="N768" s="55">
        <f>Table1[[#This Row],[APU
(units)]]*(1+Table1[[#This Row],[APU Trend]])^8</f>
        <v>0.43670015999999995</v>
      </c>
      <c r="O768" s="55">
        <f>Table1[[#This Row],[APU
(units)]]*(1+Table1[[#This Row],[APU Trend]])^9</f>
        <v>0.26202009599999998</v>
      </c>
      <c r="P768" s="55">
        <f>Table1[[#This Row],[APU
(units)]]*(1+Table1[[#This Row],[APU Trend]])^10</f>
        <v>0.15721205759999998</v>
      </c>
      <c r="Q768" s="55">
        <f>Table1[[#This Row],[APU
(units)]]*(1+Table1[[#This Row],[APU Trend]])^11</f>
        <v>9.4327234559999987E-2</v>
      </c>
      <c r="R768" s="55">
        <f>SUM(Table1[[#This Row],[Oct]:[September]])</f>
        <v>64.858509148159996</v>
      </c>
      <c r="S768" s="55">
        <f>Table1[[#This Row],[On-Hand Stock ($)]]*Table1[[#This Row],[APU Trend]]</f>
        <v>-126.13363910150325</v>
      </c>
      <c r="T768" s="87">
        <v>-0.4</v>
      </c>
      <c r="U768" s="87" t="b">
        <f>IF(AND(Table1[[#This Row],[INVENTROY SIZING]]&lt;0,Table1[[#This Row],[Lead Time (days)]]&lt;30),TRUE,FALSE)</f>
        <v>1</v>
      </c>
      <c r="V768" s="28">
        <v>0.8</v>
      </c>
      <c r="W768" s="28">
        <f>1.65+SQRT((30)*Table1[[#This Row],[Demand variability (COV)]])+(V768*Table1[[#This Row],[APU
(units)]])^2</f>
        <v>443.01926113711812</v>
      </c>
      <c r="X768" s="28">
        <f>(Table1[[#This Row],[INVENTORY IN UNITS ON HAND]]-W768)*Table1[[#This Row],[Std. Price ($)]]</f>
        <v>-3170.7844681342244</v>
      </c>
      <c r="Y768" s="28">
        <v>2.54</v>
      </c>
      <c r="Z768" s="28">
        <v>15</v>
      </c>
    </row>
    <row r="769" spans="1:26" x14ac:dyDescent="0.15">
      <c r="A769" s="31">
        <v>66241.69921369807</v>
      </c>
      <c r="B769" s="32">
        <v>8.0409999999999986</v>
      </c>
      <c r="C769" s="32">
        <v>320.93813609</v>
      </c>
      <c r="D769" s="32">
        <f>C769/Table1[[#This Row],[Std. Price ($)]]</f>
        <v>39.912714350205206</v>
      </c>
      <c r="E769" s="28">
        <v>26</v>
      </c>
      <c r="F769" s="28">
        <f>Table1[[#This Row],[APU
(units)]]*(1+Table1[[#This Row],[APU Trend]])^0</f>
        <v>26</v>
      </c>
      <c r="G769" s="28">
        <f>Table1[[#This Row],[APU
(units)]]*(1+Table1[[#This Row],[APU Trend]])^1</f>
        <v>20.8</v>
      </c>
      <c r="H769" s="28">
        <f>Table1[[#This Row],[APU
(units)]]*(1+Table1[[#This Row],[APU Trend]])^2</f>
        <v>16.640000000000004</v>
      </c>
      <c r="I769" s="55">
        <f>Table1[[#This Row],[APU
(units)]]*(1+Table1[[#This Row],[APU Trend]])^3</f>
        <v>13.312000000000003</v>
      </c>
      <c r="J769" s="55">
        <f>Table1[[#This Row],[APU
(units)]]*(1+Table1[[#This Row],[APU Trend]])^4</f>
        <v>10.649600000000005</v>
      </c>
      <c r="K769" s="55">
        <f>Table1[[#This Row],[APU
(units)]]*(1+Table1[[#This Row],[APU Trend]])^5</f>
        <v>8.5196800000000046</v>
      </c>
      <c r="L769" s="55">
        <f>Table1[[#This Row],[APU
(units)]]*(1+Table1[[#This Row],[APU Trend]])^6</f>
        <v>6.815744000000004</v>
      </c>
      <c r="M769" s="55">
        <f>Table1[[#This Row],[APU
(units)]]*(1+Table1[[#This Row],[APU Trend]])^7</f>
        <v>5.4525952000000038</v>
      </c>
      <c r="N769" s="55">
        <f>Table1[[#This Row],[APU
(units)]]*(1+Table1[[#This Row],[APU Trend]])^8</f>
        <v>4.3620761600000035</v>
      </c>
      <c r="O769" s="55">
        <f>Table1[[#This Row],[APU
(units)]]*(1+Table1[[#This Row],[APU Trend]])^9</f>
        <v>3.4896609280000033</v>
      </c>
      <c r="P769" s="55">
        <f>Table1[[#This Row],[APU
(units)]]*(1+Table1[[#This Row],[APU Trend]])^10</f>
        <v>2.7917287424000028</v>
      </c>
      <c r="Q769" s="55">
        <f>Table1[[#This Row],[APU
(units)]]*(1+Table1[[#This Row],[APU Trend]])^11</f>
        <v>2.2333829939200025</v>
      </c>
      <c r="R769" s="55">
        <f>SUM(Table1[[#This Row],[Oct]:[September]])</f>
        <v>121.06646802432003</v>
      </c>
      <c r="S769" s="55">
        <f>Table1[[#This Row],[On-Hand Stock ($)]]*Table1[[#This Row],[APU Trend]]</f>
        <v>-64.187627218000003</v>
      </c>
      <c r="T769" s="87">
        <v>-0.2</v>
      </c>
      <c r="U769" s="87" t="b">
        <f>IF(AND(Table1[[#This Row],[INVENTROY SIZING]]&lt;0,Table1[[#This Row],[Lead Time (days)]]&lt;30),TRUE,FALSE)</f>
        <v>1</v>
      </c>
      <c r="V769" s="28">
        <v>1</v>
      </c>
      <c r="W769" s="28">
        <f>1.65+SQRT((30)*Table1[[#This Row],[Demand variability (COV)]])+(V769*Table1[[#This Row],[APU
(units)]])^2</f>
        <v>686.37926113711808</v>
      </c>
      <c r="X769" s="28">
        <f>(Table1[[#This Row],[INVENTORY IN UNITS ON HAND]]-W769)*Table1[[#This Row],[Std. Price ($)]]</f>
        <v>-5198.2375027135658</v>
      </c>
      <c r="Y769" s="28">
        <v>2.54</v>
      </c>
      <c r="Z769" s="28">
        <v>15</v>
      </c>
    </row>
    <row r="770" spans="1:26" x14ac:dyDescent="0.15">
      <c r="A770" s="31">
        <v>14944.904217581723</v>
      </c>
      <c r="B770" s="32">
        <v>8.0409999999999986</v>
      </c>
      <c r="C770" s="32">
        <v>320.93813609</v>
      </c>
      <c r="D770" s="32">
        <f>C770/Table1[[#This Row],[Std. Price ($)]]</f>
        <v>39.912714350205206</v>
      </c>
      <c r="E770" s="28">
        <v>26</v>
      </c>
      <c r="F770" s="28">
        <f>Table1[[#This Row],[APU
(units)]]*(1+Table1[[#This Row],[APU Trend]])^0</f>
        <v>26</v>
      </c>
      <c r="G770" s="28">
        <f>Table1[[#This Row],[APU
(units)]]*(1+Table1[[#This Row],[APU Trend]])^1</f>
        <v>31.2</v>
      </c>
      <c r="H770" s="28">
        <f>Table1[[#This Row],[APU
(units)]]*(1+Table1[[#This Row],[APU Trend]])^2</f>
        <v>37.44</v>
      </c>
      <c r="I770" s="55">
        <f>Table1[[#This Row],[APU
(units)]]*(1+Table1[[#This Row],[APU Trend]])^3</f>
        <v>44.927999999999997</v>
      </c>
      <c r="J770" s="55">
        <f>Table1[[#This Row],[APU
(units)]]*(1+Table1[[#This Row],[APU Trend]])^4</f>
        <v>53.913599999999995</v>
      </c>
      <c r="K770" s="55">
        <f>Table1[[#This Row],[APU
(units)]]*(1+Table1[[#This Row],[APU Trend]])^5</f>
        <v>64.69632</v>
      </c>
      <c r="L770" s="55">
        <f>Table1[[#This Row],[APU
(units)]]*(1+Table1[[#This Row],[APU Trend]])^6</f>
        <v>77.635583999999994</v>
      </c>
      <c r="M770" s="55">
        <f>Table1[[#This Row],[APU
(units)]]*(1+Table1[[#This Row],[APU Trend]])^7</f>
        <v>93.162700799999996</v>
      </c>
      <c r="N770" s="55">
        <f>Table1[[#This Row],[APU
(units)]]*(1+Table1[[#This Row],[APU Trend]])^8</f>
        <v>111.79524095999999</v>
      </c>
      <c r="O770" s="55">
        <f>Table1[[#This Row],[APU
(units)]]*(1+Table1[[#This Row],[APU Trend]])^9</f>
        <v>134.15428915199999</v>
      </c>
      <c r="P770" s="55">
        <f>Table1[[#This Row],[APU
(units)]]*(1+Table1[[#This Row],[APU Trend]])^10</f>
        <v>160.98514698239998</v>
      </c>
      <c r="Q770" s="55">
        <f>Table1[[#This Row],[APU
(units)]]*(1+Table1[[#This Row],[APU Trend]])^11</f>
        <v>193.18217637887997</v>
      </c>
      <c r="R770" s="55">
        <f>SUM(Table1[[#This Row],[Oct]:[September]])</f>
        <v>1029.0930582732799</v>
      </c>
      <c r="S770" s="55">
        <f>Table1[[#This Row],[On-Hand Stock ($)]]*Table1[[#This Row],[APU Trend]]</f>
        <v>64.187627218000003</v>
      </c>
      <c r="T770" s="87">
        <v>0.2</v>
      </c>
      <c r="U770" s="87" t="b">
        <f>IF(AND(Table1[[#This Row],[INVENTROY SIZING]]&lt;0,Table1[[#This Row],[Lead Time (days)]]&lt;30),TRUE,FALSE)</f>
        <v>0</v>
      </c>
      <c r="V770" s="28">
        <v>1</v>
      </c>
      <c r="W770" s="28">
        <f>1.65+SQRT((30)*Table1[[#This Row],[Demand variability (COV)]])+(V770*Table1[[#This Row],[APU
(units)]])^2</f>
        <v>686.37926113711808</v>
      </c>
      <c r="X770" s="28">
        <f>(Table1[[#This Row],[INVENTORY IN UNITS ON HAND]]-W770)*Table1[[#This Row],[Std. Price ($)]]</f>
        <v>-5198.2375027135658</v>
      </c>
      <c r="Y770" s="28">
        <v>2.54</v>
      </c>
      <c r="Z770" s="28">
        <v>15</v>
      </c>
    </row>
    <row r="771" spans="1:26" x14ac:dyDescent="0.15">
      <c r="A771" s="31">
        <v>32581.970035898055</v>
      </c>
      <c r="B771" s="32">
        <v>8.5569999999999986</v>
      </c>
      <c r="C771" s="32">
        <v>341.33822213120504</v>
      </c>
      <c r="D771" s="32">
        <f>C771/Table1[[#This Row],[Std. Price ($)]]</f>
        <v>39.889940648732626</v>
      </c>
      <c r="E771" s="28">
        <v>26</v>
      </c>
      <c r="F771" s="28">
        <f>Table1[[#This Row],[APU
(units)]]*(1+Table1[[#This Row],[APU Trend]])^0</f>
        <v>26</v>
      </c>
      <c r="G771" s="28">
        <f>Table1[[#This Row],[APU
(units)]]*(1+Table1[[#This Row],[APU Trend]])^1</f>
        <v>20.8</v>
      </c>
      <c r="H771" s="28">
        <f>Table1[[#This Row],[APU
(units)]]*(1+Table1[[#This Row],[APU Trend]])^2</f>
        <v>16.640000000000004</v>
      </c>
      <c r="I771" s="55">
        <f>Table1[[#This Row],[APU
(units)]]*(1+Table1[[#This Row],[APU Trend]])^3</f>
        <v>13.312000000000003</v>
      </c>
      <c r="J771" s="55">
        <f>Table1[[#This Row],[APU
(units)]]*(1+Table1[[#This Row],[APU Trend]])^4</f>
        <v>10.649600000000005</v>
      </c>
      <c r="K771" s="55">
        <f>Table1[[#This Row],[APU
(units)]]*(1+Table1[[#This Row],[APU Trend]])^5</f>
        <v>8.5196800000000046</v>
      </c>
      <c r="L771" s="55">
        <f>Table1[[#This Row],[APU
(units)]]*(1+Table1[[#This Row],[APU Trend]])^6</f>
        <v>6.815744000000004</v>
      </c>
      <c r="M771" s="55">
        <f>Table1[[#This Row],[APU
(units)]]*(1+Table1[[#This Row],[APU Trend]])^7</f>
        <v>5.4525952000000038</v>
      </c>
      <c r="N771" s="55">
        <f>Table1[[#This Row],[APU
(units)]]*(1+Table1[[#This Row],[APU Trend]])^8</f>
        <v>4.3620761600000035</v>
      </c>
      <c r="O771" s="55">
        <f>Table1[[#This Row],[APU
(units)]]*(1+Table1[[#This Row],[APU Trend]])^9</f>
        <v>3.4896609280000033</v>
      </c>
      <c r="P771" s="55">
        <f>Table1[[#This Row],[APU
(units)]]*(1+Table1[[#This Row],[APU Trend]])^10</f>
        <v>2.7917287424000028</v>
      </c>
      <c r="Q771" s="55">
        <f>Table1[[#This Row],[APU
(units)]]*(1+Table1[[#This Row],[APU Trend]])^11</f>
        <v>2.2333829939200025</v>
      </c>
      <c r="R771" s="55">
        <f>SUM(Table1[[#This Row],[Oct]:[September]])</f>
        <v>121.06646802432003</v>
      </c>
      <c r="S771" s="55">
        <f>Table1[[#This Row],[On-Hand Stock ($)]]*Table1[[#This Row],[APU Trend]]</f>
        <v>-68.267644426241006</v>
      </c>
      <c r="T771" s="87">
        <v>-0.2</v>
      </c>
      <c r="U771" s="87" t="b">
        <f>IF(AND(Table1[[#This Row],[INVENTROY SIZING]]&lt;0,Table1[[#This Row],[Lead Time (days)]]&lt;30),TRUE,FALSE)</f>
        <v>1</v>
      </c>
      <c r="V771" s="28">
        <v>0.82</v>
      </c>
      <c r="W771" s="28">
        <f>1.65+SQRT((30)*Table1[[#This Row],[Demand variability (COV)]])+(V771*Table1[[#This Row],[APU
(units)]])^2</f>
        <v>464.92166113711806</v>
      </c>
      <c r="X771" s="28">
        <f>(Table1[[#This Row],[INVENTORY IN UNITS ON HAND]]-W771)*Table1[[#This Row],[Std. Price ($)]]</f>
        <v>-3636.9964322191136</v>
      </c>
      <c r="Y771" s="28">
        <v>2.54</v>
      </c>
      <c r="Z771" s="28">
        <v>15</v>
      </c>
    </row>
    <row r="772" spans="1:26" x14ac:dyDescent="0.15">
      <c r="A772" s="31">
        <v>76899.60135024476</v>
      </c>
      <c r="B772" s="32">
        <v>8.5569999999999986</v>
      </c>
      <c r="C772" s="32">
        <v>340.52368492999994</v>
      </c>
      <c r="D772" s="32">
        <f>C772/Table1[[#This Row],[Std. Price ($)]]</f>
        <v>39.794751072805887</v>
      </c>
      <c r="E772" s="28">
        <v>26</v>
      </c>
      <c r="F772" s="28">
        <f>Table1[[#This Row],[APU
(units)]]*(1+Table1[[#This Row],[APU Trend]])^0</f>
        <v>26</v>
      </c>
      <c r="G772" s="28">
        <f>Table1[[#This Row],[APU
(units)]]*(1+Table1[[#This Row],[APU Trend]])^1</f>
        <v>36.4</v>
      </c>
      <c r="H772" s="28">
        <f>Table1[[#This Row],[APU
(units)]]*(1+Table1[[#This Row],[APU Trend]])^2</f>
        <v>50.959999999999994</v>
      </c>
      <c r="I772" s="55">
        <f>Table1[[#This Row],[APU
(units)]]*(1+Table1[[#This Row],[APU Trend]])^3</f>
        <v>71.34399999999998</v>
      </c>
      <c r="J772" s="55">
        <f>Table1[[#This Row],[APU
(units)]]*(1+Table1[[#This Row],[APU Trend]])^4</f>
        <v>99.881599999999963</v>
      </c>
      <c r="K772" s="55">
        <f>Table1[[#This Row],[APU
(units)]]*(1+Table1[[#This Row],[APU Trend]])^5</f>
        <v>139.83423999999997</v>
      </c>
      <c r="L772" s="55">
        <f>Table1[[#This Row],[APU
(units)]]*(1+Table1[[#This Row],[APU Trend]])^6</f>
        <v>195.76793599999991</v>
      </c>
      <c r="M772" s="55">
        <f>Table1[[#This Row],[APU
(units)]]*(1+Table1[[#This Row],[APU Trend]])^7</f>
        <v>274.07511039999986</v>
      </c>
      <c r="N772" s="55">
        <f>Table1[[#This Row],[APU
(units)]]*(1+Table1[[#This Row],[APU Trend]])^8</f>
        <v>383.70515455999976</v>
      </c>
      <c r="O772" s="55">
        <f>Table1[[#This Row],[APU
(units)]]*(1+Table1[[#This Row],[APU Trend]])^9</f>
        <v>537.18721638399961</v>
      </c>
      <c r="P772" s="55">
        <f>Table1[[#This Row],[APU
(units)]]*(1+Table1[[#This Row],[APU Trend]])^10</f>
        <v>752.06210293759943</v>
      </c>
      <c r="Q772" s="55">
        <f>Table1[[#This Row],[APU
(units)]]*(1+Table1[[#This Row],[APU Trend]])^11</f>
        <v>1052.8869441126392</v>
      </c>
      <c r="R772" s="55">
        <f>SUM(Table1[[#This Row],[Oct]:[September]])</f>
        <v>3620.1043043942373</v>
      </c>
      <c r="S772" s="55">
        <f>Table1[[#This Row],[On-Hand Stock ($)]]*Table1[[#This Row],[APU Trend]]</f>
        <v>136.20947397199998</v>
      </c>
      <c r="T772" s="87">
        <v>0.4</v>
      </c>
      <c r="U772" s="87" t="b">
        <f>IF(AND(Table1[[#This Row],[INVENTROY SIZING]]&lt;0,Table1[[#This Row],[Lead Time (days)]]&lt;30),TRUE,FALSE)</f>
        <v>0</v>
      </c>
      <c r="V772" s="28">
        <v>1</v>
      </c>
      <c r="W772" s="28">
        <f>1.65+SQRT((30)*Table1[[#This Row],[Demand variability (COV)]])+(V772*Table1[[#This Row],[APU
(units)]])^2</f>
        <v>686.37926113711808</v>
      </c>
      <c r="X772" s="28">
        <f>(Table1[[#This Row],[INVENTORY IN UNITS ON HAND]]-W772)*Table1[[#This Row],[Std. Price ($)]]</f>
        <v>-5532.8236526203191</v>
      </c>
      <c r="Y772" s="28">
        <v>2.54</v>
      </c>
      <c r="Z772" s="28">
        <v>15</v>
      </c>
    </row>
    <row r="773" spans="1:26" x14ac:dyDescent="0.15">
      <c r="A773" s="31">
        <v>34485.09543305236</v>
      </c>
      <c r="B773" s="32">
        <v>8.6</v>
      </c>
      <c r="C773" s="32">
        <v>342.15581400000002</v>
      </c>
      <c r="D773" s="32">
        <f>C773/Table1[[#This Row],[Std. Price ($)]]</f>
        <v>39.785559767441868</v>
      </c>
      <c r="E773" s="28">
        <v>26</v>
      </c>
      <c r="F773" s="28">
        <f>Table1[[#This Row],[APU
(units)]]*(1+Table1[[#This Row],[APU Trend]])^0</f>
        <v>26</v>
      </c>
      <c r="G773" s="28">
        <f>Table1[[#This Row],[APU
(units)]]*(1+Table1[[#This Row],[APU Trend]])^1</f>
        <v>57.2</v>
      </c>
      <c r="H773" s="28">
        <f>Table1[[#This Row],[APU
(units)]]*(1+Table1[[#This Row],[APU Trend]])^2</f>
        <v>125.84000000000002</v>
      </c>
      <c r="I773" s="55">
        <f>Table1[[#This Row],[APU
(units)]]*(1+Table1[[#This Row],[APU Trend]])^3</f>
        <v>276.84800000000007</v>
      </c>
      <c r="J773" s="55">
        <f>Table1[[#This Row],[APU
(units)]]*(1+Table1[[#This Row],[APU Trend]])^4</f>
        <v>609.06560000000013</v>
      </c>
      <c r="K773" s="55">
        <f>Table1[[#This Row],[APU
(units)]]*(1+Table1[[#This Row],[APU Trend]])^5</f>
        <v>1339.9443200000005</v>
      </c>
      <c r="L773" s="55">
        <f>Table1[[#This Row],[APU
(units)]]*(1+Table1[[#This Row],[APU Trend]])^6</f>
        <v>2947.8775040000014</v>
      </c>
      <c r="M773" s="55">
        <f>Table1[[#This Row],[APU
(units)]]*(1+Table1[[#This Row],[APU Trend]])^7</f>
        <v>6485.3305088000043</v>
      </c>
      <c r="N773" s="55">
        <f>Table1[[#This Row],[APU
(units)]]*(1+Table1[[#This Row],[APU Trend]])^8</f>
        <v>14267.727119360008</v>
      </c>
      <c r="O773" s="55">
        <f>Table1[[#This Row],[APU
(units)]]*(1+Table1[[#This Row],[APU Trend]])^9</f>
        <v>31388.999662592018</v>
      </c>
      <c r="P773" s="55">
        <f>Table1[[#This Row],[APU
(units)]]*(1+Table1[[#This Row],[APU Trend]])^10</f>
        <v>69055.799257702456</v>
      </c>
      <c r="Q773" s="55">
        <f>Table1[[#This Row],[APU
(units)]]*(1+Table1[[#This Row],[APU Trend]])^11</f>
        <v>151922.7583669454</v>
      </c>
      <c r="R773" s="55">
        <f>SUM(Table1[[#This Row],[Oct]:[September]])</f>
        <v>278503.39033939992</v>
      </c>
      <c r="S773" s="55">
        <f>Table1[[#This Row],[On-Hand Stock ($)]]*Table1[[#This Row],[APU Trend]]</f>
        <v>410.5869768</v>
      </c>
      <c r="T773" s="87">
        <v>1.2</v>
      </c>
      <c r="U773" s="87" t="b">
        <f>IF(AND(Table1[[#This Row],[INVENTROY SIZING]]&lt;0,Table1[[#This Row],[Lead Time (days)]]&lt;30),TRUE,FALSE)</f>
        <v>0</v>
      </c>
      <c r="V773" s="28">
        <v>1</v>
      </c>
      <c r="W773" s="28">
        <f>1.65+SQRT((30)*Table1[[#This Row],[Demand variability (COV)]])+(V773*Table1[[#This Row],[APU
(units)]])^2</f>
        <v>686.37926113711808</v>
      </c>
      <c r="X773" s="28">
        <f>(Table1[[#This Row],[INVENTORY IN UNITS ON HAND]]-W773)*Table1[[#This Row],[Std. Price ($)]]</f>
        <v>-5560.7058317792153</v>
      </c>
      <c r="Y773" s="28">
        <v>2.54</v>
      </c>
      <c r="Z773" s="28">
        <v>15</v>
      </c>
    </row>
    <row r="774" spans="1:26" x14ac:dyDescent="0.15">
      <c r="A774" s="31">
        <v>77841.394905259891</v>
      </c>
      <c r="B774" s="32">
        <v>7.5249999999999995</v>
      </c>
      <c r="C774" s="32">
        <v>301.57385948787078</v>
      </c>
      <c r="D774" s="32">
        <f>C774/Table1[[#This Row],[Std. Price ($)]]</f>
        <v>40.076260397059244</v>
      </c>
      <c r="E774" s="28">
        <v>26</v>
      </c>
      <c r="F774" s="28">
        <f>Table1[[#This Row],[APU
(units)]]*(1+Table1[[#This Row],[APU Trend]])^0</f>
        <v>26</v>
      </c>
      <c r="G774" s="28">
        <f>Table1[[#This Row],[APU
(units)]]*(1+Table1[[#This Row],[APU Trend]])^1</f>
        <v>15.6</v>
      </c>
      <c r="H774" s="28">
        <f>Table1[[#This Row],[APU
(units)]]*(1+Table1[[#This Row],[APU Trend]])^2</f>
        <v>9.36</v>
      </c>
      <c r="I774" s="55">
        <f>Table1[[#This Row],[APU
(units)]]*(1+Table1[[#This Row],[APU Trend]])^3</f>
        <v>5.6159999999999997</v>
      </c>
      <c r="J774" s="55">
        <f>Table1[[#This Row],[APU
(units)]]*(1+Table1[[#This Row],[APU Trend]])^4</f>
        <v>3.3695999999999997</v>
      </c>
      <c r="K774" s="55">
        <f>Table1[[#This Row],[APU
(units)]]*(1+Table1[[#This Row],[APU Trend]])^5</f>
        <v>2.02176</v>
      </c>
      <c r="L774" s="55">
        <f>Table1[[#This Row],[APU
(units)]]*(1+Table1[[#This Row],[APU Trend]])^6</f>
        <v>1.2130559999999999</v>
      </c>
      <c r="M774" s="55">
        <f>Table1[[#This Row],[APU
(units)]]*(1+Table1[[#This Row],[APU Trend]])^7</f>
        <v>0.72783359999999997</v>
      </c>
      <c r="N774" s="55">
        <f>Table1[[#This Row],[APU
(units)]]*(1+Table1[[#This Row],[APU Trend]])^8</f>
        <v>0.43670015999999995</v>
      </c>
      <c r="O774" s="55">
        <f>Table1[[#This Row],[APU
(units)]]*(1+Table1[[#This Row],[APU Trend]])^9</f>
        <v>0.26202009599999998</v>
      </c>
      <c r="P774" s="55">
        <f>Table1[[#This Row],[APU
(units)]]*(1+Table1[[#This Row],[APU Trend]])^10</f>
        <v>0.15721205759999998</v>
      </c>
      <c r="Q774" s="55">
        <f>Table1[[#This Row],[APU
(units)]]*(1+Table1[[#This Row],[APU Trend]])^11</f>
        <v>9.4327234559999987E-2</v>
      </c>
      <c r="R774" s="55">
        <f>SUM(Table1[[#This Row],[Oct]:[September]])</f>
        <v>64.858509148159996</v>
      </c>
      <c r="S774" s="55">
        <f>Table1[[#This Row],[On-Hand Stock ($)]]*Table1[[#This Row],[APU Trend]]</f>
        <v>-120.62954379514832</v>
      </c>
      <c r="T774" s="87">
        <v>-0.4</v>
      </c>
      <c r="U774" s="87" t="b">
        <f>IF(AND(Table1[[#This Row],[INVENTROY SIZING]]&lt;0,Table1[[#This Row],[Lead Time (days)]]&lt;30),TRUE,FALSE)</f>
        <v>1</v>
      </c>
      <c r="V774" s="28">
        <v>0.9</v>
      </c>
      <c r="W774" s="28">
        <f>1.65+SQRT((30)*Table1[[#This Row],[Demand variability (COV)]])+(V774*Table1[[#This Row],[APU
(units)]])^2</f>
        <v>557.93926113711814</v>
      </c>
      <c r="X774" s="28">
        <f>(Table1[[#This Row],[INVENTORY IN UNITS ON HAND]]-W774)*Table1[[#This Row],[Std. Price ($)]]</f>
        <v>-3896.9190805689427</v>
      </c>
      <c r="Y774" s="28">
        <v>2.54</v>
      </c>
      <c r="Z774" s="28">
        <v>15</v>
      </c>
    </row>
    <row r="775" spans="1:26" x14ac:dyDescent="0.15">
      <c r="A775" s="31">
        <v>32279.673700073043</v>
      </c>
      <c r="B775" s="32">
        <v>7.5249999999999995</v>
      </c>
      <c r="C775" s="32">
        <v>301.35258725</v>
      </c>
      <c r="D775" s="32">
        <f>C775/Table1[[#This Row],[Std. Price ($)]]</f>
        <v>40.046855448504985</v>
      </c>
      <c r="E775" s="28">
        <v>26</v>
      </c>
      <c r="F775" s="28">
        <f>Table1[[#This Row],[APU
(units)]]*(1+Table1[[#This Row],[APU Trend]])^0</f>
        <v>26</v>
      </c>
      <c r="G775" s="28">
        <f>Table1[[#This Row],[APU
(units)]]*(1+Table1[[#This Row],[APU Trend]])^1</f>
        <v>57.2</v>
      </c>
      <c r="H775" s="28">
        <f>Table1[[#This Row],[APU
(units)]]*(1+Table1[[#This Row],[APU Trend]])^2</f>
        <v>125.84000000000002</v>
      </c>
      <c r="I775" s="55">
        <f>Table1[[#This Row],[APU
(units)]]*(1+Table1[[#This Row],[APU Trend]])^3</f>
        <v>276.84800000000007</v>
      </c>
      <c r="J775" s="55">
        <f>Table1[[#This Row],[APU
(units)]]*(1+Table1[[#This Row],[APU Trend]])^4</f>
        <v>609.06560000000013</v>
      </c>
      <c r="K775" s="55">
        <f>Table1[[#This Row],[APU
(units)]]*(1+Table1[[#This Row],[APU Trend]])^5</f>
        <v>1339.9443200000005</v>
      </c>
      <c r="L775" s="55">
        <f>Table1[[#This Row],[APU
(units)]]*(1+Table1[[#This Row],[APU Trend]])^6</f>
        <v>2947.8775040000014</v>
      </c>
      <c r="M775" s="55">
        <f>Table1[[#This Row],[APU
(units)]]*(1+Table1[[#This Row],[APU Trend]])^7</f>
        <v>6485.3305088000043</v>
      </c>
      <c r="N775" s="55">
        <f>Table1[[#This Row],[APU
(units)]]*(1+Table1[[#This Row],[APU Trend]])^8</f>
        <v>14267.727119360008</v>
      </c>
      <c r="O775" s="55">
        <f>Table1[[#This Row],[APU
(units)]]*(1+Table1[[#This Row],[APU Trend]])^9</f>
        <v>31388.999662592018</v>
      </c>
      <c r="P775" s="55">
        <f>Table1[[#This Row],[APU
(units)]]*(1+Table1[[#This Row],[APU Trend]])^10</f>
        <v>69055.799257702456</v>
      </c>
      <c r="Q775" s="55">
        <f>Table1[[#This Row],[APU
(units)]]*(1+Table1[[#This Row],[APU Trend]])^11</f>
        <v>151922.7583669454</v>
      </c>
      <c r="R775" s="55">
        <f>SUM(Table1[[#This Row],[Oct]:[September]])</f>
        <v>278503.39033939992</v>
      </c>
      <c r="S775" s="55">
        <f>Table1[[#This Row],[On-Hand Stock ($)]]*Table1[[#This Row],[APU Trend]]</f>
        <v>361.6231047</v>
      </c>
      <c r="T775" s="87">
        <v>1.2</v>
      </c>
      <c r="U775" s="87" t="b">
        <f>IF(AND(Table1[[#This Row],[INVENTROY SIZING]]&lt;0,Table1[[#This Row],[Lead Time (days)]]&lt;30),TRUE,FALSE)</f>
        <v>0</v>
      </c>
      <c r="V775" s="28">
        <v>1</v>
      </c>
      <c r="W775" s="28">
        <f>1.65+SQRT((30)*Table1[[#This Row],[Demand variability (COV)]])+(V775*Table1[[#This Row],[APU
(units)]])^2</f>
        <v>686.37926113711808</v>
      </c>
      <c r="X775" s="28">
        <f>(Table1[[#This Row],[INVENTORY IN UNITS ON HAND]]-W775)*Table1[[#This Row],[Std. Price ($)]]</f>
        <v>-4863.6513528068135</v>
      </c>
      <c r="Y775" s="28">
        <v>2.54</v>
      </c>
      <c r="Z775" s="28">
        <v>15</v>
      </c>
    </row>
    <row r="776" spans="1:26" x14ac:dyDescent="0.15">
      <c r="A776" s="31">
        <v>55973.834449390211</v>
      </c>
      <c r="B776" s="32">
        <v>9.7731629799999986</v>
      </c>
      <c r="C776" s="32">
        <v>168.12168550570007</v>
      </c>
      <c r="D776" s="32">
        <f>C776/Table1[[#This Row],[Std. Price ($)]]</f>
        <v>17.202382263525916</v>
      </c>
      <c r="E776" s="28">
        <v>18</v>
      </c>
      <c r="F776" s="28">
        <f>Table1[[#This Row],[APU
(units)]]*(1+Table1[[#This Row],[APU Trend]])^0</f>
        <v>18</v>
      </c>
      <c r="G776" s="28">
        <f>Table1[[#This Row],[APU
(units)]]*(1+Table1[[#This Row],[APU Trend]])^1</f>
        <v>39.6</v>
      </c>
      <c r="H776" s="28">
        <f>Table1[[#This Row],[APU
(units)]]*(1+Table1[[#This Row],[APU Trend]])^2</f>
        <v>87.120000000000019</v>
      </c>
      <c r="I776" s="55">
        <f>Table1[[#This Row],[APU
(units)]]*(1+Table1[[#This Row],[APU Trend]])^3</f>
        <v>191.66400000000004</v>
      </c>
      <c r="J776" s="55">
        <f>Table1[[#This Row],[APU
(units)]]*(1+Table1[[#This Row],[APU Trend]])^4</f>
        <v>421.66080000000011</v>
      </c>
      <c r="K776" s="55">
        <f>Table1[[#This Row],[APU
(units)]]*(1+Table1[[#This Row],[APU Trend]])^5</f>
        <v>927.65376000000037</v>
      </c>
      <c r="L776" s="55">
        <f>Table1[[#This Row],[APU
(units)]]*(1+Table1[[#This Row],[APU Trend]])^6</f>
        <v>2040.8382720000009</v>
      </c>
      <c r="M776" s="55">
        <f>Table1[[#This Row],[APU
(units)]]*(1+Table1[[#This Row],[APU Trend]])^7</f>
        <v>4489.8441984000028</v>
      </c>
      <c r="N776" s="55">
        <f>Table1[[#This Row],[APU
(units)]]*(1+Table1[[#This Row],[APU Trend]])^8</f>
        <v>9877.6572364800049</v>
      </c>
      <c r="O776" s="55">
        <f>Table1[[#This Row],[APU
(units)]]*(1+Table1[[#This Row],[APU Trend]])^9</f>
        <v>21730.845920256012</v>
      </c>
      <c r="P776" s="55">
        <f>Table1[[#This Row],[APU
(units)]]*(1+Table1[[#This Row],[APU Trend]])^10</f>
        <v>47807.861024563237</v>
      </c>
      <c r="Q776" s="55">
        <f>Table1[[#This Row],[APU
(units)]]*(1+Table1[[#This Row],[APU Trend]])^11</f>
        <v>105177.29425403912</v>
      </c>
      <c r="R776" s="55">
        <f>SUM(Table1[[#This Row],[Oct]:[September]])</f>
        <v>192810.03946573837</v>
      </c>
      <c r="S776" s="55">
        <f>Table1[[#This Row],[On-Hand Stock ($)]]*Table1[[#This Row],[APU Trend]]</f>
        <v>201.74602260684009</v>
      </c>
      <c r="T776" s="87">
        <v>1.2</v>
      </c>
      <c r="U776" s="87" t="b">
        <f>IF(AND(Table1[[#This Row],[INVENTROY SIZING]]&lt;0,Table1[[#This Row],[Lead Time (days)]]&lt;30),TRUE,FALSE)</f>
        <v>0</v>
      </c>
      <c r="V776" s="28">
        <v>1</v>
      </c>
      <c r="W776" s="28">
        <f>1.65+SQRT((30)*Table1[[#This Row],[Demand variability (COV)]])+(V776*Table1[[#This Row],[APU
(units)]])^2</f>
        <v>331.34209978830307</v>
      </c>
      <c r="X776" s="28">
        <f>(Table1[[#This Row],[INVENTORY IN UNITS ON HAND]]-W776)*Table1[[#This Row],[Std. Price ($)]]</f>
        <v>-3070.138657860809</v>
      </c>
      <c r="Y776" s="28">
        <v>1.08</v>
      </c>
      <c r="Z776" s="28">
        <v>21</v>
      </c>
    </row>
    <row r="777" spans="1:26" x14ac:dyDescent="0.15">
      <c r="A777" s="31">
        <v>46566.801954063245</v>
      </c>
      <c r="B777" s="32">
        <v>20.286700389999996</v>
      </c>
      <c r="C777" s="32">
        <v>588.7873060789741</v>
      </c>
      <c r="D777" s="32">
        <f>C777/Table1[[#This Row],[Std. Price ($)]]</f>
        <v>29.023315510155971</v>
      </c>
      <c r="E777" s="28">
        <v>42</v>
      </c>
      <c r="F777" s="28">
        <f>Table1[[#This Row],[APU
(units)]]*(1+Table1[[#This Row],[APU Trend]])^0</f>
        <v>42</v>
      </c>
      <c r="G777" s="28">
        <f>Table1[[#This Row],[APU
(units)]]*(1+Table1[[#This Row],[APU Trend]])^1</f>
        <v>92.4</v>
      </c>
      <c r="H777" s="28">
        <f>Table1[[#This Row],[APU
(units)]]*(1+Table1[[#This Row],[APU Trend]])^2</f>
        <v>203.28000000000003</v>
      </c>
      <c r="I777" s="55">
        <f>Table1[[#This Row],[APU
(units)]]*(1+Table1[[#This Row],[APU Trend]])^3</f>
        <v>447.21600000000012</v>
      </c>
      <c r="J777" s="55">
        <f>Table1[[#This Row],[APU
(units)]]*(1+Table1[[#This Row],[APU Trend]])^4</f>
        <v>983.87520000000029</v>
      </c>
      <c r="K777" s="55">
        <f>Table1[[#This Row],[APU
(units)]]*(1+Table1[[#This Row],[APU Trend]])^5</f>
        <v>2164.5254400000008</v>
      </c>
      <c r="L777" s="55">
        <f>Table1[[#This Row],[APU
(units)]]*(1+Table1[[#This Row],[APU Trend]])^6</f>
        <v>4761.955968000002</v>
      </c>
      <c r="M777" s="55">
        <f>Table1[[#This Row],[APU
(units)]]*(1+Table1[[#This Row],[APU Trend]])^7</f>
        <v>10476.303129600006</v>
      </c>
      <c r="N777" s="55">
        <f>Table1[[#This Row],[APU
(units)]]*(1+Table1[[#This Row],[APU Trend]])^8</f>
        <v>23047.866885120013</v>
      </c>
      <c r="O777" s="55">
        <f>Table1[[#This Row],[APU
(units)]]*(1+Table1[[#This Row],[APU Trend]])^9</f>
        <v>50705.307147264029</v>
      </c>
      <c r="P777" s="55">
        <f>Table1[[#This Row],[APU
(units)]]*(1+Table1[[#This Row],[APU Trend]])^10</f>
        <v>111551.67572398088</v>
      </c>
      <c r="Q777" s="55">
        <f>Table1[[#This Row],[APU
(units)]]*(1+Table1[[#This Row],[APU Trend]])^11</f>
        <v>245413.68659275796</v>
      </c>
      <c r="R777" s="55">
        <f>SUM(Table1[[#This Row],[Oct]:[September]])</f>
        <v>449890.0920867229</v>
      </c>
      <c r="S777" s="55">
        <f>Table1[[#This Row],[On-Hand Stock ($)]]*Table1[[#This Row],[APU Trend]]</f>
        <v>706.54476729476892</v>
      </c>
      <c r="T777" s="87">
        <v>1.2</v>
      </c>
      <c r="U777" s="87" t="b">
        <f>IF(AND(Table1[[#This Row],[INVENTROY SIZING]]&lt;0,Table1[[#This Row],[Lead Time (days)]]&lt;30),TRUE,FALSE)</f>
        <v>0</v>
      </c>
      <c r="V777" s="28">
        <v>1</v>
      </c>
      <c r="W777" s="28">
        <f>1.65+SQRT((30)*Table1[[#This Row],[Demand variability (COV)]])+(V777*Table1[[#This Row],[APU
(units)]])^2</f>
        <v>1769.7852146256271</v>
      </c>
      <c r="X777" s="28">
        <f>(Table1[[#This Row],[INVENTORY IN UNITS ON HAND]]-W777)*Table1[[#This Row],[Std. Price ($)]]</f>
        <v>-35314.315097682964</v>
      </c>
      <c r="Y777" s="28">
        <v>0.56999999999999995</v>
      </c>
      <c r="Z777" s="28">
        <v>29</v>
      </c>
    </row>
    <row r="778" spans="1:26" x14ac:dyDescent="0.15">
      <c r="A778" s="31">
        <v>8263.8635716914105</v>
      </c>
      <c r="B778" s="32">
        <v>95.032933459999995</v>
      </c>
      <c r="C778" s="32">
        <v>8084.362050412813</v>
      </c>
      <c r="D778" s="32">
        <f>C778/Table1[[#This Row],[Std. Price ($)]]</f>
        <v>85.069057179168055</v>
      </c>
      <c r="E778" s="28">
        <v>42</v>
      </c>
      <c r="F778" s="28">
        <f>Table1[[#This Row],[APU
(units)]]*(1+Table1[[#This Row],[APU Trend]])^0</f>
        <v>42</v>
      </c>
      <c r="G778" s="28">
        <f>Table1[[#This Row],[APU
(units)]]*(1+Table1[[#This Row],[APU Trend]])^1</f>
        <v>92.4</v>
      </c>
      <c r="H778" s="28">
        <f>Table1[[#This Row],[APU
(units)]]*(1+Table1[[#This Row],[APU Trend]])^2</f>
        <v>203.28000000000003</v>
      </c>
      <c r="I778" s="55">
        <f>Table1[[#This Row],[APU
(units)]]*(1+Table1[[#This Row],[APU Trend]])^3</f>
        <v>447.21600000000012</v>
      </c>
      <c r="J778" s="55">
        <f>Table1[[#This Row],[APU
(units)]]*(1+Table1[[#This Row],[APU Trend]])^4</f>
        <v>983.87520000000029</v>
      </c>
      <c r="K778" s="55">
        <f>Table1[[#This Row],[APU
(units)]]*(1+Table1[[#This Row],[APU Trend]])^5</f>
        <v>2164.5254400000008</v>
      </c>
      <c r="L778" s="55">
        <f>Table1[[#This Row],[APU
(units)]]*(1+Table1[[#This Row],[APU Trend]])^6</f>
        <v>4761.955968000002</v>
      </c>
      <c r="M778" s="55">
        <f>Table1[[#This Row],[APU
(units)]]*(1+Table1[[#This Row],[APU Trend]])^7</f>
        <v>10476.303129600006</v>
      </c>
      <c r="N778" s="55">
        <f>Table1[[#This Row],[APU
(units)]]*(1+Table1[[#This Row],[APU Trend]])^8</f>
        <v>23047.866885120013</v>
      </c>
      <c r="O778" s="55">
        <f>Table1[[#This Row],[APU
(units)]]*(1+Table1[[#This Row],[APU Trend]])^9</f>
        <v>50705.307147264029</v>
      </c>
      <c r="P778" s="55">
        <f>Table1[[#This Row],[APU
(units)]]*(1+Table1[[#This Row],[APU Trend]])^10</f>
        <v>111551.67572398088</v>
      </c>
      <c r="Q778" s="55">
        <f>Table1[[#This Row],[APU
(units)]]*(1+Table1[[#This Row],[APU Trend]])^11</f>
        <v>245413.68659275796</v>
      </c>
      <c r="R778" s="55">
        <f>SUM(Table1[[#This Row],[Oct]:[September]])</f>
        <v>449890.0920867229</v>
      </c>
      <c r="S778" s="55">
        <f>Table1[[#This Row],[On-Hand Stock ($)]]*Table1[[#This Row],[APU Trend]]</f>
        <v>9701.234460495376</v>
      </c>
      <c r="T778" s="87">
        <v>1.2</v>
      </c>
      <c r="U778" s="87" t="b">
        <f>IF(AND(Table1[[#This Row],[INVENTROY SIZING]]&lt;0,Table1[[#This Row],[Lead Time (days)]]&lt;30),TRUE,FALSE)</f>
        <v>0</v>
      </c>
      <c r="V778" s="28">
        <v>1</v>
      </c>
      <c r="W778" s="28">
        <f>1.65+SQRT((30)*Table1[[#This Row],[Demand variability (COV)]])+(V778*Table1[[#This Row],[APU
(units)]])^2</f>
        <v>1772.0842831768582</v>
      </c>
      <c r="X778" s="28">
        <f>(Table1[[#This Row],[INVENTORY IN UNITS ON HAND]]-W778)*Table1[[#This Row],[Std. Price ($)]]</f>
        <v>-160322.00571824535</v>
      </c>
      <c r="Y778" s="28">
        <v>1.38</v>
      </c>
      <c r="Z778" s="28">
        <v>38</v>
      </c>
    </row>
    <row r="779" spans="1:26" x14ac:dyDescent="0.15">
      <c r="A779" s="31">
        <v>62332.910363281277</v>
      </c>
      <c r="B779" s="32">
        <v>30.056999999999999</v>
      </c>
      <c r="C779" s="32">
        <v>1028.9933148</v>
      </c>
      <c r="D779" s="32">
        <f>C779/Table1[[#This Row],[Std. Price ($)]]</f>
        <v>34.234731170775525</v>
      </c>
      <c r="E779" s="28">
        <v>50</v>
      </c>
      <c r="F779" s="28">
        <f>Table1[[#This Row],[APU
(units)]]*(1+Table1[[#This Row],[APU Trend]])^0</f>
        <v>50</v>
      </c>
      <c r="G779" s="28">
        <f>Table1[[#This Row],[APU
(units)]]*(1+Table1[[#This Row],[APU Trend]])^1</f>
        <v>45</v>
      </c>
      <c r="H779" s="28">
        <f>Table1[[#This Row],[APU
(units)]]*(1+Table1[[#This Row],[APU Trend]])^2</f>
        <v>40.5</v>
      </c>
      <c r="I779" s="55">
        <f>Table1[[#This Row],[APU
(units)]]*(1+Table1[[#This Row],[APU Trend]])^3</f>
        <v>36.450000000000003</v>
      </c>
      <c r="J779" s="55">
        <f>Table1[[#This Row],[APU
(units)]]*(1+Table1[[#This Row],[APU Trend]])^4</f>
        <v>32.805000000000007</v>
      </c>
      <c r="K779" s="55">
        <f>Table1[[#This Row],[APU
(units)]]*(1+Table1[[#This Row],[APU Trend]])^5</f>
        <v>29.52450000000001</v>
      </c>
      <c r="L779" s="55">
        <f>Table1[[#This Row],[APU
(units)]]*(1+Table1[[#This Row],[APU Trend]])^6</f>
        <v>26.572050000000008</v>
      </c>
      <c r="M779" s="55">
        <f>Table1[[#This Row],[APU
(units)]]*(1+Table1[[#This Row],[APU Trend]])^7</f>
        <v>23.914845000000007</v>
      </c>
      <c r="N779" s="55">
        <f>Table1[[#This Row],[APU
(units)]]*(1+Table1[[#This Row],[APU Trend]])^8</f>
        <v>21.523360500000006</v>
      </c>
      <c r="O779" s="55">
        <f>Table1[[#This Row],[APU
(units)]]*(1+Table1[[#This Row],[APU Trend]])^9</f>
        <v>19.371024450000007</v>
      </c>
      <c r="P779" s="55">
        <f>Table1[[#This Row],[APU
(units)]]*(1+Table1[[#This Row],[APU Trend]])^10</f>
        <v>17.433922005000007</v>
      </c>
      <c r="Q779" s="55">
        <f>Table1[[#This Row],[APU
(units)]]*(1+Table1[[#This Row],[APU Trend]])^11</f>
        <v>15.690529804500009</v>
      </c>
      <c r="R779" s="55">
        <f>SUM(Table1[[#This Row],[Oct]:[September]])</f>
        <v>358.78523175950005</v>
      </c>
      <c r="S779" s="55">
        <f>Table1[[#This Row],[On-Hand Stock ($)]]*Table1[[#This Row],[APU Trend]]</f>
        <v>-102.89933148</v>
      </c>
      <c r="T779" s="87">
        <v>-0.1</v>
      </c>
      <c r="U779" s="87" t="b">
        <f>IF(AND(Table1[[#This Row],[INVENTROY SIZING]]&lt;0,Table1[[#This Row],[Lead Time (days)]]&lt;30),TRUE,FALSE)</f>
        <v>1</v>
      </c>
      <c r="V779" s="28">
        <v>1</v>
      </c>
      <c r="W779" s="28">
        <f>1.65+SQRT((30)*Table1[[#This Row],[Demand variability (COV)]])+(V779*Table1[[#This Row],[APU
(units)]])^2</f>
        <v>2507.9666446789415</v>
      </c>
      <c r="X779" s="28">
        <f>(Table1[[#This Row],[INVENTORY IN UNITS ON HAND]]-W779)*Table1[[#This Row],[Std. Price ($)]]</f>
        <v>-74352.960124314952</v>
      </c>
      <c r="Y779" s="28">
        <v>1.33</v>
      </c>
      <c r="Z779" s="28">
        <v>16</v>
      </c>
    </row>
    <row r="780" spans="1:26" x14ac:dyDescent="0.15">
      <c r="A780" s="31">
        <v>55949.496658974684</v>
      </c>
      <c r="B780" s="32">
        <v>35.099976359999992</v>
      </c>
      <c r="C780" s="32">
        <v>1010.5856926209076</v>
      </c>
      <c r="D780" s="32">
        <f>C780/Table1[[#This Row],[Std. Price ($)]]</f>
        <v>28.79163456567376</v>
      </c>
      <c r="E780" s="28">
        <v>34</v>
      </c>
      <c r="F780" s="28">
        <f>Table1[[#This Row],[APU
(units)]]*(1+Table1[[#This Row],[APU Trend]])^0</f>
        <v>34</v>
      </c>
      <c r="G780" s="28">
        <f>Table1[[#This Row],[APU
(units)]]*(1+Table1[[#This Row],[APU Trend]])^1</f>
        <v>85</v>
      </c>
      <c r="H780" s="28">
        <f>Table1[[#This Row],[APU
(units)]]*(1+Table1[[#This Row],[APU Trend]])^2</f>
        <v>212.5</v>
      </c>
      <c r="I780" s="55">
        <f>Table1[[#This Row],[APU
(units)]]*(1+Table1[[#This Row],[APU Trend]])^3</f>
        <v>531.25</v>
      </c>
      <c r="J780" s="55">
        <f>Table1[[#This Row],[APU
(units)]]*(1+Table1[[#This Row],[APU Trend]])^4</f>
        <v>1328.125</v>
      </c>
      <c r="K780" s="55">
        <f>Table1[[#This Row],[APU
(units)]]*(1+Table1[[#This Row],[APU Trend]])^5</f>
        <v>3320.3125</v>
      </c>
      <c r="L780" s="55">
        <f>Table1[[#This Row],[APU
(units)]]*(1+Table1[[#This Row],[APU Trend]])^6</f>
        <v>8300.78125</v>
      </c>
      <c r="M780" s="55">
        <f>Table1[[#This Row],[APU
(units)]]*(1+Table1[[#This Row],[APU Trend]])^7</f>
        <v>20751.953125</v>
      </c>
      <c r="N780" s="55">
        <f>Table1[[#This Row],[APU
(units)]]*(1+Table1[[#This Row],[APU Trend]])^8</f>
        <v>51879.8828125</v>
      </c>
      <c r="O780" s="55">
        <f>Table1[[#This Row],[APU
(units)]]*(1+Table1[[#This Row],[APU Trend]])^9</f>
        <v>129699.70703125</v>
      </c>
      <c r="P780" s="55">
        <f>Table1[[#This Row],[APU
(units)]]*(1+Table1[[#This Row],[APU Trend]])^10</f>
        <v>324249.267578125</v>
      </c>
      <c r="Q780" s="55">
        <f>Table1[[#This Row],[APU
(units)]]*(1+Table1[[#This Row],[APU Trend]])^11</f>
        <v>810623.1689453125</v>
      </c>
      <c r="R780" s="55">
        <f>SUM(Table1[[#This Row],[Oct]:[September]])</f>
        <v>1351015.9482421875</v>
      </c>
      <c r="S780" s="55">
        <f>Table1[[#This Row],[On-Hand Stock ($)]]*Table1[[#This Row],[APU Trend]]</f>
        <v>1515.8785389313614</v>
      </c>
      <c r="T780" s="87">
        <v>1.5</v>
      </c>
      <c r="U780" s="87" t="b">
        <f>IF(AND(Table1[[#This Row],[INVENTROY SIZING]]&lt;0,Table1[[#This Row],[Lead Time (days)]]&lt;30),TRUE,FALSE)</f>
        <v>0</v>
      </c>
      <c r="V780" s="28">
        <v>0.83</v>
      </c>
      <c r="W780" s="28">
        <f>1.65+SQRT((30)*Table1[[#This Row],[Demand variability (COV)]])+(V780*Table1[[#This Row],[APU
(units)]])^2</f>
        <v>802.82464593627913</v>
      </c>
      <c r="X780" s="28">
        <f>(Table1[[#This Row],[INVENTORY IN UNITS ON HAND]]-W780)*Table1[[#This Row],[Std. Price ($)]]</f>
        <v>-27168.540400967853</v>
      </c>
      <c r="Y780" s="28">
        <v>0.77</v>
      </c>
      <c r="Z780" s="28">
        <v>33</v>
      </c>
    </row>
    <row r="781" spans="1:26" x14ac:dyDescent="0.15">
      <c r="A781" s="31">
        <v>12151.203783680108</v>
      </c>
      <c r="B781" s="32">
        <v>93.056181749999979</v>
      </c>
      <c r="C781" s="32">
        <v>1067.2589542518749</v>
      </c>
      <c r="D781" s="32">
        <f>C781/Table1[[#This Row],[Std. Price ($)]]</f>
        <v>11.46897427103896</v>
      </c>
      <c r="E781" s="28">
        <v>50</v>
      </c>
      <c r="F781" s="28">
        <f>Table1[[#This Row],[APU
(units)]]*(1+Table1[[#This Row],[APU Trend]])^0</f>
        <v>50</v>
      </c>
      <c r="G781" s="28">
        <f>Table1[[#This Row],[APU
(units)]]*(1+Table1[[#This Row],[APU Trend]])^1</f>
        <v>125</v>
      </c>
      <c r="H781" s="28">
        <f>Table1[[#This Row],[APU
(units)]]*(1+Table1[[#This Row],[APU Trend]])^2</f>
        <v>312.5</v>
      </c>
      <c r="I781" s="55">
        <f>Table1[[#This Row],[APU
(units)]]*(1+Table1[[#This Row],[APU Trend]])^3</f>
        <v>781.25</v>
      </c>
      <c r="J781" s="55">
        <f>Table1[[#This Row],[APU
(units)]]*(1+Table1[[#This Row],[APU Trend]])^4</f>
        <v>1953.125</v>
      </c>
      <c r="K781" s="55">
        <f>Table1[[#This Row],[APU
(units)]]*(1+Table1[[#This Row],[APU Trend]])^5</f>
        <v>4882.8125</v>
      </c>
      <c r="L781" s="55">
        <f>Table1[[#This Row],[APU
(units)]]*(1+Table1[[#This Row],[APU Trend]])^6</f>
        <v>12207.03125</v>
      </c>
      <c r="M781" s="55">
        <f>Table1[[#This Row],[APU
(units)]]*(1+Table1[[#This Row],[APU Trend]])^7</f>
        <v>30517.578125</v>
      </c>
      <c r="N781" s="55">
        <f>Table1[[#This Row],[APU
(units)]]*(1+Table1[[#This Row],[APU Trend]])^8</f>
        <v>76293.9453125</v>
      </c>
      <c r="O781" s="55">
        <f>Table1[[#This Row],[APU
(units)]]*(1+Table1[[#This Row],[APU Trend]])^9</f>
        <v>190734.86328125</v>
      </c>
      <c r="P781" s="55">
        <f>Table1[[#This Row],[APU
(units)]]*(1+Table1[[#This Row],[APU Trend]])^10</f>
        <v>476837.158203125</v>
      </c>
      <c r="Q781" s="55">
        <f>Table1[[#This Row],[APU
(units)]]*(1+Table1[[#This Row],[APU Trend]])^11</f>
        <v>1192092.8955078125</v>
      </c>
      <c r="R781" s="55">
        <f>SUM(Table1[[#This Row],[Oct]:[September]])</f>
        <v>1986788.1591796875</v>
      </c>
      <c r="S781" s="55">
        <f>Table1[[#This Row],[On-Hand Stock ($)]]*Table1[[#This Row],[APU Trend]]</f>
        <v>1600.8884313778124</v>
      </c>
      <c r="T781" s="87">
        <v>1.5</v>
      </c>
      <c r="U781" s="87" t="b">
        <f>IF(AND(Table1[[#This Row],[INVENTROY SIZING]]&lt;0,Table1[[#This Row],[Lead Time (days)]]&lt;30),TRUE,FALSE)</f>
        <v>0</v>
      </c>
      <c r="V781" s="28">
        <v>1</v>
      </c>
      <c r="W781" s="28">
        <f>1.65+SQRT((30)*Table1[[#This Row],[Demand variability (COV)]])+(V781*Table1[[#This Row],[APU
(units)]])^2</f>
        <v>2504.3886127875257</v>
      </c>
      <c r="X781" s="28">
        <f>(Table1[[#This Row],[INVENTORY IN UNITS ON HAND]]-W781)*Table1[[#This Row],[Std. Price ($)]]</f>
        <v>-231981.58296993445</v>
      </c>
      <c r="Y781" s="28">
        <v>0.25</v>
      </c>
      <c r="Z781" s="28">
        <v>28</v>
      </c>
    </row>
    <row r="782" spans="1:26" x14ac:dyDescent="0.15">
      <c r="A782" s="31">
        <v>80557.196680438865</v>
      </c>
      <c r="B782" s="32">
        <v>13.084899999999999</v>
      </c>
      <c r="C782" s="32">
        <v>202.77630187177201</v>
      </c>
      <c r="D782" s="32">
        <f>C782/Table1[[#This Row],[Std. Price ($)]]</f>
        <v>15.496969932653059</v>
      </c>
      <c r="E782" s="28">
        <v>58</v>
      </c>
      <c r="F782" s="28">
        <f>Table1[[#This Row],[APU
(units)]]*(1+Table1[[#This Row],[APU Trend]])^0</f>
        <v>58</v>
      </c>
      <c r="G782" s="28">
        <f>Table1[[#This Row],[APU
(units)]]*(1+Table1[[#This Row],[APU Trend]])^1</f>
        <v>46.400000000000006</v>
      </c>
      <c r="H782" s="28">
        <f>Table1[[#This Row],[APU
(units)]]*(1+Table1[[#This Row],[APU Trend]])^2</f>
        <v>37.120000000000005</v>
      </c>
      <c r="I782" s="55">
        <f>Table1[[#This Row],[APU
(units)]]*(1+Table1[[#This Row],[APU Trend]])^3</f>
        <v>29.696000000000009</v>
      </c>
      <c r="J782" s="55">
        <f>Table1[[#This Row],[APU
(units)]]*(1+Table1[[#This Row],[APU Trend]])^4</f>
        <v>23.756800000000013</v>
      </c>
      <c r="K782" s="55">
        <f>Table1[[#This Row],[APU
(units)]]*(1+Table1[[#This Row],[APU Trend]])^5</f>
        <v>19.005440000000011</v>
      </c>
      <c r="L782" s="55">
        <f>Table1[[#This Row],[APU
(units)]]*(1+Table1[[#This Row],[APU Trend]])^6</f>
        <v>15.204352000000009</v>
      </c>
      <c r="M782" s="55">
        <f>Table1[[#This Row],[APU
(units)]]*(1+Table1[[#This Row],[APU Trend]])^7</f>
        <v>12.16348160000001</v>
      </c>
      <c r="N782" s="55">
        <f>Table1[[#This Row],[APU
(units)]]*(1+Table1[[#This Row],[APU Trend]])^8</f>
        <v>9.7307852800000081</v>
      </c>
      <c r="O782" s="55">
        <f>Table1[[#This Row],[APU
(units)]]*(1+Table1[[#This Row],[APU Trend]])^9</f>
        <v>7.7846282240000066</v>
      </c>
      <c r="P782" s="55">
        <f>Table1[[#This Row],[APU
(units)]]*(1+Table1[[#This Row],[APU Trend]])^10</f>
        <v>6.2277025792000069</v>
      </c>
      <c r="Q782" s="55">
        <f>Table1[[#This Row],[APU
(units)]]*(1+Table1[[#This Row],[APU Trend]])^11</f>
        <v>4.982162063360005</v>
      </c>
      <c r="R782" s="55">
        <f>SUM(Table1[[#This Row],[Oct]:[September]])</f>
        <v>270.07135174656008</v>
      </c>
      <c r="S782" s="55">
        <f>Table1[[#This Row],[On-Hand Stock ($)]]*Table1[[#This Row],[APU Trend]]</f>
        <v>-40.555260374354404</v>
      </c>
      <c r="T782" s="87">
        <v>-0.2</v>
      </c>
      <c r="U782" s="87" t="b">
        <f>IF(AND(Table1[[#This Row],[INVENTROY SIZING]]&lt;0,Table1[[#This Row],[Lead Time (days)]]&lt;30),TRUE,FALSE)</f>
        <v>1</v>
      </c>
      <c r="V782" s="28">
        <v>0.78</v>
      </c>
      <c r="W782" s="28">
        <f>1.65+SQRT((30)*Table1[[#This Row],[Demand variability (COV)]])+(V782*Table1[[#This Row],[APU
(units)]])^2</f>
        <v>2053.0825345545254</v>
      </c>
      <c r="X782" s="28">
        <f>(Table1[[#This Row],[INVENTORY IN UNITS ON HAND]]-W782)*Table1[[#This Row],[Std. Price ($)]]</f>
        <v>-26661.603354520736</v>
      </c>
      <c r="Y782" s="28">
        <v>0.76</v>
      </c>
      <c r="Z782" s="28">
        <v>8</v>
      </c>
    </row>
    <row r="783" spans="1:26" x14ac:dyDescent="0.15">
      <c r="A783" s="31">
        <v>34296.637575427521</v>
      </c>
      <c r="B783" s="32">
        <v>10.502319999999999</v>
      </c>
      <c r="C783" s="32">
        <v>153.97016105699825</v>
      </c>
      <c r="D783" s="32">
        <f>C783/Table1[[#This Row],[Std. Price ($)]]</f>
        <v>14.660585571283132</v>
      </c>
      <c r="E783" s="28">
        <v>50</v>
      </c>
      <c r="F783" s="28">
        <f>Table1[[#This Row],[APU
(units)]]*(1+Table1[[#This Row],[APU Trend]])^0</f>
        <v>50</v>
      </c>
      <c r="G783" s="28">
        <f>Table1[[#This Row],[APU
(units)]]*(1+Table1[[#This Row],[APU Trend]])^1</f>
        <v>90</v>
      </c>
      <c r="H783" s="28">
        <f>Table1[[#This Row],[APU
(units)]]*(1+Table1[[#This Row],[APU Trend]])^2</f>
        <v>162</v>
      </c>
      <c r="I783" s="55">
        <f>Table1[[#This Row],[APU
(units)]]*(1+Table1[[#This Row],[APU Trend]])^3</f>
        <v>291.60000000000002</v>
      </c>
      <c r="J783" s="55">
        <f>Table1[[#This Row],[APU
(units)]]*(1+Table1[[#This Row],[APU Trend]])^4</f>
        <v>524.88000000000011</v>
      </c>
      <c r="K783" s="55">
        <f>Table1[[#This Row],[APU
(units)]]*(1+Table1[[#This Row],[APU Trend]])^5</f>
        <v>944.78400000000033</v>
      </c>
      <c r="L783" s="55">
        <f>Table1[[#This Row],[APU
(units)]]*(1+Table1[[#This Row],[APU Trend]])^6</f>
        <v>1700.6112000000005</v>
      </c>
      <c r="M783" s="55">
        <f>Table1[[#This Row],[APU
(units)]]*(1+Table1[[#This Row],[APU Trend]])^7</f>
        <v>3061.1001600000009</v>
      </c>
      <c r="N783" s="55">
        <f>Table1[[#This Row],[APU
(units)]]*(1+Table1[[#This Row],[APU Trend]])^8</f>
        <v>5509.9802880000016</v>
      </c>
      <c r="O783" s="55">
        <f>Table1[[#This Row],[APU
(units)]]*(1+Table1[[#This Row],[APU Trend]])^9</f>
        <v>9917.9645184000037</v>
      </c>
      <c r="P783" s="55">
        <f>Table1[[#This Row],[APU
(units)]]*(1+Table1[[#This Row],[APU Trend]])^10</f>
        <v>17852.336133120007</v>
      </c>
      <c r="Q783" s="55">
        <f>Table1[[#This Row],[APU
(units)]]*(1+Table1[[#This Row],[APU Trend]])^11</f>
        <v>32134.205039616019</v>
      </c>
      <c r="R783" s="55">
        <f>SUM(Table1[[#This Row],[Oct]:[September]])</f>
        <v>72239.461339136033</v>
      </c>
      <c r="S783" s="55">
        <f>Table1[[#This Row],[On-Hand Stock ($)]]*Table1[[#This Row],[APU Trend]]</f>
        <v>123.17612884559861</v>
      </c>
      <c r="T783" s="87">
        <v>0.8</v>
      </c>
      <c r="U783" s="87" t="b">
        <f>IF(AND(Table1[[#This Row],[INVENTROY SIZING]]&lt;0,Table1[[#This Row],[Lead Time (days)]]&lt;30),TRUE,FALSE)</f>
        <v>0</v>
      </c>
      <c r="V783" s="28">
        <v>0.89</v>
      </c>
      <c r="W783" s="28">
        <f>1.65+SQRT((30)*Table1[[#This Row],[Demand variability (COV)]])+(V783*Table1[[#This Row],[APU
(units)]])^2</f>
        <v>1987.8245252974395</v>
      </c>
      <c r="X783" s="28">
        <f>(Table1[[#This Row],[INVENTORY IN UNITS ON HAND]]-W783)*Table1[[#This Row],[Std. Price ($)]]</f>
        <v>-20722.799107464805</v>
      </c>
      <c r="Y783" s="28">
        <v>1.17</v>
      </c>
      <c r="Z783" s="28">
        <v>6</v>
      </c>
    </row>
    <row r="784" spans="1:26" x14ac:dyDescent="0.15">
      <c r="A784" s="31">
        <v>78367.935622613179</v>
      </c>
      <c r="B784" s="32">
        <v>232.65114094999998</v>
      </c>
      <c r="C784" s="32">
        <v>18542.525360113963</v>
      </c>
      <c r="D784" s="32">
        <f>C784/Table1[[#This Row],[Std. Price ($)]]</f>
        <v>79.700986139152505</v>
      </c>
      <c r="E784" s="28">
        <v>50</v>
      </c>
      <c r="F784" s="28">
        <f>Table1[[#This Row],[APU
(units)]]*(1+Table1[[#This Row],[APU Trend]])^0</f>
        <v>50</v>
      </c>
      <c r="G784" s="28">
        <f>Table1[[#This Row],[APU
(units)]]*(1+Table1[[#This Row],[APU Trend]])^1</f>
        <v>70</v>
      </c>
      <c r="H784" s="28">
        <f>Table1[[#This Row],[APU
(units)]]*(1+Table1[[#This Row],[APU Trend]])^2</f>
        <v>97.999999999999986</v>
      </c>
      <c r="I784" s="55">
        <f>Table1[[#This Row],[APU
(units)]]*(1+Table1[[#This Row],[APU Trend]])^3</f>
        <v>137.19999999999996</v>
      </c>
      <c r="J784" s="55">
        <f>Table1[[#This Row],[APU
(units)]]*(1+Table1[[#This Row],[APU Trend]])^4</f>
        <v>192.07999999999993</v>
      </c>
      <c r="K784" s="55">
        <f>Table1[[#This Row],[APU
(units)]]*(1+Table1[[#This Row],[APU Trend]])^5</f>
        <v>268.91199999999992</v>
      </c>
      <c r="L784" s="55">
        <f>Table1[[#This Row],[APU
(units)]]*(1+Table1[[#This Row],[APU Trend]])^6</f>
        <v>376.47679999999986</v>
      </c>
      <c r="M784" s="55">
        <f>Table1[[#This Row],[APU
(units)]]*(1+Table1[[#This Row],[APU Trend]])^7</f>
        <v>527.06751999999972</v>
      </c>
      <c r="N784" s="55">
        <f>Table1[[#This Row],[APU
(units)]]*(1+Table1[[#This Row],[APU Trend]])^8</f>
        <v>737.89452799999958</v>
      </c>
      <c r="O784" s="55">
        <f>Table1[[#This Row],[APU
(units)]]*(1+Table1[[#This Row],[APU Trend]])^9</f>
        <v>1033.0523391999993</v>
      </c>
      <c r="P784" s="55">
        <f>Table1[[#This Row],[APU
(units)]]*(1+Table1[[#This Row],[APU Trend]])^10</f>
        <v>1446.273274879999</v>
      </c>
      <c r="Q784" s="55">
        <f>Table1[[#This Row],[APU
(units)]]*(1+Table1[[#This Row],[APU Trend]])^11</f>
        <v>2024.7825848319983</v>
      </c>
      <c r="R784" s="55">
        <f>SUM(Table1[[#This Row],[Oct]:[September]])</f>
        <v>6961.7390469119955</v>
      </c>
      <c r="S784" s="55">
        <f>Table1[[#This Row],[On-Hand Stock ($)]]*Table1[[#This Row],[APU Trend]]</f>
        <v>7417.0101440455855</v>
      </c>
      <c r="T784" s="87">
        <v>0.4</v>
      </c>
      <c r="U784" s="87" t="b">
        <f>IF(AND(Table1[[#This Row],[INVENTROY SIZING]]&lt;0,Table1[[#This Row],[Lead Time (days)]]&lt;30),TRUE,FALSE)</f>
        <v>0</v>
      </c>
      <c r="V784" s="28">
        <v>1</v>
      </c>
      <c r="W784" s="28">
        <f>1.65+SQRT((30)*Table1[[#This Row],[Demand variability (COV)]])+(V784*Table1[[#This Row],[APU
(units)]])^2</f>
        <v>2508.1998091575251</v>
      </c>
      <c r="X784" s="28">
        <f>(Table1[[#This Row],[INVENTORY IN UNITS ON HAND]]-W784)*Table1[[#This Row],[Std. Price ($)]]</f>
        <v>-564993.02197095647</v>
      </c>
      <c r="Y784" s="28">
        <v>1.43</v>
      </c>
      <c r="Z784" s="28">
        <v>29</v>
      </c>
    </row>
    <row r="785" spans="1:26" x14ac:dyDescent="0.15">
      <c r="A785" s="31">
        <v>75543.622401543602</v>
      </c>
      <c r="B785" s="32">
        <v>106.21030357999999</v>
      </c>
      <c r="C785" s="32">
        <v>7335.3164882162337</v>
      </c>
      <c r="D785" s="32">
        <f>C785/Table1[[#This Row],[Std. Price ($)]]</f>
        <v>69.064076092119521</v>
      </c>
      <c r="E785" s="28">
        <v>74</v>
      </c>
      <c r="F785" s="28">
        <f>Table1[[#This Row],[APU
(units)]]*(1+Table1[[#This Row],[APU Trend]])^0</f>
        <v>74</v>
      </c>
      <c r="G785" s="28">
        <f>Table1[[#This Row],[APU
(units)]]*(1+Table1[[#This Row],[APU Trend]])^1</f>
        <v>88.8</v>
      </c>
      <c r="H785" s="28">
        <f>Table1[[#This Row],[APU
(units)]]*(1+Table1[[#This Row],[APU Trend]])^2</f>
        <v>106.56</v>
      </c>
      <c r="I785" s="55">
        <f>Table1[[#This Row],[APU
(units)]]*(1+Table1[[#This Row],[APU Trend]])^3</f>
        <v>127.872</v>
      </c>
      <c r="J785" s="55">
        <f>Table1[[#This Row],[APU
(units)]]*(1+Table1[[#This Row],[APU Trend]])^4</f>
        <v>153.44639999999998</v>
      </c>
      <c r="K785" s="55">
        <f>Table1[[#This Row],[APU
(units)]]*(1+Table1[[#This Row],[APU Trend]])^5</f>
        <v>184.13567999999998</v>
      </c>
      <c r="L785" s="55">
        <f>Table1[[#This Row],[APU
(units)]]*(1+Table1[[#This Row],[APU Trend]])^6</f>
        <v>220.96281599999998</v>
      </c>
      <c r="M785" s="55">
        <f>Table1[[#This Row],[APU
(units)]]*(1+Table1[[#This Row],[APU Trend]])^7</f>
        <v>265.15537919999997</v>
      </c>
      <c r="N785" s="55">
        <f>Table1[[#This Row],[APU
(units)]]*(1+Table1[[#This Row],[APU Trend]])^8</f>
        <v>318.18645503999994</v>
      </c>
      <c r="O785" s="55">
        <f>Table1[[#This Row],[APU
(units)]]*(1+Table1[[#This Row],[APU Trend]])^9</f>
        <v>381.82374604799998</v>
      </c>
      <c r="P785" s="55">
        <f>Table1[[#This Row],[APU
(units)]]*(1+Table1[[#This Row],[APU Trend]])^10</f>
        <v>458.18849525759993</v>
      </c>
      <c r="Q785" s="55">
        <f>Table1[[#This Row],[APU
(units)]]*(1+Table1[[#This Row],[APU Trend]])^11</f>
        <v>549.82619430911996</v>
      </c>
      <c r="R785" s="55">
        <f>SUM(Table1[[#This Row],[Oct]:[September]])</f>
        <v>2928.9571658547202</v>
      </c>
      <c r="S785" s="55">
        <f>Table1[[#This Row],[On-Hand Stock ($)]]*Table1[[#This Row],[APU Trend]]</f>
        <v>1467.0632976432469</v>
      </c>
      <c r="T785" s="87">
        <v>0.2</v>
      </c>
      <c r="U785" s="87" t="b">
        <f>IF(AND(Table1[[#This Row],[INVENTROY SIZING]]&lt;0,Table1[[#This Row],[Lead Time (days)]]&lt;30),TRUE,FALSE)</f>
        <v>0</v>
      </c>
      <c r="V785" s="28">
        <v>1</v>
      </c>
      <c r="W785" s="28">
        <f>1.65+SQRT((30)*Table1[[#This Row],[Demand variability (COV)]])+(V785*Table1[[#This Row],[APU
(units)]])^2</f>
        <v>5482.7293700396804</v>
      </c>
      <c r="X785" s="28">
        <f>(Table1[[#This Row],[INVENTORY IN UNITS ON HAND]]-W785)*Table1[[#This Row],[Std. Price ($)]]</f>
        <v>-574987.0343506803</v>
      </c>
      <c r="Y785" s="28">
        <v>0.86</v>
      </c>
      <c r="Z785" s="28">
        <v>28</v>
      </c>
    </row>
    <row r="786" spans="1:26" x14ac:dyDescent="0.15">
      <c r="A786" s="31">
        <v>77655.76465208242</v>
      </c>
      <c r="B786" s="32">
        <v>21.155999999999999</v>
      </c>
      <c r="C786" s="32">
        <v>287.7003770666667</v>
      </c>
      <c r="D786" s="32">
        <f>C786/Table1[[#This Row],[Std. Price ($)]]</f>
        <v>13.598996836200923</v>
      </c>
      <c r="E786" s="28">
        <v>74</v>
      </c>
      <c r="F786" s="28">
        <f>Table1[[#This Row],[APU
(units)]]*(1+Table1[[#This Row],[APU Trend]])^0</f>
        <v>74</v>
      </c>
      <c r="G786" s="28">
        <f>Table1[[#This Row],[APU
(units)]]*(1+Table1[[#This Row],[APU Trend]])^1</f>
        <v>133.20000000000002</v>
      </c>
      <c r="H786" s="28">
        <f>Table1[[#This Row],[APU
(units)]]*(1+Table1[[#This Row],[APU Trend]])^2</f>
        <v>239.76000000000002</v>
      </c>
      <c r="I786" s="55">
        <f>Table1[[#This Row],[APU
(units)]]*(1+Table1[[#This Row],[APU Trend]])^3</f>
        <v>431.56800000000004</v>
      </c>
      <c r="J786" s="55">
        <f>Table1[[#This Row],[APU
(units)]]*(1+Table1[[#This Row],[APU Trend]])^4</f>
        <v>776.82240000000013</v>
      </c>
      <c r="K786" s="55">
        <f>Table1[[#This Row],[APU
(units)]]*(1+Table1[[#This Row],[APU Trend]])^5</f>
        <v>1398.2803200000005</v>
      </c>
      <c r="L786" s="55">
        <f>Table1[[#This Row],[APU
(units)]]*(1+Table1[[#This Row],[APU Trend]])^6</f>
        <v>2516.9045760000008</v>
      </c>
      <c r="M786" s="55">
        <f>Table1[[#This Row],[APU
(units)]]*(1+Table1[[#This Row],[APU Trend]])^7</f>
        <v>4530.4282368000013</v>
      </c>
      <c r="N786" s="55">
        <f>Table1[[#This Row],[APU
(units)]]*(1+Table1[[#This Row],[APU Trend]])^8</f>
        <v>8154.7708262400029</v>
      </c>
      <c r="O786" s="55">
        <f>Table1[[#This Row],[APU
(units)]]*(1+Table1[[#This Row],[APU Trend]])^9</f>
        <v>14678.587487232006</v>
      </c>
      <c r="P786" s="55">
        <f>Table1[[#This Row],[APU
(units)]]*(1+Table1[[#This Row],[APU Trend]])^10</f>
        <v>26421.457477017611</v>
      </c>
      <c r="Q786" s="55">
        <f>Table1[[#This Row],[APU
(units)]]*(1+Table1[[#This Row],[APU Trend]])^11</f>
        <v>47558.623458631708</v>
      </c>
      <c r="R786" s="55">
        <f>SUM(Table1[[#This Row],[Oct]:[September]])</f>
        <v>106914.40278192132</v>
      </c>
      <c r="S786" s="55">
        <f>Table1[[#This Row],[On-Hand Stock ($)]]*Table1[[#This Row],[APU Trend]]</f>
        <v>230.16030165333336</v>
      </c>
      <c r="T786" s="87">
        <v>0.8</v>
      </c>
      <c r="U786" s="87" t="b">
        <f>IF(AND(Table1[[#This Row],[INVENTROY SIZING]]&lt;0,Table1[[#This Row],[Lead Time (days)]]&lt;30),TRUE,FALSE)</f>
        <v>0</v>
      </c>
      <c r="V786" s="28">
        <v>1</v>
      </c>
      <c r="W786" s="28">
        <f>1.65+SQRT((30)*Table1[[#This Row],[Demand variability (COV)]])+(V786*Table1[[#This Row],[APU
(units)]])^2</f>
        <v>5480.3886127875257</v>
      </c>
      <c r="X786" s="28">
        <f>(Table1[[#This Row],[INVENTORY IN UNITS ON HAND]]-W786)*Table1[[#This Row],[Std. Price ($)]]</f>
        <v>-115655.40111506623</v>
      </c>
      <c r="Y786" s="28">
        <v>0.25</v>
      </c>
      <c r="Z786" s="28">
        <v>16</v>
      </c>
    </row>
    <row r="787" spans="1:26" x14ac:dyDescent="0.15">
      <c r="A787" s="31">
        <v>17003.457855376779</v>
      </c>
      <c r="B787" s="32">
        <v>7.2734499999999995</v>
      </c>
      <c r="C787" s="32">
        <v>30.65019160866667</v>
      </c>
      <c r="D787" s="32">
        <f>C787/Table1[[#This Row],[Std. Price ($)]]</f>
        <v>4.2139825816726137</v>
      </c>
      <c r="E787" s="28">
        <v>10</v>
      </c>
      <c r="F787" s="28">
        <f>Table1[[#This Row],[APU
(units)]]*(1+Table1[[#This Row],[APU Trend]])^0</f>
        <v>10</v>
      </c>
      <c r="G787" s="28">
        <f>Table1[[#This Row],[APU
(units)]]*(1+Table1[[#This Row],[APU Trend]])^1</f>
        <v>25</v>
      </c>
      <c r="H787" s="28">
        <f>Table1[[#This Row],[APU
(units)]]*(1+Table1[[#This Row],[APU Trend]])^2</f>
        <v>62.5</v>
      </c>
      <c r="I787" s="55">
        <f>Table1[[#This Row],[APU
(units)]]*(1+Table1[[#This Row],[APU Trend]])^3</f>
        <v>156.25</v>
      </c>
      <c r="J787" s="55">
        <f>Table1[[#This Row],[APU
(units)]]*(1+Table1[[#This Row],[APU Trend]])^4</f>
        <v>390.625</v>
      </c>
      <c r="K787" s="55">
        <f>Table1[[#This Row],[APU
(units)]]*(1+Table1[[#This Row],[APU Trend]])^5</f>
        <v>976.5625</v>
      </c>
      <c r="L787" s="55">
        <f>Table1[[#This Row],[APU
(units)]]*(1+Table1[[#This Row],[APU Trend]])^6</f>
        <v>2441.40625</v>
      </c>
      <c r="M787" s="55">
        <f>Table1[[#This Row],[APU
(units)]]*(1+Table1[[#This Row],[APU Trend]])^7</f>
        <v>6103.515625</v>
      </c>
      <c r="N787" s="55">
        <f>Table1[[#This Row],[APU
(units)]]*(1+Table1[[#This Row],[APU Trend]])^8</f>
        <v>15258.7890625</v>
      </c>
      <c r="O787" s="55">
        <f>Table1[[#This Row],[APU
(units)]]*(1+Table1[[#This Row],[APU Trend]])^9</f>
        <v>38146.97265625</v>
      </c>
      <c r="P787" s="55">
        <f>Table1[[#This Row],[APU
(units)]]*(1+Table1[[#This Row],[APU Trend]])^10</f>
        <v>95367.431640625</v>
      </c>
      <c r="Q787" s="55">
        <f>Table1[[#This Row],[APU
(units)]]*(1+Table1[[#This Row],[APU Trend]])^11</f>
        <v>238418.5791015625</v>
      </c>
      <c r="R787" s="55">
        <f>SUM(Table1[[#This Row],[Oct]:[September]])</f>
        <v>397357.6318359375</v>
      </c>
      <c r="S787" s="55">
        <f>Table1[[#This Row],[On-Hand Stock ($)]]*Table1[[#This Row],[APU Trend]]</f>
        <v>45.975287413000004</v>
      </c>
      <c r="T787" s="87">
        <v>1.5</v>
      </c>
      <c r="U787" s="87" t="b">
        <f>IF(AND(Table1[[#This Row],[INVENTROY SIZING]]&lt;0,Table1[[#This Row],[Lead Time (days)]]&lt;30),TRUE,FALSE)</f>
        <v>0</v>
      </c>
      <c r="V787" s="28">
        <v>1</v>
      </c>
      <c r="W787" s="28">
        <f>1.65+SQRT((30)*Table1[[#This Row],[Demand variability (COV)]])+(V787*Table1[[#This Row],[APU
(units)]])^2</f>
        <v>107.72453701939497</v>
      </c>
      <c r="X787" s="28">
        <f>(Table1[[#This Row],[INVENTORY IN UNITS ON HAND]]-W787)*Table1[[#This Row],[Std. Price ($)]]</f>
        <v>-752.87884217505166</v>
      </c>
      <c r="Y787" s="28">
        <v>1.23</v>
      </c>
      <c r="Z787" s="28">
        <v>8</v>
      </c>
    </row>
    <row r="788" spans="1:26" x14ac:dyDescent="0.15">
      <c r="A788" s="31">
        <v>34364.441876364348</v>
      </c>
      <c r="B788" s="32">
        <v>9.025269999999999</v>
      </c>
      <c r="C788" s="32">
        <v>37.255183663866667</v>
      </c>
      <c r="D788" s="32">
        <f>C788/Table1[[#This Row],[Std. Price ($)]]</f>
        <v>4.1278746966979014</v>
      </c>
      <c r="E788" s="28">
        <v>10</v>
      </c>
      <c r="F788" s="28">
        <f>Table1[[#This Row],[APU
(units)]]*(1+Table1[[#This Row],[APU Trend]])^0</f>
        <v>10</v>
      </c>
      <c r="G788" s="28">
        <f>Table1[[#This Row],[APU
(units)]]*(1+Table1[[#This Row],[APU Trend]])^1</f>
        <v>8</v>
      </c>
      <c r="H788" s="28">
        <f>Table1[[#This Row],[APU
(units)]]*(1+Table1[[#This Row],[APU Trend]])^2</f>
        <v>6.4000000000000012</v>
      </c>
      <c r="I788" s="55">
        <f>Table1[[#This Row],[APU
(units)]]*(1+Table1[[#This Row],[APU Trend]])^3</f>
        <v>5.120000000000001</v>
      </c>
      <c r="J788" s="55">
        <f>Table1[[#This Row],[APU
(units)]]*(1+Table1[[#This Row],[APU Trend]])^4</f>
        <v>4.0960000000000019</v>
      </c>
      <c r="K788" s="55">
        <f>Table1[[#This Row],[APU
(units)]]*(1+Table1[[#This Row],[APU Trend]])^5</f>
        <v>3.2768000000000019</v>
      </c>
      <c r="L788" s="55">
        <f>Table1[[#This Row],[APU
(units)]]*(1+Table1[[#This Row],[APU Trend]])^6</f>
        <v>2.6214400000000015</v>
      </c>
      <c r="M788" s="55">
        <f>Table1[[#This Row],[APU
(units)]]*(1+Table1[[#This Row],[APU Trend]])^7</f>
        <v>2.0971520000000017</v>
      </c>
      <c r="N788" s="55">
        <f>Table1[[#This Row],[APU
(units)]]*(1+Table1[[#This Row],[APU Trend]])^8</f>
        <v>1.6777216000000015</v>
      </c>
      <c r="O788" s="55">
        <f>Table1[[#This Row],[APU
(units)]]*(1+Table1[[#This Row],[APU Trend]])^9</f>
        <v>1.3421772800000011</v>
      </c>
      <c r="P788" s="55">
        <f>Table1[[#This Row],[APU
(units)]]*(1+Table1[[#This Row],[APU Trend]])^10</f>
        <v>1.0737418240000012</v>
      </c>
      <c r="Q788" s="55">
        <f>Table1[[#This Row],[APU
(units)]]*(1+Table1[[#This Row],[APU Trend]])^11</f>
        <v>0.85899345920000092</v>
      </c>
      <c r="R788" s="55">
        <f>SUM(Table1[[#This Row],[Oct]:[September]])</f>
        <v>46.564026163200012</v>
      </c>
      <c r="S788" s="55">
        <f>Table1[[#This Row],[On-Hand Stock ($)]]*Table1[[#This Row],[APU Trend]]</f>
        <v>-7.4510367327733338</v>
      </c>
      <c r="T788" s="87">
        <v>-0.2</v>
      </c>
      <c r="U788" s="87" t="b">
        <f>IF(AND(Table1[[#This Row],[INVENTROY SIZING]]&lt;0,Table1[[#This Row],[Lead Time (days)]]&lt;30),TRUE,FALSE)</f>
        <v>1</v>
      </c>
      <c r="V788" s="28">
        <v>1</v>
      </c>
      <c r="W788" s="28">
        <f>1.65+SQRT((30)*Table1[[#This Row],[Demand variability (COV)]])+(V788*Table1[[#This Row],[APU
(units)]])^2</f>
        <v>107.72453701939497</v>
      </c>
      <c r="X788" s="28">
        <f>(Table1[[#This Row],[INVENTORY IN UNITS ON HAND]]-W788)*Table1[[#This Row],[Std. Price ($)]]</f>
        <v>-934.98784856116811</v>
      </c>
      <c r="Y788" s="28">
        <v>1.23</v>
      </c>
      <c r="Z788" s="28">
        <v>8</v>
      </c>
    </row>
    <row r="789" spans="1:26" x14ac:dyDescent="0.15">
      <c r="A789" s="31">
        <v>60638.948642913696</v>
      </c>
      <c r="B789" s="32">
        <v>14.048529999999998</v>
      </c>
      <c r="C789" s="32">
        <v>57.277701315866707</v>
      </c>
      <c r="D789" s="32">
        <f>C789/Table1[[#This Row],[Std. Price ($)]]</f>
        <v>4.0771312952932952</v>
      </c>
      <c r="E789" s="28">
        <v>10</v>
      </c>
      <c r="F789" s="28">
        <f>Table1[[#This Row],[APU
(units)]]*(1+Table1[[#This Row],[APU Trend]])^0</f>
        <v>10</v>
      </c>
      <c r="G789" s="28">
        <f>Table1[[#This Row],[APU
(units)]]*(1+Table1[[#This Row],[APU Trend]])^1</f>
        <v>4</v>
      </c>
      <c r="H789" s="28">
        <f>Table1[[#This Row],[APU
(units)]]*(1+Table1[[#This Row],[APU Trend]])^2</f>
        <v>1.6000000000000003</v>
      </c>
      <c r="I789" s="55">
        <f>Table1[[#This Row],[APU
(units)]]*(1+Table1[[#This Row],[APU Trend]])^3</f>
        <v>0.64000000000000012</v>
      </c>
      <c r="J789" s="55">
        <f>Table1[[#This Row],[APU
(units)]]*(1+Table1[[#This Row],[APU Trend]])^4</f>
        <v>0.25600000000000012</v>
      </c>
      <c r="K789" s="55">
        <f>Table1[[#This Row],[APU
(units)]]*(1+Table1[[#This Row],[APU Trend]])^5</f>
        <v>0.10240000000000006</v>
      </c>
      <c r="L789" s="55">
        <f>Table1[[#This Row],[APU
(units)]]*(1+Table1[[#This Row],[APU Trend]])^6</f>
        <v>4.0960000000000024E-2</v>
      </c>
      <c r="M789" s="55">
        <f>Table1[[#This Row],[APU
(units)]]*(1+Table1[[#This Row],[APU Trend]])^7</f>
        <v>1.6384000000000013E-2</v>
      </c>
      <c r="N789" s="55">
        <f>Table1[[#This Row],[APU
(units)]]*(1+Table1[[#This Row],[APU Trend]])^8</f>
        <v>6.5536000000000058E-3</v>
      </c>
      <c r="O789" s="55">
        <f>Table1[[#This Row],[APU
(units)]]*(1+Table1[[#This Row],[APU Trend]])^9</f>
        <v>2.6214400000000022E-3</v>
      </c>
      <c r="P789" s="55">
        <f>Table1[[#This Row],[APU
(units)]]*(1+Table1[[#This Row],[APU Trend]])^10</f>
        <v>1.0485760000000011E-3</v>
      </c>
      <c r="Q789" s="55">
        <f>Table1[[#This Row],[APU
(units)]]*(1+Table1[[#This Row],[APU Trend]])^11</f>
        <v>4.1943040000000045E-4</v>
      </c>
      <c r="R789" s="55">
        <f>SUM(Table1[[#This Row],[Oct]:[September]])</f>
        <v>16.666387046399993</v>
      </c>
      <c r="S789" s="55">
        <f>Table1[[#This Row],[On-Hand Stock ($)]]*Table1[[#This Row],[APU Trend]]</f>
        <v>-34.36662078952002</v>
      </c>
      <c r="T789" s="87">
        <v>-0.6</v>
      </c>
      <c r="U789" s="87" t="b">
        <f>IF(AND(Table1[[#This Row],[INVENTROY SIZING]]&lt;0,Table1[[#This Row],[Lead Time (days)]]&lt;30),TRUE,FALSE)</f>
        <v>1</v>
      </c>
      <c r="V789" s="28">
        <v>0.75</v>
      </c>
      <c r="W789" s="28">
        <f>1.65+SQRT((30)*Table1[[#This Row],[Demand variability (COV)]])+(V789*Table1[[#This Row],[APU
(units)]])^2</f>
        <v>63.974537019394973</v>
      </c>
      <c r="X789" s="28">
        <f>(Table1[[#This Row],[INVENTORY IN UNITS ON HAND]]-W789)*Table1[[#This Row],[Std. Price ($)]]</f>
        <v>-841.47050123721397</v>
      </c>
      <c r="Y789" s="28">
        <v>1.23</v>
      </c>
      <c r="Z789" s="28">
        <v>8</v>
      </c>
    </row>
    <row r="790" spans="1:26" x14ac:dyDescent="0.15">
      <c r="A790" s="31">
        <v>56543.00903635133</v>
      </c>
      <c r="B790" s="32">
        <v>80.048693360000001</v>
      </c>
      <c r="C790" s="32">
        <v>6027.2244856411417</v>
      </c>
      <c r="D790" s="32">
        <f>C790/Table1[[#This Row],[Std. Price ($)]]</f>
        <v>75.294476807199459</v>
      </c>
      <c r="E790" s="28">
        <v>58</v>
      </c>
      <c r="F790" s="28">
        <f>Table1[[#This Row],[APU
(units)]]*(1+Table1[[#This Row],[APU Trend]])^0</f>
        <v>58</v>
      </c>
      <c r="G790" s="28">
        <f>Table1[[#This Row],[APU
(units)]]*(1+Table1[[#This Row],[APU Trend]])^1</f>
        <v>69.599999999999994</v>
      </c>
      <c r="H790" s="28">
        <f>Table1[[#This Row],[APU
(units)]]*(1+Table1[[#This Row],[APU Trend]])^2</f>
        <v>83.52</v>
      </c>
      <c r="I790" s="55">
        <f>Table1[[#This Row],[APU
(units)]]*(1+Table1[[#This Row],[APU Trend]])^3</f>
        <v>100.224</v>
      </c>
      <c r="J790" s="55">
        <f>Table1[[#This Row],[APU
(units)]]*(1+Table1[[#This Row],[APU Trend]])^4</f>
        <v>120.2688</v>
      </c>
      <c r="K790" s="55">
        <f>Table1[[#This Row],[APU
(units)]]*(1+Table1[[#This Row],[APU Trend]])^5</f>
        <v>144.32255999999998</v>
      </c>
      <c r="L790" s="55">
        <f>Table1[[#This Row],[APU
(units)]]*(1+Table1[[#This Row],[APU Trend]])^6</f>
        <v>173.18707199999997</v>
      </c>
      <c r="M790" s="55">
        <f>Table1[[#This Row],[APU
(units)]]*(1+Table1[[#This Row],[APU Trend]])^7</f>
        <v>207.82448639999998</v>
      </c>
      <c r="N790" s="55">
        <f>Table1[[#This Row],[APU
(units)]]*(1+Table1[[#This Row],[APU Trend]])^8</f>
        <v>249.38938367999995</v>
      </c>
      <c r="O790" s="55">
        <f>Table1[[#This Row],[APU
(units)]]*(1+Table1[[#This Row],[APU Trend]])^9</f>
        <v>299.26726041599994</v>
      </c>
      <c r="P790" s="55">
        <f>Table1[[#This Row],[APU
(units)]]*(1+Table1[[#This Row],[APU Trend]])^10</f>
        <v>359.12071249919995</v>
      </c>
      <c r="Q790" s="55">
        <f>Table1[[#This Row],[APU
(units)]]*(1+Table1[[#This Row],[APU Trend]])^11</f>
        <v>430.94485499903993</v>
      </c>
      <c r="R790" s="55">
        <f>SUM(Table1[[#This Row],[Oct]:[September]])</f>
        <v>2295.6691299942395</v>
      </c>
      <c r="S790" s="55">
        <f>Table1[[#This Row],[On-Hand Stock ($)]]*Table1[[#This Row],[APU Trend]]</f>
        <v>1205.4448971282284</v>
      </c>
      <c r="T790" s="87">
        <v>0.2</v>
      </c>
      <c r="U790" s="87" t="b">
        <f>IF(AND(Table1[[#This Row],[INVENTROY SIZING]]&lt;0,Table1[[#This Row],[Lead Time (days)]]&lt;30),TRUE,FALSE)</f>
        <v>0</v>
      </c>
      <c r="V790" s="28">
        <v>0.82</v>
      </c>
      <c r="W790" s="28">
        <f>1.65+SQRT((30)*Table1[[#This Row],[Demand variability (COV)]])+(V790*Table1[[#This Row],[APU
(units)]])^2</f>
        <v>2269.1623768438744</v>
      </c>
      <c r="X790" s="28">
        <f>(Table1[[#This Row],[INVENTORY IN UNITS ON HAND]]-W790)*Table1[[#This Row],[Std. Price ($)]]</f>
        <v>-175616.25880238294</v>
      </c>
      <c r="Y790" s="28">
        <v>1.03</v>
      </c>
      <c r="Z790" s="28">
        <v>32</v>
      </c>
    </row>
    <row r="791" spans="1:26" x14ac:dyDescent="0.15">
      <c r="A791" s="31">
        <v>21469.859340301657</v>
      </c>
      <c r="B791" s="32">
        <v>73.578451969999989</v>
      </c>
      <c r="C791" s="32">
        <v>5056.0798201275966</v>
      </c>
      <c r="D791" s="32">
        <f>C791/Table1[[#This Row],[Std. Price ($)]]</f>
        <v>68.716855067691597</v>
      </c>
      <c r="E791" s="28">
        <v>58</v>
      </c>
      <c r="F791" s="28">
        <f>Table1[[#This Row],[APU
(units)]]*(1+Table1[[#This Row],[APU Trend]])^0</f>
        <v>58</v>
      </c>
      <c r="G791" s="28">
        <f>Table1[[#This Row],[APU
(units)]]*(1+Table1[[#This Row],[APU Trend]])^1</f>
        <v>46.400000000000006</v>
      </c>
      <c r="H791" s="28">
        <f>Table1[[#This Row],[APU
(units)]]*(1+Table1[[#This Row],[APU Trend]])^2</f>
        <v>37.120000000000005</v>
      </c>
      <c r="I791" s="55">
        <f>Table1[[#This Row],[APU
(units)]]*(1+Table1[[#This Row],[APU Trend]])^3</f>
        <v>29.696000000000009</v>
      </c>
      <c r="J791" s="55">
        <f>Table1[[#This Row],[APU
(units)]]*(1+Table1[[#This Row],[APU Trend]])^4</f>
        <v>23.756800000000013</v>
      </c>
      <c r="K791" s="55">
        <f>Table1[[#This Row],[APU
(units)]]*(1+Table1[[#This Row],[APU Trend]])^5</f>
        <v>19.005440000000011</v>
      </c>
      <c r="L791" s="55">
        <f>Table1[[#This Row],[APU
(units)]]*(1+Table1[[#This Row],[APU Trend]])^6</f>
        <v>15.204352000000009</v>
      </c>
      <c r="M791" s="55">
        <f>Table1[[#This Row],[APU
(units)]]*(1+Table1[[#This Row],[APU Trend]])^7</f>
        <v>12.16348160000001</v>
      </c>
      <c r="N791" s="55">
        <f>Table1[[#This Row],[APU
(units)]]*(1+Table1[[#This Row],[APU Trend]])^8</f>
        <v>9.7307852800000081</v>
      </c>
      <c r="O791" s="55">
        <f>Table1[[#This Row],[APU
(units)]]*(1+Table1[[#This Row],[APU Trend]])^9</f>
        <v>7.7846282240000066</v>
      </c>
      <c r="P791" s="55">
        <f>Table1[[#This Row],[APU
(units)]]*(1+Table1[[#This Row],[APU Trend]])^10</f>
        <v>6.2277025792000069</v>
      </c>
      <c r="Q791" s="55">
        <f>Table1[[#This Row],[APU
(units)]]*(1+Table1[[#This Row],[APU Trend]])^11</f>
        <v>4.982162063360005</v>
      </c>
      <c r="R791" s="55">
        <f>SUM(Table1[[#This Row],[Oct]:[September]])</f>
        <v>270.07135174656008</v>
      </c>
      <c r="S791" s="55">
        <f>Table1[[#This Row],[On-Hand Stock ($)]]*Table1[[#This Row],[APU Trend]]</f>
        <v>-1011.2159640255194</v>
      </c>
      <c r="T791" s="87">
        <v>-0.2</v>
      </c>
      <c r="U791" s="87" t="b">
        <f>IF(AND(Table1[[#This Row],[INVENTROY SIZING]]&lt;0,Table1[[#This Row],[Lead Time (days)]]&lt;30),TRUE,FALSE)</f>
        <v>1</v>
      </c>
      <c r="V791" s="28">
        <v>1</v>
      </c>
      <c r="W791" s="28">
        <f>1.65+SQRT((30)*Table1[[#This Row],[Demand variability (COV)]])+(V791*Table1[[#This Row],[APU
(units)]])^2</f>
        <v>3371.3683913821983</v>
      </c>
      <c r="X791" s="28">
        <f>(Table1[[#This Row],[INVENTORY IN UNITS ON HAND]]-W791)*Table1[[#This Row],[Std. Price ($)]]</f>
        <v>-243003.98743836361</v>
      </c>
      <c r="Y791" s="28">
        <v>1.0900000000000001</v>
      </c>
      <c r="Z791" s="28">
        <v>28</v>
      </c>
    </row>
    <row r="792" spans="1:26" x14ac:dyDescent="0.15">
      <c r="A792" s="31">
        <v>2177.3266575840444</v>
      </c>
      <c r="B792" s="32">
        <v>23.566149999999997</v>
      </c>
      <c r="C792" s="32">
        <v>1154.4023085661372</v>
      </c>
      <c r="D792" s="32">
        <f>C792/Table1[[#This Row],[Std. Price ($)]]</f>
        <v>48.98561320224718</v>
      </c>
      <c r="E792" s="28">
        <v>50</v>
      </c>
      <c r="F792" s="28">
        <f>Table1[[#This Row],[APU
(units)]]*(1+Table1[[#This Row],[APU Trend]])^0</f>
        <v>50</v>
      </c>
      <c r="G792" s="28">
        <f>Table1[[#This Row],[APU
(units)]]*(1+Table1[[#This Row],[APU Trend]])^1</f>
        <v>30</v>
      </c>
      <c r="H792" s="28">
        <f>Table1[[#This Row],[APU
(units)]]*(1+Table1[[#This Row],[APU Trend]])^2</f>
        <v>18</v>
      </c>
      <c r="I792" s="55">
        <f>Table1[[#This Row],[APU
(units)]]*(1+Table1[[#This Row],[APU Trend]])^3</f>
        <v>10.8</v>
      </c>
      <c r="J792" s="55">
        <f>Table1[[#This Row],[APU
(units)]]*(1+Table1[[#This Row],[APU Trend]])^4</f>
        <v>6.4799999999999995</v>
      </c>
      <c r="K792" s="55">
        <f>Table1[[#This Row],[APU
(units)]]*(1+Table1[[#This Row],[APU Trend]])^5</f>
        <v>3.8879999999999999</v>
      </c>
      <c r="L792" s="55">
        <f>Table1[[#This Row],[APU
(units)]]*(1+Table1[[#This Row],[APU Trend]])^6</f>
        <v>2.3327999999999998</v>
      </c>
      <c r="M792" s="55">
        <f>Table1[[#This Row],[APU
(units)]]*(1+Table1[[#This Row],[APU Trend]])^7</f>
        <v>1.3996799999999998</v>
      </c>
      <c r="N792" s="55">
        <f>Table1[[#This Row],[APU
(units)]]*(1+Table1[[#This Row],[APU Trend]])^8</f>
        <v>0.83980799999999989</v>
      </c>
      <c r="O792" s="55">
        <f>Table1[[#This Row],[APU
(units)]]*(1+Table1[[#This Row],[APU Trend]])^9</f>
        <v>0.50388479999999991</v>
      </c>
      <c r="P792" s="55">
        <f>Table1[[#This Row],[APU
(units)]]*(1+Table1[[#This Row],[APU Trend]])^10</f>
        <v>0.30233087999999997</v>
      </c>
      <c r="Q792" s="55">
        <f>Table1[[#This Row],[APU
(units)]]*(1+Table1[[#This Row],[APU Trend]])^11</f>
        <v>0.18139852799999998</v>
      </c>
      <c r="R792" s="55">
        <f>SUM(Table1[[#This Row],[Oct]:[September]])</f>
        <v>124.72790220800002</v>
      </c>
      <c r="S792" s="55">
        <f>Table1[[#This Row],[On-Hand Stock ($)]]*Table1[[#This Row],[APU Trend]]</f>
        <v>-461.76092342645489</v>
      </c>
      <c r="T792" s="87">
        <v>-0.4</v>
      </c>
      <c r="U792" s="87" t="b">
        <f>IF(AND(Table1[[#This Row],[INVENTROY SIZING]]&lt;0,Table1[[#This Row],[Lead Time (days)]]&lt;30),TRUE,FALSE)</f>
        <v>1</v>
      </c>
      <c r="V792" s="28">
        <v>0.82</v>
      </c>
      <c r="W792" s="28">
        <f>1.65+SQRT((30)*Table1[[#This Row],[Demand variability (COV)]])+(V792*Table1[[#This Row],[APU
(units)]])^2</f>
        <v>1690.1998344352708</v>
      </c>
      <c r="X792" s="28">
        <f>(Table1[[#This Row],[INVENTORY IN UNITS ON HAND]]-W792)*Table1[[#This Row],[Std. Price ($)]]</f>
        <v>-38677.100519710613</v>
      </c>
      <c r="Y792" s="28">
        <v>1.9</v>
      </c>
      <c r="Z792" s="28">
        <v>16</v>
      </c>
    </row>
    <row r="793" spans="1:26" x14ac:dyDescent="0.15">
      <c r="A793" s="31">
        <v>63748.76854356211</v>
      </c>
      <c r="B793" s="32">
        <v>34.569420430000001</v>
      </c>
      <c r="C793" s="32">
        <v>273.4972901122423</v>
      </c>
      <c r="D793" s="32">
        <f>C793/Table1[[#This Row],[Std. Price ($)]]</f>
        <v>7.9115381950371413</v>
      </c>
      <c r="E793" s="28">
        <v>58</v>
      </c>
      <c r="F793" s="28">
        <f>Table1[[#This Row],[APU
(units)]]*(1+Table1[[#This Row],[APU Trend]])^0</f>
        <v>58</v>
      </c>
      <c r="G793" s="28">
        <f>Table1[[#This Row],[APU
(units)]]*(1+Table1[[#This Row],[APU Trend]])^1</f>
        <v>17.400000000000002</v>
      </c>
      <c r="H793" s="28">
        <f>Table1[[#This Row],[APU
(units)]]*(1+Table1[[#This Row],[APU Trend]])^2</f>
        <v>5.2200000000000015</v>
      </c>
      <c r="I793" s="55">
        <f>Table1[[#This Row],[APU
(units)]]*(1+Table1[[#This Row],[APU Trend]])^3</f>
        <v>1.5660000000000005</v>
      </c>
      <c r="J793" s="55">
        <f>Table1[[#This Row],[APU
(units)]]*(1+Table1[[#This Row],[APU Trend]])^4</f>
        <v>0.46980000000000027</v>
      </c>
      <c r="K793" s="55">
        <f>Table1[[#This Row],[APU
(units)]]*(1+Table1[[#This Row],[APU Trend]])^5</f>
        <v>0.14094000000000009</v>
      </c>
      <c r="L793" s="55">
        <f>Table1[[#This Row],[APU
(units)]]*(1+Table1[[#This Row],[APU Trend]])^6</f>
        <v>4.2282000000000035E-2</v>
      </c>
      <c r="M793" s="55">
        <f>Table1[[#This Row],[APU
(units)]]*(1+Table1[[#This Row],[APU Trend]])^7</f>
        <v>1.2684600000000013E-2</v>
      </c>
      <c r="N793" s="55">
        <f>Table1[[#This Row],[APU
(units)]]*(1+Table1[[#This Row],[APU Trend]])^8</f>
        <v>3.805380000000004E-3</v>
      </c>
      <c r="O793" s="55">
        <f>Table1[[#This Row],[APU
(units)]]*(1+Table1[[#This Row],[APU Trend]])^9</f>
        <v>1.1416140000000015E-3</v>
      </c>
      <c r="P793" s="55">
        <f>Table1[[#This Row],[APU
(units)]]*(1+Table1[[#This Row],[APU Trend]])^10</f>
        <v>3.4248420000000044E-4</v>
      </c>
      <c r="Q793" s="55">
        <f>Table1[[#This Row],[APU
(units)]]*(1+Table1[[#This Row],[APU Trend]])^11</f>
        <v>1.0274526000000016E-4</v>
      </c>
      <c r="R793" s="55">
        <f>SUM(Table1[[#This Row],[Oct]:[September]])</f>
        <v>82.857098823460021</v>
      </c>
      <c r="S793" s="55">
        <f>Table1[[#This Row],[On-Hand Stock ($)]]*Table1[[#This Row],[APU Trend]]</f>
        <v>-191.4481030785696</v>
      </c>
      <c r="T793" s="87">
        <v>-0.7</v>
      </c>
      <c r="U793" s="87" t="b">
        <f>IF(AND(Table1[[#This Row],[INVENTROY SIZING]]&lt;0,Table1[[#This Row],[Lead Time (days)]]&lt;30),TRUE,FALSE)</f>
        <v>1</v>
      </c>
      <c r="V793" s="28">
        <v>0.83</v>
      </c>
      <c r="W793" s="28">
        <f>1.65+SQRT((30)*Table1[[#This Row],[Demand variability (COV)]])+(V793*Table1[[#This Row],[APU
(units)]])^2</f>
        <v>2323.5593190922577</v>
      </c>
      <c r="X793" s="28">
        <f>(Table1[[#This Row],[INVENTORY IN UNITS ON HAND]]-W793)*Table1[[#This Row],[Std. Price ($)]]</f>
        <v>-80050.601705632536</v>
      </c>
      <c r="Y793" s="28">
        <v>0.66</v>
      </c>
      <c r="Z793" s="28">
        <v>5</v>
      </c>
    </row>
    <row r="794" spans="1:26" x14ac:dyDescent="0.15">
      <c r="A794" s="31">
        <v>30587.579947579612</v>
      </c>
      <c r="B794" s="32">
        <v>27.114443349999998</v>
      </c>
      <c r="C794" s="32">
        <v>277.03488416528472</v>
      </c>
      <c r="D794" s="32">
        <f>C794/Table1[[#This Row],[Std. Price ($)]]</f>
        <v>10.217244019700104</v>
      </c>
      <c r="E794" s="28">
        <v>114</v>
      </c>
      <c r="F794" s="28">
        <f>Table1[[#This Row],[APU
(units)]]*(1+Table1[[#This Row],[APU Trend]])^0</f>
        <v>114</v>
      </c>
      <c r="G794" s="28">
        <f>Table1[[#This Row],[APU
(units)]]*(1+Table1[[#This Row],[APU Trend]])^1</f>
        <v>136.79999999999998</v>
      </c>
      <c r="H794" s="28">
        <f>Table1[[#This Row],[APU
(units)]]*(1+Table1[[#This Row],[APU Trend]])^2</f>
        <v>164.16</v>
      </c>
      <c r="I794" s="55">
        <f>Table1[[#This Row],[APU
(units)]]*(1+Table1[[#This Row],[APU Trend]])^3</f>
        <v>196.99199999999999</v>
      </c>
      <c r="J794" s="55">
        <f>Table1[[#This Row],[APU
(units)]]*(1+Table1[[#This Row],[APU Trend]])^4</f>
        <v>236.3904</v>
      </c>
      <c r="K794" s="55">
        <f>Table1[[#This Row],[APU
(units)]]*(1+Table1[[#This Row],[APU Trend]])^5</f>
        <v>283.66847999999999</v>
      </c>
      <c r="L794" s="55">
        <f>Table1[[#This Row],[APU
(units)]]*(1+Table1[[#This Row],[APU Trend]])^6</f>
        <v>340.402176</v>
      </c>
      <c r="M794" s="55">
        <f>Table1[[#This Row],[APU
(units)]]*(1+Table1[[#This Row],[APU Trend]])^7</f>
        <v>408.48261119999995</v>
      </c>
      <c r="N794" s="55">
        <f>Table1[[#This Row],[APU
(units)]]*(1+Table1[[#This Row],[APU Trend]])^8</f>
        <v>490.17913343999993</v>
      </c>
      <c r="O794" s="55">
        <f>Table1[[#This Row],[APU
(units)]]*(1+Table1[[#This Row],[APU Trend]])^9</f>
        <v>588.21496012799992</v>
      </c>
      <c r="P794" s="55">
        <f>Table1[[#This Row],[APU
(units)]]*(1+Table1[[#This Row],[APU Trend]])^10</f>
        <v>705.85795215359985</v>
      </c>
      <c r="Q794" s="55">
        <f>Table1[[#This Row],[APU
(units)]]*(1+Table1[[#This Row],[APU Trend]])^11</f>
        <v>847.02954258431987</v>
      </c>
      <c r="R794" s="55">
        <f>SUM(Table1[[#This Row],[Oct]:[September]])</f>
        <v>4512.1772555059197</v>
      </c>
      <c r="S794" s="55">
        <f>Table1[[#This Row],[On-Hand Stock ($)]]*Table1[[#This Row],[APU Trend]]</f>
        <v>55.406976833056945</v>
      </c>
      <c r="T794" s="87">
        <v>0.2</v>
      </c>
      <c r="U794" s="87" t="b">
        <f>IF(AND(Table1[[#This Row],[INVENTROY SIZING]]&lt;0,Table1[[#This Row],[Lead Time (days)]]&lt;30),TRUE,FALSE)</f>
        <v>0</v>
      </c>
      <c r="V794" s="28">
        <v>0.96</v>
      </c>
      <c r="W794" s="28">
        <f>1.65+SQRT((30)*Table1[[#This Row],[Demand variability (COV)]])+(V794*Table1[[#This Row],[APU
(units)]])^2</f>
        <v>11984.585970651202</v>
      </c>
      <c r="X794" s="28">
        <f>(Table1[[#This Row],[INVENTORY IN UNITS ON HAND]]-W794)*Table1[[#This Row],[Std. Price ($)]]</f>
        <v>-324678.34249026148</v>
      </c>
      <c r="Y794" s="28">
        <v>1.1299999999999999</v>
      </c>
      <c r="Z794" s="28">
        <v>2</v>
      </c>
    </row>
    <row r="795" spans="1:26" x14ac:dyDescent="0.15">
      <c r="A795" s="31">
        <v>10654.131359540865</v>
      </c>
      <c r="B795" s="32">
        <v>10.104999999999999</v>
      </c>
      <c r="C795" s="32">
        <v>200.65375950647189</v>
      </c>
      <c r="D795" s="32">
        <f>C795/Table1[[#This Row],[Std. Price ($)]]</f>
        <v>19.856878724044723</v>
      </c>
      <c r="E795" s="28">
        <v>26</v>
      </c>
      <c r="F795" s="28">
        <f>Table1[[#This Row],[APU
(units)]]*(1+Table1[[#This Row],[APU Trend]])^0</f>
        <v>26</v>
      </c>
      <c r="G795" s="28">
        <f>Table1[[#This Row],[APU
(units)]]*(1+Table1[[#This Row],[APU Trend]])^1</f>
        <v>46.800000000000004</v>
      </c>
      <c r="H795" s="28">
        <f>Table1[[#This Row],[APU
(units)]]*(1+Table1[[#This Row],[APU Trend]])^2</f>
        <v>84.240000000000009</v>
      </c>
      <c r="I795" s="55">
        <f>Table1[[#This Row],[APU
(units)]]*(1+Table1[[#This Row],[APU Trend]])^3</f>
        <v>151.63200000000001</v>
      </c>
      <c r="J795" s="55">
        <f>Table1[[#This Row],[APU
(units)]]*(1+Table1[[#This Row],[APU Trend]])^4</f>
        <v>272.93760000000003</v>
      </c>
      <c r="K795" s="55">
        <f>Table1[[#This Row],[APU
(units)]]*(1+Table1[[#This Row],[APU Trend]])^5</f>
        <v>491.28768000000014</v>
      </c>
      <c r="L795" s="55">
        <f>Table1[[#This Row],[APU
(units)]]*(1+Table1[[#This Row],[APU Trend]])^6</f>
        <v>884.31782400000031</v>
      </c>
      <c r="M795" s="55">
        <f>Table1[[#This Row],[APU
(units)]]*(1+Table1[[#This Row],[APU Trend]])^7</f>
        <v>1591.7720832000005</v>
      </c>
      <c r="N795" s="55">
        <f>Table1[[#This Row],[APU
(units)]]*(1+Table1[[#This Row],[APU Trend]])^8</f>
        <v>2865.1897497600012</v>
      </c>
      <c r="O795" s="55">
        <f>Table1[[#This Row],[APU
(units)]]*(1+Table1[[#This Row],[APU Trend]])^9</f>
        <v>5157.3415495680019</v>
      </c>
      <c r="P795" s="55">
        <f>Table1[[#This Row],[APU
(units)]]*(1+Table1[[#This Row],[APU Trend]])^10</f>
        <v>9283.2147892224039</v>
      </c>
      <c r="Q795" s="55">
        <f>Table1[[#This Row],[APU
(units)]]*(1+Table1[[#This Row],[APU Trend]])^11</f>
        <v>16709.786620600331</v>
      </c>
      <c r="R795" s="55">
        <f>SUM(Table1[[#This Row],[Oct]:[September]])</f>
        <v>37564.519896350743</v>
      </c>
      <c r="S795" s="55">
        <f>Table1[[#This Row],[On-Hand Stock ($)]]*Table1[[#This Row],[APU Trend]]</f>
        <v>160.52300760517753</v>
      </c>
      <c r="T795" s="87">
        <v>0.8</v>
      </c>
      <c r="U795" s="87" t="b">
        <f>IF(AND(Table1[[#This Row],[INVENTROY SIZING]]&lt;0,Table1[[#This Row],[Lead Time (days)]]&lt;30),TRUE,FALSE)</f>
        <v>0</v>
      </c>
      <c r="V795" s="28">
        <v>0.94</v>
      </c>
      <c r="W795" s="28">
        <f>1.65+SQRT((30)*Table1[[#This Row],[Demand variability (COV)]])+(V795*Table1[[#This Row],[APU
(units)]])^2</f>
        <v>604.81167660688527</v>
      </c>
      <c r="X795" s="28">
        <f>(Table1[[#This Row],[INVENTORY IN UNITS ON HAND]]-W795)*Table1[[#This Row],[Std. Price ($)]]</f>
        <v>-5910.9682326061029</v>
      </c>
      <c r="Y795" s="28">
        <v>1.1399999999999999</v>
      </c>
      <c r="Z795" s="28">
        <v>16</v>
      </c>
    </row>
    <row r="796" spans="1:26" x14ac:dyDescent="0.15">
      <c r="A796" s="31">
        <v>9166.7400849243186</v>
      </c>
      <c r="B796" s="32">
        <v>16.485769999999999</v>
      </c>
      <c r="C796" s="32">
        <v>541.59797963744006</v>
      </c>
      <c r="D796" s="32">
        <f>C796/Table1[[#This Row],[Std. Price ($)]]</f>
        <v>32.852452729683847</v>
      </c>
      <c r="E796" s="28">
        <v>66</v>
      </c>
      <c r="F796" s="28">
        <f>Table1[[#This Row],[APU
(units)]]*(1+Table1[[#This Row],[APU Trend]])^0</f>
        <v>66</v>
      </c>
      <c r="G796" s="28">
        <f>Table1[[#This Row],[APU
(units)]]*(1+Table1[[#This Row],[APU Trend]])^1</f>
        <v>52.800000000000004</v>
      </c>
      <c r="H796" s="28">
        <f>Table1[[#This Row],[APU
(units)]]*(1+Table1[[#This Row],[APU Trend]])^2</f>
        <v>42.240000000000009</v>
      </c>
      <c r="I796" s="55">
        <f>Table1[[#This Row],[APU
(units)]]*(1+Table1[[#This Row],[APU Trend]])^3</f>
        <v>33.792000000000009</v>
      </c>
      <c r="J796" s="55">
        <f>Table1[[#This Row],[APU
(units)]]*(1+Table1[[#This Row],[APU Trend]])^4</f>
        <v>27.033600000000014</v>
      </c>
      <c r="K796" s="55">
        <f>Table1[[#This Row],[APU
(units)]]*(1+Table1[[#This Row],[APU Trend]])^5</f>
        <v>21.626880000000014</v>
      </c>
      <c r="L796" s="55">
        <f>Table1[[#This Row],[APU
(units)]]*(1+Table1[[#This Row],[APU Trend]])^6</f>
        <v>17.301504000000008</v>
      </c>
      <c r="M796" s="55">
        <f>Table1[[#This Row],[APU
(units)]]*(1+Table1[[#This Row],[APU Trend]])^7</f>
        <v>13.84120320000001</v>
      </c>
      <c r="N796" s="55">
        <f>Table1[[#This Row],[APU
(units)]]*(1+Table1[[#This Row],[APU Trend]])^8</f>
        <v>11.072962560000009</v>
      </c>
      <c r="O796" s="55">
        <f>Table1[[#This Row],[APU
(units)]]*(1+Table1[[#This Row],[APU Trend]])^9</f>
        <v>8.8583700480000083</v>
      </c>
      <c r="P796" s="55">
        <f>Table1[[#This Row],[APU
(units)]]*(1+Table1[[#This Row],[APU Trend]])^10</f>
        <v>7.0866960384000075</v>
      </c>
      <c r="Q796" s="55">
        <f>Table1[[#This Row],[APU
(units)]]*(1+Table1[[#This Row],[APU Trend]])^11</f>
        <v>5.6693568307200062</v>
      </c>
      <c r="R796" s="55">
        <f>SUM(Table1[[#This Row],[Oct]:[September]])</f>
        <v>307.32257267712009</v>
      </c>
      <c r="S796" s="55">
        <f>Table1[[#This Row],[On-Hand Stock ($)]]*Table1[[#This Row],[APU Trend]]</f>
        <v>-108.31959592748802</v>
      </c>
      <c r="T796" s="87">
        <v>-0.2</v>
      </c>
      <c r="U796" s="87" t="b">
        <f>IF(AND(Table1[[#This Row],[INVENTROY SIZING]]&lt;0,Table1[[#This Row],[Lead Time (days)]]&lt;30),TRUE,FALSE)</f>
        <v>1</v>
      </c>
      <c r="V796" s="28">
        <v>1</v>
      </c>
      <c r="W796" s="28">
        <f>1.65+SQRT((30)*Table1[[#This Row],[Demand variability (COV)]])+(V796*Table1[[#This Row],[APU
(units)]])^2</f>
        <v>4364.4910525505948</v>
      </c>
      <c r="X796" s="28">
        <f>(Table1[[#This Row],[INVENTORY IN UNITS ON HAND]]-W796)*Table1[[#This Row],[Std. Price ($)]]</f>
        <v>-71410.397679769565</v>
      </c>
      <c r="Y796" s="28">
        <v>1.56</v>
      </c>
      <c r="Z796" s="28">
        <v>8</v>
      </c>
    </row>
    <row r="797" spans="1:26" x14ac:dyDescent="0.15">
      <c r="A797" s="31">
        <v>81582.058381841678</v>
      </c>
      <c r="B797" s="32">
        <v>28.460248319999994</v>
      </c>
      <c r="C797" s="32">
        <v>369.20886385103876</v>
      </c>
      <c r="D797" s="32">
        <f>C797/Table1[[#This Row],[Std. Price ($)]]</f>
        <v>12.972791372012837</v>
      </c>
      <c r="E797" s="28">
        <v>42</v>
      </c>
      <c r="F797" s="28">
        <f>Table1[[#This Row],[APU
(units)]]*(1+Table1[[#This Row],[APU Trend]])^0</f>
        <v>42</v>
      </c>
      <c r="G797" s="28">
        <f>Table1[[#This Row],[APU
(units)]]*(1+Table1[[#This Row],[APU Trend]])^1</f>
        <v>37.800000000000004</v>
      </c>
      <c r="H797" s="28">
        <f>Table1[[#This Row],[APU
(units)]]*(1+Table1[[#This Row],[APU Trend]])^2</f>
        <v>34.020000000000003</v>
      </c>
      <c r="I797" s="55">
        <f>Table1[[#This Row],[APU
(units)]]*(1+Table1[[#This Row],[APU Trend]])^3</f>
        <v>30.618000000000002</v>
      </c>
      <c r="J797" s="55">
        <f>Table1[[#This Row],[APU
(units)]]*(1+Table1[[#This Row],[APU Trend]])^4</f>
        <v>27.556200000000004</v>
      </c>
      <c r="K797" s="55">
        <f>Table1[[#This Row],[APU
(units)]]*(1+Table1[[#This Row],[APU Trend]])^5</f>
        <v>24.800580000000007</v>
      </c>
      <c r="L797" s="55">
        <f>Table1[[#This Row],[APU
(units)]]*(1+Table1[[#This Row],[APU Trend]])^6</f>
        <v>22.320522000000008</v>
      </c>
      <c r="M797" s="55">
        <f>Table1[[#This Row],[APU
(units)]]*(1+Table1[[#This Row],[APU Trend]])^7</f>
        <v>20.088469800000006</v>
      </c>
      <c r="N797" s="55">
        <f>Table1[[#This Row],[APU
(units)]]*(1+Table1[[#This Row],[APU Trend]])^8</f>
        <v>18.079622820000008</v>
      </c>
      <c r="O797" s="55">
        <f>Table1[[#This Row],[APU
(units)]]*(1+Table1[[#This Row],[APU Trend]])^9</f>
        <v>16.271660538000006</v>
      </c>
      <c r="P797" s="55">
        <f>Table1[[#This Row],[APU
(units)]]*(1+Table1[[#This Row],[APU Trend]])^10</f>
        <v>14.644494484200006</v>
      </c>
      <c r="Q797" s="55">
        <f>Table1[[#This Row],[APU
(units)]]*(1+Table1[[#This Row],[APU Trend]])^11</f>
        <v>13.180045035780008</v>
      </c>
      <c r="R797" s="55">
        <f>SUM(Table1[[#This Row],[Oct]:[September]])</f>
        <v>301.37959467798004</v>
      </c>
      <c r="S797" s="55">
        <f>Table1[[#This Row],[On-Hand Stock ($)]]*Table1[[#This Row],[APU Trend]]</f>
        <v>-36.920886385103877</v>
      </c>
      <c r="T797" s="87">
        <v>-0.1</v>
      </c>
      <c r="U797" s="87" t="b">
        <f>IF(AND(Table1[[#This Row],[INVENTROY SIZING]]&lt;0,Table1[[#This Row],[Lead Time (days)]]&lt;30),TRUE,FALSE)</f>
        <v>1</v>
      </c>
      <c r="V797" s="28">
        <v>0.91</v>
      </c>
      <c r="W797" s="28">
        <f>1.65+SQRT((30)*Table1[[#This Row],[Demand variability (COV)]])+(V797*Table1[[#This Row],[APU
(units)]])^2</f>
        <v>1466.9681252664309</v>
      </c>
      <c r="X797" s="28">
        <f>(Table1[[#This Row],[INVENTORY IN UNITS ON HAND]]-W797)*Table1[[#This Row],[Std. Price ($)]]</f>
        <v>-41381.068258756444</v>
      </c>
      <c r="Y797" s="28">
        <v>0.69</v>
      </c>
      <c r="Z797" s="28">
        <v>11</v>
      </c>
    </row>
    <row r="798" spans="1:26" x14ac:dyDescent="0.15">
      <c r="A798" s="31">
        <v>68.430516572193227</v>
      </c>
      <c r="B798" s="32">
        <v>76.410999999999987</v>
      </c>
      <c r="C798" s="32">
        <v>6875.7451043049996</v>
      </c>
      <c r="D798" s="32">
        <f>C798/Table1[[#This Row],[Std. Price ($)]]</f>
        <v>89.983707899451659</v>
      </c>
      <c r="E798" s="28">
        <v>82</v>
      </c>
      <c r="F798" s="28">
        <f>Table1[[#This Row],[APU
(units)]]*(1+Table1[[#This Row],[APU Trend]])^0</f>
        <v>82</v>
      </c>
      <c r="G798" s="28">
        <f>Table1[[#This Row],[APU
(units)]]*(1+Table1[[#This Row],[APU Trend]])^1</f>
        <v>65.600000000000009</v>
      </c>
      <c r="H798" s="28">
        <f>Table1[[#This Row],[APU
(units)]]*(1+Table1[[#This Row],[APU Trend]])^2</f>
        <v>52.480000000000011</v>
      </c>
      <c r="I798" s="55">
        <f>Table1[[#This Row],[APU
(units)]]*(1+Table1[[#This Row],[APU Trend]])^3</f>
        <v>41.984000000000009</v>
      </c>
      <c r="J798" s="55">
        <f>Table1[[#This Row],[APU
(units)]]*(1+Table1[[#This Row],[APU Trend]])^4</f>
        <v>33.587200000000017</v>
      </c>
      <c r="K798" s="55">
        <f>Table1[[#This Row],[APU
(units)]]*(1+Table1[[#This Row],[APU Trend]])^5</f>
        <v>26.869760000000017</v>
      </c>
      <c r="L798" s="55">
        <f>Table1[[#This Row],[APU
(units)]]*(1+Table1[[#This Row],[APU Trend]])^6</f>
        <v>21.495808000000011</v>
      </c>
      <c r="M798" s="55">
        <f>Table1[[#This Row],[APU
(units)]]*(1+Table1[[#This Row],[APU Trend]])^7</f>
        <v>17.196646400000013</v>
      </c>
      <c r="N798" s="55">
        <f>Table1[[#This Row],[APU
(units)]]*(1+Table1[[#This Row],[APU Trend]])^8</f>
        <v>13.757317120000012</v>
      </c>
      <c r="O798" s="55">
        <f>Table1[[#This Row],[APU
(units)]]*(1+Table1[[#This Row],[APU Trend]])^9</f>
        <v>11.00585369600001</v>
      </c>
      <c r="P798" s="55">
        <f>Table1[[#This Row],[APU
(units)]]*(1+Table1[[#This Row],[APU Trend]])^10</f>
        <v>8.8046829568000096</v>
      </c>
      <c r="Q798" s="55">
        <f>Table1[[#This Row],[APU
(units)]]*(1+Table1[[#This Row],[APU Trend]])^11</f>
        <v>7.0437463654400077</v>
      </c>
      <c r="R798" s="55">
        <f>SUM(Table1[[#This Row],[Oct]:[September]])</f>
        <v>381.82501453824028</v>
      </c>
      <c r="S798" s="55">
        <f>Table1[[#This Row],[On-Hand Stock ($)]]*Table1[[#This Row],[APU Trend]]</f>
        <v>-1375.1490208610001</v>
      </c>
      <c r="T798" s="87">
        <v>-0.2</v>
      </c>
      <c r="U798" s="87" t="b">
        <f>IF(AND(Table1[[#This Row],[INVENTROY SIZING]]&lt;0,Table1[[#This Row],[Lead Time (days)]]&lt;30),TRUE,FALSE)</f>
        <v>1</v>
      </c>
      <c r="V798" s="28">
        <v>1</v>
      </c>
      <c r="W798" s="28">
        <f>1.65+SQRT((30)*Table1[[#This Row],[Demand variability (COV)]])+(V798*Table1[[#This Row],[APU
(units)]])^2</f>
        <v>6732.0139610306787</v>
      </c>
      <c r="X798" s="28">
        <f>(Table1[[#This Row],[INVENTORY IN UNITS ON HAND]]-W798)*Table1[[#This Row],[Std. Price ($)]]</f>
        <v>-507524.17367201013</v>
      </c>
      <c r="Y798" s="28">
        <v>1.35</v>
      </c>
      <c r="Z798" s="28">
        <v>21</v>
      </c>
    </row>
    <row r="799" spans="1:26" x14ac:dyDescent="0.15">
      <c r="A799" s="31">
        <v>45397.099284559292</v>
      </c>
      <c r="B799" s="32">
        <v>115.45499999999998</v>
      </c>
      <c r="C799" s="32">
        <v>4703.8530586666675</v>
      </c>
      <c r="D799" s="32">
        <f>C799/Table1[[#This Row],[Std. Price ($)]]</f>
        <v>40.74187396532561</v>
      </c>
      <c r="E799" s="28">
        <v>50</v>
      </c>
      <c r="F799" s="28">
        <f>Table1[[#This Row],[APU
(units)]]*(1+Table1[[#This Row],[APU Trend]])^0</f>
        <v>50</v>
      </c>
      <c r="G799" s="28">
        <f>Table1[[#This Row],[APU
(units)]]*(1+Table1[[#This Row],[APU Trend]])^1</f>
        <v>40</v>
      </c>
      <c r="H799" s="28">
        <f>Table1[[#This Row],[APU
(units)]]*(1+Table1[[#This Row],[APU Trend]])^2</f>
        <v>32.000000000000007</v>
      </c>
      <c r="I799" s="55">
        <f>Table1[[#This Row],[APU
(units)]]*(1+Table1[[#This Row],[APU Trend]])^3</f>
        <v>25.600000000000005</v>
      </c>
      <c r="J799" s="55">
        <f>Table1[[#This Row],[APU
(units)]]*(1+Table1[[#This Row],[APU Trend]])^4</f>
        <v>20.480000000000011</v>
      </c>
      <c r="K799" s="55">
        <f>Table1[[#This Row],[APU
(units)]]*(1+Table1[[#This Row],[APU Trend]])^5</f>
        <v>16.384000000000011</v>
      </c>
      <c r="L799" s="55">
        <f>Table1[[#This Row],[APU
(units)]]*(1+Table1[[#This Row],[APU Trend]])^6</f>
        <v>13.107200000000008</v>
      </c>
      <c r="M799" s="55">
        <f>Table1[[#This Row],[APU
(units)]]*(1+Table1[[#This Row],[APU Trend]])^7</f>
        <v>10.485760000000008</v>
      </c>
      <c r="N799" s="55">
        <f>Table1[[#This Row],[APU
(units)]]*(1+Table1[[#This Row],[APU Trend]])^8</f>
        <v>8.3886080000000067</v>
      </c>
      <c r="O799" s="55">
        <f>Table1[[#This Row],[APU
(units)]]*(1+Table1[[#This Row],[APU Trend]])^9</f>
        <v>6.7108864000000059</v>
      </c>
      <c r="P799" s="55">
        <f>Table1[[#This Row],[APU
(units)]]*(1+Table1[[#This Row],[APU Trend]])^10</f>
        <v>5.3687091200000054</v>
      </c>
      <c r="Q799" s="55">
        <f>Table1[[#This Row],[APU
(units)]]*(1+Table1[[#This Row],[APU Trend]])^11</f>
        <v>4.2949672960000047</v>
      </c>
      <c r="R799" s="55">
        <f>SUM(Table1[[#This Row],[Oct]:[September]])</f>
        <v>232.82013081600005</v>
      </c>
      <c r="S799" s="55">
        <f>Table1[[#This Row],[On-Hand Stock ($)]]*Table1[[#This Row],[APU Trend]]</f>
        <v>-940.77061173333357</v>
      </c>
      <c r="T799" s="87">
        <v>-0.2</v>
      </c>
      <c r="U799" s="87" t="b">
        <f>IF(AND(Table1[[#This Row],[INVENTROY SIZING]]&lt;0,Table1[[#This Row],[Lead Time (days)]]&lt;30),TRUE,FALSE)</f>
        <v>1</v>
      </c>
      <c r="V799" s="28">
        <v>1</v>
      </c>
      <c r="W799" s="28">
        <f>1.65+SQRT((30)*Table1[[#This Row],[Demand variability (COV)]])+(V799*Table1[[#This Row],[APU
(units)]])^2</f>
        <v>2507.9428530890209</v>
      </c>
      <c r="X799" s="28">
        <f>(Table1[[#This Row],[INVENTORY IN UNITS ON HAND]]-W799)*Table1[[#This Row],[Std. Price ($)]]</f>
        <v>-284850.6890447262</v>
      </c>
      <c r="Y799" s="28">
        <v>1.32</v>
      </c>
      <c r="Z799" s="28">
        <v>16</v>
      </c>
    </row>
    <row r="800" spans="1:26" x14ac:dyDescent="0.15">
      <c r="A800" s="31">
        <v>46724.822874959784</v>
      </c>
      <c r="B800" s="32">
        <v>5.3952099999999996</v>
      </c>
      <c r="C800" s="32">
        <v>99.236343030102503</v>
      </c>
      <c r="D800" s="32">
        <f>C800/Table1[[#This Row],[Std. Price ($)]]</f>
        <v>18.393416202539385</v>
      </c>
      <c r="E800" s="28">
        <v>50</v>
      </c>
      <c r="F800" s="28">
        <f>Table1[[#This Row],[APU
(units)]]*(1+Table1[[#This Row],[APU Trend]])^0</f>
        <v>50</v>
      </c>
      <c r="G800" s="28">
        <f>Table1[[#This Row],[APU
(units)]]*(1+Table1[[#This Row],[APU Trend]])^1</f>
        <v>70</v>
      </c>
      <c r="H800" s="28">
        <f>Table1[[#This Row],[APU
(units)]]*(1+Table1[[#This Row],[APU Trend]])^2</f>
        <v>97.999999999999986</v>
      </c>
      <c r="I800" s="55">
        <f>Table1[[#This Row],[APU
(units)]]*(1+Table1[[#This Row],[APU Trend]])^3</f>
        <v>137.19999999999996</v>
      </c>
      <c r="J800" s="55">
        <f>Table1[[#This Row],[APU
(units)]]*(1+Table1[[#This Row],[APU Trend]])^4</f>
        <v>192.07999999999993</v>
      </c>
      <c r="K800" s="55">
        <f>Table1[[#This Row],[APU
(units)]]*(1+Table1[[#This Row],[APU Trend]])^5</f>
        <v>268.91199999999992</v>
      </c>
      <c r="L800" s="55">
        <f>Table1[[#This Row],[APU
(units)]]*(1+Table1[[#This Row],[APU Trend]])^6</f>
        <v>376.47679999999986</v>
      </c>
      <c r="M800" s="55">
        <f>Table1[[#This Row],[APU
(units)]]*(1+Table1[[#This Row],[APU Trend]])^7</f>
        <v>527.06751999999972</v>
      </c>
      <c r="N800" s="55">
        <f>Table1[[#This Row],[APU
(units)]]*(1+Table1[[#This Row],[APU Trend]])^8</f>
        <v>737.89452799999958</v>
      </c>
      <c r="O800" s="55">
        <f>Table1[[#This Row],[APU
(units)]]*(1+Table1[[#This Row],[APU Trend]])^9</f>
        <v>1033.0523391999993</v>
      </c>
      <c r="P800" s="55">
        <f>Table1[[#This Row],[APU
(units)]]*(1+Table1[[#This Row],[APU Trend]])^10</f>
        <v>1446.273274879999</v>
      </c>
      <c r="Q800" s="55">
        <f>Table1[[#This Row],[APU
(units)]]*(1+Table1[[#This Row],[APU Trend]])^11</f>
        <v>2024.7825848319983</v>
      </c>
      <c r="R800" s="55">
        <f>SUM(Table1[[#This Row],[Oct]:[September]])</f>
        <v>6961.7390469119955</v>
      </c>
      <c r="S800" s="55">
        <f>Table1[[#This Row],[On-Hand Stock ($)]]*Table1[[#This Row],[APU Trend]]</f>
        <v>39.694537212041006</v>
      </c>
      <c r="T800" s="87">
        <v>0.4</v>
      </c>
      <c r="U800" s="87" t="b">
        <f>IF(AND(Table1[[#This Row],[INVENTROY SIZING]]&lt;0,Table1[[#This Row],[Lead Time (days)]]&lt;30),TRUE,FALSE)</f>
        <v>0</v>
      </c>
      <c r="V800" s="28">
        <v>0.9</v>
      </c>
      <c r="W800" s="28">
        <f>1.65+SQRT((30)*Table1[[#This Row],[Demand variability (COV)]])+(V800*Table1[[#This Row],[APU
(units)]])^2</f>
        <v>2032.1272255750516</v>
      </c>
      <c r="X800" s="28">
        <f>(Table1[[#This Row],[INVENTORY IN UNITS ON HAND]]-W800)*Table1[[#This Row],[Std. Price ($)]]</f>
        <v>-10864.516785664671</v>
      </c>
      <c r="Y800" s="28">
        <v>1</v>
      </c>
      <c r="Z800" s="28">
        <v>8</v>
      </c>
    </row>
    <row r="801" spans="1:26" x14ac:dyDescent="0.15">
      <c r="A801" s="31">
        <v>79805.553010200674</v>
      </c>
      <c r="B801" s="32">
        <v>10.342789999999999</v>
      </c>
      <c r="C801" s="32">
        <v>174.65382806666668</v>
      </c>
      <c r="D801" s="32">
        <f>C801/Table1[[#This Row],[Std. Price ($)]]</f>
        <v>16.886529463197714</v>
      </c>
      <c r="E801" s="28">
        <v>50</v>
      </c>
      <c r="F801" s="28">
        <f>Table1[[#This Row],[APU
(units)]]*(1+Table1[[#This Row],[APU Trend]])^0</f>
        <v>50</v>
      </c>
      <c r="G801" s="28">
        <f>Table1[[#This Row],[APU
(units)]]*(1+Table1[[#This Row],[APU Trend]])^1</f>
        <v>90</v>
      </c>
      <c r="H801" s="28">
        <f>Table1[[#This Row],[APU
(units)]]*(1+Table1[[#This Row],[APU Trend]])^2</f>
        <v>162</v>
      </c>
      <c r="I801" s="55">
        <f>Table1[[#This Row],[APU
(units)]]*(1+Table1[[#This Row],[APU Trend]])^3</f>
        <v>291.60000000000002</v>
      </c>
      <c r="J801" s="55">
        <f>Table1[[#This Row],[APU
(units)]]*(1+Table1[[#This Row],[APU Trend]])^4</f>
        <v>524.88000000000011</v>
      </c>
      <c r="K801" s="55">
        <f>Table1[[#This Row],[APU
(units)]]*(1+Table1[[#This Row],[APU Trend]])^5</f>
        <v>944.78400000000033</v>
      </c>
      <c r="L801" s="55">
        <f>Table1[[#This Row],[APU
(units)]]*(1+Table1[[#This Row],[APU Trend]])^6</f>
        <v>1700.6112000000005</v>
      </c>
      <c r="M801" s="55">
        <f>Table1[[#This Row],[APU
(units)]]*(1+Table1[[#This Row],[APU Trend]])^7</f>
        <v>3061.1001600000009</v>
      </c>
      <c r="N801" s="55">
        <f>Table1[[#This Row],[APU
(units)]]*(1+Table1[[#This Row],[APU Trend]])^8</f>
        <v>5509.9802880000016</v>
      </c>
      <c r="O801" s="55">
        <f>Table1[[#This Row],[APU
(units)]]*(1+Table1[[#This Row],[APU Trend]])^9</f>
        <v>9917.9645184000037</v>
      </c>
      <c r="P801" s="55">
        <f>Table1[[#This Row],[APU
(units)]]*(1+Table1[[#This Row],[APU Trend]])^10</f>
        <v>17852.336133120007</v>
      </c>
      <c r="Q801" s="55">
        <f>Table1[[#This Row],[APU
(units)]]*(1+Table1[[#This Row],[APU Trend]])^11</f>
        <v>32134.205039616019</v>
      </c>
      <c r="R801" s="55">
        <f>SUM(Table1[[#This Row],[Oct]:[September]])</f>
        <v>72239.461339136033</v>
      </c>
      <c r="S801" s="55">
        <f>Table1[[#This Row],[On-Hand Stock ($)]]*Table1[[#This Row],[APU Trend]]</f>
        <v>139.72306245333334</v>
      </c>
      <c r="T801" s="87">
        <v>0.8</v>
      </c>
      <c r="U801" s="87" t="b">
        <f>IF(AND(Table1[[#This Row],[INVENTROY SIZING]]&lt;0,Table1[[#This Row],[Lead Time (days)]]&lt;30),TRUE,FALSE)</f>
        <v>0</v>
      </c>
      <c r="V801" s="28">
        <v>1</v>
      </c>
      <c r="W801" s="28">
        <f>1.65+SQRT((30)*Table1[[#This Row],[Demand variability (COV)]])+(V801*Table1[[#This Row],[APU
(units)]])^2</f>
        <v>2507.1272255750519</v>
      </c>
      <c r="X801" s="28">
        <f>(Table1[[#This Row],[INVENTORY IN UNITS ON HAND]]-W801)*Table1[[#This Row],[Std. Price ($)]]</f>
        <v>-25756.036569338721</v>
      </c>
      <c r="Y801" s="28">
        <v>1</v>
      </c>
      <c r="Z801" s="28">
        <v>8</v>
      </c>
    </row>
    <row r="802" spans="1:26" x14ac:dyDescent="0.15">
      <c r="A802" s="31">
        <v>34471.123909210743</v>
      </c>
      <c r="B802" s="32">
        <v>10.987789999999999</v>
      </c>
      <c r="C802" s="32">
        <v>184.53952806666666</v>
      </c>
      <c r="D802" s="32">
        <f>C802/Table1[[#This Row],[Std. Price ($)]]</f>
        <v>16.794963142421423</v>
      </c>
      <c r="E802" s="28">
        <v>50</v>
      </c>
      <c r="F802" s="28">
        <f>Table1[[#This Row],[APU
(units)]]*(1+Table1[[#This Row],[APU Trend]])^0</f>
        <v>50</v>
      </c>
      <c r="G802" s="28">
        <f>Table1[[#This Row],[APU
(units)]]*(1+Table1[[#This Row],[APU Trend]])^1</f>
        <v>75</v>
      </c>
      <c r="H802" s="28">
        <f>Table1[[#This Row],[APU
(units)]]*(1+Table1[[#This Row],[APU Trend]])^2</f>
        <v>112.5</v>
      </c>
      <c r="I802" s="55">
        <f>Table1[[#This Row],[APU
(units)]]*(1+Table1[[#This Row],[APU Trend]])^3</f>
        <v>168.75</v>
      </c>
      <c r="J802" s="55">
        <f>Table1[[#This Row],[APU
(units)]]*(1+Table1[[#This Row],[APU Trend]])^4</f>
        <v>253.125</v>
      </c>
      <c r="K802" s="55">
        <f>Table1[[#This Row],[APU
(units)]]*(1+Table1[[#This Row],[APU Trend]])^5</f>
        <v>379.6875</v>
      </c>
      <c r="L802" s="55">
        <f>Table1[[#This Row],[APU
(units)]]*(1+Table1[[#This Row],[APU Trend]])^6</f>
        <v>569.53125</v>
      </c>
      <c r="M802" s="55">
        <f>Table1[[#This Row],[APU
(units)]]*(1+Table1[[#This Row],[APU Trend]])^7</f>
        <v>854.296875</v>
      </c>
      <c r="N802" s="55">
        <f>Table1[[#This Row],[APU
(units)]]*(1+Table1[[#This Row],[APU Trend]])^8</f>
        <v>1281.4453125</v>
      </c>
      <c r="O802" s="55">
        <f>Table1[[#This Row],[APU
(units)]]*(1+Table1[[#This Row],[APU Trend]])^9</f>
        <v>1922.16796875</v>
      </c>
      <c r="P802" s="55">
        <f>Table1[[#This Row],[APU
(units)]]*(1+Table1[[#This Row],[APU Trend]])^10</f>
        <v>2883.251953125</v>
      </c>
      <c r="Q802" s="55">
        <f>Table1[[#This Row],[APU
(units)]]*(1+Table1[[#This Row],[APU Trend]])^11</f>
        <v>4324.8779296875</v>
      </c>
      <c r="R802" s="55">
        <f>SUM(Table1[[#This Row],[Oct]:[September]])</f>
        <v>12874.6337890625</v>
      </c>
      <c r="S802" s="55">
        <f>Table1[[#This Row],[On-Hand Stock ($)]]*Table1[[#This Row],[APU Trend]]</f>
        <v>92.269764033333331</v>
      </c>
      <c r="T802" s="87">
        <v>0.5</v>
      </c>
      <c r="U802" s="87" t="b">
        <f>IF(AND(Table1[[#This Row],[INVENTROY SIZING]]&lt;0,Table1[[#This Row],[Lead Time (days)]]&lt;30),TRUE,FALSE)</f>
        <v>0</v>
      </c>
      <c r="V802" s="28">
        <v>1</v>
      </c>
      <c r="W802" s="28">
        <f>1.65+SQRT((30)*Table1[[#This Row],[Demand variability (COV)]])+(V802*Table1[[#This Row],[APU
(units)]])^2</f>
        <v>2507.1272255750519</v>
      </c>
      <c r="X802" s="28">
        <f>(Table1[[#This Row],[INVENTORY IN UNITS ON HAND]]-W802)*Table1[[#This Row],[Std. Price ($)]]</f>
        <v>-27363.24792983463</v>
      </c>
      <c r="Y802" s="28">
        <v>1</v>
      </c>
      <c r="Z802" s="28">
        <v>8</v>
      </c>
    </row>
    <row r="803" spans="1:26" x14ac:dyDescent="0.15">
      <c r="A803" s="31">
        <v>24295.596512186501</v>
      </c>
      <c r="B803" s="32">
        <v>32.073699999999995</v>
      </c>
      <c r="C803" s="32">
        <v>402.36036960365897</v>
      </c>
      <c r="D803" s="32">
        <f>C803/Table1[[#This Row],[Std. Price ($)]]</f>
        <v>12.544869148357035</v>
      </c>
      <c r="E803" s="28">
        <v>50</v>
      </c>
      <c r="F803" s="28">
        <f>Table1[[#This Row],[APU
(units)]]*(1+Table1[[#This Row],[APU Trend]])^0</f>
        <v>50</v>
      </c>
      <c r="G803" s="28">
        <f>Table1[[#This Row],[APU
(units)]]*(1+Table1[[#This Row],[APU Trend]])^1</f>
        <v>90</v>
      </c>
      <c r="H803" s="28">
        <f>Table1[[#This Row],[APU
(units)]]*(1+Table1[[#This Row],[APU Trend]])^2</f>
        <v>162</v>
      </c>
      <c r="I803" s="55">
        <f>Table1[[#This Row],[APU
(units)]]*(1+Table1[[#This Row],[APU Trend]])^3</f>
        <v>291.60000000000002</v>
      </c>
      <c r="J803" s="55">
        <f>Table1[[#This Row],[APU
(units)]]*(1+Table1[[#This Row],[APU Trend]])^4</f>
        <v>524.88000000000011</v>
      </c>
      <c r="K803" s="55">
        <f>Table1[[#This Row],[APU
(units)]]*(1+Table1[[#This Row],[APU Trend]])^5</f>
        <v>944.78400000000033</v>
      </c>
      <c r="L803" s="55">
        <f>Table1[[#This Row],[APU
(units)]]*(1+Table1[[#This Row],[APU Trend]])^6</f>
        <v>1700.6112000000005</v>
      </c>
      <c r="M803" s="55">
        <f>Table1[[#This Row],[APU
(units)]]*(1+Table1[[#This Row],[APU Trend]])^7</f>
        <v>3061.1001600000009</v>
      </c>
      <c r="N803" s="55">
        <f>Table1[[#This Row],[APU
(units)]]*(1+Table1[[#This Row],[APU Trend]])^8</f>
        <v>5509.9802880000016</v>
      </c>
      <c r="O803" s="55">
        <f>Table1[[#This Row],[APU
(units)]]*(1+Table1[[#This Row],[APU Trend]])^9</f>
        <v>9917.9645184000037</v>
      </c>
      <c r="P803" s="55">
        <f>Table1[[#This Row],[APU
(units)]]*(1+Table1[[#This Row],[APU Trend]])^10</f>
        <v>17852.336133120007</v>
      </c>
      <c r="Q803" s="55">
        <f>Table1[[#This Row],[APU
(units)]]*(1+Table1[[#This Row],[APU Trend]])^11</f>
        <v>32134.205039616019</v>
      </c>
      <c r="R803" s="55">
        <f>SUM(Table1[[#This Row],[Oct]:[September]])</f>
        <v>72239.461339136033</v>
      </c>
      <c r="S803" s="55">
        <f>Table1[[#This Row],[On-Hand Stock ($)]]*Table1[[#This Row],[APU Trend]]</f>
        <v>321.88829568292721</v>
      </c>
      <c r="T803" s="87">
        <v>0.8</v>
      </c>
      <c r="U803" s="87" t="b">
        <f>IF(AND(Table1[[#This Row],[INVENTROY SIZING]]&lt;0,Table1[[#This Row],[Lead Time (days)]]&lt;30),TRUE,FALSE)</f>
        <v>0</v>
      </c>
      <c r="V803" s="28">
        <v>0.89</v>
      </c>
      <c r="W803" s="28">
        <f>1.65+SQRT((30)*Table1[[#This Row],[Demand variability (COV)]])+(V803*Table1[[#This Row],[APU
(units)]])^2</f>
        <v>1985.186335345031</v>
      </c>
      <c r="X803" s="28">
        <f>(Table1[[#This Row],[INVENTORY IN UNITS ON HAND]]-W803)*Table1[[#This Row],[Std. Price ($)]]</f>
        <v>-63269.910594352252</v>
      </c>
      <c r="Y803" s="28">
        <v>0.36</v>
      </c>
      <c r="Z803" s="28">
        <v>16</v>
      </c>
    </row>
    <row r="804" spans="1:26" x14ac:dyDescent="0.15">
      <c r="A804" s="31">
        <v>63597.983802615898</v>
      </c>
      <c r="B804" s="32">
        <v>7.3529999999999998</v>
      </c>
      <c r="C804" s="32">
        <v>204.30644138666673</v>
      </c>
      <c r="D804" s="32">
        <f>C804/Table1[[#This Row],[Std. Price ($)]]</f>
        <v>27.785453744956715</v>
      </c>
      <c r="E804" s="28">
        <v>26</v>
      </c>
      <c r="F804" s="28">
        <f>Table1[[#This Row],[APU
(units)]]*(1+Table1[[#This Row],[APU Trend]])^0</f>
        <v>26</v>
      </c>
      <c r="G804" s="28">
        <f>Table1[[#This Row],[APU
(units)]]*(1+Table1[[#This Row],[APU Trend]])^1</f>
        <v>57.2</v>
      </c>
      <c r="H804" s="28">
        <f>Table1[[#This Row],[APU
(units)]]*(1+Table1[[#This Row],[APU Trend]])^2</f>
        <v>125.84000000000002</v>
      </c>
      <c r="I804" s="55">
        <f>Table1[[#This Row],[APU
(units)]]*(1+Table1[[#This Row],[APU Trend]])^3</f>
        <v>276.84800000000007</v>
      </c>
      <c r="J804" s="55">
        <f>Table1[[#This Row],[APU
(units)]]*(1+Table1[[#This Row],[APU Trend]])^4</f>
        <v>609.06560000000013</v>
      </c>
      <c r="K804" s="55">
        <f>Table1[[#This Row],[APU
(units)]]*(1+Table1[[#This Row],[APU Trend]])^5</f>
        <v>1339.9443200000005</v>
      </c>
      <c r="L804" s="55">
        <f>Table1[[#This Row],[APU
(units)]]*(1+Table1[[#This Row],[APU Trend]])^6</f>
        <v>2947.8775040000014</v>
      </c>
      <c r="M804" s="55">
        <f>Table1[[#This Row],[APU
(units)]]*(1+Table1[[#This Row],[APU Trend]])^7</f>
        <v>6485.3305088000043</v>
      </c>
      <c r="N804" s="55">
        <f>Table1[[#This Row],[APU
(units)]]*(1+Table1[[#This Row],[APU Trend]])^8</f>
        <v>14267.727119360008</v>
      </c>
      <c r="O804" s="55">
        <f>Table1[[#This Row],[APU
(units)]]*(1+Table1[[#This Row],[APU Trend]])^9</f>
        <v>31388.999662592018</v>
      </c>
      <c r="P804" s="55">
        <f>Table1[[#This Row],[APU
(units)]]*(1+Table1[[#This Row],[APU Trend]])^10</f>
        <v>69055.799257702456</v>
      </c>
      <c r="Q804" s="55">
        <f>Table1[[#This Row],[APU
(units)]]*(1+Table1[[#This Row],[APU Trend]])^11</f>
        <v>151922.7583669454</v>
      </c>
      <c r="R804" s="55">
        <f>SUM(Table1[[#This Row],[Oct]:[September]])</f>
        <v>278503.39033939992</v>
      </c>
      <c r="S804" s="55">
        <f>Table1[[#This Row],[On-Hand Stock ($)]]*Table1[[#This Row],[APU Trend]]</f>
        <v>245.16772966400006</v>
      </c>
      <c r="T804" s="87">
        <v>1.2</v>
      </c>
      <c r="U804" s="87" t="b">
        <f>IF(AND(Table1[[#This Row],[INVENTROY SIZING]]&lt;0,Table1[[#This Row],[Lead Time (days)]]&lt;30),TRUE,FALSE)</f>
        <v>0</v>
      </c>
      <c r="V804" s="28">
        <v>1</v>
      </c>
      <c r="W804" s="28">
        <f>1.65+SQRT((30)*Table1[[#This Row],[Demand variability (COV)]])+(V804*Table1[[#This Row],[APU
(units)]])^2</f>
        <v>684.57820323027556</v>
      </c>
      <c r="X804" s="28">
        <f>(Table1[[#This Row],[INVENTORY IN UNITS ON HAND]]-W804)*Table1[[#This Row],[Std. Price ($)]]</f>
        <v>-4829.3970869655495</v>
      </c>
      <c r="Y804" s="28">
        <v>1.6</v>
      </c>
      <c r="Z804" s="28">
        <v>16</v>
      </c>
    </row>
    <row r="805" spans="1:26" x14ac:dyDescent="0.15">
      <c r="A805" s="31">
        <v>80417.466755196147</v>
      </c>
      <c r="B805" s="32">
        <v>12.254999999999999</v>
      </c>
      <c r="C805" s="32">
        <v>253.15845101956984</v>
      </c>
      <c r="D805" s="32">
        <f>C805/Table1[[#This Row],[Std. Price ($)]]</f>
        <v>20.657564342682161</v>
      </c>
      <c r="E805" s="28">
        <v>106</v>
      </c>
      <c r="F805" s="28">
        <f>Table1[[#This Row],[APU
(units)]]*(1+Table1[[#This Row],[APU Trend]])^0</f>
        <v>106</v>
      </c>
      <c r="G805" s="28">
        <f>Table1[[#This Row],[APU
(units)]]*(1+Table1[[#This Row],[APU Trend]])^1</f>
        <v>127.19999999999999</v>
      </c>
      <c r="H805" s="28">
        <f>Table1[[#This Row],[APU
(units)]]*(1+Table1[[#This Row],[APU Trend]])^2</f>
        <v>152.63999999999999</v>
      </c>
      <c r="I805" s="55">
        <f>Table1[[#This Row],[APU
(units)]]*(1+Table1[[#This Row],[APU Trend]])^3</f>
        <v>183.16800000000001</v>
      </c>
      <c r="J805" s="55">
        <f>Table1[[#This Row],[APU
(units)]]*(1+Table1[[#This Row],[APU Trend]])^4</f>
        <v>219.80159999999998</v>
      </c>
      <c r="K805" s="55">
        <f>Table1[[#This Row],[APU
(units)]]*(1+Table1[[#This Row],[APU Trend]])^5</f>
        <v>263.76191999999998</v>
      </c>
      <c r="L805" s="55">
        <f>Table1[[#This Row],[APU
(units)]]*(1+Table1[[#This Row],[APU Trend]])^6</f>
        <v>316.51430399999998</v>
      </c>
      <c r="M805" s="55">
        <f>Table1[[#This Row],[APU
(units)]]*(1+Table1[[#This Row],[APU Trend]])^7</f>
        <v>379.81716479999994</v>
      </c>
      <c r="N805" s="55">
        <f>Table1[[#This Row],[APU
(units)]]*(1+Table1[[#This Row],[APU Trend]])^8</f>
        <v>455.78059775999992</v>
      </c>
      <c r="O805" s="55">
        <f>Table1[[#This Row],[APU
(units)]]*(1+Table1[[#This Row],[APU Trend]])^9</f>
        <v>546.93671731199993</v>
      </c>
      <c r="P805" s="55">
        <f>Table1[[#This Row],[APU
(units)]]*(1+Table1[[#This Row],[APU Trend]])^10</f>
        <v>656.32406077439987</v>
      </c>
      <c r="Q805" s="55">
        <f>Table1[[#This Row],[APU
(units)]]*(1+Table1[[#This Row],[APU Trend]])^11</f>
        <v>787.58887292927989</v>
      </c>
      <c r="R805" s="55">
        <f>SUM(Table1[[#This Row],[Oct]:[September]])</f>
        <v>4195.5332375756798</v>
      </c>
      <c r="S805" s="55">
        <f>Table1[[#This Row],[On-Hand Stock ($)]]*Table1[[#This Row],[APU Trend]]</f>
        <v>50.631690203913969</v>
      </c>
      <c r="T805" s="87">
        <v>0.2</v>
      </c>
      <c r="U805" s="87" t="b">
        <f>IF(AND(Table1[[#This Row],[INVENTROY SIZING]]&lt;0,Table1[[#This Row],[Lead Time (days)]]&lt;30),TRUE,FALSE)</f>
        <v>0</v>
      </c>
      <c r="V805" s="28">
        <v>0.96</v>
      </c>
      <c r="W805" s="28">
        <f>1.65+SQRT((30)*Table1[[#This Row],[Demand variability (COV)]])+(V805*Table1[[#This Row],[APU
(units)]])^2</f>
        <v>10359.486212787524</v>
      </c>
      <c r="X805" s="28">
        <f>(Table1[[#This Row],[INVENTORY IN UNITS ON HAND]]-W805)*Table1[[#This Row],[Std. Price ($)]]</f>
        <v>-126702.34508669152</v>
      </c>
      <c r="Y805" s="28">
        <v>0.25</v>
      </c>
      <c r="Z805" s="28">
        <v>15</v>
      </c>
    </row>
    <row r="806" spans="1:26" x14ac:dyDescent="0.15">
      <c r="A806" s="31">
        <v>25454.283108057585</v>
      </c>
      <c r="B806" s="32">
        <v>8.8982875599999982</v>
      </c>
      <c r="C806" s="32">
        <v>128.36915828240535</v>
      </c>
      <c r="D806" s="32">
        <f>C806/Table1[[#This Row],[Std. Price ($)]]</f>
        <v>14.426276675914188</v>
      </c>
      <c r="E806" s="28">
        <v>82</v>
      </c>
      <c r="F806" s="28">
        <f>Table1[[#This Row],[APU
(units)]]*(1+Table1[[#This Row],[APU Trend]])^0</f>
        <v>82</v>
      </c>
      <c r="G806" s="28">
        <f>Table1[[#This Row],[APU
(units)]]*(1+Table1[[#This Row],[APU Trend]])^1</f>
        <v>114.8</v>
      </c>
      <c r="H806" s="28">
        <f>Table1[[#This Row],[APU
(units)]]*(1+Table1[[#This Row],[APU Trend]])^2</f>
        <v>160.71999999999997</v>
      </c>
      <c r="I806" s="55">
        <f>Table1[[#This Row],[APU
(units)]]*(1+Table1[[#This Row],[APU Trend]])^3</f>
        <v>225.00799999999995</v>
      </c>
      <c r="J806" s="55">
        <f>Table1[[#This Row],[APU
(units)]]*(1+Table1[[#This Row],[APU Trend]])^4</f>
        <v>315.01119999999992</v>
      </c>
      <c r="K806" s="55">
        <f>Table1[[#This Row],[APU
(units)]]*(1+Table1[[#This Row],[APU Trend]])^5</f>
        <v>441.01567999999986</v>
      </c>
      <c r="L806" s="55">
        <f>Table1[[#This Row],[APU
(units)]]*(1+Table1[[#This Row],[APU Trend]])^6</f>
        <v>617.42195199999969</v>
      </c>
      <c r="M806" s="55">
        <f>Table1[[#This Row],[APU
(units)]]*(1+Table1[[#This Row],[APU Trend]])^7</f>
        <v>864.39073279999945</v>
      </c>
      <c r="N806" s="55">
        <f>Table1[[#This Row],[APU
(units)]]*(1+Table1[[#This Row],[APU Trend]])^8</f>
        <v>1210.1470259199994</v>
      </c>
      <c r="O806" s="55">
        <f>Table1[[#This Row],[APU
(units)]]*(1+Table1[[#This Row],[APU Trend]])^9</f>
        <v>1694.2058362879989</v>
      </c>
      <c r="P806" s="55">
        <f>Table1[[#This Row],[APU
(units)]]*(1+Table1[[#This Row],[APU Trend]])^10</f>
        <v>2371.8881708031981</v>
      </c>
      <c r="Q806" s="55">
        <f>Table1[[#This Row],[APU
(units)]]*(1+Table1[[#This Row],[APU Trend]])^11</f>
        <v>3320.6434391244775</v>
      </c>
      <c r="R806" s="55">
        <f>SUM(Table1[[#This Row],[Oct]:[September]])</f>
        <v>11417.252036935672</v>
      </c>
      <c r="S806" s="55">
        <f>Table1[[#This Row],[On-Hand Stock ($)]]*Table1[[#This Row],[APU Trend]]</f>
        <v>51.34766331296214</v>
      </c>
      <c r="T806" s="87">
        <v>0.4</v>
      </c>
      <c r="U806" s="87" t="b">
        <f>IF(AND(Table1[[#This Row],[INVENTROY SIZING]]&lt;0,Table1[[#This Row],[Lead Time (days)]]&lt;30),TRUE,FALSE)</f>
        <v>0</v>
      </c>
      <c r="V806" s="28">
        <v>1</v>
      </c>
      <c r="W806" s="28">
        <f>1.65+SQRT((30)*Table1[[#This Row],[Demand variability (COV)]])+(V806*Table1[[#This Row],[APU
(units)]])^2</f>
        <v>6730.5489794855666</v>
      </c>
      <c r="X806" s="28">
        <f>(Table1[[#This Row],[INVENTORY IN UNITS ON HAND]]-W806)*Table1[[#This Row],[Std. Price ($)]]</f>
        <v>-59761.991097844701</v>
      </c>
      <c r="Y806" s="28">
        <v>0.8</v>
      </c>
      <c r="Z806" s="28">
        <v>5</v>
      </c>
    </row>
    <row r="807" spans="1:26" x14ac:dyDescent="0.15">
      <c r="A807" s="31">
        <v>71418.147900776312</v>
      </c>
      <c r="B807" s="32">
        <v>7.5874617999999989</v>
      </c>
      <c r="C807" s="32">
        <v>1194.7986738655968</v>
      </c>
      <c r="D807" s="32">
        <f>C807/Table1[[#This Row],[Std. Price ($)]]</f>
        <v>157.47014026029061</v>
      </c>
      <c r="E807" s="28">
        <v>66</v>
      </c>
      <c r="F807" s="28">
        <f>Table1[[#This Row],[APU
(units)]]*(1+Table1[[#This Row],[APU Trend]])^0</f>
        <v>66</v>
      </c>
      <c r="G807" s="28">
        <f>Table1[[#This Row],[APU
(units)]]*(1+Table1[[#This Row],[APU Trend]])^1</f>
        <v>79.2</v>
      </c>
      <c r="H807" s="28">
        <f>Table1[[#This Row],[APU
(units)]]*(1+Table1[[#This Row],[APU Trend]])^2</f>
        <v>95.039999999999992</v>
      </c>
      <c r="I807" s="55">
        <f>Table1[[#This Row],[APU
(units)]]*(1+Table1[[#This Row],[APU Trend]])^3</f>
        <v>114.048</v>
      </c>
      <c r="J807" s="55">
        <f>Table1[[#This Row],[APU
(units)]]*(1+Table1[[#This Row],[APU Trend]])^4</f>
        <v>136.85759999999999</v>
      </c>
      <c r="K807" s="55">
        <f>Table1[[#This Row],[APU
(units)]]*(1+Table1[[#This Row],[APU Trend]])^5</f>
        <v>164.22911999999999</v>
      </c>
      <c r="L807" s="55">
        <f>Table1[[#This Row],[APU
(units)]]*(1+Table1[[#This Row],[APU Trend]])^6</f>
        <v>197.07494399999999</v>
      </c>
      <c r="M807" s="55">
        <f>Table1[[#This Row],[APU
(units)]]*(1+Table1[[#This Row],[APU Trend]])^7</f>
        <v>236.48993279999996</v>
      </c>
      <c r="N807" s="55">
        <f>Table1[[#This Row],[APU
(units)]]*(1+Table1[[#This Row],[APU Trend]])^8</f>
        <v>283.78791935999993</v>
      </c>
      <c r="O807" s="55">
        <f>Table1[[#This Row],[APU
(units)]]*(1+Table1[[#This Row],[APU Trend]])^9</f>
        <v>340.54550323199999</v>
      </c>
      <c r="P807" s="55">
        <f>Table1[[#This Row],[APU
(units)]]*(1+Table1[[#This Row],[APU Trend]])^10</f>
        <v>408.65460387839994</v>
      </c>
      <c r="Q807" s="55">
        <f>Table1[[#This Row],[APU
(units)]]*(1+Table1[[#This Row],[APU Trend]])^11</f>
        <v>490.38552465407992</v>
      </c>
      <c r="R807" s="55">
        <f>SUM(Table1[[#This Row],[Oct]:[September]])</f>
        <v>2612.3131479244794</v>
      </c>
      <c r="S807" s="55">
        <f>Table1[[#This Row],[On-Hand Stock ($)]]*Table1[[#This Row],[APU Trend]]</f>
        <v>238.95973477311938</v>
      </c>
      <c r="T807" s="87">
        <v>0.2</v>
      </c>
      <c r="U807" s="87" t="b">
        <f>IF(AND(Table1[[#This Row],[INVENTROY SIZING]]&lt;0,Table1[[#This Row],[Lead Time (days)]]&lt;30),TRUE,FALSE)</f>
        <v>0</v>
      </c>
      <c r="V807" s="28">
        <v>1</v>
      </c>
      <c r="W807" s="28">
        <f>1.65+SQRT((30)*Table1[[#This Row],[Demand variability (COV)]])+(V807*Table1[[#This Row],[APU
(units)]])^2</f>
        <v>4361.3648351242009</v>
      </c>
      <c r="X807" s="28">
        <f>(Table1[[#This Row],[INVENTORY IN UNITS ON HAND]]-W807)*Table1[[#This Row],[Std. Price ($)]]</f>
        <v>-31896.890408502572</v>
      </c>
      <c r="Y807" s="28">
        <v>0.46</v>
      </c>
      <c r="Z807" s="28">
        <v>88</v>
      </c>
    </row>
    <row r="808" spans="1:26" x14ac:dyDescent="0.15">
      <c r="A808" s="31">
        <v>53420.790356353653</v>
      </c>
      <c r="B808" s="32">
        <v>18.790999999999997</v>
      </c>
      <c r="C808" s="32">
        <v>1428.7491160799998</v>
      </c>
      <c r="D808" s="32">
        <f>C808/Table1[[#This Row],[Std. Price ($)]]</f>
        <v>76.03369251663031</v>
      </c>
      <c r="E808" s="28">
        <v>90</v>
      </c>
      <c r="F808" s="28">
        <f>Table1[[#This Row],[APU
(units)]]*(1+Table1[[#This Row],[APU Trend]])^0</f>
        <v>90</v>
      </c>
      <c r="G808" s="28">
        <f>Table1[[#This Row],[APU
(units)]]*(1+Table1[[#This Row],[APU Trend]])^1</f>
        <v>162</v>
      </c>
      <c r="H808" s="28">
        <f>Table1[[#This Row],[APU
(units)]]*(1+Table1[[#This Row],[APU Trend]])^2</f>
        <v>291.60000000000002</v>
      </c>
      <c r="I808" s="55">
        <f>Table1[[#This Row],[APU
(units)]]*(1+Table1[[#This Row],[APU Trend]])^3</f>
        <v>524.88000000000011</v>
      </c>
      <c r="J808" s="55">
        <f>Table1[[#This Row],[APU
(units)]]*(1+Table1[[#This Row],[APU Trend]])^4</f>
        <v>944.78400000000022</v>
      </c>
      <c r="K808" s="55">
        <f>Table1[[#This Row],[APU
(units)]]*(1+Table1[[#This Row],[APU Trend]])^5</f>
        <v>1700.6112000000005</v>
      </c>
      <c r="L808" s="55">
        <f>Table1[[#This Row],[APU
(units)]]*(1+Table1[[#This Row],[APU Trend]])^6</f>
        <v>3061.1001600000009</v>
      </c>
      <c r="M808" s="55">
        <f>Table1[[#This Row],[APU
(units)]]*(1+Table1[[#This Row],[APU Trend]])^7</f>
        <v>5509.9802880000016</v>
      </c>
      <c r="N808" s="55">
        <f>Table1[[#This Row],[APU
(units)]]*(1+Table1[[#This Row],[APU Trend]])^8</f>
        <v>9917.9645184000037</v>
      </c>
      <c r="O808" s="55">
        <f>Table1[[#This Row],[APU
(units)]]*(1+Table1[[#This Row],[APU Trend]])^9</f>
        <v>17852.336133120007</v>
      </c>
      <c r="P808" s="55">
        <f>Table1[[#This Row],[APU
(units)]]*(1+Table1[[#This Row],[APU Trend]])^10</f>
        <v>32134.205039616016</v>
      </c>
      <c r="Q808" s="55">
        <f>Table1[[#This Row],[APU
(units)]]*(1+Table1[[#This Row],[APU Trend]])^11</f>
        <v>57841.569071308833</v>
      </c>
      <c r="R808" s="55">
        <f>SUM(Table1[[#This Row],[Oct]:[September]])</f>
        <v>130031.03041044486</v>
      </c>
      <c r="S808" s="55">
        <f>Table1[[#This Row],[On-Hand Stock ($)]]*Table1[[#This Row],[APU Trend]]</f>
        <v>1142.9992928639999</v>
      </c>
      <c r="T808" s="87">
        <v>0.8</v>
      </c>
      <c r="U808" s="87" t="b">
        <f>IF(AND(Table1[[#This Row],[INVENTROY SIZING]]&lt;0,Table1[[#This Row],[Lead Time (days)]]&lt;30),TRUE,FALSE)</f>
        <v>0</v>
      </c>
      <c r="V808" s="28">
        <v>1</v>
      </c>
      <c r="W808" s="28">
        <f>1.65+SQRT((30)*Table1[[#This Row],[Demand variability (COV)]])+(V808*Table1[[#This Row],[APU
(units)]])^2</f>
        <v>8107.4206152185016</v>
      </c>
      <c r="X808" s="28">
        <f>(Table1[[#This Row],[INVENTORY IN UNITS ON HAND]]-W808)*Table1[[#This Row],[Std. Price ($)]]</f>
        <v>-150917.79166449083</v>
      </c>
      <c r="Y808" s="28">
        <v>1.1100000000000001</v>
      </c>
      <c r="Z808" s="28">
        <v>16</v>
      </c>
    </row>
    <row r="809" spans="1:26" x14ac:dyDescent="0.15">
      <c r="A809" s="31">
        <v>61732.081993941269</v>
      </c>
      <c r="B809" s="32">
        <v>110.21594922999999</v>
      </c>
      <c r="C809" s="32">
        <v>5017.3029551695208</v>
      </c>
      <c r="D809" s="32">
        <f>C809/Table1[[#This Row],[Std. Price ($)]]</f>
        <v>45.522476467533309</v>
      </c>
      <c r="E809" s="28">
        <v>34</v>
      </c>
      <c r="F809" s="28">
        <f>Table1[[#This Row],[APU
(units)]]*(1+Table1[[#This Row],[APU Trend]])^0</f>
        <v>34</v>
      </c>
      <c r="G809" s="28">
        <f>Table1[[#This Row],[APU
(units)]]*(1+Table1[[#This Row],[APU Trend]])^1</f>
        <v>20.399999999999999</v>
      </c>
      <c r="H809" s="28">
        <f>Table1[[#This Row],[APU
(units)]]*(1+Table1[[#This Row],[APU Trend]])^2</f>
        <v>12.24</v>
      </c>
      <c r="I809" s="55">
        <f>Table1[[#This Row],[APU
(units)]]*(1+Table1[[#This Row],[APU Trend]])^3</f>
        <v>7.3440000000000003</v>
      </c>
      <c r="J809" s="55">
        <f>Table1[[#This Row],[APU
(units)]]*(1+Table1[[#This Row],[APU Trend]])^4</f>
        <v>4.4063999999999997</v>
      </c>
      <c r="K809" s="55">
        <f>Table1[[#This Row],[APU
(units)]]*(1+Table1[[#This Row],[APU Trend]])^5</f>
        <v>2.64384</v>
      </c>
      <c r="L809" s="55">
        <f>Table1[[#This Row],[APU
(units)]]*(1+Table1[[#This Row],[APU Trend]])^6</f>
        <v>1.5863039999999999</v>
      </c>
      <c r="M809" s="55">
        <f>Table1[[#This Row],[APU
(units)]]*(1+Table1[[#This Row],[APU Trend]])^7</f>
        <v>0.95178239999999992</v>
      </c>
      <c r="N809" s="55">
        <f>Table1[[#This Row],[APU
(units)]]*(1+Table1[[#This Row],[APU Trend]])^8</f>
        <v>0.57106943999999993</v>
      </c>
      <c r="O809" s="55">
        <f>Table1[[#This Row],[APU
(units)]]*(1+Table1[[#This Row],[APU Trend]])^9</f>
        <v>0.34264166399999996</v>
      </c>
      <c r="P809" s="55">
        <f>Table1[[#This Row],[APU
(units)]]*(1+Table1[[#This Row],[APU Trend]])^10</f>
        <v>0.20558499839999997</v>
      </c>
      <c r="Q809" s="55">
        <f>Table1[[#This Row],[APU
(units)]]*(1+Table1[[#This Row],[APU Trend]])^11</f>
        <v>0.12335099903999998</v>
      </c>
      <c r="R809" s="55">
        <f>SUM(Table1[[#This Row],[Oct]:[September]])</f>
        <v>84.814973501439994</v>
      </c>
      <c r="S809" s="55">
        <f>Table1[[#This Row],[On-Hand Stock ($)]]*Table1[[#This Row],[APU Trend]]</f>
        <v>-2006.9211820678083</v>
      </c>
      <c r="T809" s="87">
        <v>-0.4</v>
      </c>
      <c r="U809" s="87" t="b">
        <f>IF(AND(Table1[[#This Row],[INVENTROY SIZING]]&lt;0,Table1[[#This Row],[Lead Time (days)]]&lt;30),TRUE,FALSE)</f>
        <v>0</v>
      </c>
      <c r="V809" s="28">
        <v>1</v>
      </c>
      <c r="W809" s="28">
        <f>1.65+SQRT((30)*Table1[[#This Row],[Demand variability (COV)]])+(V809*Table1[[#This Row],[APU
(units)]])^2</f>
        <v>1162.8749401910452</v>
      </c>
      <c r="X809" s="28">
        <f>(Table1[[#This Row],[INVENTORY IN UNITS ON HAND]]-W809)*Table1[[#This Row],[Std. Price ($)]]</f>
        <v>-123150.06241376599</v>
      </c>
      <c r="Y809" s="28">
        <v>0.91</v>
      </c>
      <c r="Z809" s="28">
        <v>38</v>
      </c>
    </row>
    <row r="810" spans="1:26" x14ac:dyDescent="0.15">
      <c r="A810" s="31">
        <v>38857.403404142045</v>
      </c>
      <c r="B810" s="32">
        <v>9.3993085099999991</v>
      </c>
      <c r="C810" s="32">
        <v>82.242742743723099</v>
      </c>
      <c r="D810" s="32">
        <f>C810/Table1[[#This Row],[Std. Price ($)]]</f>
        <v>8.7498716162177672</v>
      </c>
      <c r="E810" s="28">
        <v>66</v>
      </c>
      <c r="F810" s="28">
        <f>Table1[[#This Row],[APU
(units)]]*(1+Table1[[#This Row],[APU Trend]])^0</f>
        <v>66</v>
      </c>
      <c r="G810" s="28">
        <f>Table1[[#This Row],[APU
(units)]]*(1+Table1[[#This Row],[APU Trend]])^1</f>
        <v>92.399999999999991</v>
      </c>
      <c r="H810" s="28">
        <f>Table1[[#This Row],[APU
(units)]]*(1+Table1[[#This Row],[APU Trend]])^2</f>
        <v>129.35999999999999</v>
      </c>
      <c r="I810" s="55">
        <f>Table1[[#This Row],[APU
(units)]]*(1+Table1[[#This Row],[APU Trend]])^3</f>
        <v>181.10399999999996</v>
      </c>
      <c r="J810" s="55">
        <f>Table1[[#This Row],[APU
(units)]]*(1+Table1[[#This Row],[APU Trend]])^4</f>
        <v>253.54559999999992</v>
      </c>
      <c r="K810" s="55">
        <f>Table1[[#This Row],[APU
(units)]]*(1+Table1[[#This Row],[APU Trend]])^5</f>
        <v>354.96383999999989</v>
      </c>
      <c r="L810" s="55">
        <f>Table1[[#This Row],[APU
(units)]]*(1+Table1[[#This Row],[APU Trend]])^6</f>
        <v>496.9493759999998</v>
      </c>
      <c r="M810" s="55">
        <f>Table1[[#This Row],[APU
(units)]]*(1+Table1[[#This Row],[APU Trend]])^7</f>
        <v>695.72912639999959</v>
      </c>
      <c r="N810" s="55">
        <f>Table1[[#This Row],[APU
(units)]]*(1+Table1[[#This Row],[APU Trend]])^8</f>
        <v>974.02077695999935</v>
      </c>
      <c r="O810" s="55">
        <f>Table1[[#This Row],[APU
(units)]]*(1+Table1[[#This Row],[APU Trend]])^9</f>
        <v>1363.629087743999</v>
      </c>
      <c r="P810" s="55">
        <f>Table1[[#This Row],[APU
(units)]]*(1+Table1[[#This Row],[APU Trend]])^10</f>
        <v>1909.0807228415986</v>
      </c>
      <c r="Q810" s="55">
        <f>Table1[[#This Row],[APU
(units)]]*(1+Table1[[#This Row],[APU Trend]])^11</f>
        <v>2672.7130119782378</v>
      </c>
      <c r="R810" s="55">
        <f>SUM(Table1[[#This Row],[Oct]:[September]])</f>
        <v>9189.495541923834</v>
      </c>
      <c r="S810" s="55">
        <f>Table1[[#This Row],[On-Hand Stock ($)]]*Table1[[#This Row],[APU Trend]]</f>
        <v>32.897097097489244</v>
      </c>
      <c r="T810" s="87">
        <v>0.4</v>
      </c>
      <c r="U810" s="87" t="b">
        <f>IF(AND(Table1[[#This Row],[INVENTROY SIZING]]&lt;0,Table1[[#This Row],[Lead Time (days)]]&lt;30),TRUE,FALSE)</f>
        <v>0</v>
      </c>
      <c r="V810" s="28">
        <v>1</v>
      </c>
      <c r="W810" s="28">
        <f>1.65+SQRT((30)*Table1[[#This Row],[Demand variability (COV)]])+(V810*Table1[[#This Row],[APU
(units)]])^2</f>
        <v>4361.8213307229225</v>
      </c>
      <c r="X810" s="28">
        <f>(Table1[[#This Row],[INVENTORY IN UNITS ON HAND]]-W810)*Table1[[#This Row],[Std. Price ($)]]</f>
        <v>-40915.861610219763</v>
      </c>
      <c r="Y810" s="28">
        <v>0.57999999999999996</v>
      </c>
      <c r="Z810" s="28">
        <v>5</v>
      </c>
    </row>
    <row r="811" spans="1:26" x14ac:dyDescent="0.15">
      <c r="A811" s="31">
        <v>21236.624376848446</v>
      </c>
      <c r="B811" s="32">
        <v>5.9376618799999994</v>
      </c>
      <c r="C811" s="32">
        <v>502.19365729714366</v>
      </c>
      <c r="D811" s="32">
        <f>C811/Table1[[#This Row],[Std. Price ($)]]</f>
        <v>84.577678461061794</v>
      </c>
      <c r="E811" s="28">
        <v>34</v>
      </c>
      <c r="F811" s="28">
        <f>Table1[[#This Row],[APU
(units)]]*(1+Table1[[#This Row],[APU Trend]])^0</f>
        <v>34</v>
      </c>
      <c r="G811" s="28">
        <f>Table1[[#This Row],[APU
(units)]]*(1+Table1[[#This Row],[APU Trend]])^1</f>
        <v>61.2</v>
      </c>
      <c r="H811" s="28">
        <f>Table1[[#This Row],[APU
(units)]]*(1+Table1[[#This Row],[APU Trend]])^2</f>
        <v>110.16000000000001</v>
      </c>
      <c r="I811" s="55">
        <f>Table1[[#This Row],[APU
(units)]]*(1+Table1[[#This Row],[APU Trend]])^3</f>
        <v>198.28800000000001</v>
      </c>
      <c r="J811" s="55">
        <f>Table1[[#This Row],[APU
(units)]]*(1+Table1[[#This Row],[APU Trend]])^4</f>
        <v>356.91840000000008</v>
      </c>
      <c r="K811" s="55">
        <f>Table1[[#This Row],[APU
(units)]]*(1+Table1[[#This Row],[APU Trend]])^5</f>
        <v>642.45312000000024</v>
      </c>
      <c r="L811" s="55">
        <f>Table1[[#This Row],[APU
(units)]]*(1+Table1[[#This Row],[APU Trend]])^6</f>
        <v>1156.4156160000005</v>
      </c>
      <c r="M811" s="55">
        <f>Table1[[#This Row],[APU
(units)]]*(1+Table1[[#This Row],[APU Trend]])^7</f>
        <v>2081.5481088000006</v>
      </c>
      <c r="N811" s="55">
        <f>Table1[[#This Row],[APU
(units)]]*(1+Table1[[#This Row],[APU Trend]])^8</f>
        <v>3746.7865958400012</v>
      </c>
      <c r="O811" s="55">
        <f>Table1[[#This Row],[APU
(units)]]*(1+Table1[[#This Row],[APU Trend]])^9</f>
        <v>6744.2158725120025</v>
      </c>
      <c r="P811" s="55">
        <f>Table1[[#This Row],[APU
(units)]]*(1+Table1[[#This Row],[APU Trend]])^10</f>
        <v>12139.588570521606</v>
      </c>
      <c r="Q811" s="55">
        <f>Table1[[#This Row],[APU
(units)]]*(1+Table1[[#This Row],[APU Trend]])^11</f>
        <v>21851.259426938894</v>
      </c>
      <c r="R811" s="55">
        <f>SUM(Table1[[#This Row],[Oct]:[September]])</f>
        <v>49122.833710612504</v>
      </c>
      <c r="S811" s="55">
        <f>Table1[[#This Row],[On-Hand Stock ($)]]*Table1[[#This Row],[APU Trend]]</f>
        <v>401.75492583771495</v>
      </c>
      <c r="T811" s="87">
        <v>0.8</v>
      </c>
      <c r="U811" s="87" t="b">
        <f>IF(AND(Table1[[#This Row],[INVENTROY SIZING]]&lt;0,Table1[[#This Row],[Lead Time (days)]]&lt;30),TRUE,FALSE)</f>
        <v>0</v>
      </c>
      <c r="V811" s="28">
        <v>0.9</v>
      </c>
      <c r="W811" s="28">
        <f>1.65+SQRT((30)*Table1[[#This Row],[Demand variability (COV)]])+(V811*Table1[[#This Row],[APU
(units)]])^2</f>
        <v>944.08453701939516</v>
      </c>
      <c r="X811" s="28">
        <f>(Table1[[#This Row],[INVENTORY IN UNITS ON HAND]]-W811)*Table1[[#This Row],[Std. Price ($)]]</f>
        <v>-5103.4611096603667</v>
      </c>
      <c r="Y811" s="28">
        <v>1.23</v>
      </c>
      <c r="Z811" s="28">
        <v>46</v>
      </c>
    </row>
    <row r="812" spans="1:26" x14ac:dyDescent="0.15">
      <c r="A812" s="31">
        <v>59069.779427705602</v>
      </c>
      <c r="B812" s="32">
        <v>12.10183185</v>
      </c>
      <c r="C812" s="32">
        <v>256.57971436265746</v>
      </c>
      <c r="D812" s="32">
        <f>C812/Table1[[#This Row],[Std. Price ($)]]</f>
        <v>21.201725287784217</v>
      </c>
      <c r="E812" s="28">
        <v>26</v>
      </c>
      <c r="F812" s="28">
        <f>Table1[[#This Row],[APU
(units)]]*(1+Table1[[#This Row],[APU Trend]])^0</f>
        <v>26</v>
      </c>
      <c r="G812" s="28">
        <f>Table1[[#This Row],[APU
(units)]]*(1+Table1[[#This Row],[APU Trend]])^1</f>
        <v>31.2</v>
      </c>
      <c r="H812" s="28">
        <f>Table1[[#This Row],[APU
(units)]]*(1+Table1[[#This Row],[APU Trend]])^2</f>
        <v>37.44</v>
      </c>
      <c r="I812" s="55">
        <f>Table1[[#This Row],[APU
(units)]]*(1+Table1[[#This Row],[APU Trend]])^3</f>
        <v>44.927999999999997</v>
      </c>
      <c r="J812" s="55">
        <f>Table1[[#This Row],[APU
(units)]]*(1+Table1[[#This Row],[APU Trend]])^4</f>
        <v>53.913599999999995</v>
      </c>
      <c r="K812" s="55">
        <f>Table1[[#This Row],[APU
(units)]]*(1+Table1[[#This Row],[APU Trend]])^5</f>
        <v>64.69632</v>
      </c>
      <c r="L812" s="55">
        <f>Table1[[#This Row],[APU
(units)]]*(1+Table1[[#This Row],[APU Trend]])^6</f>
        <v>77.635583999999994</v>
      </c>
      <c r="M812" s="55">
        <f>Table1[[#This Row],[APU
(units)]]*(1+Table1[[#This Row],[APU Trend]])^7</f>
        <v>93.162700799999996</v>
      </c>
      <c r="N812" s="55">
        <f>Table1[[#This Row],[APU
(units)]]*(1+Table1[[#This Row],[APU Trend]])^8</f>
        <v>111.79524095999999</v>
      </c>
      <c r="O812" s="55">
        <f>Table1[[#This Row],[APU
(units)]]*(1+Table1[[#This Row],[APU Trend]])^9</f>
        <v>134.15428915199999</v>
      </c>
      <c r="P812" s="55">
        <f>Table1[[#This Row],[APU
(units)]]*(1+Table1[[#This Row],[APU Trend]])^10</f>
        <v>160.98514698239998</v>
      </c>
      <c r="Q812" s="55">
        <f>Table1[[#This Row],[APU
(units)]]*(1+Table1[[#This Row],[APU Trend]])^11</f>
        <v>193.18217637887997</v>
      </c>
      <c r="R812" s="55">
        <f>SUM(Table1[[#This Row],[Oct]:[September]])</f>
        <v>1029.0930582732799</v>
      </c>
      <c r="S812" s="55">
        <f>Table1[[#This Row],[On-Hand Stock ($)]]*Table1[[#This Row],[APU Trend]]</f>
        <v>51.315942872531494</v>
      </c>
      <c r="T812" s="87">
        <v>0.2</v>
      </c>
      <c r="U812" s="87" t="b">
        <f>IF(AND(Table1[[#This Row],[INVENTROY SIZING]]&lt;0,Table1[[#This Row],[Lead Time (days)]]&lt;30),TRUE,FALSE)</f>
        <v>0</v>
      </c>
      <c r="V812" s="28">
        <v>1</v>
      </c>
      <c r="W812" s="28">
        <f>1.65+SQRT((30)*Table1[[#This Row],[Demand variability (COV)]])+(V812*Table1[[#This Row],[APU
(units)]])^2</f>
        <v>687.83822850156002</v>
      </c>
      <c r="X812" s="28">
        <f>(Table1[[#This Row],[INVENTORY IN UNITS ON HAND]]-W812)*Table1[[#This Row],[Std. Price ($)]]</f>
        <v>-8067.5228669650987</v>
      </c>
      <c r="Y812" s="28">
        <v>3.46</v>
      </c>
      <c r="Z812" s="28">
        <v>6</v>
      </c>
    </row>
    <row r="813" spans="1:26" x14ac:dyDescent="0.15">
      <c r="A813" s="31">
        <v>81817.289208890521</v>
      </c>
      <c r="B813" s="32">
        <v>98.269818659999984</v>
      </c>
      <c r="C813" s="32">
        <v>10889.347779323927</v>
      </c>
      <c r="D813" s="32">
        <f>C813/Table1[[#This Row],[Std. Price ($)]]</f>
        <v>110.81070391510102</v>
      </c>
      <c r="E813" s="28">
        <v>90</v>
      </c>
      <c r="F813" s="28">
        <f>Table1[[#This Row],[APU
(units)]]*(1+Table1[[#This Row],[APU Trend]])^0</f>
        <v>90</v>
      </c>
      <c r="G813" s="28">
        <f>Table1[[#This Row],[APU
(units)]]*(1+Table1[[#This Row],[APU Trend]])^1</f>
        <v>27.000000000000004</v>
      </c>
      <c r="H813" s="28">
        <f>Table1[[#This Row],[APU
(units)]]*(1+Table1[[#This Row],[APU Trend]])^2</f>
        <v>8.1000000000000014</v>
      </c>
      <c r="I813" s="55">
        <f>Table1[[#This Row],[APU
(units)]]*(1+Table1[[#This Row],[APU Trend]])^3</f>
        <v>2.430000000000001</v>
      </c>
      <c r="J813" s="55">
        <f>Table1[[#This Row],[APU
(units)]]*(1+Table1[[#This Row],[APU Trend]])^4</f>
        <v>0.72900000000000043</v>
      </c>
      <c r="K813" s="55">
        <f>Table1[[#This Row],[APU
(units)]]*(1+Table1[[#This Row],[APU Trend]])^5</f>
        <v>0.21870000000000014</v>
      </c>
      <c r="L813" s="55">
        <f>Table1[[#This Row],[APU
(units)]]*(1+Table1[[#This Row],[APU Trend]])^6</f>
        <v>6.5610000000000057E-2</v>
      </c>
      <c r="M813" s="55">
        <f>Table1[[#This Row],[APU
(units)]]*(1+Table1[[#This Row],[APU Trend]])^7</f>
        <v>1.968300000000002E-2</v>
      </c>
      <c r="N813" s="55">
        <f>Table1[[#This Row],[APU
(units)]]*(1+Table1[[#This Row],[APU Trend]])^8</f>
        <v>5.9049000000000063E-3</v>
      </c>
      <c r="O813" s="55">
        <f>Table1[[#This Row],[APU
(units)]]*(1+Table1[[#This Row],[APU Trend]])^9</f>
        <v>1.7714700000000022E-3</v>
      </c>
      <c r="P813" s="55">
        <f>Table1[[#This Row],[APU
(units)]]*(1+Table1[[#This Row],[APU Trend]])^10</f>
        <v>5.3144100000000066E-4</v>
      </c>
      <c r="Q813" s="55">
        <f>Table1[[#This Row],[APU
(units)]]*(1+Table1[[#This Row],[APU Trend]])^11</f>
        <v>1.5943230000000025E-4</v>
      </c>
      <c r="R813" s="55">
        <f>SUM(Table1[[#This Row],[Oct]:[September]])</f>
        <v>128.57136024329998</v>
      </c>
      <c r="S813" s="55">
        <f>Table1[[#This Row],[On-Hand Stock ($)]]*Table1[[#This Row],[APU Trend]]</f>
        <v>-7622.5434455267487</v>
      </c>
      <c r="T813" s="87">
        <v>-0.7</v>
      </c>
      <c r="U813" s="87" t="b">
        <f>IF(AND(Table1[[#This Row],[INVENTROY SIZING]]&lt;0,Table1[[#This Row],[Lead Time (days)]]&lt;30),TRUE,FALSE)</f>
        <v>0</v>
      </c>
      <c r="V813" s="28">
        <v>0.75</v>
      </c>
      <c r="W813" s="28">
        <f>1.65+SQRT((30)*Table1[[#This Row],[Demand variability (COV)]])+(V813*Table1[[#This Row],[APU
(units)]])^2</f>
        <v>4563.1820450584974</v>
      </c>
      <c r="X813" s="28">
        <f>(Table1[[#This Row],[INVENTORY IN UNITS ON HAND]]-W813)*Table1[[#This Row],[Std. Price ($)]]</f>
        <v>-437533.7243011425</v>
      </c>
      <c r="Y813" s="28">
        <v>0.93</v>
      </c>
      <c r="Z813" s="28">
        <v>33</v>
      </c>
    </row>
    <row r="814" spans="1:26" x14ac:dyDescent="0.15">
      <c r="A814" s="31">
        <v>12691.717498754484</v>
      </c>
      <c r="B814" s="32">
        <v>41.116341999999996</v>
      </c>
      <c r="C814" s="32">
        <v>6217.1580436754366</v>
      </c>
      <c r="D814" s="32">
        <f>C814/Table1[[#This Row],[Std. Price ($)]]</f>
        <v>151.20892913273843</v>
      </c>
      <c r="E814" s="28">
        <v>122</v>
      </c>
      <c r="F814" s="28">
        <f>Table1[[#This Row],[APU
(units)]]*(1+Table1[[#This Row],[APU Trend]])^0</f>
        <v>122</v>
      </c>
      <c r="G814" s="28">
        <f>Table1[[#This Row],[APU
(units)]]*(1+Table1[[#This Row],[APU Trend]])^1</f>
        <v>268.40000000000003</v>
      </c>
      <c r="H814" s="28">
        <f>Table1[[#This Row],[APU
(units)]]*(1+Table1[[#This Row],[APU Trend]])^2</f>
        <v>590.48000000000013</v>
      </c>
      <c r="I814" s="55">
        <f>Table1[[#This Row],[APU
(units)]]*(1+Table1[[#This Row],[APU Trend]])^3</f>
        <v>1299.0560000000005</v>
      </c>
      <c r="J814" s="55">
        <f>Table1[[#This Row],[APU
(units)]]*(1+Table1[[#This Row],[APU Trend]])^4</f>
        <v>2857.9232000000006</v>
      </c>
      <c r="K814" s="55">
        <f>Table1[[#This Row],[APU
(units)]]*(1+Table1[[#This Row],[APU Trend]])^5</f>
        <v>6287.4310400000022</v>
      </c>
      <c r="L814" s="55">
        <f>Table1[[#This Row],[APU
(units)]]*(1+Table1[[#This Row],[APU Trend]])^6</f>
        <v>13832.348288000007</v>
      </c>
      <c r="M814" s="55">
        <f>Table1[[#This Row],[APU
(units)]]*(1+Table1[[#This Row],[APU Trend]])^7</f>
        <v>30431.166233600019</v>
      </c>
      <c r="N814" s="55">
        <f>Table1[[#This Row],[APU
(units)]]*(1+Table1[[#This Row],[APU Trend]])^8</f>
        <v>66948.565713920034</v>
      </c>
      <c r="O814" s="55">
        <f>Table1[[#This Row],[APU
(units)]]*(1+Table1[[#This Row],[APU Trend]])^9</f>
        <v>147286.84457062409</v>
      </c>
      <c r="P814" s="55">
        <f>Table1[[#This Row],[APU
(units)]]*(1+Table1[[#This Row],[APU Trend]])^10</f>
        <v>324031.05805537303</v>
      </c>
      <c r="Q814" s="55">
        <f>Table1[[#This Row],[APU
(units)]]*(1+Table1[[#This Row],[APU Trend]])^11</f>
        <v>712868.32772182079</v>
      </c>
      <c r="R814" s="55">
        <f>SUM(Table1[[#This Row],[Oct]:[September]])</f>
        <v>1306823.6008233381</v>
      </c>
      <c r="S814" s="55">
        <f>Table1[[#This Row],[On-Hand Stock ($)]]*Table1[[#This Row],[APU Trend]]</f>
        <v>7460.5896524105237</v>
      </c>
      <c r="T814" s="87">
        <v>1.2</v>
      </c>
      <c r="U814" s="87" t="b">
        <f>IF(AND(Table1[[#This Row],[INVENTROY SIZING]]&lt;0,Table1[[#This Row],[Lead Time (days)]]&lt;30),TRUE,FALSE)</f>
        <v>0</v>
      </c>
      <c r="V814" s="28">
        <v>0.94</v>
      </c>
      <c r="W814" s="28">
        <f>1.65+SQRT((30)*Table1[[#This Row],[Demand variability (COV)]])+(V814*Table1[[#This Row],[APU
(units)]])^2</f>
        <v>13161.146147556683</v>
      </c>
      <c r="X814" s="28">
        <f>(Table1[[#This Row],[INVENTORY IN UNITS ON HAND]]-W814)*Table1[[#This Row],[Std. Price ($)]]</f>
        <v>-534921.02807124751</v>
      </c>
      <c r="Y814" s="28">
        <v>2.13</v>
      </c>
      <c r="Z814" s="28">
        <v>15</v>
      </c>
    </row>
    <row r="815" spans="1:26" x14ac:dyDescent="0.15">
      <c r="A815" s="31">
        <v>40124.795893455135</v>
      </c>
      <c r="B815" s="32">
        <v>8.9768648999999989</v>
      </c>
      <c r="C815" s="32">
        <v>108.65732913892816</v>
      </c>
      <c r="D815" s="32">
        <f>C815/Table1[[#This Row],[Std. Price ($)]]</f>
        <v>12.104151098333693</v>
      </c>
      <c r="E815" s="28">
        <v>34</v>
      </c>
      <c r="F815" s="28">
        <f>Table1[[#This Row],[APU
(units)]]*(1+Table1[[#This Row],[APU Trend]])^0</f>
        <v>34</v>
      </c>
      <c r="G815" s="28">
        <f>Table1[[#This Row],[APU
(units)]]*(1+Table1[[#This Row],[APU Trend]])^1</f>
        <v>27.200000000000003</v>
      </c>
      <c r="H815" s="28">
        <f>Table1[[#This Row],[APU
(units)]]*(1+Table1[[#This Row],[APU Trend]])^2</f>
        <v>21.760000000000005</v>
      </c>
      <c r="I815" s="55">
        <f>Table1[[#This Row],[APU
(units)]]*(1+Table1[[#This Row],[APU Trend]])^3</f>
        <v>17.408000000000005</v>
      </c>
      <c r="J815" s="55">
        <f>Table1[[#This Row],[APU
(units)]]*(1+Table1[[#This Row],[APU Trend]])^4</f>
        <v>13.926400000000006</v>
      </c>
      <c r="K815" s="55">
        <f>Table1[[#This Row],[APU
(units)]]*(1+Table1[[#This Row],[APU Trend]])^5</f>
        <v>11.141120000000006</v>
      </c>
      <c r="L815" s="55">
        <f>Table1[[#This Row],[APU
(units)]]*(1+Table1[[#This Row],[APU Trend]])^6</f>
        <v>8.9128960000000053</v>
      </c>
      <c r="M815" s="55">
        <f>Table1[[#This Row],[APU
(units)]]*(1+Table1[[#This Row],[APU Trend]])^7</f>
        <v>7.1303168000000055</v>
      </c>
      <c r="N815" s="55">
        <f>Table1[[#This Row],[APU
(units)]]*(1+Table1[[#This Row],[APU Trend]])^8</f>
        <v>5.7042534400000049</v>
      </c>
      <c r="O815" s="55">
        <f>Table1[[#This Row],[APU
(units)]]*(1+Table1[[#This Row],[APU Trend]])^9</f>
        <v>4.5634027520000044</v>
      </c>
      <c r="P815" s="55">
        <f>Table1[[#This Row],[APU
(units)]]*(1+Table1[[#This Row],[APU Trend]])^10</f>
        <v>3.6507222016000038</v>
      </c>
      <c r="Q815" s="55">
        <f>Table1[[#This Row],[APU
(units)]]*(1+Table1[[#This Row],[APU Trend]])^11</f>
        <v>2.9205777612800032</v>
      </c>
      <c r="R815" s="55">
        <f>SUM(Table1[[#This Row],[Oct]:[September]])</f>
        <v>158.31768895488003</v>
      </c>
      <c r="S815" s="55">
        <f>Table1[[#This Row],[On-Hand Stock ($)]]*Table1[[#This Row],[APU Trend]]</f>
        <v>-21.731465827785634</v>
      </c>
      <c r="T815" s="87">
        <v>-0.2</v>
      </c>
      <c r="U815" s="87" t="b">
        <f>IF(AND(Table1[[#This Row],[INVENTROY SIZING]]&lt;0,Table1[[#This Row],[Lead Time (days)]]&lt;30),TRUE,FALSE)</f>
        <v>1</v>
      </c>
      <c r="V815" s="28">
        <v>0.94</v>
      </c>
      <c r="W815" s="28">
        <f>1.65+SQRT((30)*Table1[[#This Row],[Demand variability (COV)]])+(V815*Table1[[#This Row],[APU
(units)]])^2</f>
        <v>1029.641409157525</v>
      </c>
      <c r="X815" s="28">
        <f>(Table1[[#This Row],[INVENTORY IN UNITS ON HAND]]-W815)*Table1[[#This Row],[Std. Price ($)]]</f>
        <v>-9134.2944963137961</v>
      </c>
      <c r="Y815" s="28">
        <v>1.43</v>
      </c>
      <c r="Z815" s="28">
        <v>6</v>
      </c>
    </row>
    <row r="816" spans="1:26" x14ac:dyDescent="0.15">
      <c r="A816" s="31">
        <v>97338.85972564001</v>
      </c>
      <c r="B816" s="32">
        <v>5.0943166399999997</v>
      </c>
      <c r="C816" s="32">
        <v>85.784456665663981</v>
      </c>
      <c r="D816" s="32">
        <f>C816/Table1[[#This Row],[Std. Price ($)]]</f>
        <v>16.839247091964033</v>
      </c>
      <c r="E816" s="28">
        <v>26</v>
      </c>
      <c r="F816" s="28">
        <f>Table1[[#This Row],[APU
(units)]]*(1+Table1[[#This Row],[APU Trend]])^0</f>
        <v>26</v>
      </c>
      <c r="G816" s="28">
        <f>Table1[[#This Row],[APU
(units)]]*(1+Table1[[#This Row],[APU Trend]])^1</f>
        <v>36.4</v>
      </c>
      <c r="H816" s="28">
        <f>Table1[[#This Row],[APU
(units)]]*(1+Table1[[#This Row],[APU Trend]])^2</f>
        <v>50.959999999999994</v>
      </c>
      <c r="I816" s="55">
        <f>Table1[[#This Row],[APU
(units)]]*(1+Table1[[#This Row],[APU Trend]])^3</f>
        <v>71.34399999999998</v>
      </c>
      <c r="J816" s="55">
        <f>Table1[[#This Row],[APU
(units)]]*(1+Table1[[#This Row],[APU Trend]])^4</f>
        <v>99.881599999999963</v>
      </c>
      <c r="K816" s="55">
        <f>Table1[[#This Row],[APU
(units)]]*(1+Table1[[#This Row],[APU Trend]])^5</f>
        <v>139.83423999999997</v>
      </c>
      <c r="L816" s="55">
        <f>Table1[[#This Row],[APU
(units)]]*(1+Table1[[#This Row],[APU Trend]])^6</f>
        <v>195.76793599999991</v>
      </c>
      <c r="M816" s="55">
        <f>Table1[[#This Row],[APU
(units)]]*(1+Table1[[#This Row],[APU Trend]])^7</f>
        <v>274.07511039999986</v>
      </c>
      <c r="N816" s="55">
        <f>Table1[[#This Row],[APU
(units)]]*(1+Table1[[#This Row],[APU Trend]])^8</f>
        <v>383.70515455999976</v>
      </c>
      <c r="O816" s="55">
        <f>Table1[[#This Row],[APU
(units)]]*(1+Table1[[#This Row],[APU Trend]])^9</f>
        <v>537.18721638399961</v>
      </c>
      <c r="P816" s="55">
        <f>Table1[[#This Row],[APU
(units)]]*(1+Table1[[#This Row],[APU Trend]])^10</f>
        <v>752.06210293759943</v>
      </c>
      <c r="Q816" s="55">
        <f>Table1[[#This Row],[APU
(units)]]*(1+Table1[[#This Row],[APU Trend]])^11</f>
        <v>1052.8869441126392</v>
      </c>
      <c r="R816" s="55">
        <f>SUM(Table1[[#This Row],[Oct]:[September]])</f>
        <v>3620.1043043942373</v>
      </c>
      <c r="S816" s="55">
        <f>Table1[[#This Row],[On-Hand Stock ($)]]*Table1[[#This Row],[APU Trend]]</f>
        <v>34.313782666265595</v>
      </c>
      <c r="T816" s="87">
        <v>0.4</v>
      </c>
      <c r="U816" s="87" t="b">
        <f>IF(AND(Table1[[#This Row],[INVENTROY SIZING]]&lt;0,Table1[[#This Row],[Lead Time (days)]]&lt;30),TRUE,FALSE)</f>
        <v>0</v>
      </c>
      <c r="V816" s="28">
        <v>1</v>
      </c>
      <c r="W816" s="28">
        <f>1.65+SQRT((30)*Table1[[#This Row],[Demand variability (COV)]])+(V816*Table1[[#This Row],[APU
(units)]])^2</f>
        <v>683.96664467894152</v>
      </c>
      <c r="X816" s="28">
        <f>(Table1[[#This Row],[INVENTORY IN UNITS ON HAND]]-W816)*Table1[[#This Row],[Std. Price ($)]]</f>
        <v>-3398.5582025272352</v>
      </c>
      <c r="Y816" s="28">
        <v>1.33</v>
      </c>
      <c r="Z816" s="28">
        <v>11</v>
      </c>
    </row>
    <row r="817" spans="1:26" x14ac:dyDescent="0.15">
      <c r="A817" s="31">
        <v>59822.6439697483</v>
      </c>
      <c r="B817" s="32">
        <v>12.94472</v>
      </c>
      <c r="C817" s="32">
        <v>101.31700248384001</v>
      </c>
      <c r="D817" s="32">
        <f>C817/Table1[[#This Row],[Std. Price ($)]]</f>
        <v>7.8268979540569443</v>
      </c>
      <c r="E817" s="28">
        <v>34</v>
      </c>
      <c r="F817" s="28">
        <f>Table1[[#This Row],[APU
(units)]]*(1+Table1[[#This Row],[APU Trend]])^0</f>
        <v>34</v>
      </c>
      <c r="G817" s="28">
        <f>Table1[[#This Row],[APU
(units)]]*(1+Table1[[#This Row],[APU Trend]])^1</f>
        <v>54.400000000000006</v>
      </c>
      <c r="H817" s="28">
        <f>Table1[[#This Row],[APU
(units)]]*(1+Table1[[#This Row],[APU Trend]])^2</f>
        <v>87.04000000000002</v>
      </c>
      <c r="I817" s="55">
        <f>Table1[[#This Row],[APU
(units)]]*(1+Table1[[#This Row],[APU Trend]])^3</f>
        <v>139.26400000000004</v>
      </c>
      <c r="J817" s="55">
        <f>Table1[[#This Row],[APU
(units)]]*(1+Table1[[#This Row],[APU Trend]])^4</f>
        <v>222.8224000000001</v>
      </c>
      <c r="K817" s="55">
        <f>Table1[[#This Row],[APU
(units)]]*(1+Table1[[#This Row],[APU Trend]])^5</f>
        <v>356.5158400000002</v>
      </c>
      <c r="L817" s="55">
        <f>Table1[[#This Row],[APU
(units)]]*(1+Table1[[#This Row],[APU Trend]])^6</f>
        <v>570.42534400000034</v>
      </c>
      <c r="M817" s="55">
        <f>Table1[[#This Row],[APU
(units)]]*(1+Table1[[#This Row],[APU Trend]])^7</f>
        <v>912.6805504000007</v>
      </c>
      <c r="N817" s="55">
        <f>Table1[[#This Row],[APU
(units)]]*(1+Table1[[#This Row],[APU Trend]])^8</f>
        <v>1460.2888806400013</v>
      </c>
      <c r="O817" s="55">
        <f>Table1[[#This Row],[APU
(units)]]*(1+Table1[[#This Row],[APU Trend]])^9</f>
        <v>2336.4622090240023</v>
      </c>
      <c r="P817" s="55">
        <f>Table1[[#This Row],[APU
(units)]]*(1+Table1[[#This Row],[APU Trend]])^10</f>
        <v>3738.3395344384039</v>
      </c>
      <c r="Q817" s="55">
        <f>Table1[[#This Row],[APU
(units)]]*(1+Table1[[#This Row],[APU Trend]])^11</f>
        <v>5981.3432551014466</v>
      </c>
      <c r="R817" s="55">
        <f>SUM(Table1[[#This Row],[Oct]:[September]])</f>
        <v>15893.582013603856</v>
      </c>
      <c r="S817" s="55">
        <f>Table1[[#This Row],[On-Hand Stock ($)]]*Table1[[#This Row],[APU Trend]]</f>
        <v>60.790201490304007</v>
      </c>
      <c r="T817" s="87">
        <v>0.6</v>
      </c>
      <c r="U817" s="87" t="b">
        <f>IF(AND(Table1[[#This Row],[INVENTROY SIZING]]&lt;0,Table1[[#This Row],[Lead Time (days)]]&lt;30),TRUE,FALSE)</f>
        <v>0</v>
      </c>
      <c r="V817" s="28">
        <v>1</v>
      </c>
      <c r="W817" s="28">
        <f>1.65+SQRT((30)*Table1[[#This Row],[Demand variability (COV)]])+(V817*Table1[[#This Row],[APU
(units)]])^2</f>
        <v>1162.9035702146255</v>
      </c>
      <c r="X817" s="28">
        <f>(Table1[[#This Row],[INVENTORY IN UNITS ON HAND]]-W817)*Table1[[#This Row],[Std. Price ($)]]</f>
        <v>-14952.144100944828</v>
      </c>
      <c r="Y817" s="28">
        <v>0.92</v>
      </c>
      <c r="Z817" s="28">
        <v>6</v>
      </c>
    </row>
    <row r="818" spans="1:26" x14ac:dyDescent="0.15">
      <c r="A818" s="31">
        <v>7788.5628558151839</v>
      </c>
      <c r="B818" s="32">
        <v>15.264999999999999</v>
      </c>
      <c r="C818" s="32">
        <v>159.4345305370029</v>
      </c>
      <c r="D818" s="32">
        <f>C818/Table1[[#This Row],[Std. Price ($)]]</f>
        <v>10.444450084310706</v>
      </c>
      <c r="E818" s="28">
        <v>42</v>
      </c>
      <c r="F818" s="28">
        <f>Table1[[#This Row],[APU
(units)]]*(1+Table1[[#This Row],[APU Trend]])^0</f>
        <v>42</v>
      </c>
      <c r="G818" s="28">
        <f>Table1[[#This Row],[APU
(units)]]*(1+Table1[[#This Row],[APU Trend]])^1</f>
        <v>63</v>
      </c>
      <c r="H818" s="28">
        <f>Table1[[#This Row],[APU
(units)]]*(1+Table1[[#This Row],[APU Trend]])^2</f>
        <v>94.5</v>
      </c>
      <c r="I818" s="55">
        <f>Table1[[#This Row],[APU
(units)]]*(1+Table1[[#This Row],[APU Trend]])^3</f>
        <v>141.75</v>
      </c>
      <c r="J818" s="55">
        <f>Table1[[#This Row],[APU
(units)]]*(1+Table1[[#This Row],[APU Trend]])^4</f>
        <v>212.625</v>
      </c>
      <c r="K818" s="55">
        <f>Table1[[#This Row],[APU
(units)]]*(1+Table1[[#This Row],[APU Trend]])^5</f>
        <v>318.9375</v>
      </c>
      <c r="L818" s="55">
        <f>Table1[[#This Row],[APU
(units)]]*(1+Table1[[#This Row],[APU Trend]])^6</f>
        <v>478.40625</v>
      </c>
      <c r="M818" s="55">
        <f>Table1[[#This Row],[APU
(units)]]*(1+Table1[[#This Row],[APU Trend]])^7</f>
        <v>717.609375</v>
      </c>
      <c r="N818" s="55">
        <f>Table1[[#This Row],[APU
(units)]]*(1+Table1[[#This Row],[APU Trend]])^8</f>
        <v>1076.4140625</v>
      </c>
      <c r="O818" s="55">
        <f>Table1[[#This Row],[APU
(units)]]*(1+Table1[[#This Row],[APU Trend]])^9</f>
        <v>1614.62109375</v>
      </c>
      <c r="P818" s="55">
        <f>Table1[[#This Row],[APU
(units)]]*(1+Table1[[#This Row],[APU Trend]])^10</f>
        <v>2421.931640625</v>
      </c>
      <c r="Q818" s="55">
        <f>Table1[[#This Row],[APU
(units)]]*(1+Table1[[#This Row],[APU Trend]])^11</f>
        <v>3632.8974609375</v>
      </c>
      <c r="R818" s="55">
        <f>SUM(Table1[[#This Row],[Oct]:[September]])</f>
        <v>10814.6923828125</v>
      </c>
      <c r="S818" s="55">
        <f>Table1[[#This Row],[On-Hand Stock ($)]]*Table1[[#This Row],[APU Trend]]</f>
        <v>79.71726526850145</v>
      </c>
      <c r="T818" s="87">
        <v>0.5</v>
      </c>
      <c r="U818" s="87" t="b">
        <f>IF(AND(Table1[[#This Row],[INVENTROY SIZING]]&lt;0,Table1[[#This Row],[Lead Time (days)]]&lt;30),TRUE,FALSE)</f>
        <v>0</v>
      </c>
      <c r="V818" s="28">
        <v>0.84</v>
      </c>
      <c r="W818" s="28">
        <f>1.65+SQRT((30)*Table1[[#This Row],[Demand variability (COV)]])+(V818*Table1[[#This Row],[APU
(units)]])^2</f>
        <v>1251.8056255750516</v>
      </c>
      <c r="X818" s="28">
        <f>(Table1[[#This Row],[INVENTORY IN UNITS ON HAND]]-W818)*Table1[[#This Row],[Std. Price ($)]]</f>
        <v>-18949.378343866156</v>
      </c>
      <c r="Y818" s="28">
        <v>1</v>
      </c>
      <c r="Z818" s="28">
        <v>6</v>
      </c>
    </row>
    <row r="819" spans="1:26" x14ac:dyDescent="0.15">
      <c r="A819" s="31">
        <v>89743.476963601584</v>
      </c>
      <c r="B819" s="32">
        <v>26.168939999999999</v>
      </c>
      <c r="C819" s="32">
        <v>97.779350284000003</v>
      </c>
      <c r="D819" s="32">
        <f>C819/Table1[[#This Row],[Std. Price ($)]]</f>
        <v>3.7364658363693755</v>
      </c>
      <c r="E819" s="28">
        <v>42</v>
      </c>
      <c r="F819" s="28">
        <f>Table1[[#This Row],[APU
(units)]]*(1+Table1[[#This Row],[APU Trend]])^0</f>
        <v>42</v>
      </c>
      <c r="G819" s="28">
        <f>Table1[[#This Row],[APU
(units)]]*(1+Table1[[#This Row],[APU Trend]])^1</f>
        <v>25.2</v>
      </c>
      <c r="H819" s="28">
        <f>Table1[[#This Row],[APU
(units)]]*(1+Table1[[#This Row],[APU Trend]])^2</f>
        <v>15.12</v>
      </c>
      <c r="I819" s="55">
        <f>Table1[[#This Row],[APU
(units)]]*(1+Table1[[#This Row],[APU Trend]])^3</f>
        <v>9.0719999999999992</v>
      </c>
      <c r="J819" s="55">
        <f>Table1[[#This Row],[APU
(units)]]*(1+Table1[[#This Row],[APU Trend]])^4</f>
        <v>5.4432</v>
      </c>
      <c r="K819" s="55">
        <f>Table1[[#This Row],[APU
(units)]]*(1+Table1[[#This Row],[APU Trend]])^5</f>
        <v>3.2659199999999999</v>
      </c>
      <c r="L819" s="55">
        <f>Table1[[#This Row],[APU
(units)]]*(1+Table1[[#This Row],[APU Trend]])^6</f>
        <v>1.9595519999999997</v>
      </c>
      <c r="M819" s="55">
        <f>Table1[[#This Row],[APU
(units)]]*(1+Table1[[#This Row],[APU Trend]])^7</f>
        <v>1.1757312</v>
      </c>
      <c r="N819" s="55">
        <f>Table1[[#This Row],[APU
(units)]]*(1+Table1[[#This Row],[APU Trend]])^8</f>
        <v>0.70543871999999985</v>
      </c>
      <c r="O819" s="55">
        <f>Table1[[#This Row],[APU
(units)]]*(1+Table1[[#This Row],[APU Trend]])^9</f>
        <v>0.42326323199999993</v>
      </c>
      <c r="P819" s="55">
        <f>Table1[[#This Row],[APU
(units)]]*(1+Table1[[#This Row],[APU Trend]])^10</f>
        <v>0.25395793919999998</v>
      </c>
      <c r="Q819" s="55">
        <f>Table1[[#This Row],[APU
(units)]]*(1+Table1[[#This Row],[APU Trend]])^11</f>
        <v>0.15237476351999998</v>
      </c>
      <c r="R819" s="55">
        <f>SUM(Table1[[#This Row],[Oct]:[September]])</f>
        <v>104.77143785472002</v>
      </c>
      <c r="S819" s="55">
        <f>Table1[[#This Row],[On-Hand Stock ($)]]*Table1[[#This Row],[APU Trend]]</f>
        <v>-39.111740113600007</v>
      </c>
      <c r="T819" s="87">
        <v>-0.4</v>
      </c>
      <c r="U819" s="87" t="b">
        <f>IF(AND(Table1[[#This Row],[INVENTROY SIZING]]&lt;0,Table1[[#This Row],[Lead Time (days)]]&lt;30),TRUE,FALSE)</f>
        <v>1</v>
      </c>
      <c r="V819" s="28">
        <v>1</v>
      </c>
      <c r="W819" s="28">
        <f>1.65+SQRT((30)*Table1[[#This Row],[Demand variability (COV)]])+(V819*Table1[[#This Row],[APU
(units)]])^2</f>
        <v>1768.3886127875257</v>
      </c>
      <c r="X819" s="28">
        <f>(Table1[[#This Row],[INVENTORY IN UNITS ON HAND]]-W819)*Table1[[#This Row],[Std. Price ($)]]</f>
        <v>-46179.076154435992</v>
      </c>
      <c r="Y819" s="28">
        <v>0.25</v>
      </c>
      <c r="Z819" s="28">
        <v>8</v>
      </c>
    </row>
    <row r="820" spans="1:26" x14ac:dyDescent="0.15">
      <c r="A820" s="31">
        <v>91128.900376266203</v>
      </c>
      <c r="B820" s="32">
        <v>5.8909999999999991</v>
      </c>
      <c r="C820" s="32">
        <v>366.76703782400006</v>
      </c>
      <c r="D820" s="32">
        <f>C820/Table1[[#This Row],[Std. Price ($)]]</f>
        <v>62.258875882532699</v>
      </c>
      <c r="E820" s="28">
        <v>66</v>
      </c>
      <c r="F820" s="28">
        <f>Table1[[#This Row],[APU
(units)]]*(1+Table1[[#This Row],[APU Trend]])^0</f>
        <v>66</v>
      </c>
      <c r="G820" s="28">
        <f>Table1[[#This Row],[APU
(units)]]*(1+Table1[[#This Row],[APU Trend]])^1</f>
        <v>165</v>
      </c>
      <c r="H820" s="28">
        <f>Table1[[#This Row],[APU
(units)]]*(1+Table1[[#This Row],[APU Trend]])^2</f>
        <v>412.5</v>
      </c>
      <c r="I820" s="55">
        <f>Table1[[#This Row],[APU
(units)]]*(1+Table1[[#This Row],[APU Trend]])^3</f>
        <v>1031.25</v>
      </c>
      <c r="J820" s="55">
        <f>Table1[[#This Row],[APU
(units)]]*(1+Table1[[#This Row],[APU Trend]])^4</f>
        <v>2578.125</v>
      </c>
      <c r="K820" s="55">
        <f>Table1[[#This Row],[APU
(units)]]*(1+Table1[[#This Row],[APU Trend]])^5</f>
        <v>6445.3125</v>
      </c>
      <c r="L820" s="55">
        <f>Table1[[#This Row],[APU
(units)]]*(1+Table1[[#This Row],[APU Trend]])^6</f>
        <v>16113.28125</v>
      </c>
      <c r="M820" s="55">
        <f>Table1[[#This Row],[APU
(units)]]*(1+Table1[[#This Row],[APU Trend]])^7</f>
        <v>40283.203125</v>
      </c>
      <c r="N820" s="55">
        <f>Table1[[#This Row],[APU
(units)]]*(1+Table1[[#This Row],[APU Trend]])^8</f>
        <v>100708.0078125</v>
      </c>
      <c r="O820" s="55">
        <f>Table1[[#This Row],[APU
(units)]]*(1+Table1[[#This Row],[APU Trend]])^9</f>
        <v>251770.01953125</v>
      </c>
      <c r="P820" s="55">
        <f>Table1[[#This Row],[APU
(units)]]*(1+Table1[[#This Row],[APU Trend]])^10</f>
        <v>629425.048828125</v>
      </c>
      <c r="Q820" s="55">
        <f>Table1[[#This Row],[APU
(units)]]*(1+Table1[[#This Row],[APU Trend]])^11</f>
        <v>1573562.6220703125</v>
      </c>
      <c r="R820" s="55">
        <f>SUM(Table1[[#This Row],[Oct]:[September]])</f>
        <v>2622560.3701171875</v>
      </c>
      <c r="S820" s="55">
        <f>Table1[[#This Row],[On-Hand Stock ($)]]*Table1[[#This Row],[APU Trend]]</f>
        <v>550.15055673600011</v>
      </c>
      <c r="T820" s="87">
        <v>1.5</v>
      </c>
      <c r="U820" s="87" t="b">
        <f>IF(AND(Table1[[#This Row],[INVENTROY SIZING]]&lt;0,Table1[[#This Row],[Lead Time (days)]]&lt;30),TRUE,FALSE)</f>
        <v>0</v>
      </c>
      <c r="V820" s="28">
        <v>1</v>
      </c>
      <c r="W820" s="28">
        <f>1.65+SQRT((30)*Table1[[#This Row],[Demand variability (COV)]])+(V820*Table1[[#This Row],[APU
(units)]])^2</f>
        <v>4364.0374877690683</v>
      </c>
      <c r="X820" s="28">
        <f>(Table1[[#This Row],[INVENTORY IN UNITS ON HAND]]-W820)*Table1[[#This Row],[Std. Price ($)]]</f>
        <v>-25341.777802623579</v>
      </c>
      <c r="Y820" s="28">
        <v>1.36</v>
      </c>
      <c r="Z820" s="28">
        <v>16</v>
      </c>
    </row>
    <row r="821" spans="1:26" x14ac:dyDescent="0.15">
      <c r="A821" s="31">
        <v>53890.451186423015</v>
      </c>
      <c r="B821" s="32">
        <v>26.681499999999996</v>
      </c>
      <c r="C821" s="32">
        <v>1039.3503354959998</v>
      </c>
      <c r="D821" s="32">
        <f>C821/Table1[[#This Row],[Std. Price ($)]]</f>
        <v>38.953969435601444</v>
      </c>
      <c r="E821" s="28">
        <v>74</v>
      </c>
      <c r="F821" s="28">
        <f>Table1[[#This Row],[APU
(units)]]*(1+Table1[[#This Row],[APU Trend]])^0</f>
        <v>74</v>
      </c>
      <c r="G821" s="28">
        <f>Table1[[#This Row],[APU
(units)]]*(1+Table1[[#This Row],[APU Trend]])^1</f>
        <v>66.600000000000009</v>
      </c>
      <c r="H821" s="28">
        <f>Table1[[#This Row],[APU
(units)]]*(1+Table1[[#This Row],[APU Trend]])^2</f>
        <v>59.940000000000005</v>
      </c>
      <c r="I821" s="55">
        <f>Table1[[#This Row],[APU
(units)]]*(1+Table1[[#This Row],[APU Trend]])^3</f>
        <v>53.946000000000005</v>
      </c>
      <c r="J821" s="55">
        <f>Table1[[#This Row],[APU
(units)]]*(1+Table1[[#This Row],[APU Trend]])^4</f>
        <v>48.551400000000008</v>
      </c>
      <c r="K821" s="55">
        <f>Table1[[#This Row],[APU
(units)]]*(1+Table1[[#This Row],[APU Trend]])^5</f>
        <v>43.696260000000017</v>
      </c>
      <c r="L821" s="55">
        <f>Table1[[#This Row],[APU
(units)]]*(1+Table1[[#This Row],[APU Trend]])^6</f>
        <v>39.326634000000013</v>
      </c>
      <c r="M821" s="55">
        <f>Table1[[#This Row],[APU
(units)]]*(1+Table1[[#This Row],[APU Trend]])^7</f>
        <v>35.39397060000001</v>
      </c>
      <c r="N821" s="55">
        <f>Table1[[#This Row],[APU
(units)]]*(1+Table1[[#This Row],[APU Trend]])^8</f>
        <v>31.854573540000011</v>
      </c>
      <c r="O821" s="55">
        <f>Table1[[#This Row],[APU
(units)]]*(1+Table1[[#This Row],[APU Trend]])^9</f>
        <v>28.669116186000011</v>
      </c>
      <c r="P821" s="55">
        <f>Table1[[#This Row],[APU
(units)]]*(1+Table1[[#This Row],[APU Trend]])^10</f>
        <v>25.802204567400011</v>
      </c>
      <c r="Q821" s="55">
        <f>Table1[[#This Row],[APU
(units)]]*(1+Table1[[#This Row],[APU Trend]])^11</f>
        <v>23.221984110660014</v>
      </c>
      <c r="R821" s="55">
        <f>SUM(Table1[[#This Row],[Oct]:[September]])</f>
        <v>531.00214300406003</v>
      </c>
      <c r="S821" s="55">
        <f>Table1[[#This Row],[On-Hand Stock ($)]]*Table1[[#This Row],[APU Trend]]</f>
        <v>-103.93503354959999</v>
      </c>
      <c r="T821" s="87">
        <v>-0.1</v>
      </c>
      <c r="U821" s="87" t="b">
        <f>IF(AND(Table1[[#This Row],[INVENTROY SIZING]]&lt;0,Table1[[#This Row],[Lead Time (days)]]&lt;30),TRUE,FALSE)</f>
        <v>1</v>
      </c>
      <c r="V821" s="28">
        <v>1</v>
      </c>
      <c r="W821" s="28">
        <f>1.65+SQRT((30)*Table1[[#This Row],[Demand variability (COV)]])+(V821*Table1[[#This Row],[APU
(units)]])^2</f>
        <v>5483.1545435778089</v>
      </c>
      <c r="X821" s="28">
        <f>(Table1[[#This Row],[INVENTORY IN UNITS ON HAND]]-W821)*Table1[[#This Row],[Std. Price ($)]]</f>
        <v>-145259.43761897529</v>
      </c>
      <c r="Y821" s="28">
        <v>1.01</v>
      </c>
      <c r="Z821" s="28">
        <v>16</v>
      </c>
    </row>
    <row r="822" spans="1:26" x14ac:dyDescent="0.15">
      <c r="A822" s="31">
        <v>54983.435480726846</v>
      </c>
      <c r="B822" s="32">
        <v>10.62444</v>
      </c>
      <c r="C822" s="32">
        <v>187.81238706736005</v>
      </c>
      <c r="D822" s="32">
        <f>C822/Table1[[#This Row],[Std. Price ($)]]</f>
        <v>17.67739166180618</v>
      </c>
      <c r="E822" s="28">
        <v>74</v>
      </c>
      <c r="F822" s="28">
        <f>Table1[[#This Row],[APU
(units)]]*(1+Table1[[#This Row],[APU Trend]])^0</f>
        <v>74</v>
      </c>
      <c r="G822" s="28">
        <f>Table1[[#This Row],[APU
(units)]]*(1+Table1[[#This Row],[APU Trend]])^1</f>
        <v>59.2</v>
      </c>
      <c r="H822" s="28">
        <f>Table1[[#This Row],[APU
(units)]]*(1+Table1[[#This Row],[APU Trend]])^2</f>
        <v>47.360000000000007</v>
      </c>
      <c r="I822" s="55">
        <f>Table1[[#This Row],[APU
(units)]]*(1+Table1[[#This Row],[APU Trend]])^3</f>
        <v>37.888000000000012</v>
      </c>
      <c r="J822" s="55">
        <f>Table1[[#This Row],[APU
(units)]]*(1+Table1[[#This Row],[APU Trend]])^4</f>
        <v>30.310400000000016</v>
      </c>
      <c r="K822" s="55">
        <f>Table1[[#This Row],[APU
(units)]]*(1+Table1[[#This Row],[APU Trend]])^5</f>
        <v>24.248320000000014</v>
      </c>
      <c r="L822" s="55">
        <f>Table1[[#This Row],[APU
(units)]]*(1+Table1[[#This Row],[APU Trend]])^6</f>
        <v>19.39865600000001</v>
      </c>
      <c r="M822" s="55">
        <f>Table1[[#This Row],[APU
(units)]]*(1+Table1[[#This Row],[APU Trend]])^7</f>
        <v>15.518924800000011</v>
      </c>
      <c r="N822" s="55">
        <f>Table1[[#This Row],[APU
(units)]]*(1+Table1[[#This Row],[APU Trend]])^8</f>
        <v>12.415139840000011</v>
      </c>
      <c r="O822" s="55">
        <f>Table1[[#This Row],[APU
(units)]]*(1+Table1[[#This Row],[APU Trend]])^9</f>
        <v>9.932111872000009</v>
      </c>
      <c r="P822" s="55">
        <f>Table1[[#This Row],[APU
(units)]]*(1+Table1[[#This Row],[APU Trend]])^10</f>
        <v>7.9456894976000081</v>
      </c>
      <c r="Q822" s="55">
        <f>Table1[[#This Row],[APU
(units)]]*(1+Table1[[#This Row],[APU Trend]])^11</f>
        <v>6.3565515980800065</v>
      </c>
      <c r="R822" s="55">
        <f>SUM(Table1[[#This Row],[Oct]:[September]])</f>
        <v>344.5737936076801</v>
      </c>
      <c r="S822" s="55">
        <f>Table1[[#This Row],[On-Hand Stock ($)]]*Table1[[#This Row],[APU Trend]]</f>
        <v>-37.56247741347201</v>
      </c>
      <c r="T822" s="87">
        <v>-0.2</v>
      </c>
      <c r="U822" s="87" t="b">
        <f>IF(AND(Table1[[#This Row],[INVENTROY SIZING]]&lt;0,Table1[[#This Row],[Lead Time (days)]]&lt;30),TRUE,FALSE)</f>
        <v>1</v>
      </c>
      <c r="V822" s="28">
        <v>1</v>
      </c>
      <c r="W822" s="28">
        <f>1.65+SQRT((30)*Table1[[#This Row],[Demand variability (COV)]])+(V822*Table1[[#This Row],[APU
(units)]])^2</f>
        <v>5482.9603672189405</v>
      </c>
      <c r="X822" s="28">
        <f>(Table1[[#This Row],[INVENTORY IN UNITS ON HAND]]-W822)*Table1[[#This Row],[Std. Price ($)]]</f>
        <v>-58065.571056828245</v>
      </c>
      <c r="Y822" s="28">
        <v>0.94</v>
      </c>
      <c r="Z822" s="28">
        <v>6</v>
      </c>
    </row>
    <row r="823" spans="1:26" x14ac:dyDescent="0.15">
      <c r="A823" s="31">
        <v>59065.738097725072</v>
      </c>
      <c r="B823" s="32">
        <v>8.0922134299999993</v>
      </c>
      <c r="C823" s="32">
        <v>999.60492650102287</v>
      </c>
      <c r="D823" s="32">
        <f>C823/Table1[[#This Row],[Std. Price ($)]]</f>
        <v>123.52676250421425</v>
      </c>
      <c r="E823" s="28">
        <v>74</v>
      </c>
      <c r="F823" s="28">
        <f>Table1[[#This Row],[APU
(units)]]*(1+Table1[[#This Row],[APU Trend]])^0</f>
        <v>74</v>
      </c>
      <c r="G823" s="28">
        <f>Table1[[#This Row],[APU
(units)]]*(1+Table1[[#This Row],[APU Trend]])^1</f>
        <v>133.20000000000002</v>
      </c>
      <c r="H823" s="28">
        <f>Table1[[#This Row],[APU
(units)]]*(1+Table1[[#This Row],[APU Trend]])^2</f>
        <v>239.76000000000002</v>
      </c>
      <c r="I823" s="55">
        <f>Table1[[#This Row],[APU
(units)]]*(1+Table1[[#This Row],[APU Trend]])^3</f>
        <v>431.56800000000004</v>
      </c>
      <c r="J823" s="55">
        <f>Table1[[#This Row],[APU
(units)]]*(1+Table1[[#This Row],[APU Trend]])^4</f>
        <v>776.82240000000013</v>
      </c>
      <c r="K823" s="55">
        <f>Table1[[#This Row],[APU
(units)]]*(1+Table1[[#This Row],[APU Trend]])^5</f>
        <v>1398.2803200000005</v>
      </c>
      <c r="L823" s="55">
        <f>Table1[[#This Row],[APU
(units)]]*(1+Table1[[#This Row],[APU Trend]])^6</f>
        <v>2516.9045760000008</v>
      </c>
      <c r="M823" s="55">
        <f>Table1[[#This Row],[APU
(units)]]*(1+Table1[[#This Row],[APU Trend]])^7</f>
        <v>4530.4282368000013</v>
      </c>
      <c r="N823" s="55">
        <f>Table1[[#This Row],[APU
(units)]]*(1+Table1[[#This Row],[APU Trend]])^8</f>
        <v>8154.7708262400029</v>
      </c>
      <c r="O823" s="55">
        <f>Table1[[#This Row],[APU
(units)]]*(1+Table1[[#This Row],[APU Trend]])^9</f>
        <v>14678.587487232006</v>
      </c>
      <c r="P823" s="55">
        <f>Table1[[#This Row],[APU
(units)]]*(1+Table1[[#This Row],[APU Trend]])^10</f>
        <v>26421.457477017611</v>
      </c>
      <c r="Q823" s="55">
        <f>Table1[[#This Row],[APU
(units)]]*(1+Table1[[#This Row],[APU Trend]])^11</f>
        <v>47558.623458631708</v>
      </c>
      <c r="R823" s="55">
        <f>SUM(Table1[[#This Row],[Oct]:[September]])</f>
        <v>106914.40278192132</v>
      </c>
      <c r="S823" s="55">
        <f>Table1[[#This Row],[On-Hand Stock ($)]]*Table1[[#This Row],[APU Trend]]</f>
        <v>799.68394120081837</v>
      </c>
      <c r="T823" s="87">
        <v>0.8</v>
      </c>
      <c r="U823" s="87" t="b">
        <f>IF(AND(Table1[[#This Row],[INVENTROY SIZING]]&lt;0,Table1[[#This Row],[Lead Time (days)]]&lt;30),TRUE,FALSE)</f>
        <v>0</v>
      </c>
      <c r="V823" s="28">
        <v>1</v>
      </c>
      <c r="W823" s="28">
        <f>1.65+SQRT((30)*Table1[[#This Row],[Demand variability (COV)]])+(V823*Table1[[#This Row],[APU
(units)]])^2</f>
        <v>5482.6699601592045</v>
      </c>
      <c r="X823" s="28">
        <f>(Table1[[#This Row],[INVENTORY IN UNITS ON HAND]]-W823)*Table1[[#This Row],[Std. Price ($)]]</f>
        <v>-43367.33055735685</v>
      </c>
      <c r="Y823" s="28">
        <v>0.84</v>
      </c>
      <c r="Z823" s="28">
        <v>38</v>
      </c>
    </row>
    <row r="824" spans="1:26" x14ac:dyDescent="0.15">
      <c r="A824" s="31">
        <v>33231.018258162396</v>
      </c>
      <c r="B824" s="32">
        <v>10.215509999999998</v>
      </c>
      <c r="C824" s="32">
        <v>293.36814663641252</v>
      </c>
      <c r="D824" s="32">
        <f>C824/Table1[[#This Row],[Std. Price ($)]]</f>
        <v>28.717914880061059</v>
      </c>
      <c r="E824" s="28">
        <v>82</v>
      </c>
      <c r="F824" s="28">
        <f>Table1[[#This Row],[APU
(units)]]*(1+Table1[[#This Row],[APU Trend]])^0</f>
        <v>82</v>
      </c>
      <c r="G824" s="28">
        <f>Table1[[#This Row],[APU
(units)]]*(1+Table1[[#This Row],[APU Trend]])^1</f>
        <v>147.6</v>
      </c>
      <c r="H824" s="28">
        <f>Table1[[#This Row],[APU
(units)]]*(1+Table1[[#This Row],[APU Trend]])^2</f>
        <v>265.68</v>
      </c>
      <c r="I824" s="55">
        <f>Table1[[#This Row],[APU
(units)]]*(1+Table1[[#This Row],[APU Trend]])^3</f>
        <v>478.22400000000005</v>
      </c>
      <c r="J824" s="55">
        <f>Table1[[#This Row],[APU
(units)]]*(1+Table1[[#This Row],[APU Trend]])^4</f>
        <v>860.80320000000017</v>
      </c>
      <c r="K824" s="55">
        <f>Table1[[#This Row],[APU
(units)]]*(1+Table1[[#This Row],[APU Trend]])^5</f>
        <v>1549.4457600000005</v>
      </c>
      <c r="L824" s="55">
        <f>Table1[[#This Row],[APU
(units)]]*(1+Table1[[#This Row],[APU Trend]])^6</f>
        <v>2789.0023680000008</v>
      </c>
      <c r="M824" s="55">
        <f>Table1[[#This Row],[APU
(units)]]*(1+Table1[[#This Row],[APU Trend]])^7</f>
        <v>5020.2042624000014</v>
      </c>
      <c r="N824" s="55">
        <f>Table1[[#This Row],[APU
(units)]]*(1+Table1[[#This Row],[APU Trend]])^8</f>
        <v>9036.3676723200024</v>
      </c>
      <c r="O824" s="55">
        <f>Table1[[#This Row],[APU
(units)]]*(1+Table1[[#This Row],[APU Trend]])^9</f>
        <v>16265.461810176006</v>
      </c>
      <c r="P824" s="55">
        <f>Table1[[#This Row],[APU
(units)]]*(1+Table1[[#This Row],[APU Trend]])^10</f>
        <v>29277.831258316812</v>
      </c>
      <c r="Q824" s="55">
        <f>Table1[[#This Row],[APU
(units)]]*(1+Table1[[#This Row],[APU Trend]])^11</f>
        <v>52700.096264970271</v>
      </c>
      <c r="R824" s="55">
        <f>SUM(Table1[[#This Row],[Oct]:[September]])</f>
        <v>118472.71659618309</v>
      </c>
      <c r="S824" s="55">
        <f>Table1[[#This Row],[On-Hand Stock ($)]]*Table1[[#This Row],[APU Trend]]</f>
        <v>234.69451730913002</v>
      </c>
      <c r="T824" s="87">
        <v>0.8</v>
      </c>
      <c r="U824" s="87" t="b">
        <f>IF(AND(Table1[[#This Row],[INVENTROY SIZING]]&lt;0,Table1[[#This Row],[Lead Time (days)]]&lt;30),TRUE,FALSE)</f>
        <v>0</v>
      </c>
      <c r="V824" s="28">
        <v>0.86</v>
      </c>
      <c r="W824" s="28">
        <f>1.65+SQRT((30)*Table1[[#This Row],[Demand variability (COV)]])+(V824*Table1[[#This Row],[APU
(units)]])^2</f>
        <v>4980.2791768438747</v>
      </c>
      <c r="X824" s="28">
        <f>(Table1[[#This Row],[INVENTORY IN UNITS ON HAND]]-W824)*Table1[[#This Row],[Std. Price ($)]]</f>
        <v>-50582.723587203945</v>
      </c>
      <c r="Y824" s="28">
        <v>1.03</v>
      </c>
      <c r="Z824" s="28">
        <v>8</v>
      </c>
    </row>
    <row r="825" spans="1:26" x14ac:dyDescent="0.15">
      <c r="A825" s="31">
        <v>50420.989556704029</v>
      </c>
      <c r="B825" s="32">
        <v>140.00541053999999</v>
      </c>
      <c r="C825" s="32">
        <v>8086.6069857720886</v>
      </c>
      <c r="D825" s="32">
        <f>C825/Table1[[#This Row],[Std. Price ($)]]</f>
        <v>57.759246264712885</v>
      </c>
      <c r="E825" s="28">
        <v>74</v>
      </c>
      <c r="F825" s="28">
        <f>Table1[[#This Row],[APU
(units)]]*(1+Table1[[#This Row],[APU Trend]])^0</f>
        <v>74</v>
      </c>
      <c r="G825" s="28">
        <f>Table1[[#This Row],[APU
(units)]]*(1+Table1[[#This Row],[APU Trend]])^1</f>
        <v>88.8</v>
      </c>
      <c r="H825" s="28">
        <f>Table1[[#This Row],[APU
(units)]]*(1+Table1[[#This Row],[APU Trend]])^2</f>
        <v>106.56</v>
      </c>
      <c r="I825" s="55">
        <f>Table1[[#This Row],[APU
(units)]]*(1+Table1[[#This Row],[APU Trend]])^3</f>
        <v>127.872</v>
      </c>
      <c r="J825" s="55">
        <f>Table1[[#This Row],[APU
(units)]]*(1+Table1[[#This Row],[APU Trend]])^4</f>
        <v>153.44639999999998</v>
      </c>
      <c r="K825" s="55">
        <f>Table1[[#This Row],[APU
(units)]]*(1+Table1[[#This Row],[APU Trend]])^5</f>
        <v>184.13567999999998</v>
      </c>
      <c r="L825" s="55">
        <f>Table1[[#This Row],[APU
(units)]]*(1+Table1[[#This Row],[APU Trend]])^6</f>
        <v>220.96281599999998</v>
      </c>
      <c r="M825" s="55">
        <f>Table1[[#This Row],[APU
(units)]]*(1+Table1[[#This Row],[APU Trend]])^7</f>
        <v>265.15537919999997</v>
      </c>
      <c r="N825" s="55">
        <f>Table1[[#This Row],[APU
(units)]]*(1+Table1[[#This Row],[APU Trend]])^8</f>
        <v>318.18645503999994</v>
      </c>
      <c r="O825" s="55">
        <f>Table1[[#This Row],[APU
(units)]]*(1+Table1[[#This Row],[APU Trend]])^9</f>
        <v>381.82374604799998</v>
      </c>
      <c r="P825" s="55">
        <f>Table1[[#This Row],[APU
(units)]]*(1+Table1[[#This Row],[APU Trend]])^10</f>
        <v>458.18849525759993</v>
      </c>
      <c r="Q825" s="55">
        <f>Table1[[#This Row],[APU
(units)]]*(1+Table1[[#This Row],[APU Trend]])^11</f>
        <v>549.82619430911996</v>
      </c>
      <c r="R825" s="55">
        <f>SUM(Table1[[#This Row],[Oct]:[September]])</f>
        <v>2928.9571658547202</v>
      </c>
      <c r="S825" s="55">
        <f>Table1[[#This Row],[On-Hand Stock ($)]]*Table1[[#This Row],[APU Trend]]</f>
        <v>1617.3213971544178</v>
      </c>
      <c r="T825" s="87">
        <v>0.2</v>
      </c>
      <c r="U825" s="87" t="b">
        <f>IF(AND(Table1[[#This Row],[INVENTROY SIZING]]&lt;0,Table1[[#This Row],[Lead Time (days)]]&lt;30),TRUE,FALSE)</f>
        <v>0</v>
      </c>
      <c r="V825" s="28">
        <v>1</v>
      </c>
      <c r="W825" s="28">
        <f>1.65+SQRT((30)*Table1[[#This Row],[Demand variability (COV)]])+(V825*Table1[[#This Row],[APU
(units)]])^2</f>
        <v>5482.2975800154491</v>
      </c>
      <c r="X825" s="28">
        <f>(Table1[[#This Row],[INVENTORY IN UNITS ON HAND]]-W825)*Table1[[#This Row],[Std. Price ($)]]</f>
        <v>-759464.71640673932</v>
      </c>
      <c r="Y825" s="28">
        <v>0.72</v>
      </c>
      <c r="Z825" s="28">
        <v>28</v>
      </c>
    </row>
    <row r="826" spans="1:26" x14ac:dyDescent="0.15">
      <c r="A826" s="31">
        <v>20232.457831936979</v>
      </c>
      <c r="B826" s="32">
        <v>8.5686968599999993</v>
      </c>
      <c r="C826" s="32">
        <v>125.71002013208673</v>
      </c>
      <c r="D826" s="32">
        <f>C826/Table1[[#This Row],[Std. Price ($)]]</f>
        <v>14.67084460869663</v>
      </c>
      <c r="E826" s="28">
        <v>74</v>
      </c>
      <c r="F826" s="28">
        <f>Table1[[#This Row],[APU
(units)]]*(1+Table1[[#This Row],[APU Trend]])^0</f>
        <v>74</v>
      </c>
      <c r="G826" s="28">
        <f>Table1[[#This Row],[APU
(units)]]*(1+Table1[[#This Row],[APU Trend]])^1</f>
        <v>44.4</v>
      </c>
      <c r="H826" s="28">
        <f>Table1[[#This Row],[APU
(units)]]*(1+Table1[[#This Row],[APU Trend]])^2</f>
        <v>26.64</v>
      </c>
      <c r="I826" s="55">
        <f>Table1[[#This Row],[APU
(units)]]*(1+Table1[[#This Row],[APU Trend]])^3</f>
        <v>15.984</v>
      </c>
      <c r="J826" s="55">
        <f>Table1[[#This Row],[APU
(units)]]*(1+Table1[[#This Row],[APU Trend]])^4</f>
        <v>9.5903999999999989</v>
      </c>
      <c r="K826" s="55">
        <f>Table1[[#This Row],[APU
(units)]]*(1+Table1[[#This Row],[APU Trend]])^5</f>
        <v>5.7542399999999994</v>
      </c>
      <c r="L826" s="55">
        <f>Table1[[#This Row],[APU
(units)]]*(1+Table1[[#This Row],[APU Trend]])^6</f>
        <v>3.4525439999999996</v>
      </c>
      <c r="M826" s="55">
        <f>Table1[[#This Row],[APU
(units)]]*(1+Table1[[#This Row],[APU Trend]])^7</f>
        <v>2.0715263999999998</v>
      </c>
      <c r="N826" s="55">
        <f>Table1[[#This Row],[APU
(units)]]*(1+Table1[[#This Row],[APU Trend]])^8</f>
        <v>1.2429158399999998</v>
      </c>
      <c r="O826" s="55">
        <f>Table1[[#This Row],[APU
(units)]]*(1+Table1[[#This Row],[APU Trend]])^9</f>
        <v>0.74574950399999995</v>
      </c>
      <c r="P826" s="55">
        <f>Table1[[#This Row],[APU
(units)]]*(1+Table1[[#This Row],[APU Trend]])^10</f>
        <v>0.44744970239999993</v>
      </c>
      <c r="Q826" s="55">
        <f>Table1[[#This Row],[APU
(units)]]*(1+Table1[[#This Row],[APU Trend]])^11</f>
        <v>0.26846982143999998</v>
      </c>
      <c r="R826" s="55">
        <f>SUM(Table1[[#This Row],[Oct]:[September]])</f>
        <v>184.59729526784002</v>
      </c>
      <c r="S826" s="55">
        <f>Table1[[#This Row],[On-Hand Stock ($)]]*Table1[[#This Row],[APU Trend]]</f>
        <v>-50.284008052834693</v>
      </c>
      <c r="T826" s="87">
        <v>-0.4</v>
      </c>
      <c r="U826" s="87" t="b">
        <f>IF(AND(Table1[[#This Row],[INVENTROY SIZING]]&lt;0,Table1[[#This Row],[Lead Time (days)]]&lt;30),TRUE,FALSE)</f>
        <v>1</v>
      </c>
      <c r="V826" s="28">
        <v>0.94</v>
      </c>
      <c r="W826" s="28">
        <f>1.65+SQRT((30)*Table1[[#This Row],[Demand variability (COV)]])+(V826*Table1[[#This Row],[APU
(units)]])^2</f>
        <v>4845.4685401910456</v>
      </c>
      <c r="X826" s="28">
        <f>(Table1[[#This Row],[INVENTORY IN UNITS ON HAND]]-W826)*Table1[[#This Row],[Std. Price ($)]]</f>
        <v>-41393.641045431701</v>
      </c>
      <c r="Y826" s="28">
        <v>0.91</v>
      </c>
      <c r="Z826" s="28">
        <v>5</v>
      </c>
    </row>
    <row r="827" spans="1:26" x14ac:dyDescent="0.15">
      <c r="A827" s="31">
        <v>33926.569453399381</v>
      </c>
      <c r="B827" s="32">
        <v>11.870549899999999</v>
      </c>
      <c r="C827" s="32">
        <v>261.67793301315589</v>
      </c>
      <c r="D827" s="32">
        <f>C827/Table1[[#This Row],[Std. Price ($)]]</f>
        <v>22.04429746031866</v>
      </c>
      <c r="E827" s="28">
        <v>90</v>
      </c>
      <c r="F827" s="28">
        <f>Table1[[#This Row],[APU
(units)]]*(1+Table1[[#This Row],[APU Trend]])^0</f>
        <v>90</v>
      </c>
      <c r="G827" s="28">
        <f>Table1[[#This Row],[APU
(units)]]*(1+Table1[[#This Row],[APU Trend]])^1</f>
        <v>225</v>
      </c>
      <c r="H827" s="28">
        <f>Table1[[#This Row],[APU
(units)]]*(1+Table1[[#This Row],[APU Trend]])^2</f>
        <v>562.5</v>
      </c>
      <c r="I827" s="55">
        <f>Table1[[#This Row],[APU
(units)]]*(1+Table1[[#This Row],[APU Trend]])^3</f>
        <v>1406.25</v>
      </c>
      <c r="J827" s="55">
        <f>Table1[[#This Row],[APU
(units)]]*(1+Table1[[#This Row],[APU Trend]])^4</f>
        <v>3515.625</v>
      </c>
      <c r="K827" s="55">
        <f>Table1[[#This Row],[APU
(units)]]*(1+Table1[[#This Row],[APU Trend]])^5</f>
        <v>8789.0625</v>
      </c>
      <c r="L827" s="55">
        <f>Table1[[#This Row],[APU
(units)]]*(1+Table1[[#This Row],[APU Trend]])^6</f>
        <v>21972.65625</v>
      </c>
      <c r="M827" s="55">
        <f>Table1[[#This Row],[APU
(units)]]*(1+Table1[[#This Row],[APU Trend]])^7</f>
        <v>54931.640625</v>
      </c>
      <c r="N827" s="55">
        <f>Table1[[#This Row],[APU
(units)]]*(1+Table1[[#This Row],[APU Trend]])^8</f>
        <v>137329.1015625</v>
      </c>
      <c r="O827" s="55">
        <f>Table1[[#This Row],[APU
(units)]]*(1+Table1[[#This Row],[APU Trend]])^9</f>
        <v>343322.75390625</v>
      </c>
      <c r="P827" s="55">
        <f>Table1[[#This Row],[APU
(units)]]*(1+Table1[[#This Row],[APU Trend]])^10</f>
        <v>858306.884765625</v>
      </c>
      <c r="Q827" s="55">
        <f>Table1[[#This Row],[APU
(units)]]*(1+Table1[[#This Row],[APU Trend]])^11</f>
        <v>2145767.2119140625</v>
      </c>
      <c r="R827" s="55">
        <f>SUM(Table1[[#This Row],[Oct]:[September]])</f>
        <v>3576218.6865234375</v>
      </c>
      <c r="S827" s="55">
        <f>Table1[[#This Row],[On-Hand Stock ($)]]*Table1[[#This Row],[APU Trend]]</f>
        <v>392.51689951973384</v>
      </c>
      <c r="T827" s="87">
        <v>1.5</v>
      </c>
      <c r="U827" s="87" t="b">
        <f>IF(AND(Table1[[#This Row],[INVENTROY SIZING]]&lt;0,Table1[[#This Row],[Lead Time (days)]]&lt;30),TRUE,FALSE)</f>
        <v>0</v>
      </c>
      <c r="V827" s="28">
        <v>0.82</v>
      </c>
      <c r="W827" s="28">
        <f>1.65+SQRT((30)*Table1[[#This Row],[Demand variability (COV)]])+(V827*Table1[[#This Row],[APU
(units)]])^2</f>
        <v>5453.4565631459991</v>
      </c>
      <c r="X827" s="28">
        <f>(Table1[[#This Row],[INVENTORY IN UNITS ON HAND]]-W827)*Table1[[#This Row],[Std. Price ($)]]</f>
        <v>-64473.85032729392</v>
      </c>
      <c r="Y827" s="28">
        <v>0.96</v>
      </c>
      <c r="Z827" s="28">
        <v>6</v>
      </c>
    </row>
    <row r="828" spans="1:26" x14ac:dyDescent="0.15">
      <c r="A828" s="31">
        <v>76184.569357534012</v>
      </c>
      <c r="B828" s="32">
        <v>12.334119999999999</v>
      </c>
      <c r="C828" s="32">
        <v>99.899490432099071</v>
      </c>
      <c r="D828" s="32">
        <f>C828/Table1[[#This Row],[Std. Price ($)]]</f>
        <v>8.0994420706219081</v>
      </c>
      <c r="E828" s="28">
        <v>34</v>
      </c>
      <c r="F828" s="28">
        <f>Table1[[#This Row],[APU
(units)]]*(1+Table1[[#This Row],[APU Trend]])^0</f>
        <v>34</v>
      </c>
      <c r="G828" s="28">
        <f>Table1[[#This Row],[APU
(units)]]*(1+Table1[[#This Row],[APU Trend]])^1</f>
        <v>40.799999999999997</v>
      </c>
      <c r="H828" s="28">
        <f>Table1[[#This Row],[APU
(units)]]*(1+Table1[[#This Row],[APU Trend]])^2</f>
        <v>48.96</v>
      </c>
      <c r="I828" s="55">
        <f>Table1[[#This Row],[APU
(units)]]*(1+Table1[[#This Row],[APU Trend]])^3</f>
        <v>58.752000000000002</v>
      </c>
      <c r="J828" s="55">
        <f>Table1[[#This Row],[APU
(units)]]*(1+Table1[[#This Row],[APU Trend]])^4</f>
        <v>70.502399999999994</v>
      </c>
      <c r="K828" s="55">
        <f>Table1[[#This Row],[APU
(units)]]*(1+Table1[[#This Row],[APU Trend]])^5</f>
        <v>84.602879999999999</v>
      </c>
      <c r="L828" s="55">
        <f>Table1[[#This Row],[APU
(units)]]*(1+Table1[[#This Row],[APU Trend]])^6</f>
        <v>101.523456</v>
      </c>
      <c r="M828" s="55">
        <f>Table1[[#This Row],[APU
(units)]]*(1+Table1[[#This Row],[APU Trend]])^7</f>
        <v>121.82814719999999</v>
      </c>
      <c r="N828" s="55">
        <f>Table1[[#This Row],[APU
(units)]]*(1+Table1[[#This Row],[APU Trend]])^8</f>
        <v>146.19377663999998</v>
      </c>
      <c r="O828" s="55">
        <f>Table1[[#This Row],[APU
(units)]]*(1+Table1[[#This Row],[APU Trend]])^9</f>
        <v>175.43253196799998</v>
      </c>
      <c r="P828" s="55">
        <f>Table1[[#This Row],[APU
(units)]]*(1+Table1[[#This Row],[APU Trend]])^10</f>
        <v>210.51903836159997</v>
      </c>
      <c r="Q828" s="55">
        <f>Table1[[#This Row],[APU
(units)]]*(1+Table1[[#This Row],[APU Trend]])^11</f>
        <v>252.62284603391996</v>
      </c>
      <c r="R828" s="55">
        <f>SUM(Table1[[#This Row],[Oct]:[September]])</f>
        <v>1345.73707620352</v>
      </c>
      <c r="S828" s="55">
        <f>Table1[[#This Row],[On-Hand Stock ($)]]*Table1[[#This Row],[APU Trend]]</f>
        <v>19.979898086419816</v>
      </c>
      <c r="T828" s="87">
        <v>0.2</v>
      </c>
      <c r="U828" s="87" t="b">
        <f>IF(AND(Table1[[#This Row],[INVENTROY SIZING]]&lt;0,Table1[[#This Row],[Lead Time (days)]]&lt;30),TRUE,FALSE)</f>
        <v>0</v>
      </c>
      <c r="V828" s="28">
        <v>0.96</v>
      </c>
      <c r="W828" s="28">
        <f>1.65+SQRT((30)*Table1[[#This Row],[Demand variability (COV)]])+(V828*Table1[[#This Row],[APU
(units)]])^2</f>
        <v>1072.3581391260157</v>
      </c>
      <c r="X828" s="28">
        <f>(Table1[[#This Row],[INVENTORY IN UNITS ON HAND]]-W828)*Table1[[#This Row],[Std. Price ($)]]</f>
        <v>-13126.694480524871</v>
      </c>
      <c r="Y828" s="28">
        <v>0.95</v>
      </c>
      <c r="Z828" s="28">
        <v>6</v>
      </c>
    </row>
    <row r="829" spans="1:26" x14ac:dyDescent="0.15">
      <c r="A829" s="31">
        <v>20237.869449138081</v>
      </c>
      <c r="B829" s="32">
        <v>58.91</v>
      </c>
      <c r="C829" s="32">
        <v>1470.3341970899999</v>
      </c>
      <c r="D829" s="32">
        <f>C829/Table1[[#This Row],[Std. Price ($)]]</f>
        <v>24.95899163282974</v>
      </c>
      <c r="E829" s="28">
        <v>58</v>
      </c>
      <c r="F829" s="28">
        <f>Table1[[#This Row],[APU
(units)]]*(1+Table1[[#This Row],[APU Trend]])^0</f>
        <v>58</v>
      </c>
      <c r="G829" s="28">
        <f>Table1[[#This Row],[APU
(units)]]*(1+Table1[[#This Row],[APU Trend]])^1</f>
        <v>104.4</v>
      </c>
      <c r="H829" s="28">
        <f>Table1[[#This Row],[APU
(units)]]*(1+Table1[[#This Row],[APU Trend]])^2</f>
        <v>187.92000000000002</v>
      </c>
      <c r="I829" s="55">
        <f>Table1[[#This Row],[APU
(units)]]*(1+Table1[[#This Row],[APU Trend]])^3</f>
        <v>338.25600000000003</v>
      </c>
      <c r="J829" s="55">
        <f>Table1[[#This Row],[APU
(units)]]*(1+Table1[[#This Row],[APU Trend]])^4</f>
        <v>608.86080000000015</v>
      </c>
      <c r="K829" s="55">
        <f>Table1[[#This Row],[APU
(units)]]*(1+Table1[[#This Row],[APU Trend]])^5</f>
        <v>1095.9494400000003</v>
      </c>
      <c r="L829" s="55">
        <f>Table1[[#This Row],[APU
(units)]]*(1+Table1[[#This Row],[APU Trend]])^6</f>
        <v>1972.7089920000005</v>
      </c>
      <c r="M829" s="55">
        <f>Table1[[#This Row],[APU
(units)]]*(1+Table1[[#This Row],[APU Trend]])^7</f>
        <v>3550.876185600001</v>
      </c>
      <c r="N829" s="55">
        <f>Table1[[#This Row],[APU
(units)]]*(1+Table1[[#This Row],[APU Trend]])^8</f>
        <v>6391.577134080002</v>
      </c>
      <c r="O829" s="55">
        <f>Table1[[#This Row],[APU
(units)]]*(1+Table1[[#This Row],[APU Trend]])^9</f>
        <v>11504.838841344004</v>
      </c>
      <c r="P829" s="55">
        <f>Table1[[#This Row],[APU
(units)]]*(1+Table1[[#This Row],[APU Trend]])^10</f>
        <v>20708.709914419211</v>
      </c>
      <c r="Q829" s="55">
        <f>Table1[[#This Row],[APU
(units)]]*(1+Table1[[#This Row],[APU Trend]])^11</f>
        <v>37275.677845954582</v>
      </c>
      <c r="R829" s="55">
        <f>SUM(Table1[[#This Row],[Oct]:[September]])</f>
        <v>83797.775153397801</v>
      </c>
      <c r="S829" s="55">
        <f>Table1[[#This Row],[On-Hand Stock ($)]]*Table1[[#This Row],[APU Trend]]</f>
        <v>1176.2673576719999</v>
      </c>
      <c r="T829" s="87">
        <v>0.8</v>
      </c>
      <c r="U829" s="87" t="b">
        <f>IF(AND(Table1[[#This Row],[INVENTROY SIZING]]&lt;0,Table1[[#This Row],[Lead Time (days)]]&lt;30),TRUE,FALSE)</f>
        <v>0</v>
      </c>
      <c r="V829" s="28">
        <v>1</v>
      </c>
      <c r="W829" s="28">
        <f>1.65+SQRT((30)*Table1[[#This Row],[Demand variability (COV)]])+(V829*Table1[[#This Row],[APU
(units)]])^2</f>
        <v>3371.724537019395</v>
      </c>
      <c r="X829" s="28">
        <f>(Table1[[#This Row],[INVENTORY IN UNITS ON HAND]]-W829)*Table1[[#This Row],[Std. Price ($)]]</f>
        <v>-197157.95827872257</v>
      </c>
      <c r="Y829" s="28">
        <v>1.23</v>
      </c>
      <c r="Z829" s="28">
        <v>11</v>
      </c>
    </row>
    <row r="830" spans="1:26" x14ac:dyDescent="0.15">
      <c r="A830" s="31">
        <v>93398.352809591161</v>
      </c>
      <c r="B830" s="32">
        <v>6.4800999999999993</v>
      </c>
      <c r="C830" s="32">
        <v>123.36504460432124</v>
      </c>
      <c r="D830" s="32">
        <f>C830/Table1[[#This Row],[Std. Price ($)]]</f>
        <v>19.037521736442532</v>
      </c>
      <c r="E830" s="28">
        <v>66</v>
      </c>
      <c r="F830" s="28">
        <f>Table1[[#This Row],[APU
(units)]]*(1+Table1[[#This Row],[APU Trend]])^0</f>
        <v>66</v>
      </c>
      <c r="G830" s="28">
        <f>Table1[[#This Row],[APU
(units)]]*(1+Table1[[#This Row],[APU Trend]])^1</f>
        <v>39.6</v>
      </c>
      <c r="H830" s="28">
        <f>Table1[[#This Row],[APU
(units)]]*(1+Table1[[#This Row],[APU Trend]])^2</f>
        <v>23.759999999999998</v>
      </c>
      <c r="I830" s="55">
        <f>Table1[[#This Row],[APU
(units)]]*(1+Table1[[#This Row],[APU Trend]])^3</f>
        <v>14.256</v>
      </c>
      <c r="J830" s="55">
        <f>Table1[[#This Row],[APU
(units)]]*(1+Table1[[#This Row],[APU Trend]])^4</f>
        <v>8.5535999999999994</v>
      </c>
      <c r="K830" s="55">
        <f>Table1[[#This Row],[APU
(units)]]*(1+Table1[[#This Row],[APU Trend]])^5</f>
        <v>5.1321599999999998</v>
      </c>
      <c r="L830" s="55">
        <f>Table1[[#This Row],[APU
(units)]]*(1+Table1[[#This Row],[APU Trend]])^6</f>
        <v>3.0792959999999998</v>
      </c>
      <c r="M830" s="55">
        <f>Table1[[#This Row],[APU
(units)]]*(1+Table1[[#This Row],[APU Trend]])^7</f>
        <v>1.8475775999999997</v>
      </c>
      <c r="N830" s="55">
        <f>Table1[[#This Row],[APU
(units)]]*(1+Table1[[#This Row],[APU Trend]])^8</f>
        <v>1.1085465599999997</v>
      </c>
      <c r="O830" s="55">
        <f>Table1[[#This Row],[APU
(units)]]*(1+Table1[[#This Row],[APU Trend]])^9</f>
        <v>0.66512793599999998</v>
      </c>
      <c r="P830" s="55">
        <f>Table1[[#This Row],[APU
(units)]]*(1+Table1[[#This Row],[APU Trend]])^10</f>
        <v>0.39907676159999994</v>
      </c>
      <c r="Q830" s="55">
        <f>Table1[[#This Row],[APU
(units)]]*(1+Table1[[#This Row],[APU Trend]])^11</f>
        <v>0.23944605695999996</v>
      </c>
      <c r="R830" s="55">
        <f>SUM(Table1[[#This Row],[Oct]:[September]])</f>
        <v>164.64083091455996</v>
      </c>
      <c r="S830" s="55">
        <f>Table1[[#This Row],[On-Hand Stock ($)]]*Table1[[#This Row],[APU Trend]]</f>
        <v>-49.346017841728496</v>
      </c>
      <c r="T830" s="87">
        <v>-0.4</v>
      </c>
      <c r="U830" s="87" t="b">
        <f>IF(AND(Table1[[#This Row],[INVENTROY SIZING]]&lt;0,Table1[[#This Row],[Lead Time (days)]]&lt;30),TRUE,FALSE)</f>
        <v>1</v>
      </c>
      <c r="V830" s="28">
        <v>0.82</v>
      </c>
      <c r="W830" s="28">
        <f>1.65+SQRT((30)*Table1[[#This Row],[Demand variability (COV)]])+(V830*Table1[[#This Row],[APU
(units)]])^2</f>
        <v>2933.3630127875253</v>
      </c>
      <c r="X830" s="28">
        <f>(Table1[[#This Row],[INVENTORY IN UNITS ON HAND]]-W830)*Table1[[#This Row],[Std. Price ($)]]</f>
        <v>-18885.120614560121</v>
      </c>
      <c r="Y830" s="28">
        <v>0.25</v>
      </c>
      <c r="Z830" s="28">
        <v>16</v>
      </c>
    </row>
    <row r="831" spans="1:26" x14ac:dyDescent="0.15">
      <c r="A831" s="31">
        <v>63038.376972152175</v>
      </c>
      <c r="B831" s="32">
        <v>11.39945007</v>
      </c>
      <c r="C831" s="32">
        <v>346.65059602998548</v>
      </c>
      <c r="D831" s="32">
        <f>C831/Table1[[#This Row],[Std. Price ($)]]</f>
        <v>30.409413954298365</v>
      </c>
      <c r="E831" s="28">
        <v>114</v>
      </c>
      <c r="F831" s="28">
        <f>Table1[[#This Row],[APU
(units)]]*(1+Table1[[#This Row],[APU Trend]])^0</f>
        <v>114</v>
      </c>
      <c r="G831" s="28">
        <f>Table1[[#This Row],[APU
(units)]]*(1+Table1[[#This Row],[APU Trend]])^1</f>
        <v>250.8</v>
      </c>
      <c r="H831" s="28">
        <f>Table1[[#This Row],[APU
(units)]]*(1+Table1[[#This Row],[APU Trend]])^2</f>
        <v>551.7600000000001</v>
      </c>
      <c r="I831" s="55">
        <f>Table1[[#This Row],[APU
(units)]]*(1+Table1[[#This Row],[APU Trend]])^3</f>
        <v>1213.8720000000003</v>
      </c>
      <c r="J831" s="55">
        <f>Table1[[#This Row],[APU
(units)]]*(1+Table1[[#This Row],[APU Trend]])^4</f>
        <v>2670.5184000000008</v>
      </c>
      <c r="K831" s="55">
        <f>Table1[[#This Row],[APU
(units)]]*(1+Table1[[#This Row],[APU Trend]])^5</f>
        <v>5875.1404800000018</v>
      </c>
      <c r="L831" s="55">
        <f>Table1[[#This Row],[APU
(units)]]*(1+Table1[[#This Row],[APU Trend]])^6</f>
        <v>12925.309056000006</v>
      </c>
      <c r="M831" s="55">
        <f>Table1[[#This Row],[APU
(units)]]*(1+Table1[[#This Row],[APU Trend]])^7</f>
        <v>28435.679923200016</v>
      </c>
      <c r="N831" s="55">
        <f>Table1[[#This Row],[APU
(units)]]*(1+Table1[[#This Row],[APU Trend]])^8</f>
        <v>62558.495831040032</v>
      </c>
      <c r="O831" s="55">
        <f>Table1[[#This Row],[APU
(units)]]*(1+Table1[[#This Row],[APU Trend]])^9</f>
        <v>137628.69082828809</v>
      </c>
      <c r="P831" s="55">
        <f>Table1[[#This Row],[APU
(units)]]*(1+Table1[[#This Row],[APU Trend]])^10</f>
        <v>302783.1198222338</v>
      </c>
      <c r="Q831" s="55">
        <f>Table1[[#This Row],[APU
(units)]]*(1+Table1[[#This Row],[APU Trend]])^11</f>
        <v>666122.86360891454</v>
      </c>
      <c r="R831" s="55">
        <f>SUM(Table1[[#This Row],[Oct]:[September]])</f>
        <v>1221130.2499496765</v>
      </c>
      <c r="S831" s="55">
        <f>Table1[[#This Row],[On-Hand Stock ($)]]*Table1[[#This Row],[APU Trend]]</f>
        <v>415.98071523598259</v>
      </c>
      <c r="T831" s="87">
        <v>1.2</v>
      </c>
      <c r="U831" s="87" t="b">
        <f>IF(AND(Table1[[#This Row],[INVENTROY SIZING]]&lt;0,Table1[[#This Row],[Lead Time (days)]]&lt;30),TRUE,FALSE)</f>
        <v>0</v>
      </c>
      <c r="V831" s="28">
        <v>1</v>
      </c>
      <c r="W831" s="28">
        <f>1.65+SQRT((30)*Table1[[#This Row],[Demand variability (COV)]])+(V831*Table1[[#This Row],[APU
(units)]])^2</f>
        <v>13003.894997998399</v>
      </c>
      <c r="X831" s="28">
        <f>(Table1[[#This Row],[INVENTORY IN UNITS ON HAND]]-W831)*Table1[[#This Row],[Std. Price ($)]]</f>
        <v>-147890.60114917552</v>
      </c>
      <c r="Y831" s="28">
        <v>1.3</v>
      </c>
      <c r="Z831" s="28">
        <v>5</v>
      </c>
    </row>
    <row r="832" spans="1:26" x14ac:dyDescent="0.15">
      <c r="A832" s="31">
        <v>3131.1174519843112</v>
      </c>
      <c r="B832" s="32">
        <v>9.4439571299999994</v>
      </c>
      <c r="C832" s="32">
        <v>151.12858293823871</v>
      </c>
      <c r="D832" s="32">
        <f>C832/Table1[[#This Row],[Std. Price ($)]]</f>
        <v>16.002675664225375</v>
      </c>
      <c r="E832" s="28">
        <v>66</v>
      </c>
      <c r="F832" s="28">
        <f>Table1[[#This Row],[APU
(units)]]*(1+Table1[[#This Row],[APU Trend]])^0</f>
        <v>66</v>
      </c>
      <c r="G832" s="28">
        <f>Table1[[#This Row],[APU
(units)]]*(1+Table1[[#This Row],[APU Trend]])^1</f>
        <v>118.8</v>
      </c>
      <c r="H832" s="28">
        <f>Table1[[#This Row],[APU
(units)]]*(1+Table1[[#This Row],[APU Trend]])^2</f>
        <v>213.84</v>
      </c>
      <c r="I832" s="55">
        <f>Table1[[#This Row],[APU
(units)]]*(1+Table1[[#This Row],[APU Trend]])^3</f>
        <v>384.91200000000003</v>
      </c>
      <c r="J832" s="55">
        <f>Table1[[#This Row],[APU
(units)]]*(1+Table1[[#This Row],[APU Trend]])^4</f>
        <v>692.84160000000008</v>
      </c>
      <c r="K832" s="55">
        <f>Table1[[#This Row],[APU
(units)]]*(1+Table1[[#This Row],[APU Trend]])^5</f>
        <v>1247.1148800000003</v>
      </c>
      <c r="L832" s="55">
        <f>Table1[[#This Row],[APU
(units)]]*(1+Table1[[#This Row],[APU Trend]])^6</f>
        <v>2244.8067840000008</v>
      </c>
      <c r="M832" s="55">
        <f>Table1[[#This Row],[APU
(units)]]*(1+Table1[[#This Row],[APU Trend]])^7</f>
        <v>4040.6522112000011</v>
      </c>
      <c r="N832" s="55">
        <f>Table1[[#This Row],[APU
(units)]]*(1+Table1[[#This Row],[APU Trend]])^8</f>
        <v>7273.1739801600024</v>
      </c>
      <c r="O832" s="55">
        <f>Table1[[#This Row],[APU
(units)]]*(1+Table1[[#This Row],[APU Trend]])^9</f>
        <v>13091.713164288005</v>
      </c>
      <c r="P832" s="55">
        <f>Table1[[#This Row],[APU
(units)]]*(1+Table1[[#This Row],[APU Trend]])^10</f>
        <v>23565.083695718411</v>
      </c>
      <c r="Q832" s="55">
        <f>Table1[[#This Row],[APU
(units)]]*(1+Table1[[#This Row],[APU Trend]])^11</f>
        <v>42417.150652293145</v>
      </c>
      <c r="R832" s="55">
        <f>SUM(Table1[[#This Row],[Oct]:[September]])</f>
        <v>95356.088967659569</v>
      </c>
      <c r="S832" s="55">
        <f>Table1[[#This Row],[On-Hand Stock ($)]]*Table1[[#This Row],[APU Trend]]</f>
        <v>120.90286635059097</v>
      </c>
      <c r="T832" s="87">
        <v>0.8</v>
      </c>
      <c r="U832" s="87" t="b">
        <f>IF(AND(Table1[[#This Row],[INVENTROY SIZING]]&lt;0,Table1[[#This Row],[Lead Time (days)]]&lt;30),TRUE,FALSE)</f>
        <v>0</v>
      </c>
      <c r="V832" s="28">
        <v>0.82</v>
      </c>
      <c r="W832" s="28">
        <f>1.65+SQRT((30)*Table1[[#This Row],[Demand variability (COV)]])+(V832*Table1[[#This Row],[APU
(units)]])^2</f>
        <v>2936.4724766068848</v>
      </c>
      <c r="X832" s="28">
        <f>(Table1[[#This Row],[INVENTORY IN UNITS ON HAND]]-W832)*Table1[[#This Row],[Std. Price ($)]]</f>
        <v>-27580.791599562104</v>
      </c>
      <c r="Y832" s="28">
        <v>1.1399999999999999</v>
      </c>
      <c r="Z832" s="28">
        <v>5</v>
      </c>
    </row>
    <row r="833" spans="1:26" x14ac:dyDescent="0.15">
      <c r="A833" s="31">
        <v>55467.271207786194</v>
      </c>
      <c r="B833" s="32">
        <v>12.05138683</v>
      </c>
      <c r="C833" s="32">
        <v>175.56990063592249</v>
      </c>
      <c r="D833" s="32">
        <f>C833/Table1[[#This Row],[Std. Price ($)]]</f>
        <v>14.568439559077907</v>
      </c>
      <c r="E833" s="28">
        <v>82</v>
      </c>
      <c r="F833" s="28">
        <f>Table1[[#This Row],[APU
(units)]]*(1+Table1[[#This Row],[APU Trend]])^0</f>
        <v>82</v>
      </c>
      <c r="G833" s="28">
        <f>Table1[[#This Row],[APU
(units)]]*(1+Table1[[#This Row],[APU Trend]])^1</f>
        <v>49.199999999999996</v>
      </c>
      <c r="H833" s="28">
        <f>Table1[[#This Row],[APU
(units)]]*(1+Table1[[#This Row],[APU Trend]])^2</f>
        <v>29.52</v>
      </c>
      <c r="I833" s="55">
        <f>Table1[[#This Row],[APU
(units)]]*(1+Table1[[#This Row],[APU Trend]])^3</f>
        <v>17.712</v>
      </c>
      <c r="J833" s="55">
        <f>Table1[[#This Row],[APU
(units)]]*(1+Table1[[#This Row],[APU Trend]])^4</f>
        <v>10.6272</v>
      </c>
      <c r="K833" s="55">
        <f>Table1[[#This Row],[APU
(units)]]*(1+Table1[[#This Row],[APU Trend]])^5</f>
        <v>6.3763199999999998</v>
      </c>
      <c r="L833" s="55">
        <f>Table1[[#This Row],[APU
(units)]]*(1+Table1[[#This Row],[APU Trend]])^6</f>
        <v>3.8257919999999999</v>
      </c>
      <c r="M833" s="55">
        <f>Table1[[#This Row],[APU
(units)]]*(1+Table1[[#This Row],[APU Trend]])^7</f>
        <v>2.2954751999999998</v>
      </c>
      <c r="N833" s="55">
        <f>Table1[[#This Row],[APU
(units)]]*(1+Table1[[#This Row],[APU Trend]])^8</f>
        <v>1.3772851199999998</v>
      </c>
      <c r="O833" s="55">
        <f>Table1[[#This Row],[APU
(units)]]*(1+Table1[[#This Row],[APU Trend]])^9</f>
        <v>0.82637107199999993</v>
      </c>
      <c r="P833" s="55">
        <f>Table1[[#This Row],[APU
(units)]]*(1+Table1[[#This Row],[APU Trend]])^10</f>
        <v>0.49582264319999991</v>
      </c>
      <c r="Q833" s="55">
        <f>Table1[[#This Row],[APU
(units)]]*(1+Table1[[#This Row],[APU Trend]])^11</f>
        <v>0.29749358591999997</v>
      </c>
      <c r="R833" s="55">
        <f>SUM(Table1[[#This Row],[Oct]:[September]])</f>
        <v>204.55375962111998</v>
      </c>
      <c r="S833" s="55">
        <f>Table1[[#This Row],[On-Hand Stock ($)]]*Table1[[#This Row],[APU Trend]]</f>
        <v>-70.227960254368995</v>
      </c>
      <c r="T833" s="87">
        <v>-0.4</v>
      </c>
      <c r="U833" s="87" t="b">
        <f>IF(AND(Table1[[#This Row],[INVENTROY SIZING]]&lt;0,Table1[[#This Row],[Lead Time (days)]]&lt;30),TRUE,FALSE)</f>
        <v>1</v>
      </c>
      <c r="V833" s="28">
        <v>1</v>
      </c>
      <c r="W833" s="28">
        <f>1.65+SQRT((30)*Table1[[#This Row],[Demand variability (COV)]])+(V833*Table1[[#This Row],[APU
(units)]])^2</f>
        <v>6730.6699601592045</v>
      </c>
      <c r="X833" s="28">
        <f>(Table1[[#This Row],[INVENTORY IN UNITS ON HAND]]-W833)*Table1[[#This Row],[Std. Price ($)]]</f>
        <v>-80938.337414303343</v>
      </c>
      <c r="Y833" s="28">
        <v>0.84</v>
      </c>
      <c r="Z833" s="28">
        <v>5</v>
      </c>
    </row>
    <row r="834" spans="1:26" x14ac:dyDescent="0.15">
      <c r="A834" s="31">
        <v>51310.785534844275</v>
      </c>
      <c r="B834" s="32">
        <v>18.637124499999999</v>
      </c>
      <c r="C834" s="32">
        <v>861.47305262218219</v>
      </c>
      <c r="D834" s="32">
        <f>C834/Table1[[#This Row],[Std. Price ($)]]</f>
        <v>46.223496152648565</v>
      </c>
      <c r="E834" s="28">
        <v>66</v>
      </c>
      <c r="F834" s="28">
        <f>Table1[[#This Row],[APU
(units)]]*(1+Table1[[#This Row],[APU Trend]])^0</f>
        <v>66</v>
      </c>
      <c r="G834" s="28">
        <f>Table1[[#This Row],[APU
(units)]]*(1+Table1[[#This Row],[APU Trend]])^1</f>
        <v>79.2</v>
      </c>
      <c r="H834" s="28">
        <f>Table1[[#This Row],[APU
(units)]]*(1+Table1[[#This Row],[APU Trend]])^2</f>
        <v>95.039999999999992</v>
      </c>
      <c r="I834" s="55">
        <f>Table1[[#This Row],[APU
(units)]]*(1+Table1[[#This Row],[APU Trend]])^3</f>
        <v>114.048</v>
      </c>
      <c r="J834" s="55">
        <f>Table1[[#This Row],[APU
(units)]]*(1+Table1[[#This Row],[APU Trend]])^4</f>
        <v>136.85759999999999</v>
      </c>
      <c r="K834" s="55">
        <f>Table1[[#This Row],[APU
(units)]]*(1+Table1[[#This Row],[APU Trend]])^5</f>
        <v>164.22911999999999</v>
      </c>
      <c r="L834" s="55">
        <f>Table1[[#This Row],[APU
(units)]]*(1+Table1[[#This Row],[APU Trend]])^6</f>
        <v>197.07494399999999</v>
      </c>
      <c r="M834" s="55">
        <f>Table1[[#This Row],[APU
(units)]]*(1+Table1[[#This Row],[APU Trend]])^7</f>
        <v>236.48993279999996</v>
      </c>
      <c r="N834" s="55">
        <f>Table1[[#This Row],[APU
(units)]]*(1+Table1[[#This Row],[APU Trend]])^8</f>
        <v>283.78791935999993</v>
      </c>
      <c r="O834" s="55">
        <f>Table1[[#This Row],[APU
(units)]]*(1+Table1[[#This Row],[APU Trend]])^9</f>
        <v>340.54550323199999</v>
      </c>
      <c r="P834" s="55">
        <f>Table1[[#This Row],[APU
(units)]]*(1+Table1[[#This Row],[APU Trend]])^10</f>
        <v>408.65460387839994</v>
      </c>
      <c r="Q834" s="55">
        <f>Table1[[#This Row],[APU
(units)]]*(1+Table1[[#This Row],[APU Trend]])^11</f>
        <v>490.38552465407992</v>
      </c>
      <c r="R834" s="55">
        <f>SUM(Table1[[#This Row],[Oct]:[September]])</f>
        <v>2612.3131479244794</v>
      </c>
      <c r="S834" s="55">
        <f>Table1[[#This Row],[On-Hand Stock ($)]]*Table1[[#This Row],[APU Trend]]</f>
        <v>172.29461052443645</v>
      </c>
      <c r="T834" s="87">
        <v>0.2</v>
      </c>
      <c r="U834" s="87" t="b">
        <f>IF(AND(Table1[[#This Row],[INVENTROY SIZING]]&lt;0,Table1[[#This Row],[Lead Time (days)]]&lt;30),TRUE,FALSE)</f>
        <v>0</v>
      </c>
      <c r="V834" s="28">
        <v>1</v>
      </c>
      <c r="W834" s="28">
        <f>1.65+SQRT((30)*Table1[[#This Row],[Demand variability (COV)]])+(V834*Table1[[#This Row],[APU
(units)]])^2</f>
        <v>4362.1666359162546</v>
      </c>
      <c r="X834" s="28">
        <f>(Table1[[#This Row],[INVENTORY IN UNITS ON HAND]]-W834)*Table1[[#This Row],[Std. Price ($)]]</f>
        <v>-80436.769630695228</v>
      </c>
      <c r="Y834" s="28">
        <v>0.68</v>
      </c>
      <c r="Z834" s="28">
        <v>21</v>
      </c>
    </row>
    <row r="835" spans="1:26" x14ac:dyDescent="0.15">
      <c r="A835" s="31">
        <v>11965.103547691835</v>
      </c>
      <c r="B835" s="32">
        <v>8.6531264999999991</v>
      </c>
      <c r="C835" s="32">
        <v>436.64195251843836</v>
      </c>
      <c r="D835" s="32">
        <f>C835/Table1[[#This Row],[Std. Price ($)]]</f>
        <v>50.460599705602178</v>
      </c>
      <c r="E835" s="28">
        <v>98</v>
      </c>
      <c r="F835" s="28">
        <f>Table1[[#This Row],[APU
(units)]]*(1+Table1[[#This Row],[APU Trend]])^0</f>
        <v>98</v>
      </c>
      <c r="G835" s="28">
        <f>Table1[[#This Row],[APU
(units)]]*(1+Table1[[#This Row],[APU Trend]])^1</f>
        <v>176.4</v>
      </c>
      <c r="H835" s="28">
        <f>Table1[[#This Row],[APU
(units)]]*(1+Table1[[#This Row],[APU Trend]])^2</f>
        <v>317.52000000000004</v>
      </c>
      <c r="I835" s="55">
        <f>Table1[[#This Row],[APU
(units)]]*(1+Table1[[#This Row],[APU Trend]])^3</f>
        <v>571.53600000000006</v>
      </c>
      <c r="J835" s="55">
        <f>Table1[[#This Row],[APU
(units)]]*(1+Table1[[#This Row],[APU Trend]])^4</f>
        <v>1028.7648000000002</v>
      </c>
      <c r="K835" s="55">
        <f>Table1[[#This Row],[APU
(units)]]*(1+Table1[[#This Row],[APU Trend]])^5</f>
        <v>1851.7766400000005</v>
      </c>
      <c r="L835" s="55">
        <f>Table1[[#This Row],[APU
(units)]]*(1+Table1[[#This Row],[APU Trend]])^6</f>
        <v>3333.1979520000009</v>
      </c>
      <c r="M835" s="55">
        <f>Table1[[#This Row],[APU
(units)]]*(1+Table1[[#This Row],[APU Trend]])^7</f>
        <v>5999.7563136000017</v>
      </c>
      <c r="N835" s="55">
        <f>Table1[[#This Row],[APU
(units)]]*(1+Table1[[#This Row],[APU Trend]])^8</f>
        <v>10799.561364480003</v>
      </c>
      <c r="O835" s="55">
        <f>Table1[[#This Row],[APU
(units)]]*(1+Table1[[#This Row],[APU Trend]])^9</f>
        <v>19439.210456064007</v>
      </c>
      <c r="P835" s="55">
        <f>Table1[[#This Row],[APU
(units)]]*(1+Table1[[#This Row],[APU Trend]])^10</f>
        <v>34990.578820915216</v>
      </c>
      <c r="Q835" s="55">
        <f>Table1[[#This Row],[APU
(units)]]*(1+Table1[[#This Row],[APU Trend]])^11</f>
        <v>62983.041877647396</v>
      </c>
      <c r="R835" s="55">
        <f>SUM(Table1[[#This Row],[Oct]:[September]])</f>
        <v>141589.34422470664</v>
      </c>
      <c r="S835" s="55">
        <f>Table1[[#This Row],[On-Hand Stock ($)]]*Table1[[#This Row],[APU Trend]]</f>
        <v>349.31356201475069</v>
      </c>
      <c r="T835" s="87">
        <v>0.8</v>
      </c>
      <c r="U835" s="87" t="b">
        <f>IF(AND(Table1[[#This Row],[INVENTROY SIZING]]&lt;0,Table1[[#This Row],[Lead Time (days)]]&lt;30),TRUE,FALSE)</f>
        <v>0</v>
      </c>
      <c r="V835" s="28">
        <v>1</v>
      </c>
      <c r="W835" s="28">
        <f>1.65+SQRT((30)*Table1[[#This Row],[Demand variability (COV)]])+(V835*Table1[[#This Row],[APU
(units)]])^2</f>
        <v>9611.3945626465375</v>
      </c>
      <c r="X835" s="28">
        <f>(Table1[[#This Row],[INVENTORY IN UNITS ON HAND]]-W835)*Table1[[#This Row],[Std. Price ($)]]</f>
        <v>-82731.971039474214</v>
      </c>
      <c r="Y835" s="28">
        <v>1.1000000000000001</v>
      </c>
      <c r="Z835" s="28">
        <v>11</v>
      </c>
    </row>
    <row r="836" spans="1:26" x14ac:dyDescent="0.15">
      <c r="A836" s="31">
        <v>96062.587783050942</v>
      </c>
      <c r="B836" s="32">
        <v>12.512999999999998</v>
      </c>
      <c r="C836" s="32">
        <v>1149.0494003999997</v>
      </c>
      <c r="D836" s="32">
        <f>C836/Table1[[#This Row],[Std. Price ($)]]</f>
        <v>91.828450443538713</v>
      </c>
      <c r="E836" s="28">
        <v>90</v>
      </c>
      <c r="F836" s="28">
        <f>Table1[[#This Row],[APU
(units)]]*(1+Table1[[#This Row],[APU Trend]])^0</f>
        <v>90</v>
      </c>
      <c r="G836" s="28">
        <f>Table1[[#This Row],[APU
(units)]]*(1+Table1[[#This Row],[APU Trend]])^1</f>
        <v>162</v>
      </c>
      <c r="H836" s="28">
        <f>Table1[[#This Row],[APU
(units)]]*(1+Table1[[#This Row],[APU Trend]])^2</f>
        <v>291.60000000000002</v>
      </c>
      <c r="I836" s="55">
        <f>Table1[[#This Row],[APU
(units)]]*(1+Table1[[#This Row],[APU Trend]])^3</f>
        <v>524.88000000000011</v>
      </c>
      <c r="J836" s="55">
        <f>Table1[[#This Row],[APU
(units)]]*(1+Table1[[#This Row],[APU Trend]])^4</f>
        <v>944.78400000000022</v>
      </c>
      <c r="K836" s="55">
        <f>Table1[[#This Row],[APU
(units)]]*(1+Table1[[#This Row],[APU Trend]])^5</f>
        <v>1700.6112000000005</v>
      </c>
      <c r="L836" s="55">
        <f>Table1[[#This Row],[APU
(units)]]*(1+Table1[[#This Row],[APU Trend]])^6</f>
        <v>3061.1001600000009</v>
      </c>
      <c r="M836" s="55">
        <f>Table1[[#This Row],[APU
(units)]]*(1+Table1[[#This Row],[APU Trend]])^7</f>
        <v>5509.9802880000016</v>
      </c>
      <c r="N836" s="55">
        <f>Table1[[#This Row],[APU
(units)]]*(1+Table1[[#This Row],[APU Trend]])^8</f>
        <v>9917.9645184000037</v>
      </c>
      <c r="O836" s="55">
        <f>Table1[[#This Row],[APU
(units)]]*(1+Table1[[#This Row],[APU Trend]])^9</f>
        <v>17852.336133120007</v>
      </c>
      <c r="P836" s="55">
        <f>Table1[[#This Row],[APU
(units)]]*(1+Table1[[#This Row],[APU Trend]])^10</f>
        <v>32134.205039616016</v>
      </c>
      <c r="Q836" s="55">
        <f>Table1[[#This Row],[APU
(units)]]*(1+Table1[[#This Row],[APU Trend]])^11</f>
        <v>57841.569071308833</v>
      </c>
      <c r="R836" s="55">
        <f>SUM(Table1[[#This Row],[Oct]:[September]])</f>
        <v>130031.03041044486</v>
      </c>
      <c r="S836" s="55">
        <f>Table1[[#This Row],[On-Hand Stock ($)]]*Table1[[#This Row],[APU Trend]]</f>
        <v>919.23952031999988</v>
      </c>
      <c r="T836" s="87">
        <v>0.8</v>
      </c>
      <c r="U836" s="87" t="b">
        <f>IF(AND(Table1[[#This Row],[INVENTROY SIZING]]&lt;0,Table1[[#This Row],[Lead Time (days)]]&lt;30),TRUE,FALSE)</f>
        <v>0</v>
      </c>
      <c r="V836" s="28">
        <v>1</v>
      </c>
      <c r="W836" s="28">
        <f>1.65+SQRT((30)*Table1[[#This Row],[Demand variability (COV)]])+(V836*Table1[[#This Row],[APU
(units)]])^2</f>
        <v>8109.2985292703888</v>
      </c>
      <c r="X836" s="28">
        <f>(Table1[[#This Row],[INVENTORY IN UNITS ON HAND]]-W836)*Table1[[#This Row],[Std. Price ($)]]</f>
        <v>-100322.60309636036</v>
      </c>
      <c r="Y836" s="28">
        <v>1.95</v>
      </c>
      <c r="Z836" s="28">
        <v>16</v>
      </c>
    </row>
    <row r="837" spans="1:26" x14ac:dyDescent="0.15">
      <c r="A837" s="31">
        <v>31835.026095180929</v>
      </c>
      <c r="B837" s="32">
        <v>7.5249999999999995</v>
      </c>
      <c r="C837" s="32">
        <v>844.20343831965306</v>
      </c>
      <c r="D837" s="32">
        <f>C837/Table1[[#This Row],[Std. Price ($)]]</f>
        <v>112.18650343118314</v>
      </c>
      <c r="E837" s="28">
        <v>130</v>
      </c>
      <c r="F837" s="28">
        <f>Table1[[#This Row],[APU
(units)]]*(1+Table1[[#This Row],[APU Trend]])^0</f>
        <v>130</v>
      </c>
      <c r="G837" s="28">
        <f>Table1[[#This Row],[APU
(units)]]*(1+Table1[[#This Row],[APU Trend]])^1</f>
        <v>234</v>
      </c>
      <c r="H837" s="28">
        <f>Table1[[#This Row],[APU
(units)]]*(1+Table1[[#This Row],[APU Trend]])^2</f>
        <v>421.20000000000005</v>
      </c>
      <c r="I837" s="55">
        <f>Table1[[#This Row],[APU
(units)]]*(1+Table1[[#This Row],[APU Trend]])^3</f>
        <v>758.16000000000008</v>
      </c>
      <c r="J837" s="55">
        <f>Table1[[#This Row],[APU
(units)]]*(1+Table1[[#This Row],[APU Trend]])^4</f>
        <v>1364.6880000000003</v>
      </c>
      <c r="K837" s="55">
        <f>Table1[[#This Row],[APU
(units)]]*(1+Table1[[#This Row],[APU Trend]])^5</f>
        <v>2456.4384000000009</v>
      </c>
      <c r="L837" s="55">
        <f>Table1[[#This Row],[APU
(units)]]*(1+Table1[[#This Row],[APU Trend]])^6</f>
        <v>4421.5891200000015</v>
      </c>
      <c r="M837" s="55">
        <f>Table1[[#This Row],[APU
(units)]]*(1+Table1[[#This Row],[APU Trend]])^7</f>
        <v>7958.8604160000023</v>
      </c>
      <c r="N837" s="55">
        <f>Table1[[#This Row],[APU
(units)]]*(1+Table1[[#This Row],[APU Trend]])^8</f>
        <v>14325.948748800005</v>
      </c>
      <c r="O837" s="55">
        <f>Table1[[#This Row],[APU
(units)]]*(1+Table1[[#This Row],[APU Trend]])^9</f>
        <v>25786.70774784001</v>
      </c>
      <c r="P837" s="55">
        <f>Table1[[#This Row],[APU
(units)]]*(1+Table1[[#This Row],[APU Trend]])^10</f>
        <v>46416.073946112017</v>
      </c>
      <c r="Q837" s="55">
        <f>Table1[[#This Row],[APU
(units)]]*(1+Table1[[#This Row],[APU Trend]])^11</f>
        <v>83548.933103001647</v>
      </c>
      <c r="R837" s="55">
        <f>SUM(Table1[[#This Row],[Oct]:[September]])</f>
        <v>187822.59948175368</v>
      </c>
      <c r="S837" s="55">
        <f>Table1[[#This Row],[On-Hand Stock ($)]]*Table1[[#This Row],[APU Trend]]</f>
        <v>675.36275065572249</v>
      </c>
      <c r="T837" s="87">
        <v>0.8</v>
      </c>
      <c r="U837" s="87" t="b">
        <f>IF(AND(Table1[[#This Row],[INVENTROY SIZING]]&lt;0,Table1[[#This Row],[Lead Time (days)]]&lt;30),TRUE,FALSE)</f>
        <v>0</v>
      </c>
      <c r="V837" s="28">
        <v>0.95</v>
      </c>
      <c r="W837" s="28">
        <f>1.65+SQRT((30)*Table1[[#This Row],[Demand variability (COV)]])+(V837*Table1[[#This Row],[APU
(units)]])^2</f>
        <v>15259.512486080161</v>
      </c>
      <c r="X837" s="28">
        <f>(Table1[[#This Row],[INVENTORY IN UNITS ON HAND]]-W837)*Table1[[#This Row],[Std. Price ($)]]</f>
        <v>-113983.62801943354</v>
      </c>
      <c r="Y837" s="28">
        <v>1.05</v>
      </c>
      <c r="Z837" s="28">
        <v>16</v>
      </c>
    </row>
    <row r="838" spans="1:26" x14ac:dyDescent="0.15">
      <c r="A838" s="31">
        <v>27385.064813142581</v>
      </c>
      <c r="B838" s="32">
        <v>122.39473043999999</v>
      </c>
      <c r="C838" s="32">
        <v>10244.129622822455</v>
      </c>
      <c r="D838" s="32">
        <f>C838/Table1[[#This Row],[Std. Price ($)]]</f>
        <v>83.697472807820787</v>
      </c>
      <c r="E838" s="28">
        <v>98</v>
      </c>
      <c r="F838" s="28">
        <f>Table1[[#This Row],[APU
(units)]]*(1+Table1[[#This Row],[APU Trend]])^0</f>
        <v>98</v>
      </c>
      <c r="G838" s="28">
        <f>Table1[[#This Row],[APU
(units)]]*(1+Table1[[#This Row],[APU Trend]])^1</f>
        <v>117.6</v>
      </c>
      <c r="H838" s="28">
        <f>Table1[[#This Row],[APU
(units)]]*(1+Table1[[#This Row],[APU Trend]])^2</f>
        <v>141.12</v>
      </c>
      <c r="I838" s="55">
        <f>Table1[[#This Row],[APU
(units)]]*(1+Table1[[#This Row],[APU Trend]])^3</f>
        <v>169.34399999999999</v>
      </c>
      <c r="J838" s="55">
        <f>Table1[[#This Row],[APU
(units)]]*(1+Table1[[#This Row],[APU Trend]])^4</f>
        <v>203.21279999999999</v>
      </c>
      <c r="K838" s="55">
        <f>Table1[[#This Row],[APU
(units)]]*(1+Table1[[#This Row],[APU Trend]])^5</f>
        <v>243.85535999999999</v>
      </c>
      <c r="L838" s="55">
        <f>Table1[[#This Row],[APU
(units)]]*(1+Table1[[#This Row],[APU Trend]])^6</f>
        <v>292.62643199999997</v>
      </c>
      <c r="M838" s="55">
        <f>Table1[[#This Row],[APU
(units)]]*(1+Table1[[#This Row],[APU Trend]])^7</f>
        <v>351.15171839999994</v>
      </c>
      <c r="N838" s="55">
        <f>Table1[[#This Row],[APU
(units)]]*(1+Table1[[#This Row],[APU Trend]])^8</f>
        <v>421.38206207999991</v>
      </c>
      <c r="O838" s="55">
        <f>Table1[[#This Row],[APU
(units)]]*(1+Table1[[#This Row],[APU Trend]])^9</f>
        <v>505.65847449599994</v>
      </c>
      <c r="P838" s="55">
        <f>Table1[[#This Row],[APU
(units)]]*(1+Table1[[#This Row],[APU Trend]])^10</f>
        <v>606.79016939519988</v>
      </c>
      <c r="Q838" s="55">
        <f>Table1[[#This Row],[APU
(units)]]*(1+Table1[[#This Row],[APU Trend]])^11</f>
        <v>728.1482032742399</v>
      </c>
      <c r="R838" s="55">
        <f>SUM(Table1[[#This Row],[Oct]:[September]])</f>
        <v>3878.8892196454399</v>
      </c>
      <c r="S838" s="55">
        <f>Table1[[#This Row],[On-Hand Stock ($)]]*Table1[[#This Row],[APU Trend]]</f>
        <v>2048.8259245644908</v>
      </c>
      <c r="T838" s="87">
        <v>0.2</v>
      </c>
      <c r="U838" s="87" t="b">
        <f>IF(AND(Table1[[#This Row],[INVENTROY SIZING]]&lt;0,Table1[[#This Row],[Lead Time (days)]]&lt;30),TRUE,FALSE)</f>
        <v>0</v>
      </c>
      <c r="V838" s="28">
        <v>1</v>
      </c>
      <c r="W838" s="28">
        <f>1.65+SQRT((30)*Table1[[#This Row],[Demand variability (COV)]])+(V838*Table1[[#This Row],[APU
(units)]])^2</f>
        <v>9610.424934554525</v>
      </c>
      <c r="X838" s="28">
        <f>(Table1[[#This Row],[INVENTORY IN UNITS ON HAND]]-W838)*Table1[[#This Row],[Std. Price ($)]]</f>
        <v>-1166021.2396558332</v>
      </c>
      <c r="Y838" s="28">
        <v>0.76</v>
      </c>
      <c r="Z838" s="28">
        <v>29</v>
      </c>
    </row>
    <row r="839" spans="1:26" x14ac:dyDescent="0.15">
      <c r="A839" s="31">
        <v>73865.197292395227</v>
      </c>
      <c r="B839" s="32">
        <v>10.319999999999999</v>
      </c>
      <c r="C839" s="32">
        <v>774.74417648912731</v>
      </c>
      <c r="D839" s="32">
        <f>C839/Table1[[#This Row],[Std. Price ($)]]</f>
        <v>75.072110124915454</v>
      </c>
      <c r="E839" s="28">
        <v>66</v>
      </c>
      <c r="F839" s="28">
        <f>Table1[[#This Row],[APU
(units)]]*(1+Table1[[#This Row],[APU Trend]])^0</f>
        <v>66</v>
      </c>
      <c r="G839" s="28">
        <f>Table1[[#This Row],[APU
(units)]]*(1+Table1[[#This Row],[APU Trend]])^1</f>
        <v>39.6</v>
      </c>
      <c r="H839" s="28">
        <f>Table1[[#This Row],[APU
(units)]]*(1+Table1[[#This Row],[APU Trend]])^2</f>
        <v>23.759999999999998</v>
      </c>
      <c r="I839" s="55">
        <f>Table1[[#This Row],[APU
(units)]]*(1+Table1[[#This Row],[APU Trend]])^3</f>
        <v>14.256</v>
      </c>
      <c r="J839" s="55">
        <f>Table1[[#This Row],[APU
(units)]]*(1+Table1[[#This Row],[APU Trend]])^4</f>
        <v>8.5535999999999994</v>
      </c>
      <c r="K839" s="55">
        <f>Table1[[#This Row],[APU
(units)]]*(1+Table1[[#This Row],[APU Trend]])^5</f>
        <v>5.1321599999999998</v>
      </c>
      <c r="L839" s="55">
        <f>Table1[[#This Row],[APU
(units)]]*(1+Table1[[#This Row],[APU Trend]])^6</f>
        <v>3.0792959999999998</v>
      </c>
      <c r="M839" s="55">
        <f>Table1[[#This Row],[APU
(units)]]*(1+Table1[[#This Row],[APU Trend]])^7</f>
        <v>1.8475775999999997</v>
      </c>
      <c r="N839" s="55">
        <f>Table1[[#This Row],[APU
(units)]]*(1+Table1[[#This Row],[APU Trend]])^8</f>
        <v>1.1085465599999997</v>
      </c>
      <c r="O839" s="55">
        <f>Table1[[#This Row],[APU
(units)]]*(1+Table1[[#This Row],[APU Trend]])^9</f>
        <v>0.66512793599999998</v>
      </c>
      <c r="P839" s="55">
        <f>Table1[[#This Row],[APU
(units)]]*(1+Table1[[#This Row],[APU Trend]])^10</f>
        <v>0.39907676159999994</v>
      </c>
      <c r="Q839" s="55">
        <f>Table1[[#This Row],[APU
(units)]]*(1+Table1[[#This Row],[APU Trend]])^11</f>
        <v>0.23944605695999996</v>
      </c>
      <c r="R839" s="55">
        <f>SUM(Table1[[#This Row],[Oct]:[September]])</f>
        <v>164.64083091455996</v>
      </c>
      <c r="S839" s="55">
        <f>Table1[[#This Row],[On-Hand Stock ($)]]*Table1[[#This Row],[APU Trend]]</f>
        <v>-309.89767059565094</v>
      </c>
      <c r="T839" s="87">
        <v>-0.4</v>
      </c>
      <c r="U839" s="87" t="b">
        <f>IF(AND(Table1[[#This Row],[INVENTROY SIZING]]&lt;0,Table1[[#This Row],[Lead Time (days)]]&lt;30),TRUE,FALSE)</f>
        <v>1</v>
      </c>
      <c r="V839" s="28">
        <v>0.91</v>
      </c>
      <c r="W839" s="28">
        <f>1.65+SQRT((30)*Table1[[#This Row],[Demand variability (COV)]])+(V839*Table1[[#This Row],[APU
(units)]])^2</f>
        <v>3615.7165439747096</v>
      </c>
      <c r="X839" s="28">
        <f>(Table1[[#This Row],[INVENTORY IN UNITS ON HAND]]-W839)*Table1[[#This Row],[Std. Price ($)]]</f>
        <v>-36539.450557329867</v>
      </c>
      <c r="Y839" s="28">
        <v>1.57</v>
      </c>
      <c r="Z839" s="28">
        <v>15</v>
      </c>
    </row>
    <row r="840" spans="1:26" x14ac:dyDescent="0.15">
      <c r="A840" s="31">
        <v>78037.706349518805</v>
      </c>
      <c r="B840" s="32">
        <v>93.616795969999998</v>
      </c>
      <c r="C840" s="32">
        <v>3354.3372944011553</v>
      </c>
      <c r="D840" s="32">
        <f>C840/Table1[[#This Row],[Std. Price ($)]]</f>
        <v>35.830507331997033</v>
      </c>
      <c r="E840" s="28">
        <v>34</v>
      </c>
      <c r="F840" s="28">
        <f>Table1[[#This Row],[APU
(units)]]*(1+Table1[[#This Row],[APU Trend]])^0</f>
        <v>34</v>
      </c>
      <c r="G840" s="28">
        <f>Table1[[#This Row],[APU
(units)]]*(1+Table1[[#This Row],[APU Trend]])^1</f>
        <v>30.6</v>
      </c>
      <c r="H840" s="28">
        <f>Table1[[#This Row],[APU
(units)]]*(1+Table1[[#This Row],[APU Trend]])^2</f>
        <v>27.540000000000003</v>
      </c>
      <c r="I840" s="55">
        <f>Table1[[#This Row],[APU
(units)]]*(1+Table1[[#This Row],[APU Trend]])^3</f>
        <v>24.786000000000001</v>
      </c>
      <c r="J840" s="55">
        <f>Table1[[#This Row],[APU
(units)]]*(1+Table1[[#This Row],[APU Trend]])^4</f>
        <v>22.307400000000005</v>
      </c>
      <c r="K840" s="55">
        <f>Table1[[#This Row],[APU
(units)]]*(1+Table1[[#This Row],[APU Trend]])^5</f>
        <v>20.076660000000007</v>
      </c>
      <c r="L840" s="55">
        <f>Table1[[#This Row],[APU
(units)]]*(1+Table1[[#This Row],[APU Trend]])^6</f>
        <v>18.068994000000007</v>
      </c>
      <c r="M840" s="55">
        <f>Table1[[#This Row],[APU
(units)]]*(1+Table1[[#This Row],[APU Trend]])^7</f>
        <v>16.262094600000005</v>
      </c>
      <c r="N840" s="55">
        <f>Table1[[#This Row],[APU
(units)]]*(1+Table1[[#This Row],[APU Trend]])^8</f>
        <v>14.635885140000005</v>
      </c>
      <c r="O840" s="55">
        <f>Table1[[#This Row],[APU
(units)]]*(1+Table1[[#This Row],[APU Trend]])^9</f>
        <v>13.172296626000005</v>
      </c>
      <c r="P840" s="55">
        <f>Table1[[#This Row],[APU
(units)]]*(1+Table1[[#This Row],[APU Trend]])^10</f>
        <v>11.855066963400006</v>
      </c>
      <c r="Q840" s="55">
        <f>Table1[[#This Row],[APU
(units)]]*(1+Table1[[#This Row],[APU Trend]])^11</f>
        <v>10.669560267060007</v>
      </c>
      <c r="R840" s="55">
        <f>SUM(Table1[[#This Row],[Oct]:[September]])</f>
        <v>243.97395759646005</v>
      </c>
      <c r="S840" s="55">
        <f>Table1[[#This Row],[On-Hand Stock ($)]]*Table1[[#This Row],[APU Trend]]</f>
        <v>-335.43372944011554</v>
      </c>
      <c r="T840" s="87">
        <v>-0.1</v>
      </c>
      <c r="U840" s="87" t="b">
        <f>IF(AND(Table1[[#This Row],[INVENTROY SIZING]]&lt;0,Table1[[#This Row],[Lead Time (days)]]&lt;30),TRUE,FALSE)</f>
        <v>0</v>
      </c>
      <c r="V840" s="28">
        <v>0.94</v>
      </c>
      <c r="W840" s="28">
        <f>1.65+SQRT((30)*Table1[[#This Row],[Demand variability (COV)]])+(V840*Table1[[#This Row],[APU
(units)]])^2</f>
        <v>1028.0514387070548</v>
      </c>
      <c r="X840" s="28">
        <f>(Table1[[#This Row],[INVENTORY IN UNITS ON HAND]]-W840)*Table1[[#This Row],[Std. Price ($)]]</f>
        <v>-92888.544489702152</v>
      </c>
      <c r="Y840" s="28">
        <v>0.82</v>
      </c>
      <c r="Z840" s="28">
        <v>33</v>
      </c>
    </row>
    <row r="841" spans="1:26" x14ac:dyDescent="0.15">
      <c r="A841" s="31">
        <v>12439.485010309614</v>
      </c>
      <c r="B841" s="32">
        <v>14.146999999999998</v>
      </c>
      <c r="C841" s="32">
        <v>1016.2407391331626</v>
      </c>
      <c r="D841" s="32">
        <f>C841/Table1[[#This Row],[Std. Price ($)]]</f>
        <v>71.834363408013203</v>
      </c>
      <c r="E841" s="28">
        <v>50</v>
      </c>
      <c r="F841" s="28">
        <f>Table1[[#This Row],[APU
(units)]]*(1+Table1[[#This Row],[APU Trend]])^0</f>
        <v>50</v>
      </c>
      <c r="G841" s="28">
        <f>Table1[[#This Row],[APU
(units)]]*(1+Table1[[#This Row],[APU Trend]])^1</f>
        <v>30</v>
      </c>
      <c r="H841" s="28">
        <f>Table1[[#This Row],[APU
(units)]]*(1+Table1[[#This Row],[APU Trend]])^2</f>
        <v>18</v>
      </c>
      <c r="I841" s="55">
        <f>Table1[[#This Row],[APU
(units)]]*(1+Table1[[#This Row],[APU Trend]])^3</f>
        <v>10.8</v>
      </c>
      <c r="J841" s="55">
        <f>Table1[[#This Row],[APU
(units)]]*(1+Table1[[#This Row],[APU Trend]])^4</f>
        <v>6.4799999999999995</v>
      </c>
      <c r="K841" s="55">
        <f>Table1[[#This Row],[APU
(units)]]*(1+Table1[[#This Row],[APU Trend]])^5</f>
        <v>3.8879999999999999</v>
      </c>
      <c r="L841" s="55">
        <f>Table1[[#This Row],[APU
(units)]]*(1+Table1[[#This Row],[APU Trend]])^6</f>
        <v>2.3327999999999998</v>
      </c>
      <c r="M841" s="55">
        <f>Table1[[#This Row],[APU
(units)]]*(1+Table1[[#This Row],[APU Trend]])^7</f>
        <v>1.3996799999999998</v>
      </c>
      <c r="N841" s="55">
        <f>Table1[[#This Row],[APU
(units)]]*(1+Table1[[#This Row],[APU Trend]])^8</f>
        <v>0.83980799999999989</v>
      </c>
      <c r="O841" s="55">
        <f>Table1[[#This Row],[APU
(units)]]*(1+Table1[[#This Row],[APU Trend]])^9</f>
        <v>0.50388479999999991</v>
      </c>
      <c r="P841" s="55">
        <f>Table1[[#This Row],[APU
(units)]]*(1+Table1[[#This Row],[APU Trend]])^10</f>
        <v>0.30233087999999997</v>
      </c>
      <c r="Q841" s="55">
        <f>Table1[[#This Row],[APU
(units)]]*(1+Table1[[#This Row],[APU Trend]])^11</f>
        <v>0.18139852799999998</v>
      </c>
      <c r="R841" s="55">
        <f>SUM(Table1[[#This Row],[Oct]:[September]])</f>
        <v>124.72790220800002</v>
      </c>
      <c r="S841" s="55">
        <f>Table1[[#This Row],[On-Hand Stock ($)]]*Table1[[#This Row],[APU Trend]]</f>
        <v>-406.49629565326507</v>
      </c>
      <c r="T841" s="87">
        <v>-0.4</v>
      </c>
      <c r="U841" s="87" t="b">
        <f>IF(AND(Table1[[#This Row],[INVENTROY SIZING]]&lt;0,Table1[[#This Row],[Lead Time (days)]]&lt;30),TRUE,FALSE)</f>
        <v>1</v>
      </c>
      <c r="V841" s="28">
        <v>0.82</v>
      </c>
      <c r="W841" s="28">
        <f>1.65+SQRT((30)*Table1[[#This Row],[Demand variability (COV)]])+(V841*Table1[[#This Row],[APU
(units)]])^2</f>
        <v>1690.1998344352708</v>
      </c>
      <c r="X841" s="28">
        <f>(Table1[[#This Row],[INVENTORY IN UNITS ON HAND]]-W841)*Table1[[#This Row],[Std. Price ($)]]</f>
        <v>-22895.016318622613</v>
      </c>
      <c r="Y841" s="28">
        <v>1.9</v>
      </c>
      <c r="Z841" s="28">
        <v>16</v>
      </c>
    </row>
    <row r="842" spans="1:26" x14ac:dyDescent="0.15">
      <c r="A842" s="31">
        <v>59135.7728746746</v>
      </c>
      <c r="B842" s="32">
        <v>22.982209999999998</v>
      </c>
      <c r="C842" s="32">
        <v>1060.302096329126</v>
      </c>
      <c r="D842" s="32">
        <f>C842/Table1[[#This Row],[Std. Price ($)]]</f>
        <v>46.13577616465632</v>
      </c>
      <c r="E842" s="28">
        <v>42</v>
      </c>
      <c r="F842" s="28">
        <f>Table1[[#This Row],[APU
(units)]]*(1+Table1[[#This Row],[APU Trend]])^0</f>
        <v>42</v>
      </c>
      <c r="G842" s="28">
        <f>Table1[[#This Row],[APU
(units)]]*(1+Table1[[#This Row],[APU Trend]])^1</f>
        <v>16.8</v>
      </c>
      <c r="H842" s="28">
        <f>Table1[[#This Row],[APU
(units)]]*(1+Table1[[#This Row],[APU Trend]])^2</f>
        <v>6.7200000000000015</v>
      </c>
      <c r="I842" s="55">
        <f>Table1[[#This Row],[APU
(units)]]*(1+Table1[[#This Row],[APU Trend]])^3</f>
        <v>2.6880000000000006</v>
      </c>
      <c r="J842" s="55">
        <f>Table1[[#This Row],[APU
(units)]]*(1+Table1[[#This Row],[APU Trend]])^4</f>
        <v>1.0752000000000006</v>
      </c>
      <c r="K842" s="55">
        <f>Table1[[#This Row],[APU
(units)]]*(1+Table1[[#This Row],[APU Trend]])^5</f>
        <v>0.43008000000000024</v>
      </c>
      <c r="L842" s="55">
        <f>Table1[[#This Row],[APU
(units)]]*(1+Table1[[#This Row],[APU Trend]])^6</f>
        <v>0.1720320000000001</v>
      </c>
      <c r="M842" s="55">
        <f>Table1[[#This Row],[APU
(units)]]*(1+Table1[[#This Row],[APU Trend]])^7</f>
        <v>6.8812800000000049E-2</v>
      </c>
      <c r="N842" s="55">
        <f>Table1[[#This Row],[APU
(units)]]*(1+Table1[[#This Row],[APU Trend]])^8</f>
        <v>2.7525120000000024E-2</v>
      </c>
      <c r="O842" s="55">
        <f>Table1[[#This Row],[APU
(units)]]*(1+Table1[[#This Row],[APU Trend]])^9</f>
        <v>1.101004800000001E-2</v>
      </c>
      <c r="P842" s="55">
        <f>Table1[[#This Row],[APU
(units)]]*(1+Table1[[#This Row],[APU Trend]])^10</f>
        <v>4.4040192000000047E-3</v>
      </c>
      <c r="Q842" s="55">
        <f>Table1[[#This Row],[APU
(units)]]*(1+Table1[[#This Row],[APU Trend]])^11</f>
        <v>1.7616076800000019E-3</v>
      </c>
      <c r="R842" s="55">
        <f>SUM(Table1[[#This Row],[Oct]:[September]])</f>
        <v>69.998825594880003</v>
      </c>
      <c r="S842" s="55">
        <f>Table1[[#This Row],[On-Hand Stock ($)]]*Table1[[#This Row],[APU Trend]]</f>
        <v>-636.18125779747561</v>
      </c>
      <c r="T842" s="87">
        <v>-0.6</v>
      </c>
      <c r="U842" s="87" t="b">
        <f>IF(AND(Table1[[#This Row],[INVENTROY SIZING]]&lt;0,Table1[[#This Row],[Lead Time (days)]]&lt;30),TRUE,FALSE)</f>
        <v>1</v>
      </c>
      <c r="V842" s="28">
        <v>0.97</v>
      </c>
      <c r="W842" s="28">
        <f>1.65+SQRT((30)*Table1[[#This Row],[Demand variability (COV)]])+(V842*Table1[[#This Row],[APU
(units)]])^2</f>
        <v>1668.0383830863536</v>
      </c>
      <c r="X842" s="28">
        <f>(Table1[[#This Row],[INVENTORY IN UNITS ON HAND]]-W842)*Table1[[#This Row],[Std. Price ($)]]</f>
        <v>-37274.906311821898</v>
      </c>
      <c r="Y842" s="28">
        <v>1.47</v>
      </c>
      <c r="Z842" s="28">
        <v>16</v>
      </c>
    </row>
    <row r="843" spans="1:26" x14ac:dyDescent="0.15">
      <c r="A843" s="31">
        <v>19294.755738980439</v>
      </c>
      <c r="B843" s="32">
        <v>11.781999999999998</v>
      </c>
      <c r="C843" s="32">
        <v>123.20382003095335</v>
      </c>
      <c r="D843" s="32">
        <f>C843/Table1[[#This Row],[Std. Price ($)]]</f>
        <v>10.456952981747866</v>
      </c>
      <c r="E843" s="28">
        <v>50</v>
      </c>
      <c r="F843" s="28">
        <f>Table1[[#This Row],[APU
(units)]]*(1+Table1[[#This Row],[APU Trend]])^0</f>
        <v>50</v>
      </c>
      <c r="G843" s="28">
        <f>Table1[[#This Row],[APU
(units)]]*(1+Table1[[#This Row],[APU Trend]])^1</f>
        <v>125</v>
      </c>
      <c r="H843" s="28">
        <f>Table1[[#This Row],[APU
(units)]]*(1+Table1[[#This Row],[APU Trend]])^2</f>
        <v>312.5</v>
      </c>
      <c r="I843" s="55">
        <f>Table1[[#This Row],[APU
(units)]]*(1+Table1[[#This Row],[APU Trend]])^3</f>
        <v>781.25</v>
      </c>
      <c r="J843" s="55">
        <f>Table1[[#This Row],[APU
(units)]]*(1+Table1[[#This Row],[APU Trend]])^4</f>
        <v>1953.125</v>
      </c>
      <c r="K843" s="55">
        <f>Table1[[#This Row],[APU
(units)]]*(1+Table1[[#This Row],[APU Trend]])^5</f>
        <v>4882.8125</v>
      </c>
      <c r="L843" s="55">
        <f>Table1[[#This Row],[APU
(units)]]*(1+Table1[[#This Row],[APU Trend]])^6</f>
        <v>12207.03125</v>
      </c>
      <c r="M843" s="55">
        <f>Table1[[#This Row],[APU
(units)]]*(1+Table1[[#This Row],[APU Trend]])^7</f>
        <v>30517.578125</v>
      </c>
      <c r="N843" s="55">
        <f>Table1[[#This Row],[APU
(units)]]*(1+Table1[[#This Row],[APU Trend]])^8</f>
        <v>76293.9453125</v>
      </c>
      <c r="O843" s="55">
        <f>Table1[[#This Row],[APU
(units)]]*(1+Table1[[#This Row],[APU Trend]])^9</f>
        <v>190734.86328125</v>
      </c>
      <c r="P843" s="55">
        <f>Table1[[#This Row],[APU
(units)]]*(1+Table1[[#This Row],[APU Trend]])^10</f>
        <v>476837.158203125</v>
      </c>
      <c r="Q843" s="55">
        <f>Table1[[#This Row],[APU
(units)]]*(1+Table1[[#This Row],[APU Trend]])^11</f>
        <v>1192092.8955078125</v>
      </c>
      <c r="R843" s="55">
        <f>SUM(Table1[[#This Row],[Oct]:[September]])</f>
        <v>1986788.1591796875</v>
      </c>
      <c r="S843" s="55">
        <f>Table1[[#This Row],[On-Hand Stock ($)]]*Table1[[#This Row],[APU Trend]]</f>
        <v>184.80573004643003</v>
      </c>
      <c r="T843" s="87">
        <v>1.5</v>
      </c>
      <c r="U843" s="87" t="b">
        <f>IF(AND(Table1[[#This Row],[INVENTROY SIZING]]&lt;0,Table1[[#This Row],[Lead Time (days)]]&lt;30),TRUE,FALSE)</f>
        <v>0</v>
      </c>
      <c r="V843" s="28">
        <v>0.97</v>
      </c>
      <c r="W843" s="28">
        <f>1.65+SQRT((30)*Table1[[#This Row],[Demand variability (COV)]])+(V843*Table1[[#This Row],[APU
(units)]])^2</f>
        <v>2356.6386127875257</v>
      </c>
      <c r="X843" s="28">
        <f>(Table1[[#This Row],[INVENTORY IN UNITS ON HAND]]-W843)*Table1[[#This Row],[Std. Price ($)]]</f>
        <v>-27642.712315831672</v>
      </c>
      <c r="Y843" s="28">
        <v>0.25</v>
      </c>
      <c r="Z843" s="28">
        <v>16</v>
      </c>
    </row>
    <row r="844" spans="1:26" x14ac:dyDescent="0.15">
      <c r="A844" s="31">
        <v>31773.454259645718</v>
      </c>
      <c r="B844" s="32">
        <v>12.125999999999999</v>
      </c>
      <c r="C844" s="32">
        <v>2817.9457525120001</v>
      </c>
      <c r="D844" s="32">
        <f>C844/Table1[[#This Row],[Std. Price ($)]]</f>
        <v>232.3887310334818</v>
      </c>
      <c r="E844" s="28">
        <v>138</v>
      </c>
      <c r="F844" s="28">
        <f>Table1[[#This Row],[APU
(units)]]*(1+Table1[[#This Row],[APU Trend]])^0</f>
        <v>138</v>
      </c>
      <c r="G844" s="28">
        <f>Table1[[#This Row],[APU
(units)]]*(1+Table1[[#This Row],[APU Trend]])^1</f>
        <v>165.6</v>
      </c>
      <c r="H844" s="28">
        <f>Table1[[#This Row],[APU
(units)]]*(1+Table1[[#This Row],[APU Trend]])^2</f>
        <v>198.72</v>
      </c>
      <c r="I844" s="55">
        <f>Table1[[#This Row],[APU
(units)]]*(1+Table1[[#This Row],[APU Trend]])^3</f>
        <v>238.464</v>
      </c>
      <c r="J844" s="55">
        <f>Table1[[#This Row],[APU
(units)]]*(1+Table1[[#This Row],[APU Trend]])^4</f>
        <v>286.15679999999998</v>
      </c>
      <c r="K844" s="55">
        <f>Table1[[#This Row],[APU
(units)]]*(1+Table1[[#This Row],[APU Trend]])^5</f>
        <v>343.38815999999997</v>
      </c>
      <c r="L844" s="55">
        <f>Table1[[#This Row],[APU
(units)]]*(1+Table1[[#This Row],[APU Trend]])^6</f>
        <v>412.06579199999999</v>
      </c>
      <c r="M844" s="55">
        <f>Table1[[#This Row],[APU
(units)]]*(1+Table1[[#This Row],[APU Trend]])^7</f>
        <v>494.47895039999997</v>
      </c>
      <c r="N844" s="55">
        <f>Table1[[#This Row],[APU
(units)]]*(1+Table1[[#This Row],[APU Trend]])^8</f>
        <v>593.3747404799999</v>
      </c>
      <c r="O844" s="55">
        <f>Table1[[#This Row],[APU
(units)]]*(1+Table1[[#This Row],[APU Trend]])^9</f>
        <v>712.04968857599988</v>
      </c>
      <c r="P844" s="55">
        <f>Table1[[#This Row],[APU
(units)]]*(1+Table1[[#This Row],[APU Trend]])^10</f>
        <v>854.45962629119992</v>
      </c>
      <c r="Q844" s="55">
        <f>Table1[[#This Row],[APU
(units)]]*(1+Table1[[#This Row],[APU Trend]])^11</f>
        <v>1025.3515515494398</v>
      </c>
      <c r="R844" s="55">
        <f>SUM(Table1[[#This Row],[Oct]:[September]])</f>
        <v>5462.1093092966394</v>
      </c>
      <c r="S844" s="55">
        <f>Table1[[#This Row],[On-Hand Stock ($)]]*Table1[[#This Row],[APU Trend]]</f>
        <v>563.5891505024</v>
      </c>
      <c r="T844" s="87">
        <v>0.2</v>
      </c>
      <c r="U844" s="87" t="b">
        <f>IF(AND(Table1[[#This Row],[INVENTROY SIZING]]&lt;0,Table1[[#This Row],[Lead Time (days)]]&lt;30),TRUE,FALSE)</f>
        <v>0</v>
      </c>
      <c r="V844" s="28">
        <v>1</v>
      </c>
      <c r="W844" s="28">
        <f>1.65+SQRT((30)*Table1[[#This Row],[Demand variability (COV)]])+(V844*Table1[[#This Row],[APU
(units)]])^2</f>
        <v>19054.583084573649</v>
      </c>
      <c r="X844" s="28">
        <f>(Table1[[#This Row],[INVENTORY IN UNITS ON HAND]]-W844)*Table1[[#This Row],[Std. Price ($)]]</f>
        <v>-228237.92873102805</v>
      </c>
      <c r="Y844" s="28">
        <v>2.66</v>
      </c>
      <c r="Z844" s="28">
        <v>16</v>
      </c>
    </row>
    <row r="845" spans="1:26" x14ac:dyDescent="0.15">
      <c r="A845" s="31">
        <v>23682.798072302703</v>
      </c>
      <c r="B845" s="32">
        <v>5.9433692699999998</v>
      </c>
      <c r="C845" s="32">
        <v>322.36527073117469</v>
      </c>
      <c r="D845" s="32">
        <f>C845/Table1[[#This Row],[Std. Price ($)]]</f>
        <v>54.239482032247125</v>
      </c>
      <c r="E845" s="28">
        <v>58</v>
      </c>
      <c r="F845" s="28">
        <f>Table1[[#This Row],[APU
(units)]]*(1+Table1[[#This Row],[APU Trend]])^0</f>
        <v>58</v>
      </c>
      <c r="G845" s="28">
        <f>Table1[[#This Row],[APU
(units)]]*(1+Table1[[#This Row],[APU Trend]])^1</f>
        <v>69.599999999999994</v>
      </c>
      <c r="H845" s="28">
        <f>Table1[[#This Row],[APU
(units)]]*(1+Table1[[#This Row],[APU Trend]])^2</f>
        <v>83.52</v>
      </c>
      <c r="I845" s="55">
        <f>Table1[[#This Row],[APU
(units)]]*(1+Table1[[#This Row],[APU Trend]])^3</f>
        <v>100.224</v>
      </c>
      <c r="J845" s="55">
        <f>Table1[[#This Row],[APU
(units)]]*(1+Table1[[#This Row],[APU Trend]])^4</f>
        <v>120.2688</v>
      </c>
      <c r="K845" s="55">
        <f>Table1[[#This Row],[APU
(units)]]*(1+Table1[[#This Row],[APU Trend]])^5</f>
        <v>144.32255999999998</v>
      </c>
      <c r="L845" s="55">
        <f>Table1[[#This Row],[APU
(units)]]*(1+Table1[[#This Row],[APU Trend]])^6</f>
        <v>173.18707199999997</v>
      </c>
      <c r="M845" s="55">
        <f>Table1[[#This Row],[APU
(units)]]*(1+Table1[[#This Row],[APU Trend]])^7</f>
        <v>207.82448639999998</v>
      </c>
      <c r="N845" s="55">
        <f>Table1[[#This Row],[APU
(units)]]*(1+Table1[[#This Row],[APU Trend]])^8</f>
        <v>249.38938367999995</v>
      </c>
      <c r="O845" s="55">
        <f>Table1[[#This Row],[APU
(units)]]*(1+Table1[[#This Row],[APU Trend]])^9</f>
        <v>299.26726041599994</v>
      </c>
      <c r="P845" s="55">
        <f>Table1[[#This Row],[APU
(units)]]*(1+Table1[[#This Row],[APU Trend]])^10</f>
        <v>359.12071249919995</v>
      </c>
      <c r="Q845" s="55">
        <f>Table1[[#This Row],[APU
(units)]]*(1+Table1[[#This Row],[APU Trend]])^11</f>
        <v>430.94485499903993</v>
      </c>
      <c r="R845" s="55">
        <f>SUM(Table1[[#This Row],[Oct]:[September]])</f>
        <v>2295.6691299942395</v>
      </c>
      <c r="S845" s="55">
        <f>Table1[[#This Row],[On-Hand Stock ($)]]*Table1[[#This Row],[APU Trend]]</f>
        <v>64.473054146234944</v>
      </c>
      <c r="T845" s="87">
        <v>0.2</v>
      </c>
      <c r="U845" s="87" t="b">
        <f>IF(AND(Table1[[#This Row],[INVENTROY SIZING]]&lt;0,Table1[[#This Row],[Lead Time (days)]]&lt;30),TRUE,FALSE)</f>
        <v>0</v>
      </c>
      <c r="V845" s="28">
        <v>0.9</v>
      </c>
      <c r="W845" s="28">
        <f>1.65+SQRT((30)*Table1[[#This Row],[Demand variability (COV)]])+(V845*Table1[[#This Row],[APU
(units)]])^2</f>
        <v>2731.9121766846906</v>
      </c>
      <c r="X845" s="28">
        <f>(Table1[[#This Row],[INVENTORY IN UNITS ON HAND]]-W845)*Table1[[#This Row],[Std. Price ($)]]</f>
        <v>-15914.397608515426</v>
      </c>
      <c r="Y845" s="28">
        <v>0.98</v>
      </c>
      <c r="Z845" s="28">
        <v>21</v>
      </c>
    </row>
    <row r="846" spans="1:26" x14ac:dyDescent="0.15">
      <c r="A846" s="31">
        <v>65445.766998304192</v>
      </c>
      <c r="B846" s="32">
        <v>7.8156799999999986</v>
      </c>
      <c r="C846" s="32">
        <v>112.04396797439999</v>
      </c>
      <c r="D846" s="32">
        <f>C846/Table1[[#This Row],[Std. Price ($)]]</f>
        <v>14.335792659679006</v>
      </c>
      <c r="E846" s="28">
        <v>42</v>
      </c>
      <c r="F846" s="28">
        <f>Table1[[#This Row],[APU
(units)]]*(1+Table1[[#This Row],[APU Trend]])^0</f>
        <v>42</v>
      </c>
      <c r="G846" s="28">
        <f>Table1[[#This Row],[APU
(units)]]*(1+Table1[[#This Row],[APU Trend]])^1</f>
        <v>63</v>
      </c>
      <c r="H846" s="28">
        <f>Table1[[#This Row],[APU
(units)]]*(1+Table1[[#This Row],[APU Trend]])^2</f>
        <v>94.5</v>
      </c>
      <c r="I846" s="55">
        <f>Table1[[#This Row],[APU
(units)]]*(1+Table1[[#This Row],[APU Trend]])^3</f>
        <v>141.75</v>
      </c>
      <c r="J846" s="55">
        <f>Table1[[#This Row],[APU
(units)]]*(1+Table1[[#This Row],[APU Trend]])^4</f>
        <v>212.625</v>
      </c>
      <c r="K846" s="55">
        <f>Table1[[#This Row],[APU
(units)]]*(1+Table1[[#This Row],[APU Trend]])^5</f>
        <v>318.9375</v>
      </c>
      <c r="L846" s="55">
        <f>Table1[[#This Row],[APU
(units)]]*(1+Table1[[#This Row],[APU Trend]])^6</f>
        <v>478.40625</v>
      </c>
      <c r="M846" s="55">
        <f>Table1[[#This Row],[APU
(units)]]*(1+Table1[[#This Row],[APU Trend]])^7</f>
        <v>717.609375</v>
      </c>
      <c r="N846" s="55">
        <f>Table1[[#This Row],[APU
(units)]]*(1+Table1[[#This Row],[APU Trend]])^8</f>
        <v>1076.4140625</v>
      </c>
      <c r="O846" s="55">
        <f>Table1[[#This Row],[APU
(units)]]*(1+Table1[[#This Row],[APU Trend]])^9</f>
        <v>1614.62109375</v>
      </c>
      <c r="P846" s="55">
        <f>Table1[[#This Row],[APU
(units)]]*(1+Table1[[#This Row],[APU Trend]])^10</f>
        <v>2421.931640625</v>
      </c>
      <c r="Q846" s="55">
        <f>Table1[[#This Row],[APU
(units)]]*(1+Table1[[#This Row],[APU Trend]])^11</f>
        <v>3632.8974609375</v>
      </c>
      <c r="R846" s="55">
        <f>SUM(Table1[[#This Row],[Oct]:[September]])</f>
        <v>10814.6923828125</v>
      </c>
      <c r="S846" s="55">
        <f>Table1[[#This Row],[On-Hand Stock ($)]]*Table1[[#This Row],[APU Trend]]</f>
        <v>56.021983987199995</v>
      </c>
      <c r="T846" s="87">
        <v>0.5</v>
      </c>
      <c r="U846" s="87" t="b">
        <f>IF(AND(Table1[[#This Row],[INVENTROY SIZING]]&lt;0,Table1[[#This Row],[Lead Time (days)]]&lt;30),TRUE,FALSE)</f>
        <v>0</v>
      </c>
      <c r="V846" s="28">
        <v>1</v>
      </c>
      <c r="W846" s="28">
        <f>1.65+SQRT((30)*Table1[[#This Row],[Demand variability (COV)]])+(V846*Table1[[#This Row],[APU
(units)]])^2</f>
        <v>1772.013961030679</v>
      </c>
      <c r="X846" s="28">
        <f>(Table1[[#This Row],[INVENTORY IN UNITS ON HAND]]-W846)*Table1[[#This Row],[Std. Price ($)]]</f>
        <v>-13737.450106973854</v>
      </c>
      <c r="Y846" s="28">
        <v>1.35</v>
      </c>
      <c r="Z846" s="28">
        <v>6</v>
      </c>
    </row>
    <row r="847" spans="1:26" x14ac:dyDescent="0.15">
      <c r="A847" s="31">
        <v>97836.378863481572</v>
      </c>
      <c r="B847" s="32">
        <v>7.88990832</v>
      </c>
      <c r="C847" s="32">
        <v>427.59450952182158</v>
      </c>
      <c r="D847" s="32">
        <f>C847/Table1[[#This Row],[Std. Price ($)]]</f>
        <v>54.195117633739699</v>
      </c>
      <c r="E847" s="28">
        <v>82</v>
      </c>
      <c r="F847" s="28">
        <f>Table1[[#This Row],[APU
(units)]]*(1+Table1[[#This Row],[APU Trend]])^0</f>
        <v>82</v>
      </c>
      <c r="G847" s="28">
        <f>Table1[[#This Row],[APU
(units)]]*(1+Table1[[#This Row],[APU Trend]])^1</f>
        <v>205</v>
      </c>
      <c r="H847" s="28">
        <f>Table1[[#This Row],[APU
(units)]]*(1+Table1[[#This Row],[APU Trend]])^2</f>
        <v>512.5</v>
      </c>
      <c r="I847" s="55">
        <f>Table1[[#This Row],[APU
(units)]]*(1+Table1[[#This Row],[APU Trend]])^3</f>
        <v>1281.25</v>
      </c>
      <c r="J847" s="55">
        <f>Table1[[#This Row],[APU
(units)]]*(1+Table1[[#This Row],[APU Trend]])^4</f>
        <v>3203.125</v>
      </c>
      <c r="K847" s="55">
        <f>Table1[[#This Row],[APU
(units)]]*(1+Table1[[#This Row],[APU Trend]])^5</f>
        <v>8007.8125</v>
      </c>
      <c r="L847" s="55">
        <f>Table1[[#This Row],[APU
(units)]]*(1+Table1[[#This Row],[APU Trend]])^6</f>
        <v>20019.53125</v>
      </c>
      <c r="M847" s="55">
        <f>Table1[[#This Row],[APU
(units)]]*(1+Table1[[#This Row],[APU Trend]])^7</f>
        <v>50048.828125</v>
      </c>
      <c r="N847" s="55">
        <f>Table1[[#This Row],[APU
(units)]]*(1+Table1[[#This Row],[APU Trend]])^8</f>
        <v>125122.0703125</v>
      </c>
      <c r="O847" s="55">
        <f>Table1[[#This Row],[APU
(units)]]*(1+Table1[[#This Row],[APU Trend]])^9</f>
        <v>312805.17578125</v>
      </c>
      <c r="P847" s="55">
        <f>Table1[[#This Row],[APU
(units)]]*(1+Table1[[#This Row],[APU Trend]])^10</f>
        <v>782012.939453125</v>
      </c>
      <c r="Q847" s="55">
        <f>Table1[[#This Row],[APU
(units)]]*(1+Table1[[#This Row],[APU Trend]])^11</f>
        <v>1955032.3486328125</v>
      </c>
      <c r="R847" s="55">
        <f>SUM(Table1[[#This Row],[Oct]:[September]])</f>
        <v>3258332.5810546875</v>
      </c>
      <c r="S847" s="55">
        <f>Table1[[#This Row],[On-Hand Stock ($)]]*Table1[[#This Row],[APU Trend]]</f>
        <v>641.39176428273231</v>
      </c>
      <c r="T847" s="87">
        <v>1.5</v>
      </c>
      <c r="U847" s="87" t="b">
        <f>IF(AND(Table1[[#This Row],[INVENTROY SIZING]]&lt;0,Table1[[#This Row],[Lead Time (days)]]&lt;30),TRUE,FALSE)</f>
        <v>0</v>
      </c>
      <c r="V847" s="28">
        <v>1</v>
      </c>
      <c r="W847" s="28">
        <f>1.65+SQRT((30)*Table1[[#This Row],[Demand variability (COV)]])+(V847*Table1[[#This Row],[APU
(units)]])^2</f>
        <v>6729.6374804074758</v>
      </c>
      <c r="X847" s="28">
        <f>(Table1[[#This Row],[INVENTORY IN UNITS ON HAND]]-W847)*Table1[[#This Row],[Std. Price ($)]]</f>
        <v>-52668.628237728961</v>
      </c>
      <c r="Y847" s="28">
        <v>0.53</v>
      </c>
      <c r="Z847" s="28">
        <v>26</v>
      </c>
    </row>
    <row r="848" spans="1:26" x14ac:dyDescent="0.15">
      <c r="A848" s="31">
        <v>56216.195540066052</v>
      </c>
      <c r="B848" s="32">
        <v>18.16701969</v>
      </c>
      <c r="C848" s="32">
        <v>1110.5250715772947</v>
      </c>
      <c r="D848" s="32">
        <f>C848/Table1[[#This Row],[Std. Price ($)]]</f>
        <v>61.1286325730456</v>
      </c>
      <c r="E848" s="28">
        <v>82</v>
      </c>
      <c r="F848" s="28">
        <f>Table1[[#This Row],[APU
(units)]]*(1+Table1[[#This Row],[APU Trend]])^0</f>
        <v>82</v>
      </c>
      <c r="G848" s="28">
        <f>Table1[[#This Row],[APU
(units)]]*(1+Table1[[#This Row],[APU Trend]])^1</f>
        <v>98.399999999999991</v>
      </c>
      <c r="H848" s="28">
        <f>Table1[[#This Row],[APU
(units)]]*(1+Table1[[#This Row],[APU Trend]])^2</f>
        <v>118.08</v>
      </c>
      <c r="I848" s="55">
        <f>Table1[[#This Row],[APU
(units)]]*(1+Table1[[#This Row],[APU Trend]])^3</f>
        <v>141.696</v>
      </c>
      <c r="J848" s="55">
        <f>Table1[[#This Row],[APU
(units)]]*(1+Table1[[#This Row],[APU Trend]])^4</f>
        <v>170.0352</v>
      </c>
      <c r="K848" s="55">
        <f>Table1[[#This Row],[APU
(units)]]*(1+Table1[[#This Row],[APU Trend]])^5</f>
        <v>204.04223999999999</v>
      </c>
      <c r="L848" s="55">
        <f>Table1[[#This Row],[APU
(units)]]*(1+Table1[[#This Row],[APU Trend]])^6</f>
        <v>244.85068799999999</v>
      </c>
      <c r="M848" s="55">
        <f>Table1[[#This Row],[APU
(units)]]*(1+Table1[[#This Row],[APU Trend]])^7</f>
        <v>293.82082559999998</v>
      </c>
      <c r="N848" s="55">
        <f>Table1[[#This Row],[APU
(units)]]*(1+Table1[[#This Row],[APU Trend]])^8</f>
        <v>352.58499071999995</v>
      </c>
      <c r="O848" s="55">
        <f>Table1[[#This Row],[APU
(units)]]*(1+Table1[[#This Row],[APU Trend]])^9</f>
        <v>423.10198886399996</v>
      </c>
      <c r="P848" s="55">
        <f>Table1[[#This Row],[APU
(units)]]*(1+Table1[[#This Row],[APU Trend]])^10</f>
        <v>507.72238663679991</v>
      </c>
      <c r="Q848" s="55">
        <f>Table1[[#This Row],[APU
(units)]]*(1+Table1[[#This Row],[APU Trend]])^11</f>
        <v>609.26686396415994</v>
      </c>
      <c r="R848" s="55">
        <f>SUM(Table1[[#This Row],[Oct]:[September]])</f>
        <v>3245.6011837849601</v>
      </c>
      <c r="S848" s="55">
        <f>Table1[[#This Row],[On-Hand Stock ($)]]*Table1[[#This Row],[APU Trend]]</f>
        <v>222.10501431545896</v>
      </c>
      <c r="T848" s="87">
        <v>0.2</v>
      </c>
      <c r="U848" s="87" t="b">
        <f>IF(AND(Table1[[#This Row],[INVENTROY SIZING]]&lt;0,Table1[[#This Row],[Lead Time (days)]]&lt;30),TRUE,FALSE)</f>
        <v>0</v>
      </c>
      <c r="V848" s="28">
        <v>1</v>
      </c>
      <c r="W848" s="28">
        <f>1.65+SQRT((30)*Table1[[#This Row],[Demand variability (COV)]])+(V848*Table1[[#This Row],[APU
(units)]])^2</f>
        <v>6729.6374804074758</v>
      </c>
      <c r="X848" s="28">
        <f>(Table1[[#This Row],[INVENTORY IN UNITS ON HAND]]-W848)*Table1[[#This Row],[Std. Price ($)]]</f>
        <v>-121146.93154154731</v>
      </c>
      <c r="Y848" s="28">
        <v>0.53</v>
      </c>
      <c r="Z848" s="28">
        <v>28</v>
      </c>
    </row>
    <row r="849" spans="1:26" x14ac:dyDescent="0.15">
      <c r="A849" s="31">
        <v>78535.814992106927</v>
      </c>
      <c r="B849" s="32">
        <v>11.274599999999998</v>
      </c>
      <c r="C849" s="32">
        <v>42.943517446575726</v>
      </c>
      <c r="D849" s="32">
        <f>C849/Table1[[#This Row],[Std. Price ($)]]</f>
        <v>3.8088728155833231</v>
      </c>
      <c r="E849" s="28">
        <v>18</v>
      </c>
      <c r="F849" s="28">
        <f>Table1[[#This Row],[APU
(units)]]*(1+Table1[[#This Row],[APU Trend]])^0</f>
        <v>18</v>
      </c>
      <c r="G849" s="28">
        <f>Table1[[#This Row],[APU
(units)]]*(1+Table1[[#This Row],[APU Trend]])^1</f>
        <v>10.799999999999999</v>
      </c>
      <c r="H849" s="28">
        <f>Table1[[#This Row],[APU
(units)]]*(1+Table1[[#This Row],[APU Trend]])^2</f>
        <v>6.4799999999999995</v>
      </c>
      <c r="I849" s="55">
        <f>Table1[[#This Row],[APU
(units)]]*(1+Table1[[#This Row],[APU Trend]])^3</f>
        <v>3.8879999999999999</v>
      </c>
      <c r="J849" s="55">
        <f>Table1[[#This Row],[APU
(units)]]*(1+Table1[[#This Row],[APU Trend]])^4</f>
        <v>2.3327999999999998</v>
      </c>
      <c r="K849" s="55">
        <f>Table1[[#This Row],[APU
(units)]]*(1+Table1[[#This Row],[APU Trend]])^5</f>
        <v>1.39968</v>
      </c>
      <c r="L849" s="55">
        <f>Table1[[#This Row],[APU
(units)]]*(1+Table1[[#This Row],[APU Trend]])^6</f>
        <v>0.83980799999999989</v>
      </c>
      <c r="M849" s="55">
        <f>Table1[[#This Row],[APU
(units)]]*(1+Table1[[#This Row],[APU Trend]])^7</f>
        <v>0.50388479999999991</v>
      </c>
      <c r="N849" s="55">
        <f>Table1[[#This Row],[APU
(units)]]*(1+Table1[[#This Row],[APU Trend]])^8</f>
        <v>0.30233087999999997</v>
      </c>
      <c r="O849" s="55">
        <f>Table1[[#This Row],[APU
(units)]]*(1+Table1[[#This Row],[APU Trend]])^9</f>
        <v>0.18139852799999998</v>
      </c>
      <c r="P849" s="55">
        <f>Table1[[#This Row],[APU
(units)]]*(1+Table1[[#This Row],[APU Trend]])^10</f>
        <v>0.10883911679999998</v>
      </c>
      <c r="Q849" s="55">
        <f>Table1[[#This Row],[APU
(units)]]*(1+Table1[[#This Row],[APU Trend]])^11</f>
        <v>6.5303470079999995E-2</v>
      </c>
      <c r="R849" s="55">
        <f>SUM(Table1[[#This Row],[Oct]:[September]])</f>
        <v>44.902044794879991</v>
      </c>
      <c r="S849" s="55">
        <f>Table1[[#This Row],[On-Hand Stock ($)]]*Table1[[#This Row],[APU Trend]]</f>
        <v>-17.177406978630291</v>
      </c>
      <c r="T849" s="87">
        <v>-0.4</v>
      </c>
      <c r="U849" s="87" t="b">
        <f>IF(AND(Table1[[#This Row],[INVENTROY SIZING]]&lt;0,Table1[[#This Row],[Lead Time (days)]]&lt;30),TRUE,FALSE)</f>
        <v>1</v>
      </c>
      <c r="V849" s="28">
        <v>0.97</v>
      </c>
      <c r="W849" s="28">
        <f>1.65+SQRT((30)*Table1[[#This Row],[Demand variability (COV)]])+(V849*Table1[[#This Row],[APU
(units)]])^2</f>
        <v>309.24021278752588</v>
      </c>
      <c r="X849" s="28">
        <f>(Table1[[#This Row],[INVENTORY IN UNITS ON HAND]]-W849)*Table1[[#This Row],[Std. Price ($)]]</f>
        <v>-3443.6161856476633</v>
      </c>
      <c r="Y849" s="28">
        <v>0.25</v>
      </c>
      <c r="Z849" s="28">
        <v>16</v>
      </c>
    </row>
    <row r="850" spans="1:26" x14ac:dyDescent="0.15">
      <c r="A850" s="31">
        <v>4776.1228852583936</v>
      </c>
      <c r="B850" s="32">
        <v>20.230533789999999</v>
      </c>
      <c r="C850" s="32">
        <v>1226.3343873501162</v>
      </c>
      <c r="D850" s="32">
        <f>C850/Table1[[#This Row],[Std. Price ($)]]</f>
        <v>60.617994566030497</v>
      </c>
      <c r="E850" s="28">
        <v>82</v>
      </c>
      <c r="F850" s="28">
        <f>Table1[[#This Row],[APU
(units)]]*(1+Table1[[#This Row],[APU Trend]])^0</f>
        <v>82</v>
      </c>
      <c r="G850" s="28">
        <f>Table1[[#This Row],[APU
(units)]]*(1+Table1[[#This Row],[APU Trend]])^1</f>
        <v>180.4</v>
      </c>
      <c r="H850" s="28">
        <f>Table1[[#This Row],[APU
(units)]]*(1+Table1[[#This Row],[APU Trend]])^2</f>
        <v>396.88000000000005</v>
      </c>
      <c r="I850" s="55">
        <f>Table1[[#This Row],[APU
(units)]]*(1+Table1[[#This Row],[APU Trend]])^3</f>
        <v>873.13600000000031</v>
      </c>
      <c r="J850" s="55">
        <f>Table1[[#This Row],[APU
(units)]]*(1+Table1[[#This Row],[APU Trend]])^4</f>
        <v>1920.8992000000005</v>
      </c>
      <c r="K850" s="55">
        <f>Table1[[#This Row],[APU
(units)]]*(1+Table1[[#This Row],[APU Trend]])^5</f>
        <v>4225.9782400000013</v>
      </c>
      <c r="L850" s="55">
        <f>Table1[[#This Row],[APU
(units)]]*(1+Table1[[#This Row],[APU Trend]])^6</f>
        <v>9297.1521280000052</v>
      </c>
      <c r="M850" s="55">
        <f>Table1[[#This Row],[APU
(units)]]*(1+Table1[[#This Row],[APU Trend]])^7</f>
        <v>20453.734681600014</v>
      </c>
      <c r="N850" s="55">
        <f>Table1[[#This Row],[APU
(units)]]*(1+Table1[[#This Row],[APU Trend]])^8</f>
        <v>44998.216299520027</v>
      </c>
      <c r="O850" s="55">
        <f>Table1[[#This Row],[APU
(units)]]*(1+Table1[[#This Row],[APU Trend]])^9</f>
        <v>98996.075858944067</v>
      </c>
      <c r="P850" s="55">
        <f>Table1[[#This Row],[APU
(units)]]*(1+Table1[[#This Row],[APU Trend]])^10</f>
        <v>217791.36688967695</v>
      </c>
      <c r="Q850" s="55">
        <f>Table1[[#This Row],[APU
(units)]]*(1+Table1[[#This Row],[APU Trend]])^11</f>
        <v>479141.00715728936</v>
      </c>
      <c r="R850" s="55">
        <f>SUM(Table1[[#This Row],[Oct]:[September]])</f>
        <v>878356.84645503038</v>
      </c>
      <c r="S850" s="55">
        <f>Table1[[#This Row],[On-Hand Stock ($)]]*Table1[[#This Row],[APU Trend]]</f>
        <v>1471.6012648201395</v>
      </c>
      <c r="T850" s="87">
        <v>1.2</v>
      </c>
      <c r="U850" s="87" t="b">
        <f>IF(AND(Table1[[#This Row],[INVENTROY SIZING]]&lt;0,Table1[[#This Row],[Lead Time (days)]]&lt;30),TRUE,FALSE)</f>
        <v>0</v>
      </c>
      <c r="V850" s="28">
        <v>0.8</v>
      </c>
      <c r="W850" s="28">
        <f>1.65+SQRT((30)*Table1[[#This Row],[Demand variability (COV)]])+(V850*Table1[[#This Row],[APU
(units)]])^2</f>
        <v>4309.0349223595013</v>
      </c>
      <c r="X850" s="28">
        <f>(Table1[[#This Row],[INVENTORY IN UNITS ON HAND]]-W850)*Table1[[#This Row],[Std. Price ($)]]</f>
        <v>-85947.742211733799</v>
      </c>
      <c r="Y850" s="28">
        <v>0.54</v>
      </c>
      <c r="Z850" s="28">
        <v>26</v>
      </c>
    </row>
    <row r="851" spans="1:26" x14ac:dyDescent="0.15">
      <c r="A851" s="31">
        <v>16190.155759372605</v>
      </c>
      <c r="B851" s="32">
        <v>36.549999999999997</v>
      </c>
      <c r="C851" s="32">
        <v>339.69313125000002</v>
      </c>
      <c r="D851" s="32">
        <f>C851/Table1[[#This Row],[Std. Price ($)]]</f>
        <v>9.2939297195622448</v>
      </c>
      <c r="E851" s="28">
        <v>58</v>
      </c>
      <c r="F851" s="28">
        <f>Table1[[#This Row],[APU
(units)]]*(1+Table1[[#This Row],[APU Trend]])^0</f>
        <v>58</v>
      </c>
      <c r="G851" s="28">
        <f>Table1[[#This Row],[APU
(units)]]*(1+Table1[[#This Row],[APU Trend]])^1</f>
        <v>145</v>
      </c>
      <c r="H851" s="28">
        <f>Table1[[#This Row],[APU
(units)]]*(1+Table1[[#This Row],[APU Trend]])^2</f>
        <v>362.5</v>
      </c>
      <c r="I851" s="55">
        <f>Table1[[#This Row],[APU
(units)]]*(1+Table1[[#This Row],[APU Trend]])^3</f>
        <v>906.25</v>
      </c>
      <c r="J851" s="55">
        <f>Table1[[#This Row],[APU
(units)]]*(1+Table1[[#This Row],[APU Trend]])^4</f>
        <v>2265.625</v>
      </c>
      <c r="K851" s="55">
        <f>Table1[[#This Row],[APU
(units)]]*(1+Table1[[#This Row],[APU Trend]])^5</f>
        <v>5664.0625</v>
      </c>
      <c r="L851" s="55">
        <f>Table1[[#This Row],[APU
(units)]]*(1+Table1[[#This Row],[APU Trend]])^6</f>
        <v>14160.15625</v>
      </c>
      <c r="M851" s="55">
        <f>Table1[[#This Row],[APU
(units)]]*(1+Table1[[#This Row],[APU Trend]])^7</f>
        <v>35400.390625</v>
      </c>
      <c r="N851" s="55">
        <f>Table1[[#This Row],[APU
(units)]]*(1+Table1[[#This Row],[APU Trend]])^8</f>
        <v>88500.9765625</v>
      </c>
      <c r="O851" s="55">
        <f>Table1[[#This Row],[APU
(units)]]*(1+Table1[[#This Row],[APU Trend]])^9</f>
        <v>221252.44140625</v>
      </c>
      <c r="P851" s="55">
        <f>Table1[[#This Row],[APU
(units)]]*(1+Table1[[#This Row],[APU Trend]])^10</f>
        <v>553131.103515625</v>
      </c>
      <c r="Q851" s="55">
        <f>Table1[[#This Row],[APU
(units)]]*(1+Table1[[#This Row],[APU Trend]])^11</f>
        <v>1382827.7587890625</v>
      </c>
      <c r="R851" s="55">
        <f>SUM(Table1[[#This Row],[Oct]:[September]])</f>
        <v>2304674.2646484375</v>
      </c>
      <c r="S851" s="55">
        <f>Table1[[#This Row],[On-Hand Stock ($)]]*Table1[[#This Row],[APU Trend]]</f>
        <v>509.539696875</v>
      </c>
      <c r="T851" s="87">
        <v>1.5</v>
      </c>
      <c r="U851" s="87" t="b">
        <f>IF(AND(Table1[[#This Row],[INVENTROY SIZING]]&lt;0,Table1[[#This Row],[Lead Time (days)]]&lt;30),TRUE,FALSE)</f>
        <v>0</v>
      </c>
      <c r="V851" s="28">
        <v>1</v>
      </c>
      <c r="W851" s="28">
        <f>1.65+SQRT((30)*Table1[[#This Row],[Demand variability (COV)]])+(V851*Table1[[#This Row],[APU
(units)]])^2</f>
        <v>3368.3886127875257</v>
      </c>
      <c r="X851" s="28">
        <f>(Table1[[#This Row],[INVENTORY IN UNITS ON HAND]]-W851)*Table1[[#This Row],[Std. Price ($)]]</f>
        <v>-122774.91066613406</v>
      </c>
      <c r="Y851" s="28">
        <v>0.25</v>
      </c>
      <c r="Z851" s="28">
        <v>15</v>
      </c>
    </row>
    <row r="852" spans="1:26" x14ac:dyDescent="0.15">
      <c r="A852" s="31">
        <v>5565.1942673587419</v>
      </c>
      <c r="B852" s="32">
        <v>6.2603489299999993</v>
      </c>
      <c r="C852" s="32">
        <v>242.22561366990271</v>
      </c>
      <c r="D852" s="32">
        <f>C852/Table1[[#This Row],[Std. Price ($)]]</f>
        <v>38.692030808241668</v>
      </c>
      <c r="E852" s="28">
        <v>58</v>
      </c>
      <c r="F852" s="28">
        <f>Table1[[#This Row],[APU
(units)]]*(1+Table1[[#This Row],[APU Trend]])^0</f>
        <v>58</v>
      </c>
      <c r="G852" s="28">
        <f>Table1[[#This Row],[APU
(units)]]*(1+Table1[[#This Row],[APU Trend]])^1</f>
        <v>127.60000000000001</v>
      </c>
      <c r="H852" s="28">
        <f>Table1[[#This Row],[APU
(units)]]*(1+Table1[[#This Row],[APU Trend]])^2</f>
        <v>280.72000000000003</v>
      </c>
      <c r="I852" s="55">
        <f>Table1[[#This Row],[APU
(units)]]*(1+Table1[[#This Row],[APU Trend]])^3</f>
        <v>617.58400000000017</v>
      </c>
      <c r="J852" s="55">
        <f>Table1[[#This Row],[APU
(units)]]*(1+Table1[[#This Row],[APU Trend]])^4</f>
        <v>1358.6848000000005</v>
      </c>
      <c r="K852" s="55">
        <f>Table1[[#This Row],[APU
(units)]]*(1+Table1[[#This Row],[APU Trend]])^5</f>
        <v>2989.1065600000011</v>
      </c>
      <c r="L852" s="55">
        <f>Table1[[#This Row],[APU
(units)]]*(1+Table1[[#This Row],[APU Trend]])^6</f>
        <v>6576.0344320000031</v>
      </c>
      <c r="M852" s="55">
        <f>Table1[[#This Row],[APU
(units)]]*(1+Table1[[#This Row],[APU Trend]])^7</f>
        <v>14467.275750400009</v>
      </c>
      <c r="N852" s="55">
        <f>Table1[[#This Row],[APU
(units)]]*(1+Table1[[#This Row],[APU Trend]])^8</f>
        <v>31828.006650880016</v>
      </c>
      <c r="O852" s="55">
        <f>Table1[[#This Row],[APU
(units)]]*(1+Table1[[#This Row],[APU Trend]])^9</f>
        <v>70021.614631936041</v>
      </c>
      <c r="P852" s="55">
        <f>Table1[[#This Row],[APU
(units)]]*(1+Table1[[#This Row],[APU Trend]])^10</f>
        <v>154047.5521902593</v>
      </c>
      <c r="Q852" s="55">
        <f>Table1[[#This Row],[APU
(units)]]*(1+Table1[[#This Row],[APU Trend]])^11</f>
        <v>338904.61481857055</v>
      </c>
      <c r="R852" s="55">
        <f>SUM(Table1[[#This Row],[Oct]:[September]])</f>
        <v>621276.793834046</v>
      </c>
      <c r="S852" s="55">
        <f>Table1[[#This Row],[On-Hand Stock ($)]]*Table1[[#This Row],[APU Trend]]</f>
        <v>290.67073640388327</v>
      </c>
      <c r="T852" s="87">
        <v>1.2</v>
      </c>
      <c r="U852" s="87" t="b">
        <f>IF(AND(Table1[[#This Row],[INVENTROY SIZING]]&lt;0,Table1[[#This Row],[Lead Time (days)]]&lt;30),TRUE,FALSE)</f>
        <v>0</v>
      </c>
      <c r="V852" s="28">
        <v>1</v>
      </c>
      <c r="W852" s="28">
        <f>1.65+SQRT((30)*Table1[[#This Row],[Demand variability (COV)]])+(V852*Table1[[#This Row],[APU
(units)]])^2</f>
        <v>3370.9035702146257</v>
      </c>
      <c r="X852" s="28">
        <f>(Table1[[#This Row],[INVENTORY IN UNITS ON HAND]]-W852)*Table1[[#This Row],[Std. Price ($)]]</f>
        <v>-20860.806945256405</v>
      </c>
      <c r="Y852" s="28">
        <v>0.92</v>
      </c>
      <c r="Z852" s="28">
        <v>16</v>
      </c>
    </row>
    <row r="853" spans="1:26" x14ac:dyDescent="0.15">
      <c r="A853" s="31">
        <v>68070.968839199893</v>
      </c>
      <c r="B853" s="32">
        <v>27.554591779999996</v>
      </c>
      <c r="C853" s="32">
        <v>1380.289269176875</v>
      </c>
      <c r="D853" s="32">
        <f>C853/Table1[[#This Row],[Std. Price ($)]]</f>
        <v>50.092894868387532</v>
      </c>
      <c r="E853" s="28">
        <v>90</v>
      </c>
      <c r="F853" s="28">
        <f>Table1[[#This Row],[APU
(units)]]*(1+Table1[[#This Row],[APU Trend]])^0</f>
        <v>90</v>
      </c>
      <c r="G853" s="28">
        <f>Table1[[#This Row],[APU
(units)]]*(1+Table1[[#This Row],[APU Trend]])^1</f>
        <v>135</v>
      </c>
      <c r="H853" s="28">
        <f>Table1[[#This Row],[APU
(units)]]*(1+Table1[[#This Row],[APU Trend]])^2</f>
        <v>202.5</v>
      </c>
      <c r="I853" s="55">
        <f>Table1[[#This Row],[APU
(units)]]*(1+Table1[[#This Row],[APU Trend]])^3</f>
        <v>303.75</v>
      </c>
      <c r="J853" s="55">
        <f>Table1[[#This Row],[APU
(units)]]*(1+Table1[[#This Row],[APU Trend]])^4</f>
        <v>455.625</v>
      </c>
      <c r="K853" s="55">
        <f>Table1[[#This Row],[APU
(units)]]*(1+Table1[[#This Row],[APU Trend]])^5</f>
        <v>683.4375</v>
      </c>
      <c r="L853" s="55">
        <f>Table1[[#This Row],[APU
(units)]]*(1+Table1[[#This Row],[APU Trend]])^6</f>
        <v>1025.15625</v>
      </c>
      <c r="M853" s="55">
        <f>Table1[[#This Row],[APU
(units)]]*(1+Table1[[#This Row],[APU Trend]])^7</f>
        <v>1537.734375</v>
      </c>
      <c r="N853" s="55">
        <f>Table1[[#This Row],[APU
(units)]]*(1+Table1[[#This Row],[APU Trend]])^8</f>
        <v>2306.6015625</v>
      </c>
      <c r="O853" s="55">
        <f>Table1[[#This Row],[APU
(units)]]*(1+Table1[[#This Row],[APU Trend]])^9</f>
        <v>3459.90234375</v>
      </c>
      <c r="P853" s="55">
        <f>Table1[[#This Row],[APU
(units)]]*(1+Table1[[#This Row],[APU Trend]])^10</f>
        <v>5189.853515625</v>
      </c>
      <c r="Q853" s="55">
        <f>Table1[[#This Row],[APU
(units)]]*(1+Table1[[#This Row],[APU Trend]])^11</f>
        <v>7784.7802734375</v>
      </c>
      <c r="R853" s="55">
        <f>SUM(Table1[[#This Row],[Oct]:[September]])</f>
        <v>23174.3408203125</v>
      </c>
      <c r="S853" s="55">
        <f>Table1[[#This Row],[On-Hand Stock ($)]]*Table1[[#This Row],[APU Trend]]</f>
        <v>690.1446345884375</v>
      </c>
      <c r="T853" s="87">
        <v>0.5</v>
      </c>
      <c r="U853" s="87" t="b">
        <f>IF(AND(Table1[[#This Row],[INVENTROY SIZING]]&lt;0,Table1[[#This Row],[Lead Time (days)]]&lt;30),TRUE,FALSE)</f>
        <v>0</v>
      </c>
      <c r="V853" s="28">
        <v>1</v>
      </c>
      <c r="W853" s="28">
        <f>1.65+SQRT((30)*Table1[[#This Row],[Demand variability (COV)]])+(V853*Table1[[#This Row],[APU
(units)]])^2</f>
        <v>8106.3297435827189</v>
      </c>
      <c r="X853" s="28">
        <f>(Table1[[#This Row],[INVENTORY IN UNITS ON HAND]]-W853)*Table1[[#This Row],[Std. Price ($)]]</f>
        <v>-221986.31764931697</v>
      </c>
      <c r="Y853" s="28">
        <v>0.73</v>
      </c>
      <c r="Z853" s="28">
        <v>16</v>
      </c>
    </row>
    <row r="854" spans="1:26" x14ac:dyDescent="0.15">
      <c r="A854" s="31">
        <v>77925.24545065964</v>
      </c>
      <c r="B854" s="32">
        <v>40.980946179999997</v>
      </c>
      <c r="C854" s="32">
        <v>1648.4865103220977</v>
      </c>
      <c r="D854" s="32">
        <f>C854/Table1[[#This Row],[Std. Price ($)]]</f>
        <v>40.225682029923739</v>
      </c>
      <c r="E854" s="28">
        <v>74</v>
      </c>
      <c r="F854" s="28">
        <f>Table1[[#This Row],[APU
(units)]]*(1+Table1[[#This Row],[APU Trend]])^0</f>
        <v>74</v>
      </c>
      <c r="G854" s="28">
        <f>Table1[[#This Row],[APU
(units)]]*(1+Table1[[#This Row],[APU Trend]])^1</f>
        <v>185</v>
      </c>
      <c r="H854" s="28">
        <f>Table1[[#This Row],[APU
(units)]]*(1+Table1[[#This Row],[APU Trend]])^2</f>
        <v>462.5</v>
      </c>
      <c r="I854" s="55">
        <f>Table1[[#This Row],[APU
(units)]]*(1+Table1[[#This Row],[APU Trend]])^3</f>
        <v>1156.25</v>
      </c>
      <c r="J854" s="55">
        <f>Table1[[#This Row],[APU
(units)]]*(1+Table1[[#This Row],[APU Trend]])^4</f>
        <v>2890.625</v>
      </c>
      <c r="K854" s="55">
        <f>Table1[[#This Row],[APU
(units)]]*(1+Table1[[#This Row],[APU Trend]])^5</f>
        <v>7226.5625</v>
      </c>
      <c r="L854" s="55">
        <f>Table1[[#This Row],[APU
(units)]]*(1+Table1[[#This Row],[APU Trend]])^6</f>
        <v>18066.40625</v>
      </c>
      <c r="M854" s="55">
        <f>Table1[[#This Row],[APU
(units)]]*(1+Table1[[#This Row],[APU Trend]])^7</f>
        <v>45166.015625</v>
      </c>
      <c r="N854" s="55">
        <f>Table1[[#This Row],[APU
(units)]]*(1+Table1[[#This Row],[APU Trend]])^8</f>
        <v>112915.0390625</v>
      </c>
      <c r="O854" s="55">
        <f>Table1[[#This Row],[APU
(units)]]*(1+Table1[[#This Row],[APU Trend]])^9</f>
        <v>282287.59765625</v>
      </c>
      <c r="P854" s="55">
        <f>Table1[[#This Row],[APU
(units)]]*(1+Table1[[#This Row],[APU Trend]])^10</f>
        <v>705718.994140625</v>
      </c>
      <c r="Q854" s="55">
        <f>Table1[[#This Row],[APU
(units)]]*(1+Table1[[#This Row],[APU Trend]])^11</f>
        <v>1764297.4853515625</v>
      </c>
      <c r="R854" s="55">
        <f>SUM(Table1[[#This Row],[Oct]:[September]])</f>
        <v>2940446.4755859375</v>
      </c>
      <c r="S854" s="55">
        <f>Table1[[#This Row],[On-Hand Stock ($)]]*Table1[[#This Row],[APU Trend]]</f>
        <v>2472.7297654831464</v>
      </c>
      <c r="T854" s="87">
        <v>1.5</v>
      </c>
      <c r="U854" s="87" t="b">
        <f>IF(AND(Table1[[#This Row],[INVENTROY SIZING]]&lt;0,Table1[[#This Row],[Lead Time (days)]]&lt;30),TRUE,FALSE)</f>
        <v>0</v>
      </c>
      <c r="V854" s="28">
        <v>1</v>
      </c>
      <c r="W854" s="28">
        <f>1.65+SQRT((30)*Table1[[#This Row],[Demand variability (COV)]])+(V854*Table1[[#This Row],[APU
(units)]])^2</f>
        <v>5482.5489794855666</v>
      </c>
      <c r="X854" s="28">
        <f>(Table1[[#This Row],[INVENTORY IN UNITS ON HAND]]-W854)*Table1[[#This Row],[Std. Price ($)]]</f>
        <v>-223031.55814718982</v>
      </c>
      <c r="Y854" s="28">
        <v>0.8</v>
      </c>
      <c r="Z854" s="28">
        <v>21</v>
      </c>
    </row>
    <row r="855" spans="1:26" x14ac:dyDescent="0.15">
      <c r="A855" s="31">
        <v>46633.957193646071</v>
      </c>
      <c r="B855" s="32">
        <v>8.3002899999999986</v>
      </c>
      <c r="C855" s="32">
        <v>408.47745043445912</v>
      </c>
      <c r="D855" s="32">
        <f>C855/Table1[[#This Row],[Std. Price ($)]]</f>
        <v>49.212431184266954</v>
      </c>
      <c r="E855" s="28">
        <v>82</v>
      </c>
      <c r="F855" s="28">
        <f>Table1[[#This Row],[APU
(units)]]*(1+Table1[[#This Row],[APU Trend]])^0</f>
        <v>82</v>
      </c>
      <c r="G855" s="28">
        <f>Table1[[#This Row],[APU
(units)]]*(1+Table1[[#This Row],[APU Trend]])^1</f>
        <v>24.600000000000005</v>
      </c>
      <c r="H855" s="28">
        <f>Table1[[#This Row],[APU
(units)]]*(1+Table1[[#This Row],[APU Trend]])^2</f>
        <v>7.3800000000000017</v>
      </c>
      <c r="I855" s="55">
        <f>Table1[[#This Row],[APU
(units)]]*(1+Table1[[#This Row],[APU Trend]])^3</f>
        <v>2.2140000000000009</v>
      </c>
      <c r="J855" s="55">
        <f>Table1[[#This Row],[APU
(units)]]*(1+Table1[[#This Row],[APU Trend]])^4</f>
        <v>0.66420000000000035</v>
      </c>
      <c r="K855" s="55">
        <f>Table1[[#This Row],[APU
(units)]]*(1+Table1[[#This Row],[APU Trend]])^5</f>
        <v>0.19926000000000013</v>
      </c>
      <c r="L855" s="55">
        <f>Table1[[#This Row],[APU
(units)]]*(1+Table1[[#This Row],[APU Trend]])^6</f>
        <v>5.9778000000000046E-2</v>
      </c>
      <c r="M855" s="55">
        <f>Table1[[#This Row],[APU
(units)]]*(1+Table1[[#This Row],[APU Trend]])^7</f>
        <v>1.7933400000000019E-2</v>
      </c>
      <c r="N855" s="55">
        <f>Table1[[#This Row],[APU
(units)]]*(1+Table1[[#This Row],[APU Trend]])^8</f>
        <v>5.3800200000000062E-3</v>
      </c>
      <c r="O855" s="55">
        <f>Table1[[#This Row],[APU
(units)]]*(1+Table1[[#This Row],[APU Trend]])^9</f>
        <v>1.614006000000002E-3</v>
      </c>
      <c r="P855" s="55">
        <f>Table1[[#This Row],[APU
(units)]]*(1+Table1[[#This Row],[APU Trend]])^10</f>
        <v>4.8420180000000062E-4</v>
      </c>
      <c r="Q855" s="55">
        <f>Table1[[#This Row],[APU
(units)]]*(1+Table1[[#This Row],[APU Trend]])^11</f>
        <v>1.4526054000000023E-4</v>
      </c>
      <c r="R855" s="55">
        <f>SUM(Table1[[#This Row],[Oct]:[September]])</f>
        <v>117.14279488833999</v>
      </c>
      <c r="S855" s="55">
        <f>Table1[[#This Row],[On-Hand Stock ($)]]*Table1[[#This Row],[APU Trend]]</f>
        <v>-285.93421530412138</v>
      </c>
      <c r="T855" s="87">
        <v>-0.7</v>
      </c>
      <c r="U855" s="87" t="b">
        <f>IF(AND(Table1[[#This Row],[INVENTROY SIZING]]&lt;0,Table1[[#This Row],[Lead Time (days)]]&lt;30),TRUE,FALSE)</f>
        <v>1</v>
      </c>
      <c r="V855" s="28">
        <v>0.94</v>
      </c>
      <c r="W855" s="28">
        <f>1.65+SQRT((30)*Table1[[#This Row],[Demand variability (COV)]])+(V855*Table1[[#This Row],[APU
(units)]])^2</f>
        <v>5948.0261524691814</v>
      </c>
      <c r="X855" s="28">
        <f>(Table1[[#This Row],[INVENTORY IN UNITS ON HAND]]-W855)*Table1[[#This Row],[Std. Price ($)]]</f>
        <v>-48961.864542643954</v>
      </c>
      <c r="Y855" s="28">
        <v>0.85</v>
      </c>
      <c r="Z855" s="28">
        <v>16</v>
      </c>
    </row>
    <row r="856" spans="1:26" x14ac:dyDescent="0.15">
      <c r="A856" s="31">
        <v>18262.652895199473</v>
      </c>
      <c r="B856" s="32">
        <v>21.19224341</v>
      </c>
      <c r="C856" s="32">
        <v>81.150943856940174</v>
      </c>
      <c r="D856" s="32">
        <f>C856/Table1[[#This Row],[Std. Price ($)]]</f>
        <v>3.8292757537244695</v>
      </c>
      <c r="E856" s="28">
        <v>34</v>
      </c>
      <c r="F856" s="28">
        <f>Table1[[#This Row],[APU
(units)]]*(1+Table1[[#This Row],[APU Trend]])^0</f>
        <v>34</v>
      </c>
      <c r="G856" s="28">
        <f>Table1[[#This Row],[APU
(units)]]*(1+Table1[[#This Row],[APU Trend]])^1</f>
        <v>51</v>
      </c>
      <c r="H856" s="28">
        <f>Table1[[#This Row],[APU
(units)]]*(1+Table1[[#This Row],[APU Trend]])^2</f>
        <v>76.5</v>
      </c>
      <c r="I856" s="55">
        <f>Table1[[#This Row],[APU
(units)]]*(1+Table1[[#This Row],[APU Trend]])^3</f>
        <v>114.75</v>
      </c>
      <c r="J856" s="55">
        <f>Table1[[#This Row],[APU
(units)]]*(1+Table1[[#This Row],[APU Trend]])^4</f>
        <v>172.125</v>
      </c>
      <c r="K856" s="55">
        <f>Table1[[#This Row],[APU
(units)]]*(1+Table1[[#This Row],[APU Trend]])^5</f>
        <v>258.1875</v>
      </c>
      <c r="L856" s="55">
        <f>Table1[[#This Row],[APU
(units)]]*(1+Table1[[#This Row],[APU Trend]])^6</f>
        <v>387.28125</v>
      </c>
      <c r="M856" s="55">
        <f>Table1[[#This Row],[APU
(units)]]*(1+Table1[[#This Row],[APU Trend]])^7</f>
        <v>580.921875</v>
      </c>
      <c r="N856" s="55">
        <f>Table1[[#This Row],[APU
(units)]]*(1+Table1[[#This Row],[APU Trend]])^8</f>
        <v>871.3828125</v>
      </c>
      <c r="O856" s="55">
        <f>Table1[[#This Row],[APU
(units)]]*(1+Table1[[#This Row],[APU Trend]])^9</f>
        <v>1307.07421875</v>
      </c>
      <c r="P856" s="55">
        <f>Table1[[#This Row],[APU
(units)]]*(1+Table1[[#This Row],[APU Trend]])^10</f>
        <v>1960.611328125</v>
      </c>
      <c r="Q856" s="55">
        <f>Table1[[#This Row],[APU
(units)]]*(1+Table1[[#This Row],[APU Trend]])^11</f>
        <v>2940.9169921875</v>
      </c>
      <c r="R856" s="55">
        <f>SUM(Table1[[#This Row],[Oct]:[September]])</f>
        <v>8754.7509765625</v>
      </c>
      <c r="S856" s="55">
        <f>Table1[[#This Row],[On-Hand Stock ($)]]*Table1[[#This Row],[APU Trend]]</f>
        <v>40.575471928470087</v>
      </c>
      <c r="T856" s="87">
        <v>0.5</v>
      </c>
      <c r="U856" s="87" t="b">
        <f>IF(AND(Table1[[#This Row],[INVENTROY SIZING]]&lt;0,Table1[[#This Row],[Lead Time (days)]]&lt;30),TRUE,FALSE)</f>
        <v>0</v>
      </c>
      <c r="V856" s="28">
        <v>1</v>
      </c>
      <c r="W856" s="28">
        <f>1.65+SQRT((30)*Table1[[#This Row],[Demand variability (COV)]])+(V856*Table1[[#This Row],[APU
(units)]])^2</f>
        <v>1164.1768675488322</v>
      </c>
      <c r="X856" s="28">
        <f>(Table1[[#This Row],[INVENTORY IN UNITS ON HAND]]-W856)*Table1[[#This Row],[Std. Price ($)]]</f>
        <v>-24590.368605529242</v>
      </c>
      <c r="Y856" s="28">
        <v>1.42</v>
      </c>
      <c r="Z856" s="28">
        <v>2</v>
      </c>
    </row>
    <row r="857" spans="1:26" x14ac:dyDescent="0.15">
      <c r="A857" s="31">
        <v>60925.839746539044</v>
      </c>
      <c r="B857" s="32">
        <v>8.9147599999999994</v>
      </c>
      <c r="C857" s="32">
        <v>160.67298861232516</v>
      </c>
      <c r="D857" s="32">
        <f>C857/Table1[[#This Row],[Std. Price ($)]]</f>
        <v>18.023254536557928</v>
      </c>
      <c r="E857" s="28">
        <v>74</v>
      </c>
      <c r="F857" s="28">
        <f>Table1[[#This Row],[APU
(units)]]*(1+Table1[[#This Row],[APU Trend]])^0</f>
        <v>74</v>
      </c>
      <c r="G857" s="28">
        <f>Table1[[#This Row],[APU
(units)]]*(1+Table1[[#This Row],[APU Trend]])^1</f>
        <v>29.6</v>
      </c>
      <c r="H857" s="28">
        <f>Table1[[#This Row],[APU
(units)]]*(1+Table1[[#This Row],[APU Trend]])^2</f>
        <v>11.840000000000002</v>
      </c>
      <c r="I857" s="55">
        <f>Table1[[#This Row],[APU
(units)]]*(1+Table1[[#This Row],[APU Trend]])^3</f>
        <v>4.7360000000000015</v>
      </c>
      <c r="J857" s="55">
        <f>Table1[[#This Row],[APU
(units)]]*(1+Table1[[#This Row],[APU Trend]])^4</f>
        <v>1.894400000000001</v>
      </c>
      <c r="K857" s="55">
        <f>Table1[[#This Row],[APU
(units)]]*(1+Table1[[#This Row],[APU Trend]])^5</f>
        <v>0.75776000000000043</v>
      </c>
      <c r="L857" s="55">
        <f>Table1[[#This Row],[APU
(units)]]*(1+Table1[[#This Row],[APU Trend]])^6</f>
        <v>0.30310400000000015</v>
      </c>
      <c r="M857" s="55">
        <f>Table1[[#This Row],[APU
(units)]]*(1+Table1[[#This Row],[APU Trend]])^7</f>
        <v>0.12124160000000009</v>
      </c>
      <c r="N857" s="55">
        <f>Table1[[#This Row],[APU
(units)]]*(1+Table1[[#This Row],[APU Trend]])^8</f>
        <v>4.8496640000000042E-2</v>
      </c>
      <c r="O857" s="55">
        <f>Table1[[#This Row],[APU
(units)]]*(1+Table1[[#This Row],[APU Trend]])^9</f>
        <v>1.9398656000000018E-2</v>
      </c>
      <c r="P857" s="55">
        <f>Table1[[#This Row],[APU
(units)]]*(1+Table1[[#This Row],[APU Trend]])^10</f>
        <v>7.7594624000000079E-3</v>
      </c>
      <c r="Q857" s="55">
        <f>Table1[[#This Row],[APU
(units)]]*(1+Table1[[#This Row],[APU Trend]])^11</f>
        <v>3.1037849600000032E-3</v>
      </c>
      <c r="R857" s="55">
        <f>SUM(Table1[[#This Row],[Oct]:[September]])</f>
        <v>123.33126414336003</v>
      </c>
      <c r="S857" s="55">
        <f>Table1[[#This Row],[On-Hand Stock ($)]]*Table1[[#This Row],[APU Trend]]</f>
        <v>-96.403793167395094</v>
      </c>
      <c r="T857" s="87">
        <v>-0.6</v>
      </c>
      <c r="U857" s="87" t="b">
        <f>IF(AND(Table1[[#This Row],[INVENTROY SIZING]]&lt;0,Table1[[#This Row],[Lead Time (days)]]&lt;30),TRUE,FALSE)</f>
        <v>1</v>
      </c>
      <c r="V857" s="28">
        <v>0.95</v>
      </c>
      <c r="W857" s="28">
        <f>1.65+SQRT((30)*Table1[[#This Row],[Demand variability (COV)]])+(V857*Table1[[#This Row],[APU
(units)]])^2</f>
        <v>4949.0503672189398</v>
      </c>
      <c r="X857" s="28">
        <f>(Table1[[#This Row],[INVENTORY IN UNITS ON HAND]]-W857)*Table1[[#This Row],[Std. Price ($)]]</f>
        <v>-43958.923263056386</v>
      </c>
      <c r="Y857" s="28">
        <v>0.94</v>
      </c>
      <c r="Z857" s="28">
        <v>6</v>
      </c>
    </row>
    <row r="858" spans="1:26" x14ac:dyDescent="0.15">
      <c r="A858" s="31">
        <v>70828.313153378549</v>
      </c>
      <c r="B858" s="32">
        <v>8.5483999999999991</v>
      </c>
      <c r="C858" s="32">
        <v>96.618891874023078</v>
      </c>
      <c r="D858" s="32">
        <f>C858/Table1[[#This Row],[Std. Price ($)]]</f>
        <v>11.302570290817355</v>
      </c>
      <c r="E858" s="28">
        <v>58</v>
      </c>
      <c r="F858" s="28">
        <f>Table1[[#This Row],[APU
(units)]]*(1+Table1[[#This Row],[APU Trend]])^0</f>
        <v>58</v>
      </c>
      <c r="G858" s="28">
        <f>Table1[[#This Row],[APU
(units)]]*(1+Table1[[#This Row],[APU Trend]])^1</f>
        <v>34.799999999999997</v>
      </c>
      <c r="H858" s="28">
        <f>Table1[[#This Row],[APU
(units)]]*(1+Table1[[#This Row],[APU Trend]])^2</f>
        <v>20.88</v>
      </c>
      <c r="I858" s="55">
        <f>Table1[[#This Row],[APU
(units)]]*(1+Table1[[#This Row],[APU Trend]])^3</f>
        <v>12.528</v>
      </c>
      <c r="J858" s="55">
        <f>Table1[[#This Row],[APU
(units)]]*(1+Table1[[#This Row],[APU Trend]])^4</f>
        <v>7.5167999999999999</v>
      </c>
      <c r="K858" s="55">
        <f>Table1[[#This Row],[APU
(units)]]*(1+Table1[[#This Row],[APU Trend]])^5</f>
        <v>4.5100799999999994</v>
      </c>
      <c r="L858" s="55">
        <f>Table1[[#This Row],[APU
(units)]]*(1+Table1[[#This Row],[APU Trend]])^6</f>
        <v>2.7060479999999996</v>
      </c>
      <c r="M858" s="55">
        <f>Table1[[#This Row],[APU
(units)]]*(1+Table1[[#This Row],[APU Trend]])^7</f>
        <v>1.6236287999999999</v>
      </c>
      <c r="N858" s="55">
        <f>Table1[[#This Row],[APU
(units)]]*(1+Table1[[#This Row],[APU Trend]])^8</f>
        <v>0.97417727999999981</v>
      </c>
      <c r="O858" s="55">
        <f>Table1[[#This Row],[APU
(units)]]*(1+Table1[[#This Row],[APU Trend]])^9</f>
        <v>0.58450636799999989</v>
      </c>
      <c r="P858" s="55">
        <f>Table1[[#This Row],[APU
(units)]]*(1+Table1[[#This Row],[APU Trend]])^10</f>
        <v>0.35070382079999995</v>
      </c>
      <c r="Q858" s="55">
        <f>Table1[[#This Row],[APU
(units)]]*(1+Table1[[#This Row],[APU Trend]])^11</f>
        <v>0.21042229247999997</v>
      </c>
      <c r="R858" s="55">
        <f>SUM(Table1[[#This Row],[Oct]:[September]])</f>
        <v>144.68436656127997</v>
      </c>
      <c r="S858" s="55">
        <f>Table1[[#This Row],[On-Hand Stock ($)]]*Table1[[#This Row],[APU Trend]]</f>
        <v>-38.647556749609237</v>
      </c>
      <c r="T858" s="87">
        <v>-0.4</v>
      </c>
      <c r="U858" s="87" t="b">
        <f>IF(AND(Table1[[#This Row],[INVENTROY SIZING]]&lt;0,Table1[[#This Row],[Lead Time (days)]]&lt;30),TRUE,FALSE)</f>
        <v>1</v>
      </c>
      <c r="V858" s="28">
        <v>0.75</v>
      </c>
      <c r="W858" s="28">
        <f>1.65+SQRT((30)*Table1[[#This Row],[Demand variability (COV)]])+(V858*Table1[[#This Row],[APU
(units)]])^2</f>
        <v>1898.4166359162546</v>
      </c>
      <c r="X858" s="28">
        <f>(Table1[[#This Row],[INVENTORY IN UNITS ON HAND]]-W858)*Table1[[#This Row],[Std. Price ($)]]</f>
        <v>-16131.805878592486</v>
      </c>
      <c r="Y858" s="28">
        <v>0.68</v>
      </c>
      <c r="Z858" s="28">
        <v>6</v>
      </c>
    </row>
    <row r="859" spans="1:26" x14ac:dyDescent="0.15">
      <c r="A859" s="31">
        <v>6622.8051489649606</v>
      </c>
      <c r="B859" s="32">
        <v>16.142190969999998</v>
      </c>
      <c r="C859" s="32">
        <v>1138.1662226989829</v>
      </c>
      <c r="D859" s="32">
        <f>C859/Table1[[#This Row],[Std. Price ($)]]</f>
        <v>70.50878191282996</v>
      </c>
      <c r="E859" s="28">
        <v>58</v>
      </c>
      <c r="F859" s="28">
        <f>Table1[[#This Row],[APU
(units)]]*(1+Table1[[#This Row],[APU Trend]])^0</f>
        <v>58</v>
      </c>
      <c r="G859" s="28">
        <f>Table1[[#This Row],[APU
(units)]]*(1+Table1[[#This Row],[APU Trend]])^1</f>
        <v>34.799999999999997</v>
      </c>
      <c r="H859" s="28">
        <f>Table1[[#This Row],[APU
(units)]]*(1+Table1[[#This Row],[APU Trend]])^2</f>
        <v>20.88</v>
      </c>
      <c r="I859" s="55">
        <f>Table1[[#This Row],[APU
(units)]]*(1+Table1[[#This Row],[APU Trend]])^3</f>
        <v>12.528</v>
      </c>
      <c r="J859" s="55">
        <f>Table1[[#This Row],[APU
(units)]]*(1+Table1[[#This Row],[APU Trend]])^4</f>
        <v>7.5167999999999999</v>
      </c>
      <c r="K859" s="55">
        <f>Table1[[#This Row],[APU
(units)]]*(1+Table1[[#This Row],[APU Trend]])^5</f>
        <v>4.5100799999999994</v>
      </c>
      <c r="L859" s="55">
        <f>Table1[[#This Row],[APU
(units)]]*(1+Table1[[#This Row],[APU Trend]])^6</f>
        <v>2.7060479999999996</v>
      </c>
      <c r="M859" s="55">
        <f>Table1[[#This Row],[APU
(units)]]*(1+Table1[[#This Row],[APU Trend]])^7</f>
        <v>1.6236287999999999</v>
      </c>
      <c r="N859" s="55">
        <f>Table1[[#This Row],[APU
(units)]]*(1+Table1[[#This Row],[APU Trend]])^8</f>
        <v>0.97417727999999981</v>
      </c>
      <c r="O859" s="55">
        <f>Table1[[#This Row],[APU
(units)]]*(1+Table1[[#This Row],[APU Trend]])^9</f>
        <v>0.58450636799999989</v>
      </c>
      <c r="P859" s="55">
        <f>Table1[[#This Row],[APU
(units)]]*(1+Table1[[#This Row],[APU Trend]])^10</f>
        <v>0.35070382079999995</v>
      </c>
      <c r="Q859" s="55">
        <f>Table1[[#This Row],[APU
(units)]]*(1+Table1[[#This Row],[APU Trend]])^11</f>
        <v>0.21042229247999997</v>
      </c>
      <c r="R859" s="55">
        <f>SUM(Table1[[#This Row],[Oct]:[September]])</f>
        <v>144.68436656127997</v>
      </c>
      <c r="S859" s="55">
        <f>Table1[[#This Row],[On-Hand Stock ($)]]*Table1[[#This Row],[APU Trend]]</f>
        <v>-455.26648907959316</v>
      </c>
      <c r="T859" s="87">
        <v>-0.4</v>
      </c>
      <c r="U859" s="87" t="b">
        <f>IF(AND(Table1[[#This Row],[INVENTROY SIZING]]&lt;0,Table1[[#This Row],[Lead Time (days)]]&lt;30),TRUE,FALSE)</f>
        <v>1</v>
      </c>
      <c r="V859" s="28">
        <v>1</v>
      </c>
      <c r="W859" s="28">
        <f>1.65+SQRT((30)*Table1[[#This Row],[Demand variability (COV)]])+(V859*Table1[[#This Row],[APU
(units)]])^2</f>
        <v>3375.83822850156</v>
      </c>
      <c r="X859" s="28">
        <f>(Table1[[#This Row],[INVENTORY IN UNITS ON HAND]]-W859)*Table1[[#This Row],[Std. Price ($)]]</f>
        <v>-53355.259145599688</v>
      </c>
      <c r="Y859" s="28">
        <v>3.46</v>
      </c>
      <c r="Z859" s="28">
        <v>11</v>
      </c>
    </row>
    <row r="860" spans="1:26" x14ac:dyDescent="0.15">
      <c r="A860" s="31">
        <v>87383.016634778149</v>
      </c>
      <c r="B860" s="32">
        <v>13.975</v>
      </c>
      <c r="C860" s="32">
        <v>602.84716800000001</v>
      </c>
      <c r="D860" s="32">
        <f>C860/Table1[[#This Row],[Std. Price ($)]]</f>
        <v>43.137543327370309</v>
      </c>
      <c r="E860" s="28">
        <v>42</v>
      </c>
      <c r="F860" s="28">
        <f>Table1[[#This Row],[APU
(units)]]*(1+Table1[[#This Row],[APU Trend]])^0</f>
        <v>42</v>
      </c>
      <c r="G860" s="28">
        <f>Table1[[#This Row],[APU
(units)]]*(1+Table1[[#This Row],[APU Trend]])^1</f>
        <v>37.800000000000004</v>
      </c>
      <c r="H860" s="28">
        <f>Table1[[#This Row],[APU
(units)]]*(1+Table1[[#This Row],[APU Trend]])^2</f>
        <v>34.020000000000003</v>
      </c>
      <c r="I860" s="55">
        <f>Table1[[#This Row],[APU
(units)]]*(1+Table1[[#This Row],[APU Trend]])^3</f>
        <v>30.618000000000002</v>
      </c>
      <c r="J860" s="55">
        <f>Table1[[#This Row],[APU
(units)]]*(1+Table1[[#This Row],[APU Trend]])^4</f>
        <v>27.556200000000004</v>
      </c>
      <c r="K860" s="55">
        <f>Table1[[#This Row],[APU
(units)]]*(1+Table1[[#This Row],[APU Trend]])^5</f>
        <v>24.800580000000007</v>
      </c>
      <c r="L860" s="55">
        <f>Table1[[#This Row],[APU
(units)]]*(1+Table1[[#This Row],[APU Trend]])^6</f>
        <v>22.320522000000008</v>
      </c>
      <c r="M860" s="55">
        <f>Table1[[#This Row],[APU
(units)]]*(1+Table1[[#This Row],[APU Trend]])^7</f>
        <v>20.088469800000006</v>
      </c>
      <c r="N860" s="55">
        <f>Table1[[#This Row],[APU
(units)]]*(1+Table1[[#This Row],[APU Trend]])^8</f>
        <v>18.079622820000008</v>
      </c>
      <c r="O860" s="55">
        <f>Table1[[#This Row],[APU
(units)]]*(1+Table1[[#This Row],[APU Trend]])^9</f>
        <v>16.271660538000006</v>
      </c>
      <c r="P860" s="55">
        <f>Table1[[#This Row],[APU
(units)]]*(1+Table1[[#This Row],[APU Trend]])^10</f>
        <v>14.644494484200006</v>
      </c>
      <c r="Q860" s="55">
        <f>Table1[[#This Row],[APU
(units)]]*(1+Table1[[#This Row],[APU Trend]])^11</f>
        <v>13.180045035780008</v>
      </c>
      <c r="R860" s="55">
        <f>SUM(Table1[[#This Row],[Oct]:[September]])</f>
        <v>301.37959467798004</v>
      </c>
      <c r="S860" s="55">
        <f>Table1[[#This Row],[On-Hand Stock ($)]]*Table1[[#This Row],[APU Trend]]</f>
        <v>-60.284716800000005</v>
      </c>
      <c r="T860" s="87">
        <v>-0.1</v>
      </c>
      <c r="U860" s="87" t="b">
        <f>IF(AND(Table1[[#This Row],[INVENTROY SIZING]]&lt;0,Table1[[#This Row],[Lead Time (days)]]&lt;30),TRUE,FALSE)</f>
        <v>1</v>
      </c>
      <c r="V860" s="28">
        <v>1</v>
      </c>
      <c r="W860" s="28">
        <f>1.65+SQRT((30)*Table1[[#This Row],[Demand variability (COV)]])+(V860*Table1[[#This Row],[APU
(units)]])^2</f>
        <v>1772.5782032302754</v>
      </c>
      <c r="X860" s="28">
        <f>(Table1[[#This Row],[INVENTORY IN UNITS ON HAND]]-W860)*Table1[[#This Row],[Std. Price ($)]]</f>
        <v>-24168.933222143096</v>
      </c>
      <c r="Y860" s="28">
        <v>1.6</v>
      </c>
      <c r="Z860" s="28">
        <v>16</v>
      </c>
    </row>
    <row r="861" spans="1:26" x14ac:dyDescent="0.15">
      <c r="A861" s="31">
        <v>47546.815606173368</v>
      </c>
      <c r="B861" s="32">
        <v>8.3419999999999987</v>
      </c>
      <c r="C861" s="32">
        <v>370.77838335999991</v>
      </c>
      <c r="D861" s="32">
        <f>C861/Table1[[#This Row],[Std. Price ($)]]</f>
        <v>44.447180935027568</v>
      </c>
      <c r="E861" s="28">
        <v>42</v>
      </c>
      <c r="F861" s="28">
        <f>Table1[[#This Row],[APU
(units)]]*(1+Table1[[#This Row],[APU Trend]])^0</f>
        <v>42</v>
      </c>
      <c r="G861" s="28">
        <f>Table1[[#This Row],[APU
(units)]]*(1+Table1[[#This Row],[APU Trend]])^1</f>
        <v>75.600000000000009</v>
      </c>
      <c r="H861" s="28">
        <f>Table1[[#This Row],[APU
(units)]]*(1+Table1[[#This Row],[APU Trend]])^2</f>
        <v>136.08000000000001</v>
      </c>
      <c r="I861" s="55">
        <f>Table1[[#This Row],[APU
(units)]]*(1+Table1[[#This Row],[APU Trend]])^3</f>
        <v>244.94400000000002</v>
      </c>
      <c r="J861" s="55">
        <f>Table1[[#This Row],[APU
(units)]]*(1+Table1[[#This Row],[APU Trend]])^4</f>
        <v>440.89920000000006</v>
      </c>
      <c r="K861" s="55">
        <f>Table1[[#This Row],[APU
(units)]]*(1+Table1[[#This Row],[APU Trend]])^5</f>
        <v>793.61856000000023</v>
      </c>
      <c r="L861" s="55">
        <f>Table1[[#This Row],[APU
(units)]]*(1+Table1[[#This Row],[APU Trend]])^6</f>
        <v>1428.5134080000005</v>
      </c>
      <c r="M861" s="55">
        <f>Table1[[#This Row],[APU
(units)]]*(1+Table1[[#This Row],[APU Trend]])^7</f>
        <v>2571.3241344000007</v>
      </c>
      <c r="N861" s="55">
        <f>Table1[[#This Row],[APU
(units)]]*(1+Table1[[#This Row],[APU Trend]])^8</f>
        <v>4628.383441920002</v>
      </c>
      <c r="O861" s="55">
        <f>Table1[[#This Row],[APU
(units)]]*(1+Table1[[#This Row],[APU Trend]])^9</f>
        <v>8331.0901954560031</v>
      </c>
      <c r="P861" s="55">
        <f>Table1[[#This Row],[APU
(units)]]*(1+Table1[[#This Row],[APU Trend]])^10</f>
        <v>14995.962351820806</v>
      </c>
      <c r="Q861" s="55">
        <f>Table1[[#This Row],[APU
(units)]]*(1+Table1[[#This Row],[APU Trend]])^11</f>
        <v>26992.732233277457</v>
      </c>
      <c r="R861" s="55">
        <f>SUM(Table1[[#This Row],[Oct]:[September]])</f>
        <v>60681.147524874272</v>
      </c>
      <c r="S861" s="55">
        <f>Table1[[#This Row],[On-Hand Stock ($)]]*Table1[[#This Row],[APU Trend]]</f>
        <v>296.62270668799994</v>
      </c>
      <c r="T861" s="87">
        <v>0.8</v>
      </c>
      <c r="U861" s="87" t="b">
        <f>IF(AND(Table1[[#This Row],[INVENTROY SIZING]]&lt;0,Table1[[#This Row],[Lead Time (days)]]&lt;30),TRUE,FALSE)</f>
        <v>0</v>
      </c>
      <c r="V861" s="28">
        <v>1</v>
      </c>
      <c r="W861" s="28">
        <f>1.65+SQRT((30)*Table1[[#This Row],[Demand variability (COV)]])+(V861*Table1[[#This Row],[APU
(units)]])^2</f>
        <v>1772.5782032302754</v>
      </c>
      <c r="X861" s="28">
        <f>(Table1[[#This Row],[INVENTORY IN UNITS ON HAND]]-W861)*Table1[[#This Row],[Std. Price ($)]]</f>
        <v>-14416.068987986957</v>
      </c>
      <c r="Y861" s="28">
        <v>1.6</v>
      </c>
      <c r="Z861" s="28">
        <v>16</v>
      </c>
    </row>
    <row r="862" spans="1:26" x14ac:dyDescent="0.15">
      <c r="A862" s="31">
        <v>1449.1958541890449</v>
      </c>
      <c r="B862" s="32">
        <v>6.5359999999999996</v>
      </c>
      <c r="C862" s="32">
        <v>588.54590270797814</v>
      </c>
      <c r="D862" s="32">
        <f>C862/Table1[[#This Row],[Std. Price ($)]]</f>
        <v>90.046802739898737</v>
      </c>
      <c r="E862" s="28">
        <v>58</v>
      </c>
      <c r="F862" s="28">
        <f>Table1[[#This Row],[APU
(units)]]*(1+Table1[[#This Row],[APU Trend]])^0</f>
        <v>58</v>
      </c>
      <c r="G862" s="28">
        <f>Table1[[#This Row],[APU
(units)]]*(1+Table1[[#This Row],[APU Trend]])^1</f>
        <v>46.400000000000006</v>
      </c>
      <c r="H862" s="28">
        <f>Table1[[#This Row],[APU
(units)]]*(1+Table1[[#This Row],[APU Trend]])^2</f>
        <v>37.120000000000005</v>
      </c>
      <c r="I862" s="55">
        <f>Table1[[#This Row],[APU
(units)]]*(1+Table1[[#This Row],[APU Trend]])^3</f>
        <v>29.696000000000009</v>
      </c>
      <c r="J862" s="55">
        <f>Table1[[#This Row],[APU
(units)]]*(1+Table1[[#This Row],[APU Trend]])^4</f>
        <v>23.756800000000013</v>
      </c>
      <c r="K862" s="55">
        <f>Table1[[#This Row],[APU
(units)]]*(1+Table1[[#This Row],[APU Trend]])^5</f>
        <v>19.005440000000011</v>
      </c>
      <c r="L862" s="55">
        <f>Table1[[#This Row],[APU
(units)]]*(1+Table1[[#This Row],[APU Trend]])^6</f>
        <v>15.204352000000009</v>
      </c>
      <c r="M862" s="55">
        <f>Table1[[#This Row],[APU
(units)]]*(1+Table1[[#This Row],[APU Trend]])^7</f>
        <v>12.16348160000001</v>
      </c>
      <c r="N862" s="55">
        <f>Table1[[#This Row],[APU
(units)]]*(1+Table1[[#This Row],[APU Trend]])^8</f>
        <v>9.7307852800000081</v>
      </c>
      <c r="O862" s="55">
        <f>Table1[[#This Row],[APU
(units)]]*(1+Table1[[#This Row],[APU Trend]])^9</f>
        <v>7.7846282240000066</v>
      </c>
      <c r="P862" s="55">
        <f>Table1[[#This Row],[APU
(units)]]*(1+Table1[[#This Row],[APU Trend]])^10</f>
        <v>6.2277025792000069</v>
      </c>
      <c r="Q862" s="55">
        <f>Table1[[#This Row],[APU
(units)]]*(1+Table1[[#This Row],[APU Trend]])^11</f>
        <v>4.982162063360005</v>
      </c>
      <c r="R862" s="55">
        <f>SUM(Table1[[#This Row],[Oct]:[September]])</f>
        <v>270.07135174656008</v>
      </c>
      <c r="S862" s="55">
        <f>Table1[[#This Row],[On-Hand Stock ($)]]*Table1[[#This Row],[APU Trend]]</f>
        <v>-117.70918054159563</v>
      </c>
      <c r="T862" s="87">
        <v>-0.2</v>
      </c>
      <c r="U862" s="87" t="b">
        <f>IF(AND(Table1[[#This Row],[INVENTROY SIZING]]&lt;0,Table1[[#This Row],[Lead Time (days)]]&lt;30),TRUE,FALSE)</f>
        <v>1</v>
      </c>
      <c r="V862" s="28">
        <v>0.97</v>
      </c>
      <c r="W862" s="28">
        <f>1.65+SQRT((30)*Table1[[#This Row],[Demand variability (COV)]])+(V862*Table1[[#This Row],[APU
(units)]])^2</f>
        <v>3175.5668611371179</v>
      </c>
      <c r="X862" s="28">
        <f>(Table1[[#This Row],[INVENTORY IN UNITS ON HAND]]-W862)*Table1[[#This Row],[Std. Price ($)]]</f>
        <v>-20166.959101684224</v>
      </c>
      <c r="Y862" s="28">
        <v>2.54</v>
      </c>
      <c r="Z862" s="28">
        <v>15</v>
      </c>
    </row>
    <row r="863" spans="1:26" x14ac:dyDescent="0.15">
      <c r="A863" s="31">
        <v>63934.827276913376</v>
      </c>
      <c r="B863" s="32">
        <v>7.8452472299999991</v>
      </c>
      <c r="C863" s="32">
        <v>387.46440264071975</v>
      </c>
      <c r="D863" s="32">
        <f>C863/Table1[[#This Row],[Std. Price ($)]]</f>
        <v>49.388424772525596</v>
      </c>
      <c r="E863" s="28">
        <v>170</v>
      </c>
      <c r="F863" s="28">
        <f>Table1[[#This Row],[APU
(units)]]*(1+Table1[[#This Row],[APU Trend]])^0</f>
        <v>170</v>
      </c>
      <c r="G863" s="28">
        <f>Table1[[#This Row],[APU
(units)]]*(1+Table1[[#This Row],[APU Trend]])^1</f>
        <v>306</v>
      </c>
      <c r="H863" s="28">
        <f>Table1[[#This Row],[APU
(units)]]*(1+Table1[[#This Row],[APU Trend]])^2</f>
        <v>550.80000000000007</v>
      </c>
      <c r="I863" s="55">
        <f>Table1[[#This Row],[APU
(units)]]*(1+Table1[[#This Row],[APU Trend]])^3</f>
        <v>991.44000000000017</v>
      </c>
      <c r="J863" s="55">
        <f>Table1[[#This Row],[APU
(units)]]*(1+Table1[[#This Row],[APU Trend]])^4</f>
        <v>1784.5920000000003</v>
      </c>
      <c r="K863" s="55">
        <f>Table1[[#This Row],[APU
(units)]]*(1+Table1[[#This Row],[APU Trend]])^5</f>
        <v>3212.2656000000011</v>
      </c>
      <c r="L863" s="55">
        <f>Table1[[#This Row],[APU
(units)]]*(1+Table1[[#This Row],[APU Trend]])^6</f>
        <v>5782.078080000002</v>
      </c>
      <c r="M863" s="55">
        <f>Table1[[#This Row],[APU
(units)]]*(1+Table1[[#This Row],[APU Trend]])^7</f>
        <v>10407.740544000004</v>
      </c>
      <c r="N863" s="55">
        <f>Table1[[#This Row],[APU
(units)]]*(1+Table1[[#This Row],[APU Trend]])^8</f>
        <v>18733.932979200006</v>
      </c>
      <c r="O863" s="55">
        <f>Table1[[#This Row],[APU
(units)]]*(1+Table1[[#This Row],[APU Trend]])^9</f>
        <v>33721.079362560013</v>
      </c>
      <c r="P863" s="55">
        <f>Table1[[#This Row],[APU
(units)]]*(1+Table1[[#This Row],[APU Trend]])^10</f>
        <v>60697.94285260803</v>
      </c>
      <c r="Q863" s="55">
        <f>Table1[[#This Row],[APU
(units)]]*(1+Table1[[#This Row],[APU Trend]])^11</f>
        <v>109256.29713469445</v>
      </c>
      <c r="R863" s="55">
        <f>SUM(Table1[[#This Row],[Oct]:[September]])</f>
        <v>245614.16855306254</v>
      </c>
      <c r="S863" s="55">
        <f>Table1[[#This Row],[On-Hand Stock ($)]]*Table1[[#This Row],[APU Trend]]</f>
        <v>309.97152211257583</v>
      </c>
      <c r="T863" s="87">
        <v>0.8</v>
      </c>
      <c r="U863" s="87" t="b">
        <f>IF(AND(Table1[[#This Row],[INVENTROY SIZING]]&lt;0,Table1[[#This Row],[Lead Time (days)]]&lt;30),TRUE,FALSE)</f>
        <v>0</v>
      </c>
      <c r="V863" s="28">
        <v>0.77</v>
      </c>
      <c r="W863" s="28">
        <f>1.65+SQRT((30)*Table1[[#This Row],[Demand variability (COV)]])+(V863*Table1[[#This Row],[APU
(units)]])^2</f>
        <v>17139.198612787528</v>
      </c>
      <c r="X863" s="28">
        <f>(Table1[[#This Row],[INVENTORY IN UNITS ON HAND]]-W863)*Table1[[#This Row],[Std. Price ($)]]</f>
        <v>-134073.78603875046</v>
      </c>
      <c r="Y863" s="28">
        <v>0.25</v>
      </c>
      <c r="Z863" s="28">
        <v>16</v>
      </c>
    </row>
    <row r="864" spans="1:26" x14ac:dyDescent="0.15">
      <c r="A864" s="31">
        <v>84079.24587117089</v>
      </c>
      <c r="B864" s="32">
        <v>39.322010479999996</v>
      </c>
      <c r="C864" s="32">
        <v>1591.9029717649344</v>
      </c>
      <c r="D864" s="32">
        <f>C864/Table1[[#This Row],[Std. Price ($)]]</f>
        <v>40.483763478335113</v>
      </c>
      <c r="E864" s="28">
        <v>90</v>
      </c>
      <c r="F864" s="28">
        <f>Table1[[#This Row],[APU
(units)]]*(1+Table1[[#This Row],[APU Trend]])^0</f>
        <v>90</v>
      </c>
      <c r="G864" s="28">
        <f>Table1[[#This Row],[APU
(units)]]*(1+Table1[[#This Row],[APU Trend]])^1</f>
        <v>135</v>
      </c>
      <c r="H864" s="28">
        <f>Table1[[#This Row],[APU
(units)]]*(1+Table1[[#This Row],[APU Trend]])^2</f>
        <v>202.5</v>
      </c>
      <c r="I864" s="55">
        <f>Table1[[#This Row],[APU
(units)]]*(1+Table1[[#This Row],[APU Trend]])^3</f>
        <v>303.75</v>
      </c>
      <c r="J864" s="55">
        <f>Table1[[#This Row],[APU
(units)]]*(1+Table1[[#This Row],[APU Trend]])^4</f>
        <v>455.625</v>
      </c>
      <c r="K864" s="55">
        <f>Table1[[#This Row],[APU
(units)]]*(1+Table1[[#This Row],[APU Trend]])^5</f>
        <v>683.4375</v>
      </c>
      <c r="L864" s="55">
        <f>Table1[[#This Row],[APU
(units)]]*(1+Table1[[#This Row],[APU Trend]])^6</f>
        <v>1025.15625</v>
      </c>
      <c r="M864" s="55">
        <f>Table1[[#This Row],[APU
(units)]]*(1+Table1[[#This Row],[APU Trend]])^7</f>
        <v>1537.734375</v>
      </c>
      <c r="N864" s="55">
        <f>Table1[[#This Row],[APU
(units)]]*(1+Table1[[#This Row],[APU Trend]])^8</f>
        <v>2306.6015625</v>
      </c>
      <c r="O864" s="55">
        <f>Table1[[#This Row],[APU
(units)]]*(1+Table1[[#This Row],[APU Trend]])^9</f>
        <v>3459.90234375</v>
      </c>
      <c r="P864" s="55">
        <f>Table1[[#This Row],[APU
(units)]]*(1+Table1[[#This Row],[APU Trend]])^10</f>
        <v>5189.853515625</v>
      </c>
      <c r="Q864" s="55">
        <f>Table1[[#This Row],[APU
(units)]]*(1+Table1[[#This Row],[APU Trend]])^11</f>
        <v>7784.7802734375</v>
      </c>
      <c r="R864" s="55">
        <f>SUM(Table1[[#This Row],[Oct]:[September]])</f>
        <v>23174.3408203125</v>
      </c>
      <c r="S864" s="55">
        <f>Table1[[#This Row],[On-Hand Stock ($)]]*Table1[[#This Row],[APU Trend]]</f>
        <v>795.95148588246718</v>
      </c>
      <c r="T864" s="87">
        <v>0.5</v>
      </c>
      <c r="U864" s="87" t="b">
        <f>IF(AND(Table1[[#This Row],[INVENTROY SIZING]]&lt;0,Table1[[#This Row],[Lead Time (days)]]&lt;30),TRUE,FALSE)</f>
        <v>0</v>
      </c>
      <c r="V864" s="28">
        <v>1</v>
      </c>
      <c r="W864" s="28">
        <f>1.65+SQRT((30)*Table1[[#This Row],[Demand variability (COV)]])+(V864*Table1[[#This Row],[APU
(units)]])^2</f>
        <v>8106.7588159097777</v>
      </c>
      <c r="X864" s="28">
        <f>(Table1[[#This Row],[INVENTORY IN UNITS ON HAND]]-W864)*Table1[[#This Row],[Std. Price ($)]]</f>
        <v>-317182.15214627172</v>
      </c>
      <c r="Y864" s="28">
        <v>0.87</v>
      </c>
      <c r="Z864" s="28">
        <v>16</v>
      </c>
    </row>
    <row r="865" spans="1:26" x14ac:dyDescent="0.15">
      <c r="A865" s="31">
        <v>83605.04193160031</v>
      </c>
      <c r="B865" s="32">
        <v>37.426487919999992</v>
      </c>
      <c r="C865" s="32">
        <v>1324.2720602925147</v>
      </c>
      <c r="D865" s="32">
        <f>C865/Table1[[#This Row],[Std. Price ($)]]</f>
        <v>35.383284243052074</v>
      </c>
      <c r="E865" s="28">
        <v>50</v>
      </c>
      <c r="F865" s="28">
        <f>Table1[[#This Row],[APU
(units)]]*(1+Table1[[#This Row],[APU Trend]])^0</f>
        <v>50</v>
      </c>
      <c r="G865" s="28">
        <f>Table1[[#This Row],[APU
(units)]]*(1+Table1[[#This Row],[APU Trend]])^1</f>
        <v>30</v>
      </c>
      <c r="H865" s="28">
        <f>Table1[[#This Row],[APU
(units)]]*(1+Table1[[#This Row],[APU Trend]])^2</f>
        <v>18</v>
      </c>
      <c r="I865" s="55">
        <f>Table1[[#This Row],[APU
(units)]]*(1+Table1[[#This Row],[APU Trend]])^3</f>
        <v>10.8</v>
      </c>
      <c r="J865" s="55">
        <f>Table1[[#This Row],[APU
(units)]]*(1+Table1[[#This Row],[APU Trend]])^4</f>
        <v>6.4799999999999995</v>
      </c>
      <c r="K865" s="55">
        <f>Table1[[#This Row],[APU
(units)]]*(1+Table1[[#This Row],[APU Trend]])^5</f>
        <v>3.8879999999999999</v>
      </c>
      <c r="L865" s="55">
        <f>Table1[[#This Row],[APU
(units)]]*(1+Table1[[#This Row],[APU Trend]])^6</f>
        <v>2.3327999999999998</v>
      </c>
      <c r="M865" s="55">
        <f>Table1[[#This Row],[APU
(units)]]*(1+Table1[[#This Row],[APU Trend]])^7</f>
        <v>1.3996799999999998</v>
      </c>
      <c r="N865" s="55">
        <f>Table1[[#This Row],[APU
(units)]]*(1+Table1[[#This Row],[APU Trend]])^8</f>
        <v>0.83980799999999989</v>
      </c>
      <c r="O865" s="55">
        <f>Table1[[#This Row],[APU
(units)]]*(1+Table1[[#This Row],[APU Trend]])^9</f>
        <v>0.50388479999999991</v>
      </c>
      <c r="P865" s="55">
        <f>Table1[[#This Row],[APU
(units)]]*(1+Table1[[#This Row],[APU Trend]])^10</f>
        <v>0.30233087999999997</v>
      </c>
      <c r="Q865" s="55">
        <f>Table1[[#This Row],[APU
(units)]]*(1+Table1[[#This Row],[APU Trend]])^11</f>
        <v>0.18139852799999998</v>
      </c>
      <c r="R865" s="55">
        <f>SUM(Table1[[#This Row],[Oct]:[September]])</f>
        <v>124.72790220800002</v>
      </c>
      <c r="S865" s="55">
        <f>Table1[[#This Row],[On-Hand Stock ($)]]*Table1[[#This Row],[APU Trend]]</f>
        <v>-529.70882411700586</v>
      </c>
      <c r="T865" s="87">
        <v>-0.4</v>
      </c>
      <c r="U865" s="87" t="b">
        <f>IF(AND(Table1[[#This Row],[INVENTROY SIZING]]&lt;0,Table1[[#This Row],[Lead Time (days)]]&lt;30),TRUE,FALSE)</f>
        <v>1</v>
      </c>
      <c r="V865" s="28">
        <v>1</v>
      </c>
      <c r="W865" s="28">
        <f>1.65+SQRT((30)*Table1[[#This Row],[Demand variability (COV)]])+(V865*Table1[[#This Row],[APU
(units)]])^2</f>
        <v>2505.6374804074753</v>
      </c>
      <c r="X865" s="28">
        <f>(Table1[[#This Row],[INVENTORY IN UNITS ON HAND]]-W865)*Table1[[#This Row],[Std. Price ($)]]</f>
        <v>-92452.938832077081</v>
      </c>
      <c r="Y865" s="28">
        <v>0.53</v>
      </c>
      <c r="Z865" s="28">
        <v>28</v>
      </c>
    </row>
    <row r="866" spans="1:26" x14ac:dyDescent="0.15">
      <c r="A866" s="31">
        <v>92397.659442883189</v>
      </c>
      <c r="B866" s="32">
        <v>9.4148289299999988</v>
      </c>
      <c r="C866" s="32">
        <v>66.044879948786189</v>
      </c>
      <c r="D866" s="32">
        <f>C866/Table1[[#This Row],[Std. Price ($)]]</f>
        <v>7.0149845992779181</v>
      </c>
      <c r="E866" s="28">
        <v>42</v>
      </c>
      <c r="F866" s="28">
        <f>Table1[[#This Row],[APU
(units)]]*(1+Table1[[#This Row],[APU Trend]])^0</f>
        <v>42</v>
      </c>
      <c r="G866" s="28">
        <f>Table1[[#This Row],[APU
(units)]]*(1+Table1[[#This Row],[APU Trend]])^1</f>
        <v>25.2</v>
      </c>
      <c r="H866" s="28">
        <f>Table1[[#This Row],[APU
(units)]]*(1+Table1[[#This Row],[APU Trend]])^2</f>
        <v>15.12</v>
      </c>
      <c r="I866" s="55">
        <f>Table1[[#This Row],[APU
(units)]]*(1+Table1[[#This Row],[APU Trend]])^3</f>
        <v>9.0719999999999992</v>
      </c>
      <c r="J866" s="55">
        <f>Table1[[#This Row],[APU
(units)]]*(1+Table1[[#This Row],[APU Trend]])^4</f>
        <v>5.4432</v>
      </c>
      <c r="K866" s="55">
        <f>Table1[[#This Row],[APU
(units)]]*(1+Table1[[#This Row],[APU Trend]])^5</f>
        <v>3.2659199999999999</v>
      </c>
      <c r="L866" s="55">
        <f>Table1[[#This Row],[APU
(units)]]*(1+Table1[[#This Row],[APU Trend]])^6</f>
        <v>1.9595519999999997</v>
      </c>
      <c r="M866" s="55">
        <f>Table1[[#This Row],[APU
(units)]]*(1+Table1[[#This Row],[APU Trend]])^7</f>
        <v>1.1757312</v>
      </c>
      <c r="N866" s="55">
        <f>Table1[[#This Row],[APU
(units)]]*(1+Table1[[#This Row],[APU Trend]])^8</f>
        <v>0.70543871999999985</v>
      </c>
      <c r="O866" s="55">
        <f>Table1[[#This Row],[APU
(units)]]*(1+Table1[[#This Row],[APU Trend]])^9</f>
        <v>0.42326323199999993</v>
      </c>
      <c r="P866" s="55">
        <f>Table1[[#This Row],[APU
(units)]]*(1+Table1[[#This Row],[APU Trend]])^10</f>
        <v>0.25395793919999998</v>
      </c>
      <c r="Q866" s="55">
        <f>Table1[[#This Row],[APU
(units)]]*(1+Table1[[#This Row],[APU Trend]])^11</f>
        <v>0.15237476351999998</v>
      </c>
      <c r="R866" s="55">
        <f>SUM(Table1[[#This Row],[Oct]:[September]])</f>
        <v>104.77143785472002</v>
      </c>
      <c r="S866" s="55">
        <f>Table1[[#This Row],[On-Hand Stock ($)]]*Table1[[#This Row],[APU Trend]]</f>
        <v>-26.417951979514477</v>
      </c>
      <c r="T866" s="87">
        <v>-0.4</v>
      </c>
      <c r="U866" s="87" t="b">
        <f>IF(AND(Table1[[#This Row],[INVENTROY SIZING]]&lt;0,Table1[[#This Row],[Lead Time (days)]]&lt;30),TRUE,FALSE)</f>
        <v>1</v>
      </c>
      <c r="V866" s="28">
        <v>1</v>
      </c>
      <c r="W866" s="28">
        <f>1.65+SQRT((30)*Table1[[#This Row],[Demand variability (COV)]])+(V866*Table1[[#This Row],[APU
(units)]])^2</f>
        <v>1770.4249345545254</v>
      </c>
      <c r="X866" s="28">
        <f>(Table1[[#This Row],[INVENTORY IN UNITS ON HAND]]-W866)*Table1[[#This Row],[Std. Price ($)]]</f>
        <v>-16602.203012288512</v>
      </c>
      <c r="Y866" s="28">
        <v>0.76</v>
      </c>
      <c r="Z866" s="28">
        <v>5</v>
      </c>
    </row>
    <row r="867" spans="1:26" x14ac:dyDescent="0.15">
      <c r="A867" s="31">
        <v>89374.891939658322</v>
      </c>
      <c r="B867" s="32">
        <v>7.1220921500000003</v>
      </c>
      <c r="C867" s="32">
        <v>269.99841665427783</v>
      </c>
      <c r="D867" s="32">
        <f>C867/Table1[[#This Row],[Std. Price ($)]]</f>
        <v>37.909986415196528</v>
      </c>
      <c r="E867" s="28">
        <v>98</v>
      </c>
      <c r="F867" s="28">
        <f>Table1[[#This Row],[APU
(units)]]*(1+Table1[[#This Row],[APU Trend]])^0</f>
        <v>98</v>
      </c>
      <c r="G867" s="28">
        <f>Table1[[#This Row],[APU
(units)]]*(1+Table1[[#This Row],[APU Trend]])^1</f>
        <v>215.60000000000002</v>
      </c>
      <c r="H867" s="28">
        <f>Table1[[#This Row],[APU
(units)]]*(1+Table1[[#This Row],[APU Trend]])^2</f>
        <v>474.32000000000005</v>
      </c>
      <c r="I867" s="55">
        <f>Table1[[#This Row],[APU
(units)]]*(1+Table1[[#This Row],[APU Trend]])^3</f>
        <v>1043.5040000000004</v>
      </c>
      <c r="J867" s="55">
        <f>Table1[[#This Row],[APU
(units)]]*(1+Table1[[#This Row],[APU Trend]])^4</f>
        <v>2295.7088000000008</v>
      </c>
      <c r="K867" s="55">
        <f>Table1[[#This Row],[APU
(units)]]*(1+Table1[[#This Row],[APU Trend]])^5</f>
        <v>5050.559360000002</v>
      </c>
      <c r="L867" s="55">
        <f>Table1[[#This Row],[APU
(units)]]*(1+Table1[[#This Row],[APU Trend]])^6</f>
        <v>11111.230592000005</v>
      </c>
      <c r="M867" s="55">
        <f>Table1[[#This Row],[APU
(units)]]*(1+Table1[[#This Row],[APU Trend]])^7</f>
        <v>24444.707302400016</v>
      </c>
      <c r="N867" s="55">
        <f>Table1[[#This Row],[APU
(units)]]*(1+Table1[[#This Row],[APU Trend]])^8</f>
        <v>53778.35606528003</v>
      </c>
      <c r="O867" s="55">
        <f>Table1[[#This Row],[APU
(units)]]*(1+Table1[[#This Row],[APU Trend]])^9</f>
        <v>118312.38334361608</v>
      </c>
      <c r="P867" s="55">
        <f>Table1[[#This Row],[APU
(units)]]*(1+Table1[[#This Row],[APU Trend]])^10</f>
        <v>260287.24335595538</v>
      </c>
      <c r="Q867" s="55">
        <f>Table1[[#This Row],[APU
(units)]]*(1+Table1[[#This Row],[APU Trend]])^11</f>
        <v>572631.93538310193</v>
      </c>
      <c r="R867" s="55">
        <f>SUM(Table1[[#This Row],[Oct]:[September]])</f>
        <v>1049743.5482023535</v>
      </c>
      <c r="S867" s="55">
        <f>Table1[[#This Row],[On-Hand Stock ($)]]*Table1[[#This Row],[APU Trend]]</f>
        <v>323.99809998513336</v>
      </c>
      <c r="T867" s="87">
        <v>1.2</v>
      </c>
      <c r="U867" s="87" t="b">
        <f>IF(AND(Table1[[#This Row],[INVENTROY SIZING]]&lt;0,Table1[[#This Row],[Lead Time (days)]]&lt;30),TRUE,FALSE)</f>
        <v>0</v>
      </c>
      <c r="V867" s="28">
        <v>1</v>
      </c>
      <c r="W867" s="28">
        <f>1.65+SQRT((30)*Table1[[#This Row],[Demand variability (COV)]])+(V867*Table1[[#This Row],[APU
(units)]])^2</f>
        <v>9610.4562459362787</v>
      </c>
      <c r="X867" s="28">
        <f>(Table1[[#This Row],[INVENTORY IN UNITS ON HAND]]-W867)*Table1[[#This Row],[Std. Price ($)]]</f>
        <v>-68176.556570446977</v>
      </c>
      <c r="Y867" s="28">
        <v>0.77</v>
      </c>
      <c r="Z867" s="28">
        <v>11</v>
      </c>
    </row>
    <row r="868" spans="1:26" x14ac:dyDescent="0.15">
      <c r="A868" s="31">
        <v>20851.90804468494</v>
      </c>
      <c r="B868" s="32">
        <v>10.061999999999999</v>
      </c>
      <c r="C868" s="32">
        <v>437.34927150933345</v>
      </c>
      <c r="D868" s="32">
        <f>C868/Table1[[#This Row],[Std. Price ($)]]</f>
        <v>43.465441414165518</v>
      </c>
      <c r="E868" s="28">
        <v>82</v>
      </c>
      <c r="F868" s="28">
        <f>Table1[[#This Row],[APU
(units)]]*(1+Table1[[#This Row],[APU Trend]])^0</f>
        <v>82</v>
      </c>
      <c r="G868" s="28">
        <f>Table1[[#This Row],[APU
(units)]]*(1+Table1[[#This Row],[APU Trend]])^1</f>
        <v>114.8</v>
      </c>
      <c r="H868" s="28">
        <f>Table1[[#This Row],[APU
(units)]]*(1+Table1[[#This Row],[APU Trend]])^2</f>
        <v>160.71999999999997</v>
      </c>
      <c r="I868" s="55">
        <f>Table1[[#This Row],[APU
(units)]]*(1+Table1[[#This Row],[APU Trend]])^3</f>
        <v>225.00799999999995</v>
      </c>
      <c r="J868" s="55">
        <f>Table1[[#This Row],[APU
(units)]]*(1+Table1[[#This Row],[APU Trend]])^4</f>
        <v>315.01119999999992</v>
      </c>
      <c r="K868" s="55">
        <f>Table1[[#This Row],[APU
(units)]]*(1+Table1[[#This Row],[APU Trend]])^5</f>
        <v>441.01567999999986</v>
      </c>
      <c r="L868" s="55">
        <f>Table1[[#This Row],[APU
(units)]]*(1+Table1[[#This Row],[APU Trend]])^6</f>
        <v>617.42195199999969</v>
      </c>
      <c r="M868" s="55">
        <f>Table1[[#This Row],[APU
(units)]]*(1+Table1[[#This Row],[APU Trend]])^7</f>
        <v>864.39073279999945</v>
      </c>
      <c r="N868" s="55">
        <f>Table1[[#This Row],[APU
(units)]]*(1+Table1[[#This Row],[APU Trend]])^8</f>
        <v>1210.1470259199994</v>
      </c>
      <c r="O868" s="55">
        <f>Table1[[#This Row],[APU
(units)]]*(1+Table1[[#This Row],[APU Trend]])^9</f>
        <v>1694.2058362879989</v>
      </c>
      <c r="P868" s="55">
        <f>Table1[[#This Row],[APU
(units)]]*(1+Table1[[#This Row],[APU Trend]])^10</f>
        <v>2371.8881708031981</v>
      </c>
      <c r="Q868" s="55">
        <f>Table1[[#This Row],[APU
(units)]]*(1+Table1[[#This Row],[APU Trend]])^11</f>
        <v>3320.6434391244775</v>
      </c>
      <c r="R868" s="55">
        <f>SUM(Table1[[#This Row],[Oct]:[September]])</f>
        <v>11417.252036935672</v>
      </c>
      <c r="S868" s="55">
        <f>Table1[[#This Row],[On-Hand Stock ($)]]*Table1[[#This Row],[APU Trend]]</f>
        <v>174.93970860373338</v>
      </c>
      <c r="T868" s="87">
        <v>0.4</v>
      </c>
      <c r="U868" s="87" t="b">
        <f>IF(AND(Table1[[#This Row],[INVENTROY SIZING]]&lt;0,Table1[[#This Row],[Lead Time (days)]]&lt;30),TRUE,FALSE)</f>
        <v>0</v>
      </c>
      <c r="V868" s="28">
        <v>1</v>
      </c>
      <c r="W868" s="28">
        <f>1.65+SQRT((30)*Table1[[#This Row],[Demand variability (COV)]])+(V868*Table1[[#This Row],[APU
(units)]])^2</f>
        <v>6730.424934554525</v>
      </c>
      <c r="X868" s="28">
        <f>(Table1[[#This Row],[INVENTORY IN UNITS ON HAND]]-W868)*Table1[[#This Row],[Std. Price ($)]]</f>
        <v>-67284.186419978301</v>
      </c>
      <c r="Y868" s="28">
        <v>0.76</v>
      </c>
      <c r="Z868" s="28">
        <v>16</v>
      </c>
    </row>
    <row r="869" spans="1:26" x14ac:dyDescent="0.15">
      <c r="A869" s="31">
        <v>79546.862615071077</v>
      </c>
      <c r="B869" s="32">
        <v>13.759999999999998</v>
      </c>
      <c r="C869" s="32">
        <v>716.59411929495968</v>
      </c>
      <c r="D869" s="32">
        <f>C869/Table1[[#This Row],[Std. Price ($)]]</f>
        <v>52.078060995273241</v>
      </c>
      <c r="E869" s="28">
        <v>82</v>
      </c>
      <c r="F869" s="28">
        <f>Table1[[#This Row],[APU
(units)]]*(1+Table1[[#This Row],[APU Trend]])^0</f>
        <v>82</v>
      </c>
      <c r="G869" s="28">
        <f>Table1[[#This Row],[APU
(units)]]*(1+Table1[[#This Row],[APU Trend]])^1</f>
        <v>73.8</v>
      </c>
      <c r="H869" s="28">
        <f>Table1[[#This Row],[APU
(units)]]*(1+Table1[[#This Row],[APU Trend]])^2</f>
        <v>66.42</v>
      </c>
      <c r="I869" s="55">
        <f>Table1[[#This Row],[APU
(units)]]*(1+Table1[[#This Row],[APU Trend]])^3</f>
        <v>59.778000000000006</v>
      </c>
      <c r="J869" s="55">
        <f>Table1[[#This Row],[APU
(units)]]*(1+Table1[[#This Row],[APU Trend]])^4</f>
        <v>53.800200000000011</v>
      </c>
      <c r="K869" s="55">
        <f>Table1[[#This Row],[APU
(units)]]*(1+Table1[[#This Row],[APU Trend]])^5</f>
        <v>48.420180000000016</v>
      </c>
      <c r="L869" s="55">
        <f>Table1[[#This Row],[APU
(units)]]*(1+Table1[[#This Row],[APU Trend]])^6</f>
        <v>43.578162000000013</v>
      </c>
      <c r="M869" s="55">
        <f>Table1[[#This Row],[APU
(units)]]*(1+Table1[[#This Row],[APU Trend]])^7</f>
        <v>39.220345800000011</v>
      </c>
      <c r="N869" s="55">
        <f>Table1[[#This Row],[APU
(units)]]*(1+Table1[[#This Row],[APU Trend]])^8</f>
        <v>35.298311220000009</v>
      </c>
      <c r="O869" s="55">
        <f>Table1[[#This Row],[APU
(units)]]*(1+Table1[[#This Row],[APU Trend]])^9</f>
        <v>31.768480098000012</v>
      </c>
      <c r="P869" s="55">
        <f>Table1[[#This Row],[APU
(units)]]*(1+Table1[[#This Row],[APU Trend]])^10</f>
        <v>28.591632088200011</v>
      </c>
      <c r="Q869" s="55">
        <f>Table1[[#This Row],[APU
(units)]]*(1+Table1[[#This Row],[APU Trend]])^11</f>
        <v>25.732468879380015</v>
      </c>
      <c r="R869" s="55">
        <f>SUM(Table1[[#This Row],[Oct]:[September]])</f>
        <v>588.40778008558016</v>
      </c>
      <c r="S869" s="55">
        <f>Table1[[#This Row],[On-Hand Stock ($)]]*Table1[[#This Row],[APU Trend]]</f>
        <v>-71.659411929495974</v>
      </c>
      <c r="T869" s="87">
        <v>-0.1</v>
      </c>
      <c r="U869" s="87" t="b">
        <f>IF(AND(Table1[[#This Row],[INVENTROY SIZING]]&lt;0,Table1[[#This Row],[Lead Time (days)]]&lt;30),TRUE,FALSE)</f>
        <v>1</v>
      </c>
      <c r="V869" s="28">
        <v>0.75</v>
      </c>
      <c r="W869" s="28">
        <f>1.65+SQRT((30)*Table1[[#This Row],[Demand variability (COV)]])+(V869*Table1[[#This Row],[APU
(units)]])^2</f>
        <v>3788.6749345545254</v>
      </c>
      <c r="X869" s="28">
        <f>(Table1[[#This Row],[INVENTORY IN UNITS ON HAND]]-W869)*Table1[[#This Row],[Std. Price ($)]]</f>
        <v>-51415.572980175304</v>
      </c>
      <c r="Y869" s="28">
        <v>0.76</v>
      </c>
      <c r="Z869" s="28">
        <v>16</v>
      </c>
    </row>
    <row r="870" spans="1:26" x14ac:dyDescent="0.15">
      <c r="A870" s="31">
        <v>72252.52323032917</v>
      </c>
      <c r="B870" s="32">
        <v>13.759999999999998</v>
      </c>
      <c r="C870" s="32">
        <v>582.30961094290478</v>
      </c>
      <c r="D870" s="32">
        <f>C870/Table1[[#This Row],[Std. Price ($)]]</f>
        <v>42.319012423176225</v>
      </c>
      <c r="E870" s="28">
        <v>82</v>
      </c>
      <c r="F870" s="28">
        <f>Table1[[#This Row],[APU
(units)]]*(1+Table1[[#This Row],[APU Trend]])^0</f>
        <v>82</v>
      </c>
      <c r="G870" s="28">
        <f>Table1[[#This Row],[APU
(units)]]*(1+Table1[[#This Row],[APU Trend]])^1</f>
        <v>73.8</v>
      </c>
      <c r="H870" s="28">
        <f>Table1[[#This Row],[APU
(units)]]*(1+Table1[[#This Row],[APU Trend]])^2</f>
        <v>66.42</v>
      </c>
      <c r="I870" s="55">
        <f>Table1[[#This Row],[APU
(units)]]*(1+Table1[[#This Row],[APU Trend]])^3</f>
        <v>59.778000000000006</v>
      </c>
      <c r="J870" s="55">
        <f>Table1[[#This Row],[APU
(units)]]*(1+Table1[[#This Row],[APU Trend]])^4</f>
        <v>53.800200000000011</v>
      </c>
      <c r="K870" s="55">
        <f>Table1[[#This Row],[APU
(units)]]*(1+Table1[[#This Row],[APU Trend]])^5</f>
        <v>48.420180000000016</v>
      </c>
      <c r="L870" s="55">
        <f>Table1[[#This Row],[APU
(units)]]*(1+Table1[[#This Row],[APU Trend]])^6</f>
        <v>43.578162000000013</v>
      </c>
      <c r="M870" s="55">
        <f>Table1[[#This Row],[APU
(units)]]*(1+Table1[[#This Row],[APU Trend]])^7</f>
        <v>39.220345800000011</v>
      </c>
      <c r="N870" s="55">
        <f>Table1[[#This Row],[APU
(units)]]*(1+Table1[[#This Row],[APU Trend]])^8</f>
        <v>35.298311220000009</v>
      </c>
      <c r="O870" s="55">
        <f>Table1[[#This Row],[APU
(units)]]*(1+Table1[[#This Row],[APU Trend]])^9</f>
        <v>31.768480098000012</v>
      </c>
      <c r="P870" s="55">
        <f>Table1[[#This Row],[APU
(units)]]*(1+Table1[[#This Row],[APU Trend]])^10</f>
        <v>28.591632088200011</v>
      </c>
      <c r="Q870" s="55">
        <f>Table1[[#This Row],[APU
(units)]]*(1+Table1[[#This Row],[APU Trend]])^11</f>
        <v>25.732468879380015</v>
      </c>
      <c r="R870" s="55">
        <f>SUM(Table1[[#This Row],[Oct]:[September]])</f>
        <v>588.40778008558016</v>
      </c>
      <c r="S870" s="55">
        <f>Table1[[#This Row],[On-Hand Stock ($)]]*Table1[[#This Row],[APU Trend]]</f>
        <v>-58.230961094290478</v>
      </c>
      <c r="T870" s="87">
        <v>-0.1</v>
      </c>
      <c r="U870" s="87" t="b">
        <f>IF(AND(Table1[[#This Row],[INVENTROY SIZING]]&lt;0,Table1[[#This Row],[Lead Time (days)]]&lt;30),TRUE,FALSE)</f>
        <v>1</v>
      </c>
      <c r="V870" s="28">
        <v>0.91</v>
      </c>
      <c r="W870" s="28">
        <f>1.65+SQRT((30)*Table1[[#This Row],[Demand variability (COV)]])+(V870*Table1[[#This Row],[APU
(units)]])^2</f>
        <v>5574.569334554526</v>
      </c>
      <c r="X870" s="28">
        <f>(Table1[[#This Row],[INVENTORY IN UNITS ON HAND]]-W870)*Table1[[#This Row],[Std. Price ($)]]</f>
        <v>-76123.764432527372</v>
      </c>
      <c r="Y870" s="28">
        <v>0.76</v>
      </c>
      <c r="Z870" s="28">
        <v>16</v>
      </c>
    </row>
    <row r="871" spans="1:26" x14ac:dyDescent="0.15">
      <c r="A871" s="31">
        <v>32381.692985005662</v>
      </c>
      <c r="B871" s="32">
        <v>10.534999999999998</v>
      </c>
      <c r="C871" s="32">
        <v>457.12454779313424</v>
      </c>
      <c r="D871" s="32">
        <f>C871/Table1[[#This Row],[Std. Price ($)]]</f>
        <v>43.391034436937289</v>
      </c>
      <c r="E871" s="28">
        <v>82</v>
      </c>
      <c r="F871" s="28">
        <f>Table1[[#This Row],[APU
(units)]]*(1+Table1[[#This Row],[APU Trend]])^0</f>
        <v>82</v>
      </c>
      <c r="G871" s="28">
        <f>Table1[[#This Row],[APU
(units)]]*(1+Table1[[#This Row],[APU Trend]])^1</f>
        <v>98.399999999999991</v>
      </c>
      <c r="H871" s="28">
        <f>Table1[[#This Row],[APU
(units)]]*(1+Table1[[#This Row],[APU Trend]])^2</f>
        <v>118.08</v>
      </c>
      <c r="I871" s="55">
        <f>Table1[[#This Row],[APU
(units)]]*(1+Table1[[#This Row],[APU Trend]])^3</f>
        <v>141.696</v>
      </c>
      <c r="J871" s="55">
        <f>Table1[[#This Row],[APU
(units)]]*(1+Table1[[#This Row],[APU Trend]])^4</f>
        <v>170.0352</v>
      </c>
      <c r="K871" s="55">
        <f>Table1[[#This Row],[APU
(units)]]*(1+Table1[[#This Row],[APU Trend]])^5</f>
        <v>204.04223999999999</v>
      </c>
      <c r="L871" s="55">
        <f>Table1[[#This Row],[APU
(units)]]*(1+Table1[[#This Row],[APU Trend]])^6</f>
        <v>244.85068799999999</v>
      </c>
      <c r="M871" s="55">
        <f>Table1[[#This Row],[APU
(units)]]*(1+Table1[[#This Row],[APU Trend]])^7</f>
        <v>293.82082559999998</v>
      </c>
      <c r="N871" s="55">
        <f>Table1[[#This Row],[APU
(units)]]*(1+Table1[[#This Row],[APU Trend]])^8</f>
        <v>352.58499071999995</v>
      </c>
      <c r="O871" s="55">
        <f>Table1[[#This Row],[APU
(units)]]*(1+Table1[[#This Row],[APU Trend]])^9</f>
        <v>423.10198886399996</v>
      </c>
      <c r="P871" s="55">
        <f>Table1[[#This Row],[APU
(units)]]*(1+Table1[[#This Row],[APU Trend]])^10</f>
        <v>507.72238663679991</v>
      </c>
      <c r="Q871" s="55">
        <f>Table1[[#This Row],[APU
(units)]]*(1+Table1[[#This Row],[APU Trend]])^11</f>
        <v>609.26686396415994</v>
      </c>
      <c r="R871" s="55">
        <f>SUM(Table1[[#This Row],[Oct]:[September]])</f>
        <v>3245.6011837849601</v>
      </c>
      <c r="S871" s="55">
        <f>Table1[[#This Row],[On-Hand Stock ($)]]*Table1[[#This Row],[APU Trend]]</f>
        <v>91.424909558626851</v>
      </c>
      <c r="T871" s="87">
        <v>0.2</v>
      </c>
      <c r="U871" s="87" t="b">
        <f>IF(AND(Table1[[#This Row],[INVENTROY SIZING]]&lt;0,Table1[[#This Row],[Lead Time (days)]]&lt;30),TRUE,FALSE)</f>
        <v>0</v>
      </c>
      <c r="V871" s="28">
        <v>0.93</v>
      </c>
      <c r="W871" s="28">
        <f>1.65+SQRT((30)*Table1[[#This Row],[Demand variability (COV)]])+(V871*Table1[[#This Row],[APU
(units)]])^2</f>
        <v>5822.0125345545257</v>
      </c>
      <c r="X871" s="28">
        <f>(Table1[[#This Row],[INVENTORY IN UNITS ON HAND]]-W871)*Table1[[#This Row],[Std. Price ($)]]</f>
        <v>-60877.777503738791</v>
      </c>
      <c r="Y871" s="28">
        <v>0.76</v>
      </c>
      <c r="Z871" s="28">
        <v>16</v>
      </c>
    </row>
    <row r="872" spans="1:26" x14ac:dyDescent="0.15">
      <c r="A872" s="31">
        <v>64875.31789060864</v>
      </c>
      <c r="B872" s="32">
        <v>8.2301514099999995</v>
      </c>
      <c r="C872" s="32">
        <v>1338.9472353931953</v>
      </c>
      <c r="D872" s="32">
        <f>C872/Table1[[#This Row],[Std. Price ($)]]</f>
        <v>162.68804408219211</v>
      </c>
      <c r="E872" s="28">
        <v>82</v>
      </c>
      <c r="F872" s="28">
        <f>Table1[[#This Row],[APU
(units)]]*(1+Table1[[#This Row],[APU Trend]])^0</f>
        <v>82</v>
      </c>
      <c r="G872" s="28">
        <f>Table1[[#This Row],[APU
(units)]]*(1+Table1[[#This Row],[APU Trend]])^1</f>
        <v>65.600000000000009</v>
      </c>
      <c r="H872" s="28">
        <f>Table1[[#This Row],[APU
(units)]]*(1+Table1[[#This Row],[APU Trend]])^2</f>
        <v>52.480000000000011</v>
      </c>
      <c r="I872" s="55">
        <f>Table1[[#This Row],[APU
(units)]]*(1+Table1[[#This Row],[APU Trend]])^3</f>
        <v>41.984000000000009</v>
      </c>
      <c r="J872" s="55">
        <f>Table1[[#This Row],[APU
(units)]]*(1+Table1[[#This Row],[APU Trend]])^4</f>
        <v>33.587200000000017</v>
      </c>
      <c r="K872" s="55">
        <f>Table1[[#This Row],[APU
(units)]]*(1+Table1[[#This Row],[APU Trend]])^5</f>
        <v>26.869760000000017</v>
      </c>
      <c r="L872" s="55">
        <f>Table1[[#This Row],[APU
(units)]]*(1+Table1[[#This Row],[APU Trend]])^6</f>
        <v>21.495808000000011</v>
      </c>
      <c r="M872" s="55">
        <f>Table1[[#This Row],[APU
(units)]]*(1+Table1[[#This Row],[APU Trend]])^7</f>
        <v>17.196646400000013</v>
      </c>
      <c r="N872" s="55">
        <f>Table1[[#This Row],[APU
(units)]]*(1+Table1[[#This Row],[APU Trend]])^8</f>
        <v>13.757317120000012</v>
      </c>
      <c r="O872" s="55">
        <f>Table1[[#This Row],[APU
(units)]]*(1+Table1[[#This Row],[APU Trend]])^9</f>
        <v>11.00585369600001</v>
      </c>
      <c r="P872" s="55">
        <f>Table1[[#This Row],[APU
(units)]]*(1+Table1[[#This Row],[APU Trend]])^10</f>
        <v>8.8046829568000096</v>
      </c>
      <c r="Q872" s="55">
        <f>Table1[[#This Row],[APU
(units)]]*(1+Table1[[#This Row],[APU Trend]])^11</f>
        <v>7.0437463654400077</v>
      </c>
      <c r="R872" s="55">
        <f>SUM(Table1[[#This Row],[Oct]:[September]])</f>
        <v>381.82501453824028</v>
      </c>
      <c r="S872" s="55">
        <f>Table1[[#This Row],[On-Hand Stock ($)]]*Table1[[#This Row],[APU Trend]]</f>
        <v>-267.78944707863906</v>
      </c>
      <c r="T872" s="87">
        <v>-0.2</v>
      </c>
      <c r="U872" s="87" t="b">
        <f>IF(AND(Table1[[#This Row],[INVENTROY SIZING]]&lt;0,Table1[[#This Row],[Lead Time (days)]]&lt;30),TRUE,FALSE)</f>
        <v>0</v>
      </c>
      <c r="V872" s="28">
        <v>0.96</v>
      </c>
      <c r="W872" s="28">
        <f>1.65+SQRT((30)*Table1[[#This Row],[Demand variability (COV)]])+(V872*Table1[[#This Row],[APU
(units)]])^2</f>
        <v>6203.2318164902526</v>
      </c>
      <c r="X872" s="28">
        <f>(Table1[[#This Row],[INVENTORY IN UNITS ON HAND]]-W872)*Table1[[#This Row],[Std. Price ($)]]</f>
        <v>-49714.589845650917</v>
      </c>
      <c r="Y872" s="28">
        <v>0.75</v>
      </c>
      <c r="Z872" s="28">
        <v>72</v>
      </c>
    </row>
    <row r="873" spans="1:26" x14ac:dyDescent="0.15">
      <c r="A873" s="31">
        <v>51368.025118214522</v>
      </c>
      <c r="B873" s="32">
        <v>10.823099999999998</v>
      </c>
      <c r="C873" s="32">
        <v>340.882242182418</v>
      </c>
      <c r="D873" s="32">
        <f>C873/Table1[[#This Row],[Std. Price ($)]]</f>
        <v>31.49580454605594</v>
      </c>
      <c r="E873" s="28">
        <v>106</v>
      </c>
      <c r="F873" s="28">
        <f>Table1[[#This Row],[APU
(units)]]*(1+Table1[[#This Row],[APU Trend]])^0</f>
        <v>106</v>
      </c>
      <c r="G873" s="28">
        <f>Table1[[#This Row],[APU
(units)]]*(1+Table1[[#This Row],[APU Trend]])^1</f>
        <v>127.19999999999999</v>
      </c>
      <c r="H873" s="28">
        <f>Table1[[#This Row],[APU
(units)]]*(1+Table1[[#This Row],[APU Trend]])^2</f>
        <v>152.63999999999999</v>
      </c>
      <c r="I873" s="55">
        <f>Table1[[#This Row],[APU
(units)]]*(1+Table1[[#This Row],[APU Trend]])^3</f>
        <v>183.16800000000001</v>
      </c>
      <c r="J873" s="55">
        <f>Table1[[#This Row],[APU
(units)]]*(1+Table1[[#This Row],[APU Trend]])^4</f>
        <v>219.80159999999998</v>
      </c>
      <c r="K873" s="55">
        <f>Table1[[#This Row],[APU
(units)]]*(1+Table1[[#This Row],[APU Trend]])^5</f>
        <v>263.76191999999998</v>
      </c>
      <c r="L873" s="55">
        <f>Table1[[#This Row],[APU
(units)]]*(1+Table1[[#This Row],[APU Trend]])^6</f>
        <v>316.51430399999998</v>
      </c>
      <c r="M873" s="55">
        <f>Table1[[#This Row],[APU
(units)]]*(1+Table1[[#This Row],[APU Trend]])^7</f>
        <v>379.81716479999994</v>
      </c>
      <c r="N873" s="55">
        <f>Table1[[#This Row],[APU
(units)]]*(1+Table1[[#This Row],[APU Trend]])^8</f>
        <v>455.78059775999992</v>
      </c>
      <c r="O873" s="55">
        <f>Table1[[#This Row],[APU
(units)]]*(1+Table1[[#This Row],[APU Trend]])^9</f>
        <v>546.93671731199993</v>
      </c>
      <c r="P873" s="55">
        <f>Table1[[#This Row],[APU
(units)]]*(1+Table1[[#This Row],[APU Trend]])^10</f>
        <v>656.32406077439987</v>
      </c>
      <c r="Q873" s="55">
        <f>Table1[[#This Row],[APU
(units)]]*(1+Table1[[#This Row],[APU Trend]])^11</f>
        <v>787.58887292927989</v>
      </c>
      <c r="R873" s="55">
        <f>SUM(Table1[[#This Row],[Oct]:[September]])</f>
        <v>4195.5332375756798</v>
      </c>
      <c r="S873" s="55">
        <f>Table1[[#This Row],[On-Hand Stock ($)]]*Table1[[#This Row],[APU Trend]]</f>
        <v>68.176448436483597</v>
      </c>
      <c r="T873" s="87">
        <v>0.2</v>
      </c>
      <c r="U873" s="87" t="b">
        <f>IF(AND(Table1[[#This Row],[INVENTROY SIZING]]&lt;0,Table1[[#This Row],[Lead Time (days)]]&lt;30),TRUE,FALSE)</f>
        <v>0</v>
      </c>
      <c r="V873" s="28">
        <v>0.94</v>
      </c>
      <c r="W873" s="28">
        <f>1.65+SQRT((30)*Table1[[#This Row],[Demand variability (COV)]])+(V873*Table1[[#This Row],[APU
(units)]])^2</f>
        <v>9934.8884159097779</v>
      </c>
      <c r="X873" s="28">
        <f>(Table1[[#This Row],[INVENTORY IN UNITS ON HAND]]-W873)*Table1[[#This Row],[Std. Price ($)]]</f>
        <v>-107185.40857205068</v>
      </c>
      <c r="Y873" s="28">
        <v>0.87</v>
      </c>
      <c r="Z873" s="28">
        <v>8</v>
      </c>
    </row>
    <row r="874" spans="1:26" x14ac:dyDescent="0.15">
      <c r="A874" s="31">
        <v>64151.560841164915</v>
      </c>
      <c r="B874" s="32">
        <v>6.5020570900000001</v>
      </c>
      <c r="C874" s="32">
        <v>114.98355365526004</v>
      </c>
      <c r="D874" s="32">
        <f>C874/Table1[[#This Row],[Std. Price ($)]]</f>
        <v>17.684180877479811</v>
      </c>
      <c r="E874" s="28">
        <v>98</v>
      </c>
      <c r="F874" s="28">
        <f>Table1[[#This Row],[APU
(units)]]*(1+Table1[[#This Row],[APU Trend]])^0</f>
        <v>98</v>
      </c>
      <c r="G874" s="28">
        <f>Table1[[#This Row],[APU
(units)]]*(1+Table1[[#This Row],[APU Trend]])^1</f>
        <v>215.60000000000002</v>
      </c>
      <c r="H874" s="28">
        <f>Table1[[#This Row],[APU
(units)]]*(1+Table1[[#This Row],[APU Trend]])^2</f>
        <v>474.32000000000005</v>
      </c>
      <c r="I874" s="55">
        <f>Table1[[#This Row],[APU
(units)]]*(1+Table1[[#This Row],[APU Trend]])^3</f>
        <v>1043.5040000000004</v>
      </c>
      <c r="J874" s="55">
        <f>Table1[[#This Row],[APU
(units)]]*(1+Table1[[#This Row],[APU Trend]])^4</f>
        <v>2295.7088000000008</v>
      </c>
      <c r="K874" s="55">
        <f>Table1[[#This Row],[APU
(units)]]*(1+Table1[[#This Row],[APU Trend]])^5</f>
        <v>5050.559360000002</v>
      </c>
      <c r="L874" s="55">
        <f>Table1[[#This Row],[APU
(units)]]*(1+Table1[[#This Row],[APU Trend]])^6</f>
        <v>11111.230592000005</v>
      </c>
      <c r="M874" s="55">
        <f>Table1[[#This Row],[APU
(units)]]*(1+Table1[[#This Row],[APU Trend]])^7</f>
        <v>24444.707302400016</v>
      </c>
      <c r="N874" s="55">
        <f>Table1[[#This Row],[APU
(units)]]*(1+Table1[[#This Row],[APU Trend]])^8</f>
        <v>53778.35606528003</v>
      </c>
      <c r="O874" s="55">
        <f>Table1[[#This Row],[APU
(units)]]*(1+Table1[[#This Row],[APU Trend]])^9</f>
        <v>118312.38334361608</v>
      </c>
      <c r="P874" s="55">
        <f>Table1[[#This Row],[APU
(units)]]*(1+Table1[[#This Row],[APU Trend]])^10</f>
        <v>260287.24335595538</v>
      </c>
      <c r="Q874" s="55">
        <f>Table1[[#This Row],[APU
(units)]]*(1+Table1[[#This Row],[APU Trend]])^11</f>
        <v>572631.93538310193</v>
      </c>
      <c r="R874" s="55">
        <f>SUM(Table1[[#This Row],[Oct]:[September]])</f>
        <v>1049743.5482023535</v>
      </c>
      <c r="S874" s="55">
        <f>Table1[[#This Row],[On-Hand Stock ($)]]*Table1[[#This Row],[APU Trend]]</f>
        <v>137.98026438631203</v>
      </c>
      <c r="T874" s="87">
        <v>1.2</v>
      </c>
      <c r="U874" s="87" t="b">
        <f>IF(AND(Table1[[#This Row],[INVENTROY SIZING]]&lt;0,Table1[[#This Row],[Lead Time (days)]]&lt;30),TRUE,FALSE)</f>
        <v>0</v>
      </c>
      <c r="V874" s="28">
        <v>1</v>
      </c>
      <c r="W874" s="28">
        <f>1.65+SQRT((30)*Table1[[#This Row],[Demand variability (COV)]])+(V874*Table1[[#This Row],[APU
(units)]])^2</f>
        <v>9610.4873546489798</v>
      </c>
      <c r="X874" s="28">
        <f>(Table1[[#This Row],[INVENTORY IN UNITS ON HAND]]-W874)*Table1[[#This Row],[Std. Price ($)]]</f>
        <v>-62372.953888995478</v>
      </c>
      <c r="Y874" s="28">
        <v>0.78</v>
      </c>
      <c r="Z874" s="28">
        <v>5</v>
      </c>
    </row>
    <row r="875" spans="1:26" x14ac:dyDescent="0.15">
      <c r="A875" s="31">
        <v>41610.363054874091</v>
      </c>
      <c r="B875" s="32">
        <v>8.7620996799999986</v>
      </c>
      <c r="C875" s="32">
        <v>140.38729832177305</v>
      </c>
      <c r="D875" s="32">
        <f>C875/Table1[[#This Row],[Std. Price ($)]]</f>
        <v>16.022106966234954</v>
      </c>
      <c r="E875" s="28">
        <v>74</v>
      </c>
      <c r="F875" s="28">
        <f>Table1[[#This Row],[APU
(units)]]*(1+Table1[[#This Row],[APU Trend]])^0</f>
        <v>74</v>
      </c>
      <c r="G875" s="28">
        <f>Table1[[#This Row],[APU
(units)]]*(1+Table1[[#This Row],[APU Trend]])^1</f>
        <v>66.600000000000009</v>
      </c>
      <c r="H875" s="28">
        <f>Table1[[#This Row],[APU
(units)]]*(1+Table1[[#This Row],[APU Trend]])^2</f>
        <v>59.940000000000005</v>
      </c>
      <c r="I875" s="55">
        <f>Table1[[#This Row],[APU
(units)]]*(1+Table1[[#This Row],[APU Trend]])^3</f>
        <v>53.946000000000005</v>
      </c>
      <c r="J875" s="55">
        <f>Table1[[#This Row],[APU
(units)]]*(1+Table1[[#This Row],[APU Trend]])^4</f>
        <v>48.551400000000008</v>
      </c>
      <c r="K875" s="55">
        <f>Table1[[#This Row],[APU
(units)]]*(1+Table1[[#This Row],[APU Trend]])^5</f>
        <v>43.696260000000017</v>
      </c>
      <c r="L875" s="55">
        <f>Table1[[#This Row],[APU
(units)]]*(1+Table1[[#This Row],[APU Trend]])^6</f>
        <v>39.326634000000013</v>
      </c>
      <c r="M875" s="55">
        <f>Table1[[#This Row],[APU
(units)]]*(1+Table1[[#This Row],[APU Trend]])^7</f>
        <v>35.39397060000001</v>
      </c>
      <c r="N875" s="55">
        <f>Table1[[#This Row],[APU
(units)]]*(1+Table1[[#This Row],[APU Trend]])^8</f>
        <v>31.854573540000011</v>
      </c>
      <c r="O875" s="55">
        <f>Table1[[#This Row],[APU
(units)]]*(1+Table1[[#This Row],[APU Trend]])^9</f>
        <v>28.669116186000011</v>
      </c>
      <c r="P875" s="55">
        <f>Table1[[#This Row],[APU
(units)]]*(1+Table1[[#This Row],[APU Trend]])^10</f>
        <v>25.802204567400011</v>
      </c>
      <c r="Q875" s="55">
        <f>Table1[[#This Row],[APU
(units)]]*(1+Table1[[#This Row],[APU Trend]])^11</f>
        <v>23.221984110660014</v>
      </c>
      <c r="R875" s="55">
        <f>SUM(Table1[[#This Row],[Oct]:[September]])</f>
        <v>531.00214300406003</v>
      </c>
      <c r="S875" s="55">
        <f>Table1[[#This Row],[On-Hand Stock ($)]]*Table1[[#This Row],[APU Trend]]</f>
        <v>-14.038729832177305</v>
      </c>
      <c r="T875" s="87">
        <v>-0.1</v>
      </c>
      <c r="U875" s="87" t="b">
        <f>IF(AND(Table1[[#This Row],[INVENTROY SIZING]]&lt;0,Table1[[#This Row],[Lead Time (days)]]&lt;30),TRUE,FALSE)</f>
        <v>1</v>
      </c>
      <c r="V875" s="28">
        <v>1</v>
      </c>
      <c r="W875" s="28">
        <f>1.65+SQRT((30)*Table1[[#This Row],[Demand variability (COV)]])+(V875*Table1[[#This Row],[APU
(units)]])^2</f>
        <v>5483.1545435778089</v>
      </c>
      <c r="X875" s="28">
        <f>(Table1[[#This Row],[INVENTORY IN UNITS ON HAND]]-W875)*Table1[[#This Row],[Std. Price ($)]]</f>
        <v>-47903.559373351884</v>
      </c>
      <c r="Y875" s="28">
        <v>1.01</v>
      </c>
      <c r="Z875" s="28">
        <v>5</v>
      </c>
    </row>
    <row r="876" spans="1:26" x14ac:dyDescent="0.15">
      <c r="A876" s="31">
        <v>82785.408077018277</v>
      </c>
      <c r="B876" s="32">
        <v>11.428539999999998</v>
      </c>
      <c r="C876" s="32">
        <v>2531.2708010874758</v>
      </c>
      <c r="D876" s="32">
        <f>C876/Table1[[#This Row],[Std. Price ($)]]</f>
        <v>221.48680418386567</v>
      </c>
      <c r="E876" s="28">
        <v>186</v>
      </c>
      <c r="F876" s="28">
        <f>Table1[[#This Row],[APU
(units)]]*(1+Table1[[#This Row],[APU Trend]])^0</f>
        <v>186</v>
      </c>
      <c r="G876" s="28">
        <f>Table1[[#This Row],[APU
(units)]]*(1+Table1[[#This Row],[APU Trend]])^1</f>
        <v>409.20000000000005</v>
      </c>
      <c r="H876" s="28">
        <f>Table1[[#This Row],[APU
(units)]]*(1+Table1[[#This Row],[APU Trend]])^2</f>
        <v>900.24000000000012</v>
      </c>
      <c r="I876" s="55">
        <f>Table1[[#This Row],[APU
(units)]]*(1+Table1[[#This Row],[APU Trend]])^3</f>
        <v>1980.5280000000007</v>
      </c>
      <c r="J876" s="55">
        <f>Table1[[#This Row],[APU
(units)]]*(1+Table1[[#This Row],[APU Trend]])^4</f>
        <v>4357.1616000000013</v>
      </c>
      <c r="K876" s="55">
        <f>Table1[[#This Row],[APU
(units)]]*(1+Table1[[#This Row],[APU Trend]])^5</f>
        <v>9585.7555200000024</v>
      </c>
      <c r="L876" s="55">
        <f>Table1[[#This Row],[APU
(units)]]*(1+Table1[[#This Row],[APU Trend]])^6</f>
        <v>21088.662144000009</v>
      </c>
      <c r="M876" s="55">
        <f>Table1[[#This Row],[APU
(units)]]*(1+Table1[[#This Row],[APU Trend]])^7</f>
        <v>46395.056716800027</v>
      </c>
      <c r="N876" s="55">
        <f>Table1[[#This Row],[APU
(units)]]*(1+Table1[[#This Row],[APU Trend]])^8</f>
        <v>102069.12477696006</v>
      </c>
      <c r="O876" s="55">
        <f>Table1[[#This Row],[APU
(units)]]*(1+Table1[[#This Row],[APU Trend]])^9</f>
        <v>224552.07450931214</v>
      </c>
      <c r="P876" s="55">
        <f>Table1[[#This Row],[APU
(units)]]*(1+Table1[[#This Row],[APU Trend]])^10</f>
        <v>494014.56392048678</v>
      </c>
      <c r="Q876" s="55">
        <f>Table1[[#This Row],[APU
(units)]]*(1+Table1[[#This Row],[APU Trend]])^11</f>
        <v>1086832.0406250709</v>
      </c>
      <c r="R876" s="55">
        <f>SUM(Table1[[#This Row],[Oct]:[September]])</f>
        <v>1992370.4078126298</v>
      </c>
      <c r="S876" s="55">
        <f>Table1[[#This Row],[On-Hand Stock ($)]]*Table1[[#This Row],[APU Trend]]</f>
        <v>3037.5249613049709</v>
      </c>
      <c r="T876" s="87">
        <v>1.2</v>
      </c>
      <c r="U876" s="87" t="b">
        <f>IF(AND(Table1[[#This Row],[INVENTROY SIZING]]&lt;0,Table1[[#This Row],[Lead Time (days)]]&lt;30),TRUE,FALSE)</f>
        <v>0</v>
      </c>
      <c r="V876" s="28">
        <v>0.97</v>
      </c>
      <c r="W876" s="28">
        <f>1.65+SQRT((30)*Table1[[#This Row],[Demand variability (COV)]])+(V876*Table1[[#This Row],[APU
(units)]])^2</f>
        <v>32560.47623221287</v>
      </c>
      <c r="X876" s="28">
        <f>(Table1[[#This Row],[INVENTORY IN UNITS ON HAND]]-W876)*Table1[[#This Row],[Std. Price ($)]]</f>
        <v>-369587.43423780653</v>
      </c>
      <c r="Y876" s="28">
        <v>1.85</v>
      </c>
      <c r="Z876" s="28">
        <v>16</v>
      </c>
    </row>
    <row r="877" spans="1:26" x14ac:dyDescent="0.15">
      <c r="A877" s="31">
        <v>98043.108929873662</v>
      </c>
      <c r="B877" s="32">
        <v>7.2776162699999993</v>
      </c>
      <c r="C877" s="32">
        <v>198.67231485030297</v>
      </c>
      <c r="D877" s="32">
        <f>C877/Table1[[#This Row],[Std. Price ($)]]</f>
        <v>27.299091828910484</v>
      </c>
      <c r="E877" s="28">
        <v>74</v>
      </c>
      <c r="F877" s="28">
        <f>Table1[[#This Row],[APU
(units)]]*(1+Table1[[#This Row],[APU Trend]])^0</f>
        <v>74</v>
      </c>
      <c r="G877" s="28">
        <f>Table1[[#This Row],[APU
(units)]]*(1+Table1[[#This Row],[APU Trend]])^1</f>
        <v>103.6</v>
      </c>
      <c r="H877" s="28">
        <f>Table1[[#This Row],[APU
(units)]]*(1+Table1[[#This Row],[APU Trend]])^2</f>
        <v>145.04</v>
      </c>
      <c r="I877" s="55">
        <f>Table1[[#This Row],[APU
(units)]]*(1+Table1[[#This Row],[APU Trend]])^3</f>
        <v>203.05599999999995</v>
      </c>
      <c r="J877" s="55">
        <f>Table1[[#This Row],[APU
(units)]]*(1+Table1[[#This Row],[APU Trend]])^4</f>
        <v>284.27839999999992</v>
      </c>
      <c r="K877" s="55">
        <f>Table1[[#This Row],[APU
(units)]]*(1+Table1[[#This Row],[APU Trend]])^5</f>
        <v>397.98975999999988</v>
      </c>
      <c r="L877" s="55">
        <f>Table1[[#This Row],[APU
(units)]]*(1+Table1[[#This Row],[APU Trend]])^6</f>
        <v>557.18566399999975</v>
      </c>
      <c r="M877" s="55">
        <f>Table1[[#This Row],[APU
(units)]]*(1+Table1[[#This Row],[APU Trend]])^7</f>
        <v>780.05992959999958</v>
      </c>
      <c r="N877" s="55">
        <f>Table1[[#This Row],[APU
(units)]]*(1+Table1[[#This Row],[APU Trend]])^8</f>
        <v>1092.0839014399994</v>
      </c>
      <c r="O877" s="55">
        <f>Table1[[#This Row],[APU
(units)]]*(1+Table1[[#This Row],[APU Trend]])^9</f>
        <v>1528.917462015999</v>
      </c>
      <c r="P877" s="55">
        <f>Table1[[#This Row],[APU
(units)]]*(1+Table1[[#This Row],[APU Trend]])^10</f>
        <v>2140.4844468223987</v>
      </c>
      <c r="Q877" s="55">
        <f>Table1[[#This Row],[APU
(units)]]*(1+Table1[[#This Row],[APU Trend]])^11</f>
        <v>2996.6782255513576</v>
      </c>
      <c r="R877" s="55">
        <f>SUM(Table1[[#This Row],[Oct]:[September]])</f>
        <v>10303.373789429754</v>
      </c>
      <c r="S877" s="55">
        <f>Table1[[#This Row],[On-Hand Stock ($)]]*Table1[[#This Row],[APU Trend]]</f>
        <v>79.468925940121196</v>
      </c>
      <c r="T877" s="87">
        <v>0.4</v>
      </c>
      <c r="U877" s="87" t="b">
        <f>IF(AND(Table1[[#This Row],[INVENTROY SIZING]]&lt;0,Table1[[#This Row],[Lead Time (days)]]&lt;30),TRUE,FALSE)</f>
        <v>0</v>
      </c>
      <c r="V877" s="28">
        <v>1</v>
      </c>
      <c r="W877" s="28">
        <f>1.65+SQRT((30)*Table1[[#This Row],[Demand variability (COV)]])+(V877*Table1[[#This Row],[APU
(units)]])^2</f>
        <v>5484.2681568431099</v>
      </c>
      <c r="X877" s="28">
        <f>(Table1[[#This Row],[INVENTORY IN UNITS ON HAND]]-W877)*Table1[[#This Row],[Std. Price ($)]]</f>
        <v>-39713.726852434018</v>
      </c>
      <c r="Y877" s="28">
        <v>1.46</v>
      </c>
      <c r="Z877" s="28">
        <v>6</v>
      </c>
    </row>
    <row r="878" spans="1:26" x14ac:dyDescent="0.15">
      <c r="A878" s="31">
        <v>64314.378068317201</v>
      </c>
      <c r="B878" s="32">
        <v>43.495648099999997</v>
      </c>
      <c r="C878" s="32">
        <v>6752.9039803241949</v>
      </c>
      <c r="D878" s="32">
        <f>C878/Table1[[#This Row],[Std. Price ($)]]</f>
        <v>155.25470421313702</v>
      </c>
      <c r="E878" s="28">
        <v>66</v>
      </c>
      <c r="F878" s="28">
        <f>Table1[[#This Row],[APU
(units)]]*(1+Table1[[#This Row],[APU Trend]])^0</f>
        <v>66</v>
      </c>
      <c r="G878" s="28">
        <f>Table1[[#This Row],[APU
(units)]]*(1+Table1[[#This Row],[APU Trend]])^1</f>
        <v>145.20000000000002</v>
      </c>
      <c r="H878" s="28">
        <f>Table1[[#This Row],[APU
(units)]]*(1+Table1[[#This Row],[APU Trend]])^2</f>
        <v>319.44000000000005</v>
      </c>
      <c r="I878" s="55">
        <f>Table1[[#This Row],[APU
(units)]]*(1+Table1[[#This Row],[APU Trend]])^3</f>
        <v>702.76800000000026</v>
      </c>
      <c r="J878" s="55">
        <f>Table1[[#This Row],[APU
(units)]]*(1+Table1[[#This Row],[APU Trend]])^4</f>
        <v>1546.0896000000005</v>
      </c>
      <c r="K878" s="55">
        <f>Table1[[#This Row],[APU
(units)]]*(1+Table1[[#This Row],[APU Trend]])^5</f>
        <v>3401.397120000001</v>
      </c>
      <c r="L878" s="55">
        <f>Table1[[#This Row],[APU
(units)]]*(1+Table1[[#This Row],[APU Trend]])^6</f>
        <v>7483.0736640000032</v>
      </c>
      <c r="M878" s="55">
        <f>Table1[[#This Row],[APU
(units)]]*(1+Table1[[#This Row],[APU Trend]])^7</f>
        <v>16462.762060800011</v>
      </c>
      <c r="N878" s="55">
        <f>Table1[[#This Row],[APU
(units)]]*(1+Table1[[#This Row],[APU Trend]])^8</f>
        <v>36218.076533760017</v>
      </c>
      <c r="O878" s="55">
        <f>Table1[[#This Row],[APU
(units)]]*(1+Table1[[#This Row],[APU Trend]])^9</f>
        <v>79679.768374272055</v>
      </c>
      <c r="P878" s="55">
        <f>Table1[[#This Row],[APU
(units)]]*(1+Table1[[#This Row],[APU Trend]])^10</f>
        <v>175295.49042339853</v>
      </c>
      <c r="Q878" s="55">
        <f>Table1[[#This Row],[APU
(units)]]*(1+Table1[[#This Row],[APU Trend]])^11</f>
        <v>385650.0789314768</v>
      </c>
      <c r="R878" s="55">
        <f>SUM(Table1[[#This Row],[Oct]:[September]])</f>
        <v>706970.14470770746</v>
      </c>
      <c r="S878" s="55">
        <f>Table1[[#This Row],[On-Hand Stock ($)]]*Table1[[#This Row],[APU Trend]]</f>
        <v>8103.4847763890339</v>
      </c>
      <c r="T878" s="87">
        <v>1.2</v>
      </c>
      <c r="U878" s="87" t="b">
        <f>IF(AND(Table1[[#This Row],[INVENTROY SIZING]]&lt;0,Table1[[#This Row],[Lead Time (days)]]&lt;30),TRUE,FALSE)</f>
        <v>0</v>
      </c>
      <c r="V878" s="28">
        <v>0.81</v>
      </c>
      <c r="W878" s="28">
        <f>1.65+SQRT((30)*Table1[[#This Row],[Demand variability (COV)]])+(V878*Table1[[#This Row],[APU
(units)]])^2</f>
        <v>2866.5063657912237</v>
      </c>
      <c r="X878" s="28">
        <f>(Table1[[#This Row],[INVENTORY IN UNITS ON HAND]]-W878)*Table1[[#This Row],[Std. Price ($)]]</f>
        <v>-117927.64818254075</v>
      </c>
      <c r="Y878" s="28">
        <v>1.58</v>
      </c>
      <c r="Z878" s="28">
        <v>38</v>
      </c>
    </row>
    <row r="879" spans="1:26" x14ac:dyDescent="0.15">
      <c r="A879" s="31">
        <v>38489.705191662913</v>
      </c>
      <c r="B879" s="32">
        <v>21.545518509999997</v>
      </c>
      <c r="C879" s="32">
        <v>2485.0170682597018</v>
      </c>
      <c r="D879" s="32">
        <f>C879/Table1[[#This Row],[Std. Price ($)]]</f>
        <v>115.33800252272054</v>
      </c>
      <c r="E879" s="28">
        <v>66</v>
      </c>
      <c r="F879" s="28">
        <f>Table1[[#This Row],[APU
(units)]]*(1+Table1[[#This Row],[APU Trend]])^0</f>
        <v>66</v>
      </c>
      <c r="G879" s="28">
        <f>Table1[[#This Row],[APU
(units)]]*(1+Table1[[#This Row],[APU Trend]])^1</f>
        <v>118.8</v>
      </c>
      <c r="H879" s="28">
        <f>Table1[[#This Row],[APU
(units)]]*(1+Table1[[#This Row],[APU Trend]])^2</f>
        <v>213.84</v>
      </c>
      <c r="I879" s="55">
        <f>Table1[[#This Row],[APU
(units)]]*(1+Table1[[#This Row],[APU Trend]])^3</f>
        <v>384.91200000000003</v>
      </c>
      <c r="J879" s="55">
        <f>Table1[[#This Row],[APU
(units)]]*(1+Table1[[#This Row],[APU Trend]])^4</f>
        <v>692.84160000000008</v>
      </c>
      <c r="K879" s="55">
        <f>Table1[[#This Row],[APU
(units)]]*(1+Table1[[#This Row],[APU Trend]])^5</f>
        <v>1247.1148800000003</v>
      </c>
      <c r="L879" s="55">
        <f>Table1[[#This Row],[APU
(units)]]*(1+Table1[[#This Row],[APU Trend]])^6</f>
        <v>2244.8067840000008</v>
      </c>
      <c r="M879" s="55">
        <f>Table1[[#This Row],[APU
(units)]]*(1+Table1[[#This Row],[APU Trend]])^7</f>
        <v>4040.6522112000011</v>
      </c>
      <c r="N879" s="55">
        <f>Table1[[#This Row],[APU
(units)]]*(1+Table1[[#This Row],[APU Trend]])^8</f>
        <v>7273.1739801600024</v>
      </c>
      <c r="O879" s="55">
        <f>Table1[[#This Row],[APU
(units)]]*(1+Table1[[#This Row],[APU Trend]])^9</f>
        <v>13091.713164288005</v>
      </c>
      <c r="P879" s="55">
        <f>Table1[[#This Row],[APU
(units)]]*(1+Table1[[#This Row],[APU Trend]])^10</f>
        <v>23565.083695718411</v>
      </c>
      <c r="Q879" s="55">
        <f>Table1[[#This Row],[APU
(units)]]*(1+Table1[[#This Row],[APU Trend]])^11</f>
        <v>42417.150652293145</v>
      </c>
      <c r="R879" s="55">
        <f>SUM(Table1[[#This Row],[Oct]:[September]])</f>
        <v>95356.088967659569</v>
      </c>
      <c r="S879" s="55">
        <f>Table1[[#This Row],[On-Hand Stock ($)]]*Table1[[#This Row],[APU Trend]]</f>
        <v>1988.0136546077615</v>
      </c>
      <c r="T879" s="87">
        <v>0.8</v>
      </c>
      <c r="U879" s="87" t="b">
        <f>IF(AND(Table1[[#This Row],[INVENTROY SIZING]]&lt;0,Table1[[#This Row],[Lead Time (days)]]&lt;30),TRUE,FALSE)</f>
        <v>0</v>
      </c>
      <c r="V879" s="28">
        <v>1</v>
      </c>
      <c r="W879" s="28">
        <f>1.65+SQRT((30)*Table1[[#This Row],[Demand variability (COV)]])+(V879*Table1[[#This Row],[APU
(units)]])^2</f>
        <v>4364.5347657912234</v>
      </c>
      <c r="X879" s="28">
        <f>(Table1[[#This Row],[INVENTORY IN UNITS ON HAND]]-W879)*Table1[[#This Row],[Std. Price ($)]]</f>
        <v>-91551.147515633609</v>
      </c>
      <c r="Y879" s="28">
        <v>1.58</v>
      </c>
      <c r="Z879" s="28">
        <v>28</v>
      </c>
    </row>
    <row r="880" spans="1:26" x14ac:dyDescent="0.15">
      <c r="A880" s="31">
        <v>47576.202616929753</v>
      </c>
      <c r="B880" s="32">
        <v>42.690824839999998</v>
      </c>
      <c r="C880" s="32">
        <v>1108.6463729879642</v>
      </c>
      <c r="D880" s="32">
        <f>C880/Table1[[#This Row],[Std. Price ($)]]</f>
        <v>25.969195421803995</v>
      </c>
      <c r="E880" s="28">
        <v>122</v>
      </c>
      <c r="F880" s="28">
        <f>Table1[[#This Row],[APU
(units)]]*(1+Table1[[#This Row],[APU Trend]])^0</f>
        <v>122</v>
      </c>
      <c r="G880" s="28">
        <f>Table1[[#This Row],[APU
(units)]]*(1+Table1[[#This Row],[APU Trend]])^1</f>
        <v>109.8</v>
      </c>
      <c r="H880" s="28">
        <f>Table1[[#This Row],[APU
(units)]]*(1+Table1[[#This Row],[APU Trend]])^2</f>
        <v>98.820000000000007</v>
      </c>
      <c r="I880" s="55">
        <f>Table1[[#This Row],[APU
(units)]]*(1+Table1[[#This Row],[APU Trend]])^3</f>
        <v>88.938000000000017</v>
      </c>
      <c r="J880" s="55">
        <f>Table1[[#This Row],[APU
(units)]]*(1+Table1[[#This Row],[APU Trend]])^4</f>
        <v>80.044200000000018</v>
      </c>
      <c r="K880" s="55">
        <f>Table1[[#This Row],[APU
(units)]]*(1+Table1[[#This Row],[APU Trend]])^5</f>
        <v>72.039780000000022</v>
      </c>
      <c r="L880" s="55">
        <f>Table1[[#This Row],[APU
(units)]]*(1+Table1[[#This Row],[APU Trend]])^6</f>
        <v>64.835802000000015</v>
      </c>
      <c r="M880" s="55">
        <f>Table1[[#This Row],[APU
(units)]]*(1+Table1[[#This Row],[APU Trend]])^7</f>
        <v>58.352221800000017</v>
      </c>
      <c r="N880" s="55">
        <f>Table1[[#This Row],[APU
(units)]]*(1+Table1[[#This Row],[APU Trend]])^8</f>
        <v>52.516999620000021</v>
      </c>
      <c r="O880" s="55">
        <f>Table1[[#This Row],[APU
(units)]]*(1+Table1[[#This Row],[APU Trend]])^9</f>
        <v>47.265299658000018</v>
      </c>
      <c r="P880" s="55">
        <f>Table1[[#This Row],[APU
(units)]]*(1+Table1[[#This Row],[APU Trend]])^10</f>
        <v>42.53876969220002</v>
      </c>
      <c r="Q880" s="55">
        <f>Table1[[#This Row],[APU
(units)]]*(1+Table1[[#This Row],[APU Trend]])^11</f>
        <v>38.284892722980018</v>
      </c>
      <c r="R880" s="55">
        <f>SUM(Table1[[#This Row],[Oct]:[September]])</f>
        <v>875.43596549318022</v>
      </c>
      <c r="S880" s="55">
        <f>Table1[[#This Row],[On-Hand Stock ($)]]*Table1[[#This Row],[APU Trend]]</f>
        <v>-110.86463729879642</v>
      </c>
      <c r="T880" s="87">
        <v>-0.1</v>
      </c>
      <c r="U880" s="87" t="b">
        <f>IF(AND(Table1[[#This Row],[INVENTROY SIZING]]&lt;0,Table1[[#This Row],[Lead Time (days)]]&lt;30),TRUE,FALSE)</f>
        <v>1</v>
      </c>
      <c r="V880" s="28">
        <v>0.9</v>
      </c>
      <c r="W880" s="28">
        <f>1.65+SQRT((30)*Table1[[#This Row],[Demand variability (COV)]])+(V880*Table1[[#This Row],[APU
(units)]])^2</f>
        <v>12062.914940191044</v>
      </c>
      <c r="X880" s="28">
        <f>(Table1[[#This Row],[INVENTORY IN UNITS ON HAND]]-W880)*Table1[[#This Row],[Std. Price ($)]]</f>
        <v>-513867.14239852695</v>
      </c>
      <c r="Y880" s="28">
        <v>0.91</v>
      </c>
      <c r="Z880" s="28">
        <v>5</v>
      </c>
    </row>
    <row r="881" spans="1:26" x14ac:dyDescent="0.15">
      <c r="A881" s="31">
        <v>82265.285098747336</v>
      </c>
      <c r="B881" s="32">
        <v>6.3195792799999992</v>
      </c>
      <c r="C881" s="32">
        <v>210.78214123486077</v>
      </c>
      <c r="D881" s="32">
        <f>C881/Table1[[#This Row],[Std. Price ($)]]</f>
        <v>33.353824977231838</v>
      </c>
      <c r="E881" s="28">
        <v>114</v>
      </c>
      <c r="F881" s="28">
        <f>Table1[[#This Row],[APU
(units)]]*(1+Table1[[#This Row],[APU Trend]])^0</f>
        <v>114</v>
      </c>
      <c r="G881" s="28">
        <f>Table1[[#This Row],[APU
(units)]]*(1+Table1[[#This Row],[APU Trend]])^1</f>
        <v>91.2</v>
      </c>
      <c r="H881" s="28">
        <f>Table1[[#This Row],[APU
(units)]]*(1+Table1[[#This Row],[APU Trend]])^2</f>
        <v>72.960000000000008</v>
      </c>
      <c r="I881" s="55">
        <f>Table1[[#This Row],[APU
(units)]]*(1+Table1[[#This Row],[APU Trend]])^3</f>
        <v>58.368000000000016</v>
      </c>
      <c r="J881" s="55">
        <f>Table1[[#This Row],[APU
(units)]]*(1+Table1[[#This Row],[APU Trend]])^4</f>
        <v>46.694400000000023</v>
      </c>
      <c r="K881" s="55">
        <f>Table1[[#This Row],[APU
(units)]]*(1+Table1[[#This Row],[APU Trend]])^5</f>
        <v>37.35552000000002</v>
      </c>
      <c r="L881" s="55">
        <f>Table1[[#This Row],[APU
(units)]]*(1+Table1[[#This Row],[APU Trend]])^6</f>
        <v>29.884416000000016</v>
      </c>
      <c r="M881" s="55">
        <f>Table1[[#This Row],[APU
(units)]]*(1+Table1[[#This Row],[APU Trend]])^7</f>
        <v>23.907532800000016</v>
      </c>
      <c r="N881" s="55">
        <f>Table1[[#This Row],[APU
(units)]]*(1+Table1[[#This Row],[APU Trend]])^8</f>
        <v>19.126026240000016</v>
      </c>
      <c r="O881" s="55">
        <f>Table1[[#This Row],[APU
(units)]]*(1+Table1[[#This Row],[APU Trend]])^9</f>
        <v>15.300820992000014</v>
      </c>
      <c r="P881" s="55">
        <f>Table1[[#This Row],[APU
(units)]]*(1+Table1[[#This Row],[APU Trend]])^10</f>
        <v>12.240656793600014</v>
      </c>
      <c r="Q881" s="55">
        <f>Table1[[#This Row],[APU
(units)]]*(1+Table1[[#This Row],[APU Trend]])^11</f>
        <v>9.7925254348800106</v>
      </c>
      <c r="R881" s="55">
        <f>SUM(Table1[[#This Row],[Oct]:[September]])</f>
        <v>530.82989826048004</v>
      </c>
      <c r="S881" s="55">
        <f>Table1[[#This Row],[On-Hand Stock ($)]]*Table1[[#This Row],[APU Trend]]</f>
        <v>-42.156428246972155</v>
      </c>
      <c r="T881" s="87">
        <v>-0.2</v>
      </c>
      <c r="U881" s="87" t="b">
        <f>IF(AND(Table1[[#This Row],[INVENTROY SIZING]]&lt;0,Table1[[#This Row],[Lead Time (days)]]&lt;30),TRUE,FALSE)</f>
        <v>1</v>
      </c>
      <c r="V881" s="28">
        <v>0.96</v>
      </c>
      <c r="W881" s="28">
        <f>1.65+SQRT((30)*Table1[[#This Row],[Demand variability (COV)]])+(V881*Table1[[#This Row],[APU
(units)]])^2</f>
        <v>11985.151087769067</v>
      </c>
      <c r="X881" s="28">
        <f>(Table1[[#This Row],[INVENTORY IN UNITS ON HAND]]-W881)*Table1[[#This Row],[Std. Price ($)]]</f>
        <v>-75530.330340699991</v>
      </c>
      <c r="Y881" s="28">
        <v>1.36</v>
      </c>
      <c r="Z881" s="28">
        <v>5</v>
      </c>
    </row>
    <row r="882" spans="1:26" x14ac:dyDescent="0.15">
      <c r="A882" s="31">
        <v>38388.468651004929</v>
      </c>
      <c r="B882" s="32">
        <v>5.4179999999999993</v>
      </c>
      <c r="C882" s="32">
        <v>359.91818356266668</v>
      </c>
      <c r="D882" s="32">
        <f>C882/Table1[[#This Row],[Std. Price ($)]]</f>
        <v>66.43008186834011</v>
      </c>
      <c r="E882" s="28">
        <v>74</v>
      </c>
      <c r="F882" s="28">
        <f>Table1[[#This Row],[APU
(units)]]*(1+Table1[[#This Row],[APU Trend]])^0</f>
        <v>74</v>
      </c>
      <c r="G882" s="28">
        <f>Table1[[#This Row],[APU
(units)]]*(1+Table1[[#This Row],[APU Trend]])^1</f>
        <v>185</v>
      </c>
      <c r="H882" s="28">
        <f>Table1[[#This Row],[APU
(units)]]*(1+Table1[[#This Row],[APU Trend]])^2</f>
        <v>462.5</v>
      </c>
      <c r="I882" s="55">
        <f>Table1[[#This Row],[APU
(units)]]*(1+Table1[[#This Row],[APU Trend]])^3</f>
        <v>1156.25</v>
      </c>
      <c r="J882" s="55">
        <f>Table1[[#This Row],[APU
(units)]]*(1+Table1[[#This Row],[APU Trend]])^4</f>
        <v>2890.625</v>
      </c>
      <c r="K882" s="55">
        <f>Table1[[#This Row],[APU
(units)]]*(1+Table1[[#This Row],[APU Trend]])^5</f>
        <v>7226.5625</v>
      </c>
      <c r="L882" s="55">
        <f>Table1[[#This Row],[APU
(units)]]*(1+Table1[[#This Row],[APU Trend]])^6</f>
        <v>18066.40625</v>
      </c>
      <c r="M882" s="55">
        <f>Table1[[#This Row],[APU
(units)]]*(1+Table1[[#This Row],[APU Trend]])^7</f>
        <v>45166.015625</v>
      </c>
      <c r="N882" s="55">
        <f>Table1[[#This Row],[APU
(units)]]*(1+Table1[[#This Row],[APU Trend]])^8</f>
        <v>112915.0390625</v>
      </c>
      <c r="O882" s="55">
        <f>Table1[[#This Row],[APU
(units)]]*(1+Table1[[#This Row],[APU Trend]])^9</f>
        <v>282287.59765625</v>
      </c>
      <c r="P882" s="55">
        <f>Table1[[#This Row],[APU
(units)]]*(1+Table1[[#This Row],[APU Trend]])^10</f>
        <v>705718.994140625</v>
      </c>
      <c r="Q882" s="55">
        <f>Table1[[#This Row],[APU
(units)]]*(1+Table1[[#This Row],[APU Trend]])^11</f>
        <v>1764297.4853515625</v>
      </c>
      <c r="R882" s="55">
        <f>SUM(Table1[[#This Row],[Oct]:[September]])</f>
        <v>2940446.4755859375</v>
      </c>
      <c r="S882" s="55">
        <f>Table1[[#This Row],[On-Hand Stock ($)]]*Table1[[#This Row],[APU Trend]]</f>
        <v>539.87727534400005</v>
      </c>
      <c r="T882" s="87">
        <v>1.5</v>
      </c>
      <c r="U882" s="87" t="b">
        <f>IF(AND(Table1[[#This Row],[INVENTROY SIZING]]&lt;0,Table1[[#This Row],[Lead Time (days)]]&lt;30),TRUE,FALSE)</f>
        <v>0</v>
      </c>
      <c r="V882" s="28">
        <v>1</v>
      </c>
      <c r="W882" s="28">
        <f>1.65+SQRT((30)*Table1[[#This Row],[Demand variability (COV)]])+(V882*Table1[[#This Row],[APU
(units)]])^2</f>
        <v>5483.8225197448046</v>
      </c>
      <c r="X882" s="28">
        <f>(Table1[[#This Row],[INVENTORY IN UNITS ON HAND]]-W882)*Table1[[#This Row],[Std. Price ($)]]</f>
        <v>-29351.43222841468</v>
      </c>
      <c r="Y882" s="28">
        <v>1.27</v>
      </c>
      <c r="Z882" s="28">
        <v>16</v>
      </c>
    </row>
    <row r="883" spans="1:26" x14ac:dyDescent="0.15">
      <c r="A883" s="31">
        <v>12609.243091483169</v>
      </c>
      <c r="B883" s="32">
        <v>37.531641839999999</v>
      </c>
      <c r="C883" s="32">
        <v>1034.1208718990104</v>
      </c>
      <c r="D883" s="32">
        <f>C883/Table1[[#This Row],[Std. Price ($)]]</f>
        <v>27.553307587969094</v>
      </c>
      <c r="E883" s="28">
        <v>106</v>
      </c>
      <c r="F883" s="28">
        <f>Table1[[#This Row],[APU
(units)]]*(1+Table1[[#This Row],[APU Trend]])^0</f>
        <v>106</v>
      </c>
      <c r="G883" s="28">
        <f>Table1[[#This Row],[APU
(units)]]*(1+Table1[[#This Row],[APU Trend]])^1</f>
        <v>159</v>
      </c>
      <c r="H883" s="28">
        <f>Table1[[#This Row],[APU
(units)]]*(1+Table1[[#This Row],[APU Trend]])^2</f>
        <v>238.5</v>
      </c>
      <c r="I883" s="55">
        <f>Table1[[#This Row],[APU
(units)]]*(1+Table1[[#This Row],[APU Trend]])^3</f>
        <v>357.75</v>
      </c>
      <c r="J883" s="55">
        <f>Table1[[#This Row],[APU
(units)]]*(1+Table1[[#This Row],[APU Trend]])^4</f>
        <v>536.625</v>
      </c>
      <c r="K883" s="55">
        <f>Table1[[#This Row],[APU
(units)]]*(1+Table1[[#This Row],[APU Trend]])^5</f>
        <v>804.9375</v>
      </c>
      <c r="L883" s="55">
        <f>Table1[[#This Row],[APU
(units)]]*(1+Table1[[#This Row],[APU Trend]])^6</f>
        <v>1207.40625</v>
      </c>
      <c r="M883" s="55">
        <f>Table1[[#This Row],[APU
(units)]]*(1+Table1[[#This Row],[APU Trend]])^7</f>
        <v>1811.109375</v>
      </c>
      <c r="N883" s="55">
        <f>Table1[[#This Row],[APU
(units)]]*(1+Table1[[#This Row],[APU Trend]])^8</f>
        <v>2716.6640625</v>
      </c>
      <c r="O883" s="55">
        <f>Table1[[#This Row],[APU
(units)]]*(1+Table1[[#This Row],[APU Trend]])^9</f>
        <v>4074.99609375</v>
      </c>
      <c r="P883" s="55">
        <f>Table1[[#This Row],[APU
(units)]]*(1+Table1[[#This Row],[APU Trend]])^10</f>
        <v>6112.494140625</v>
      </c>
      <c r="Q883" s="55">
        <f>Table1[[#This Row],[APU
(units)]]*(1+Table1[[#This Row],[APU Trend]])^11</f>
        <v>9168.7412109375</v>
      </c>
      <c r="R883" s="55">
        <f>SUM(Table1[[#This Row],[Oct]:[September]])</f>
        <v>27294.2236328125</v>
      </c>
      <c r="S883" s="55">
        <f>Table1[[#This Row],[On-Hand Stock ($)]]*Table1[[#This Row],[APU Trend]]</f>
        <v>517.06043594950518</v>
      </c>
      <c r="T883" s="87">
        <v>0.5</v>
      </c>
      <c r="U883" s="87" t="b">
        <f>IF(AND(Table1[[#This Row],[INVENTROY SIZING]]&lt;0,Table1[[#This Row],[Lead Time (days)]]&lt;30),TRUE,FALSE)</f>
        <v>0</v>
      </c>
      <c r="V883" s="28">
        <v>1</v>
      </c>
      <c r="W883" s="28">
        <f>1.65+SQRT((30)*Table1[[#This Row],[Demand variability (COV)]])+(V883*Table1[[#This Row],[APU
(units)]])^2</f>
        <v>11243.446550698476</v>
      </c>
      <c r="X883" s="28">
        <f>(Table1[[#This Row],[INVENTORY IN UNITS ON HAND]]-W883)*Table1[[#This Row],[Std. Price ($)]]</f>
        <v>-420950.88811609964</v>
      </c>
      <c r="Y883" s="28">
        <v>1.1200000000000001</v>
      </c>
      <c r="Z883" s="28">
        <v>5</v>
      </c>
    </row>
    <row r="884" spans="1:26" x14ac:dyDescent="0.15">
      <c r="A884" s="31">
        <v>68332.617409229162</v>
      </c>
      <c r="B884" s="32">
        <v>7.7172104299999997</v>
      </c>
      <c r="C884" s="32">
        <v>34.405056171212109</v>
      </c>
      <c r="D884" s="32">
        <f>C884/Table1[[#This Row],[Std. Price ($)]]</f>
        <v>4.4582244430533313</v>
      </c>
      <c r="E884" s="28">
        <v>90</v>
      </c>
      <c r="F884" s="28">
        <f>Table1[[#This Row],[APU
(units)]]*(1+Table1[[#This Row],[APU Trend]])^0</f>
        <v>90</v>
      </c>
      <c r="G884" s="28">
        <f>Table1[[#This Row],[APU
(units)]]*(1+Table1[[#This Row],[APU Trend]])^1</f>
        <v>81</v>
      </c>
      <c r="H884" s="28">
        <f>Table1[[#This Row],[APU
(units)]]*(1+Table1[[#This Row],[APU Trend]])^2</f>
        <v>72.900000000000006</v>
      </c>
      <c r="I884" s="55">
        <f>Table1[[#This Row],[APU
(units)]]*(1+Table1[[#This Row],[APU Trend]])^3</f>
        <v>65.610000000000014</v>
      </c>
      <c r="J884" s="55">
        <f>Table1[[#This Row],[APU
(units)]]*(1+Table1[[#This Row],[APU Trend]])^4</f>
        <v>59.049000000000014</v>
      </c>
      <c r="K884" s="55">
        <f>Table1[[#This Row],[APU
(units)]]*(1+Table1[[#This Row],[APU Trend]])^5</f>
        <v>53.144100000000016</v>
      </c>
      <c r="L884" s="55">
        <f>Table1[[#This Row],[APU
(units)]]*(1+Table1[[#This Row],[APU Trend]])^6</f>
        <v>47.829690000000014</v>
      </c>
      <c r="M884" s="55">
        <f>Table1[[#This Row],[APU
(units)]]*(1+Table1[[#This Row],[APU Trend]])^7</f>
        <v>43.046721000000012</v>
      </c>
      <c r="N884" s="55">
        <f>Table1[[#This Row],[APU
(units)]]*(1+Table1[[#This Row],[APU Trend]])^8</f>
        <v>38.742048900000015</v>
      </c>
      <c r="O884" s="55">
        <f>Table1[[#This Row],[APU
(units)]]*(1+Table1[[#This Row],[APU Trend]])^9</f>
        <v>34.867844010000013</v>
      </c>
      <c r="P884" s="55">
        <f>Table1[[#This Row],[APU
(units)]]*(1+Table1[[#This Row],[APU Trend]])^10</f>
        <v>31.381059609000015</v>
      </c>
      <c r="Q884" s="55">
        <f>Table1[[#This Row],[APU
(units)]]*(1+Table1[[#This Row],[APU Trend]])^11</f>
        <v>28.242953648100016</v>
      </c>
      <c r="R884" s="55">
        <f>SUM(Table1[[#This Row],[Oct]:[September]])</f>
        <v>645.81341716710017</v>
      </c>
      <c r="S884" s="55">
        <f>Table1[[#This Row],[On-Hand Stock ($)]]*Table1[[#This Row],[APU Trend]]</f>
        <v>-3.4405056171212109</v>
      </c>
      <c r="T884" s="87">
        <v>-0.1</v>
      </c>
      <c r="U884" s="87" t="b">
        <f>IF(AND(Table1[[#This Row],[INVENTROY SIZING]]&lt;0,Table1[[#This Row],[Lead Time (days)]]&lt;30),TRUE,FALSE)</f>
        <v>1</v>
      </c>
      <c r="V884" s="28">
        <v>1</v>
      </c>
      <c r="W884" s="28">
        <f>1.65+SQRT((30)*Table1[[#This Row],[Demand variability (COV)]])+(V884*Table1[[#This Row],[APU
(units)]])^2</f>
        <v>8105.5615214431218</v>
      </c>
      <c r="X884" s="28">
        <f>(Table1[[#This Row],[INVENTORY IN UNITS ON HAND]]-W884)*Table1[[#This Row],[Std. Price ($)]]</f>
        <v>-62517.918858116318</v>
      </c>
      <c r="Y884" s="28">
        <v>0.51</v>
      </c>
      <c r="Z884" s="28">
        <v>2</v>
      </c>
    </row>
    <row r="885" spans="1:26" x14ac:dyDescent="0.15">
      <c r="A885" s="31">
        <v>80519.245314686399</v>
      </c>
      <c r="B885" s="32">
        <v>23.133999999999997</v>
      </c>
      <c r="C885" s="32">
        <v>1395.4314231000001</v>
      </c>
      <c r="D885" s="32">
        <f>C885/Table1[[#This Row],[Std. Price ($)]]</f>
        <v>60.319504759228849</v>
      </c>
      <c r="E885" s="28">
        <v>66</v>
      </c>
      <c r="F885" s="28">
        <f>Table1[[#This Row],[APU
(units)]]*(1+Table1[[#This Row],[APU Trend]])^0</f>
        <v>66</v>
      </c>
      <c r="G885" s="28">
        <f>Table1[[#This Row],[APU
(units)]]*(1+Table1[[#This Row],[APU Trend]])^1</f>
        <v>52.800000000000004</v>
      </c>
      <c r="H885" s="28">
        <f>Table1[[#This Row],[APU
(units)]]*(1+Table1[[#This Row],[APU Trend]])^2</f>
        <v>42.240000000000009</v>
      </c>
      <c r="I885" s="55">
        <f>Table1[[#This Row],[APU
(units)]]*(1+Table1[[#This Row],[APU Trend]])^3</f>
        <v>33.792000000000009</v>
      </c>
      <c r="J885" s="55">
        <f>Table1[[#This Row],[APU
(units)]]*(1+Table1[[#This Row],[APU Trend]])^4</f>
        <v>27.033600000000014</v>
      </c>
      <c r="K885" s="55">
        <f>Table1[[#This Row],[APU
(units)]]*(1+Table1[[#This Row],[APU Trend]])^5</f>
        <v>21.626880000000014</v>
      </c>
      <c r="L885" s="55">
        <f>Table1[[#This Row],[APU
(units)]]*(1+Table1[[#This Row],[APU Trend]])^6</f>
        <v>17.301504000000008</v>
      </c>
      <c r="M885" s="55">
        <f>Table1[[#This Row],[APU
(units)]]*(1+Table1[[#This Row],[APU Trend]])^7</f>
        <v>13.84120320000001</v>
      </c>
      <c r="N885" s="55">
        <f>Table1[[#This Row],[APU
(units)]]*(1+Table1[[#This Row],[APU Trend]])^8</f>
        <v>11.072962560000009</v>
      </c>
      <c r="O885" s="55">
        <f>Table1[[#This Row],[APU
(units)]]*(1+Table1[[#This Row],[APU Trend]])^9</f>
        <v>8.8583700480000083</v>
      </c>
      <c r="P885" s="55">
        <f>Table1[[#This Row],[APU
(units)]]*(1+Table1[[#This Row],[APU Trend]])^10</f>
        <v>7.0866960384000075</v>
      </c>
      <c r="Q885" s="55">
        <f>Table1[[#This Row],[APU
(units)]]*(1+Table1[[#This Row],[APU Trend]])^11</f>
        <v>5.6693568307200062</v>
      </c>
      <c r="R885" s="55">
        <f>SUM(Table1[[#This Row],[Oct]:[September]])</f>
        <v>307.32257267712009</v>
      </c>
      <c r="S885" s="55">
        <f>Table1[[#This Row],[On-Hand Stock ($)]]*Table1[[#This Row],[APU Trend]]</f>
        <v>-279.08628462000001</v>
      </c>
      <c r="T885" s="87">
        <v>-0.2</v>
      </c>
      <c r="U885" s="87" t="b">
        <f>IF(AND(Table1[[#This Row],[INVENTROY SIZING]]&lt;0,Table1[[#This Row],[Lead Time (days)]]&lt;30),TRUE,FALSE)</f>
        <v>1</v>
      </c>
      <c r="V885" s="28">
        <v>1</v>
      </c>
      <c r="W885" s="28">
        <f>1.65+SQRT((30)*Table1[[#This Row],[Demand variability (COV)]])+(V885*Table1[[#This Row],[APU
(units)]])^2</f>
        <v>4363.8949979983981</v>
      </c>
      <c r="X885" s="28">
        <f>(Table1[[#This Row],[INVENTORY IN UNITS ON HAND]]-W885)*Table1[[#This Row],[Std. Price ($)]]</f>
        <v>-99558.91546059493</v>
      </c>
      <c r="Y885" s="28">
        <v>1.3</v>
      </c>
      <c r="Z885" s="28">
        <v>15</v>
      </c>
    </row>
    <row r="886" spans="1:26" x14ac:dyDescent="0.15">
      <c r="A886" s="31">
        <v>63390.615405505399</v>
      </c>
      <c r="B886" s="32">
        <v>5.0671200000000001</v>
      </c>
      <c r="C886" s="32">
        <v>116.1107223452763</v>
      </c>
      <c r="D886" s="32">
        <f>C886/Table1[[#This Row],[Std. Price ($)]]</f>
        <v>22.914539688279792</v>
      </c>
      <c r="E886" s="28">
        <v>34</v>
      </c>
      <c r="F886" s="28">
        <f>Table1[[#This Row],[APU
(units)]]*(1+Table1[[#This Row],[APU Trend]])^0</f>
        <v>34</v>
      </c>
      <c r="G886" s="28">
        <f>Table1[[#This Row],[APU
(units)]]*(1+Table1[[#This Row],[APU Trend]])^1</f>
        <v>74.800000000000011</v>
      </c>
      <c r="H886" s="28">
        <f>Table1[[#This Row],[APU
(units)]]*(1+Table1[[#This Row],[APU Trend]])^2</f>
        <v>164.56000000000003</v>
      </c>
      <c r="I886" s="55">
        <f>Table1[[#This Row],[APU
(units)]]*(1+Table1[[#This Row],[APU Trend]])^3</f>
        <v>362.0320000000001</v>
      </c>
      <c r="J886" s="55">
        <f>Table1[[#This Row],[APU
(units)]]*(1+Table1[[#This Row],[APU Trend]])^4</f>
        <v>796.47040000000027</v>
      </c>
      <c r="K886" s="55">
        <f>Table1[[#This Row],[APU
(units)]]*(1+Table1[[#This Row],[APU Trend]])^5</f>
        <v>1752.2348800000007</v>
      </c>
      <c r="L886" s="55">
        <f>Table1[[#This Row],[APU
(units)]]*(1+Table1[[#This Row],[APU Trend]])^6</f>
        <v>3854.9167360000019</v>
      </c>
      <c r="M886" s="55">
        <f>Table1[[#This Row],[APU
(units)]]*(1+Table1[[#This Row],[APU Trend]])^7</f>
        <v>8480.8168192000048</v>
      </c>
      <c r="N886" s="55">
        <f>Table1[[#This Row],[APU
(units)]]*(1+Table1[[#This Row],[APU Trend]])^8</f>
        <v>18657.797002240011</v>
      </c>
      <c r="O886" s="55">
        <f>Table1[[#This Row],[APU
(units)]]*(1+Table1[[#This Row],[APU Trend]])^9</f>
        <v>41047.153404928024</v>
      </c>
      <c r="P886" s="55">
        <f>Table1[[#This Row],[APU
(units)]]*(1+Table1[[#This Row],[APU Trend]])^10</f>
        <v>90303.737490841668</v>
      </c>
      <c r="Q886" s="55">
        <f>Table1[[#This Row],[APU
(units)]]*(1+Table1[[#This Row],[APU Trend]])^11</f>
        <v>198668.22247985168</v>
      </c>
      <c r="R886" s="55">
        <f>SUM(Table1[[#This Row],[Oct]:[September]])</f>
        <v>364196.74121306138</v>
      </c>
      <c r="S886" s="55">
        <f>Table1[[#This Row],[On-Hand Stock ($)]]*Table1[[#This Row],[APU Trend]]</f>
        <v>139.33286681433157</v>
      </c>
      <c r="T886" s="87">
        <v>1.2</v>
      </c>
      <c r="U886" s="87" t="b">
        <f>IF(AND(Table1[[#This Row],[INVENTROY SIZING]]&lt;0,Table1[[#This Row],[Lead Time (days)]]&lt;30),TRUE,FALSE)</f>
        <v>0</v>
      </c>
      <c r="V886" s="28">
        <v>0.94</v>
      </c>
      <c r="W886" s="28">
        <f>1.65+SQRT((30)*Table1[[#This Row],[Demand variability (COV)]])+(V886*Table1[[#This Row],[APU
(units)]])^2</f>
        <v>1030.8181775088326</v>
      </c>
      <c r="X886" s="28">
        <f>(Table1[[#This Row],[INVENTORY IN UNITS ON HAND]]-W886)*Table1[[#This Row],[Std. Price ($)]]</f>
        <v>-5107.1686812732796</v>
      </c>
      <c r="Y886" s="28">
        <v>1.99</v>
      </c>
      <c r="Z886" s="28">
        <v>8</v>
      </c>
    </row>
    <row r="887" spans="1:26" x14ac:dyDescent="0.15">
      <c r="A887" s="31">
        <v>68278.330934614743</v>
      </c>
      <c r="B887" s="32">
        <v>7.1035999999999992</v>
      </c>
      <c r="C887" s="32">
        <v>431.25423834239996</v>
      </c>
      <c r="D887" s="32">
        <f>C887/Table1[[#This Row],[Std. Price ($)]]</f>
        <v>60.709251413705729</v>
      </c>
      <c r="E887" s="28">
        <v>74</v>
      </c>
      <c r="F887" s="28">
        <f>Table1[[#This Row],[APU
(units)]]*(1+Table1[[#This Row],[APU Trend]])^0</f>
        <v>74</v>
      </c>
      <c r="G887" s="28">
        <f>Table1[[#This Row],[APU
(units)]]*(1+Table1[[#This Row],[APU Trend]])^1</f>
        <v>59.2</v>
      </c>
      <c r="H887" s="28">
        <f>Table1[[#This Row],[APU
(units)]]*(1+Table1[[#This Row],[APU Trend]])^2</f>
        <v>47.360000000000007</v>
      </c>
      <c r="I887" s="55">
        <f>Table1[[#This Row],[APU
(units)]]*(1+Table1[[#This Row],[APU Trend]])^3</f>
        <v>37.888000000000012</v>
      </c>
      <c r="J887" s="55">
        <f>Table1[[#This Row],[APU
(units)]]*(1+Table1[[#This Row],[APU Trend]])^4</f>
        <v>30.310400000000016</v>
      </c>
      <c r="K887" s="55">
        <f>Table1[[#This Row],[APU
(units)]]*(1+Table1[[#This Row],[APU Trend]])^5</f>
        <v>24.248320000000014</v>
      </c>
      <c r="L887" s="55">
        <f>Table1[[#This Row],[APU
(units)]]*(1+Table1[[#This Row],[APU Trend]])^6</f>
        <v>19.39865600000001</v>
      </c>
      <c r="M887" s="55">
        <f>Table1[[#This Row],[APU
(units)]]*(1+Table1[[#This Row],[APU Trend]])^7</f>
        <v>15.518924800000011</v>
      </c>
      <c r="N887" s="55">
        <f>Table1[[#This Row],[APU
(units)]]*(1+Table1[[#This Row],[APU Trend]])^8</f>
        <v>12.415139840000011</v>
      </c>
      <c r="O887" s="55">
        <f>Table1[[#This Row],[APU
(units)]]*(1+Table1[[#This Row],[APU Trend]])^9</f>
        <v>9.932111872000009</v>
      </c>
      <c r="P887" s="55">
        <f>Table1[[#This Row],[APU
(units)]]*(1+Table1[[#This Row],[APU Trend]])^10</f>
        <v>7.9456894976000081</v>
      </c>
      <c r="Q887" s="55">
        <f>Table1[[#This Row],[APU
(units)]]*(1+Table1[[#This Row],[APU Trend]])^11</f>
        <v>6.3565515980800065</v>
      </c>
      <c r="R887" s="55">
        <f>SUM(Table1[[#This Row],[Oct]:[September]])</f>
        <v>344.5737936076801</v>
      </c>
      <c r="S887" s="55">
        <f>Table1[[#This Row],[On-Hand Stock ($)]]*Table1[[#This Row],[APU Trend]]</f>
        <v>-86.250847668479992</v>
      </c>
      <c r="T887" s="87">
        <v>-0.2</v>
      </c>
      <c r="U887" s="87" t="b">
        <f>IF(AND(Table1[[#This Row],[INVENTROY SIZING]]&lt;0,Table1[[#This Row],[Lead Time (days)]]&lt;30),TRUE,FALSE)</f>
        <v>1</v>
      </c>
      <c r="V887" s="28">
        <v>1</v>
      </c>
      <c r="W887" s="28">
        <f>1.65+SQRT((30)*Table1[[#This Row],[Demand variability (COV)]])+(V887*Table1[[#This Row],[APU
(units)]])^2</f>
        <v>5483.6249476985158</v>
      </c>
      <c r="X887" s="28">
        <f>(Table1[[#This Row],[INVENTORY IN UNITS ON HAND]]-W887)*Table1[[#This Row],[Std. Price ($)]]</f>
        <v>-38522.223940128773</v>
      </c>
      <c r="Y887" s="28">
        <v>1.19</v>
      </c>
      <c r="Z887" s="28">
        <v>16</v>
      </c>
    </row>
    <row r="888" spans="1:26" x14ac:dyDescent="0.15">
      <c r="A888" s="31">
        <v>62578.560969819395</v>
      </c>
      <c r="B888" s="32">
        <v>6.2281199999999997</v>
      </c>
      <c r="C888" s="32">
        <v>167.43353601763462</v>
      </c>
      <c r="D888" s="32">
        <f>C888/Table1[[#This Row],[Std. Price ($)]]</f>
        <v>26.883479447671952</v>
      </c>
      <c r="E888" s="28">
        <v>98</v>
      </c>
      <c r="F888" s="28">
        <f>Table1[[#This Row],[APU
(units)]]*(1+Table1[[#This Row],[APU Trend]])^0</f>
        <v>98</v>
      </c>
      <c r="G888" s="28">
        <f>Table1[[#This Row],[APU
(units)]]*(1+Table1[[#This Row],[APU Trend]])^1</f>
        <v>117.6</v>
      </c>
      <c r="H888" s="28">
        <f>Table1[[#This Row],[APU
(units)]]*(1+Table1[[#This Row],[APU Trend]])^2</f>
        <v>141.12</v>
      </c>
      <c r="I888" s="55">
        <f>Table1[[#This Row],[APU
(units)]]*(1+Table1[[#This Row],[APU Trend]])^3</f>
        <v>169.34399999999999</v>
      </c>
      <c r="J888" s="55">
        <f>Table1[[#This Row],[APU
(units)]]*(1+Table1[[#This Row],[APU Trend]])^4</f>
        <v>203.21279999999999</v>
      </c>
      <c r="K888" s="55">
        <f>Table1[[#This Row],[APU
(units)]]*(1+Table1[[#This Row],[APU Trend]])^5</f>
        <v>243.85535999999999</v>
      </c>
      <c r="L888" s="55">
        <f>Table1[[#This Row],[APU
(units)]]*(1+Table1[[#This Row],[APU Trend]])^6</f>
        <v>292.62643199999997</v>
      </c>
      <c r="M888" s="55">
        <f>Table1[[#This Row],[APU
(units)]]*(1+Table1[[#This Row],[APU Trend]])^7</f>
        <v>351.15171839999994</v>
      </c>
      <c r="N888" s="55">
        <f>Table1[[#This Row],[APU
(units)]]*(1+Table1[[#This Row],[APU Trend]])^8</f>
        <v>421.38206207999991</v>
      </c>
      <c r="O888" s="55">
        <f>Table1[[#This Row],[APU
(units)]]*(1+Table1[[#This Row],[APU Trend]])^9</f>
        <v>505.65847449599994</v>
      </c>
      <c r="P888" s="55">
        <f>Table1[[#This Row],[APU
(units)]]*(1+Table1[[#This Row],[APU Trend]])^10</f>
        <v>606.79016939519988</v>
      </c>
      <c r="Q888" s="55">
        <f>Table1[[#This Row],[APU
(units)]]*(1+Table1[[#This Row],[APU Trend]])^11</f>
        <v>728.1482032742399</v>
      </c>
      <c r="R888" s="55">
        <f>SUM(Table1[[#This Row],[Oct]:[September]])</f>
        <v>3878.8892196454399</v>
      </c>
      <c r="S888" s="55">
        <f>Table1[[#This Row],[On-Hand Stock ($)]]*Table1[[#This Row],[APU Trend]]</f>
        <v>33.486707203526926</v>
      </c>
      <c r="T888" s="87">
        <v>0.2</v>
      </c>
      <c r="U888" s="87" t="b">
        <f>IF(AND(Table1[[#This Row],[INVENTROY SIZING]]&lt;0,Table1[[#This Row],[Lead Time (days)]]&lt;30),TRUE,FALSE)</f>
        <v>0</v>
      </c>
      <c r="V888" s="28">
        <v>0.83</v>
      </c>
      <c r="W888" s="28">
        <f>1.65+SQRT((30)*Table1[[#This Row],[Demand variability (COV)]])+(V888*Table1[[#This Row],[APU
(units)]])^2</f>
        <v>6623.3501435778071</v>
      </c>
      <c r="X888" s="28">
        <f>(Table1[[#This Row],[INVENTORY IN UNITS ON HAND]]-W888)*Table1[[#This Row],[Std. Price ($)]]</f>
        <v>-41083.585960202181</v>
      </c>
      <c r="Y888" s="28">
        <v>1.01</v>
      </c>
      <c r="Z888" s="28">
        <v>6</v>
      </c>
    </row>
    <row r="889" spans="1:26" x14ac:dyDescent="0.15">
      <c r="A889" s="31">
        <v>59627.688040663132</v>
      </c>
      <c r="B889" s="32">
        <v>107.07</v>
      </c>
      <c r="C889" s="32">
        <v>2330.6993968866664</v>
      </c>
      <c r="D889" s="32">
        <f>C889/Table1[[#This Row],[Std. Price ($)]]</f>
        <v>21.767996608636093</v>
      </c>
      <c r="E889" s="28">
        <v>82</v>
      </c>
      <c r="F889" s="28">
        <f>Table1[[#This Row],[APU
(units)]]*(1+Table1[[#This Row],[APU Trend]])^0</f>
        <v>82</v>
      </c>
      <c r="G889" s="28">
        <f>Table1[[#This Row],[APU
(units)]]*(1+Table1[[#This Row],[APU Trend]])^1</f>
        <v>49.199999999999996</v>
      </c>
      <c r="H889" s="28">
        <f>Table1[[#This Row],[APU
(units)]]*(1+Table1[[#This Row],[APU Trend]])^2</f>
        <v>29.52</v>
      </c>
      <c r="I889" s="55">
        <f>Table1[[#This Row],[APU
(units)]]*(1+Table1[[#This Row],[APU Trend]])^3</f>
        <v>17.712</v>
      </c>
      <c r="J889" s="55">
        <f>Table1[[#This Row],[APU
(units)]]*(1+Table1[[#This Row],[APU Trend]])^4</f>
        <v>10.6272</v>
      </c>
      <c r="K889" s="55">
        <f>Table1[[#This Row],[APU
(units)]]*(1+Table1[[#This Row],[APU Trend]])^5</f>
        <v>6.3763199999999998</v>
      </c>
      <c r="L889" s="55">
        <f>Table1[[#This Row],[APU
(units)]]*(1+Table1[[#This Row],[APU Trend]])^6</f>
        <v>3.8257919999999999</v>
      </c>
      <c r="M889" s="55">
        <f>Table1[[#This Row],[APU
(units)]]*(1+Table1[[#This Row],[APU Trend]])^7</f>
        <v>2.2954751999999998</v>
      </c>
      <c r="N889" s="55">
        <f>Table1[[#This Row],[APU
(units)]]*(1+Table1[[#This Row],[APU Trend]])^8</f>
        <v>1.3772851199999998</v>
      </c>
      <c r="O889" s="55">
        <f>Table1[[#This Row],[APU
(units)]]*(1+Table1[[#This Row],[APU Trend]])^9</f>
        <v>0.82637107199999993</v>
      </c>
      <c r="P889" s="55">
        <f>Table1[[#This Row],[APU
(units)]]*(1+Table1[[#This Row],[APU Trend]])^10</f>
        <v>0.49582264319999991</v>
      </c>
      <c r="Q889" s="55">
        <f>Table1[[#This Row],[APU
(units)]]*(1+Table1[[#This Row],[APU Trend]])^11</f>
        <v>0.29749358591999997</v>
      </c>
      <c r="R889" s="55">
        <f>SUM(Table1[[#This Row],[Oct]:[September]])</f>
        <v>204.55375962111998</v>
      </c>
      <c r="S889" s="55">
        <f>Table1[[#This Row],[On-Hand Stock ($)]]*Table1[[#This Row],[APU Trend]]</f>
        <v>-932.27975875466655</v>
      </c>
      <c r="T889" s="87">
        <v>-0.4</v>
      </c>
      <c r="U889" s="87" t="b">
        <f>IF(AND(Table1[[#This Row],[INVENTROY SIZING]]&lt;0,Table1[[#This Row],[Lead Time (days)]]&lt;30),TRUE,FALSE)</f>
        <v>1</v>
      </c>
      <c r="V889" s="28">
        <v>1</v>
      </c>
      <c r="W889" s="28">
        <f>1.65+SQRT((30)*Table1[[#This Row],[Demand variability (COV)]])+(V889*Table1[[#This Row],[APU
(units)]])^2</f>
        <v>6729.9627717305693</v>
      </c>
      <c r="X889" s="28">
        <f>(Table1[[#This Row],[INVENTORY IN UNITS ON HAND]]-W889)*Table1[[#This Row],[Std. Price ($)]]</f>
        <v>-718246.4145723054</v>
      </c>
      <c r="Y889" s="28">
        <v>0.62</v>
      </c>
      <c r="Z889" s="28">
        <v>11</v>
      </c>
    </row>
    <row r="890" spans="1:26" x14ac:dyDescent="0.15">
      <c r="A890" s="31">
        <v>95065.28912945342</v>
      </c>
      <c r="B890" s="32">
        <v>29.626960009999998</v>
      </c>
      <c r="C890" s="32">
        <v>224.96108478408797</v>
      </c>
      <c r="D890" s="32">
        <f>C890/Table1[[#This Row],[Std. Price ($)]]</f>
        <v>7.5931207490797838</v>
      </c>
      <c r="E890" s="28">
        <v>98</v>
      </c>
      <c r="F890" s="28">
        <f>Table1[[#This Row],[APU
(units)]]*(1+Table1[[#This Row],[APU Trend]])^0</f>
        <v>98</v>
      </c>
      <c r="G890" s="28">
        <f>Table1[[#This Row],[APU
(units)]]*(1+Table1[[#This Row],[APU Trend]])^1</f>
        <v>176.4</v>
      </c>
      <c r="H890" s="28">
        <f>Table1[[#This Row],[APU
(units)]]*(1+Table1[[#This Row],[APU Trend]])^2</f>
        <v>317.52000000000004</v>
      </c>
      <c r="I890" s="55">
        <f>Table1[[#This Row],[APU
(units)]]*(1+Table1[[#This Row],[APU Trend]])^3</f>
        <v>571.53600000000006</v>
      </c>
      <c r="J890" s="55">
        <f>Table1[[#This Row],[APU
(units)]]*(1+Table1[[#This Row],[APU Trend]])^4</f>
        <v>1028.7648000000002</v>
      </c>
      <c r="K890" s="55">
        <f>Table1[[#This Row],[APU
(units)]]*(1+Table1[[#This Row],[APU Trend]])^5</f>
        <v>1851.7766400000005</v>
      </c>
      <c r="L890" s="55">
        <f>Table1[[#This Row],[APU
(units)]]*(1+Table1[[#This Row],[APU Trend]])^6</f>
        <v>3333.1979520000009</v>
      </c>
      <c r="M890" s="55">
        <f>Table1[[#This Row],[APU
(units)]]*(1+Table1[[#This Row],[APU Trend]])^7</f>
        <v>5999.7563136000017</v>
      </c>
      <c r="N890" s="55">
        <f>Table1[[#This Row],[APU
(units)]]*(1+Table1[[#This Row],[APU Trend]])^8</f>
        <v>10799.561364480003</v>
      </c>
      <c r="O890" s="55">
        <f>Table1[[#This Row],[APU
(units)]]*(1+Table1[[#This Row],[APU Trend]])^9</f>
        <v>19439.210456064007</v>
      </c>
      <c r="P890" s="55">
        <f>Table1[[#This Row],[APU
(units)]]*(1+Table1[[#This Row],[APU Trend]])^10</f>
        <v>34990.578820915216</v>
      </c>
      <c r="Q890" s="55">
        <f>Table1[[#This Row],[APU
(units)]]*(1+Table1[[#This Row],[APU Trend]])^11</f>
        <v>62983.041877647396</v>
      </c>
      <c r="R890" s="55">
        <f>SUM(Table1[[#This Row],[Oct]:[September]])</f>
        <v>141589.34422470664</v>
      </c>
      <c r="S890" s="55">
        <f>Table1[[#This Row],[On-Hand Stock ($)]]*Table1[[#This Row],[APU Trend]]</f>
        <v>179.9688678272704</v>
      </c>
      <c r="T890" s="87">
        <v>0.8</v>
      </c>
      <c r="U890" s="87" t="b">
        <f>IF(AND(Table1[[#This Row],[INVENTROY SIZING]]&lt;0,Table1[[#This Row],[Lead Time (days)]]&lt;30),TRUE,FALSE)</f>
        <v>0</v>
      </c>
      <c r="V890" s="28">
        <v>1</v>
      </c>
      <c r="W890" s="28">
        <f>1.65+SQRT((30)*Table1[[#This Row],[Demand variability (COV)]])+(V890*Table1[[#This Row],[APU
(units)]])^2</f>
        <v>9609.4049966711045</v>
      </c>
      <c r="X890" s="28">
        <f>(Table1[[#This Row],[INVENTORY IN UNITS ON HAND]]-W890)*Table1[[#This Row],[Std. Price ($)]]</f>
        <v>-284472.49647148489</v>
      </c>
      <c r="Y890" s="28">
        <v>0.47</v>
      </c>
      <c r="Z890" s="28">
        <v>4</v>
      </c>
    </row>
    <row r="891" spans="1:26" x14ac:dyDescent="0.15">
      <c r="A891" s="31">
        <v>38956.793456788109</v>
      </c>
      <c r="B891" s="32">
        <v>11.38683</v>
      </c>
      <c r="C891" s="32">
        <v>430.17716365066673</v>
      </c>
      <c r="D891" s="32">
        <f>C891/Table1[[#This Row],[Std. Price ($)]]</f>
        <v>37.778483006303489</v>
      </c>
      <c r="E891" s="28">
        <v>50</v>
      </c>
      <c r="F891" s="28">
        <f>Table1[[#This Row],[APU
(units)]]*(1+Table1[[#This Row],[APU Trend]])^0</f>
        <v>50</v>
      </c>
      <c r="G891" s="28">
        <f>Table1[[#This Row],[APU
(units)]]*(1+Table1[[#This Row],[APU Trend]])^1</f>
        <v>125</v>
      </c>
      <c r="H891" s="28">
        <f>Table1[[#This Row],[APU
(units)]]*(1+Table1[[#This Row],[APU Trend]])^2</f>
        <v>312.5</v>
      </c>
      <c r="I891" s="55">
        <f>Table1[[#This Row],[APU
(units)]]*(1+Table1[[#This Row],[APU Trend]])^3</f>
        <v>781.25</v>
      </c>
      <c r="J891" s="55">
        <f>Table1[[#This Row],[APU
(units)]]*(1+Table1[[#This Row],[APU Trend]])^4</f>
        <v>1953.125</v>
      </c>
      <c r="K891" s="55">
        <f>Table1[[#This Row],[APU
(units)]]*(1+Table1[[#This Row],[APU Trend]])^5</f>
        <v>4882.8125</v>
      </c>
      <c r="L891" s="55">
        <f>Table1[[#This Row],[APU
(units)]]*(1+Table1[[#This Row],[APU Trend]])^6</f>
        <v>12207.03125</v>
      </c>
      <c r="M891" s="55">
        <f>Table1[[#This Row],[APU
(units)]]*(1+Table1[[#This Row],[APU Trend]])^7</f>
        <v>30517.578125</v>
      </c>
      <c r="N891" s="55">
        <f>Table1[[#This Row],[APU
(units)]]*(1+Table1[[#This Row],[APU Trend]])^8</f>
        <v>76293.9453125</v>
      </c>
      <c r="O891" s="55">
        <f>Table1[[#This Row],[APU
(units)]]*(1+Table1[[#This Row],[APU Trend]])^9</f>
        <v>190734.86328125</v>
      </c>
      <c r="P891" s="55">
        <f>Table1[[#This Row],[APU
(units)]]*(1+Table1[[#This Row],[APU Trend]])^10</f>
        <v>476837.158203125</v>
      </c>
      <c r="Q891" s="55">
        <f>Table1[[#This Row],[APU
(units)]]*(1+Table1[[#This Row],[APU Trend]])^11</f>
        <v>1192092.8955078125</v>
      </c>
      <c r="R891" s="55">
        <f>SUM(Table1[[#This Row],[Oct]:[September]])</f>
        <v>1986788.1591796875</v>
      </c>
      <c r="S891" s="55">
        <f>Table1[[#This Row],[On-Hand Stock ($)]]*Table1[[#This Row],[APU Trend]]</f>
        <v>645.26574547600012</v>
      </c>
      <c r="T891" s="87">
        <v>1.5</v>
      </c>
      <c r="U891" s="87" t="b">
        <f>IF(AND(Table1[[#This Row],[INVENTROY SIZING]]&lt;0,Table1[[#This Row],[Lead Time (days)]]&lt;30),TRUE,FALSE)</f>
        <v>0</v>
      </c>
      <c r="V891" s="28">
        <v>1</v>
      </c>
      <c r="W891" s="28">
        <f>1.65+SQRT((30)*Table1[[#This Row],[Demand variability (COV)]])+(V891*Table1[[#This Row],[APU
(units)]])^2</f>
        <v>2507.4980766068852</v>
      </c>
      <c r="X891" s="28">
        <f>(Table1[[#This Row],[INVENTORY IN UNITS ON HAND]]-W891)*Table1[[#This Row],[Std. Price ($)]]</f>
        <v>-28122.277159998914</v>
      </c>
      <c r="Y891" s="28">
        <v>1.1399999999999999</v>
      </c>
      <c r="Z891" s="28">
        <v>16</v>
      </c>
    </row>
    <row r="892" spans="1:26" x14ac:dyDescent="0.15">
      <c r="A892" s="31">
        <v>22099.88081145766</v>
      </c>
      <c r="B892" s="32">
        <v>9.53203231</v>
      </c>
      <c r="C892" s="32">
        <v>131.48730525617648</v>
      </c>
      <c r="D892" s="32">
        <f>C892/Table1[[#This Row],[Std. Price ($)]]</f>
        <v>13.794257193005306</v>
      </c>
      <c r="E892" s="28">
        <v>34</v>
      </c>
      <c r="F892" s="28">
        <f>Table1[[#This Row],[APU
(units)]]*(1+Table1[[#This Row],[APU Trend]])^0</f>
        <v>34</v>
      </c>
      <c r="G892" s="28">
        <f>Table1[[#This Row],[APU
(units)]]*(1+Table1[[#This Row],[APU Trend]])^1</f>
        <v>40.799999999999997</v>
      </c>
      <c r="H892" s="28">
        <f>Table1[[#This Row],[APU
(units)]]*(1+Table1[[#This Row],[APU Trend]])^2</f>
        <v>48.96</v>
      </c>
      <c r="I892" s="55">
        <f>Table1[[#This Row],[APU
(units)]]*(1+Table1[[#This Row],[APU Trend]])^3</f>
        <v>58.752000000000002</v>
      </c>
      <c r="J892" s="55">
        <f>Table1[[#This Row],[APU
(units)]]*(1+Table1[[#This Row],[APU Trend]])^4</f>
        <v>70.502399999999994</v>
      </c>
      <c r="K892" s="55">
        <f>Table1[[#This Row],[APU
(units)]]*(1+Table1[[#This Row],[APU Trend]])^5</f>
        <v>84.602879999999999</v>
      </c>
      <c r="L892" s="55">
        <f>Table1[[#This Row],[APU
(units)]]*(1+Table1[[#This Row],[APU Trend]])^6</f>
        <v>101.523456</v>
      </c>
      <c r="M892" s="55">
        <f>Table1[[#This Row],[APU
(units)]]*(1+Table1[[#This Row],[APU Trend]])^7</f>
        <v>121.82814719999999</v>
      </c>
      <c r="N892" s="55">
        <f>Table1[[#This Row],[APU
(units)]]*(1+Table1[[#This Row],[APU Trend]])^8</f>
        <v>146.19377663999998</v>
      </c>
      <c r="O892" s="55">
        <f>Table1[[#This Row],[APU
(units)]]*(1+Table1[[#This Row],[APU Trend]])^9</f>
        <v>175.43253196799998</v>
      </c>
      <c r="P892" s="55">
        <f>Table1[[#This Row],[APU
(units)]]*(1+Table1[[#This Row],[APU Trend]])^10</f>
        <v>210.51903836159997</v>
      </c>
      <c r="Q892" s="55">
        <f>Table1[[#This Row],[APU
(units)]]*(1+Table1[[#This Row],[APU Trend]])^11</f>
        <v>252.62284603391996</v>
      </c>
      <c r="R892" s="55">
        <f>SUM(Table1[[#This Row],[Oct]:[September]])</f>
        <v>1345.73707620352</v>
      </c>
      <c r="S892" s="55">
        <f>Table1[[#This Row],[On-Hand Stock ($)]]*Table1[[#This Row],[APU Trend]]</f>
        <v>26.297461051235299</v>
      </c>
      <c r="T892" s="87">
        <v>0.2</v>
      </c>
      <c r="U892" s="87" t="b">
        <f>IF(AND(Table1[[#This Row],[INVENTROY SIZING]]&lt;0,Table1[[#This Row],[Lead Time (days)]]&lt;30),TRUE,FALSE)</f>
        <v>0</v>
      </c>
      <c r="V892" s="28">
        <v>0.84</v>
      </c>
      <c r="W892" s="28">
        <f>1.65+SQRT((30)*Table1[[#This Row],[Demand variability (COV)]])+(V892*Table1[[#This Row],[APU
(units)]])^2</f>
        <v>820.06221278752582</v>
      </c>
      <c r="X892" s="28">
        <f>(Table1[[#This Row],[INVENTORY IN UNITS ON HAND]]-W892)*Table1[[#This Row],[Std. Price ($)]]</f>
        <v>-7685.3722032446149</v>
      </c>
      <c r="Y892" s="28">
        <v>0.25</v>
      </c>
      <c r="Z892" s="28">
        <v>26</v>
      </c>
    </row>
    <row r="893" spans="1:26" x14ac:dyDescent="0.15">
      <c r="A893" s="31">
        <v>66104.147126917946</v>
      </c>
      <c r="B893" s="32">
        <v>11.49051375</v>
      </c>
      <c r="C893" s="32">
        <v>129.44186630069694</v>
      </c>
      <c r="D893" s="32">
        <f>C893/Table1[[#This Row],[Std. Price ($)]]</f>
        <v>11.265106949695522</v>
      </c>
      <c r="E893" s="28">
        <v>34</v>
      </c>
      <c r="F893" s="28">
        <f>Table1[[#This Row],[APU
(units)]]*(1+Table1[[#This Row],[APU Trend]])^0</f>
        <v>34</v>
      </c>
      <c r="G893" s="28">
        <f>Table1[[#This Row],[APU
(units)]]*(1+Table1[[#This Row],[APU Trend]])^1</f>
        <v>30.6</v>
      </c>
      <c r="H893" s="28">
        <f>Table1[[#This Row],[APU
(units)]]*(1+Table1[[#This Row],[APU Trend]])^2</f>
        <v>27.540000000000003</v>
      </c>
      <c r="I893" s="55">
        <f>Table1[[#This Row],[APU
(units)]]*(1+Table1[[#This Row],[APU Trend]])^3</f>
        <v>24.786000000000001</v>
      </c>
      <c r="J893" s="55">
        <f>Table1[[#This Row],[APU
(units)]]*(1+Table1[[#This Row],[APU Trend]])^4</f>
        <v>22.307400000000005</v>
      </c>
      <c r="K893" s="55">
        <f>Table1[[#This Row],[APU
(units)]]*(1+Table1[[#This Row],[APU Trend]])^5</f>
        <v>20.076660000000007</v>
      </c>
      <c r="L893" s="55">
        <f>Table1[[#This Row],[APU
(units)]]*(1+Table1[[#This Row],[APU Trend]])^6</f>
        <v>18.068994000000007</v>
      </c>
      <c r="M893" s="55">
        <f>Table1[[#This Row],[APU
(units)]]*(1+Table1[[#This Row],[APU Trend]])^7</f>
        <v>16.262094600000005</v>
      </c>
      <c r="N893" s="55">
        <f>Table1[[#This Row],[APU
(units)]]*(1+Table1[[#This Row],[APU Trend]])^8</f>
        <v>14.635885140000005</v>
      </c>
      <c r="O893" s="55">
        <f>Table1[[#This Row],[APU
(units)]]*(1+Table1[[#This Row],[APU Trend]])^9</f>
        <v>13.172296626000005</v>
      </c>
      <c r="P893" s="55">
        <f>Table1[[#This Row],[APU
(units)]]*(1+Table1[[#This Row],[APU Trend]])^10</f>
        <v>11.855066963400006</v>
      </c>
      <c r="Q893" s="55">
        <f>Table1[[#This Row],[APU
(units)]]*(1+Table1[[#This Row],[APU Trend]])^11</f>
        <v>10.669560267060007</v>
      </c>
      <c r="R893" s="55">
        <f>SUM(Table1[[#This Row],[Oct]:[September]])</f>
        <v>243.97395759646005</v>
      </c>
      <c r="S893" s="55">
        <f>Table1[[#This Row],[On-Hand Stock ($)]]*Table1[[#This Row],[APU Trend]]</f>
        <v>-12.944186630069694</v>
      </c>
      <c r="T893" s="87">
        <v>-0.1</v>
      </c>
      <c r="U893" s="87" t="b">
        <f>IF(AND(Table1[[#This Row],[INVENTROY SIZING]]&lt;0,Table1[[#This Row],[Lead Time (days)]]&lt;30),TRUE,FALSE)</f>
        <v>1</v>
      </c>
      <c r="V893" s="28">
        <v>0.8</v>
      </c>
      <c r="W893" s="28">
        <f>1.65+SQRT((30)*Table1[[#This Row],[Demand variability (COV)]])+(V893*Table1[[#This Row],[APU
(units)]])^2</f>
        <v>744.228612787526</v>
      </c>
      <c r="X893" s="28">
        <f>(Table1[[#This Row],[INVENTORY IN UNITS ON HAND]]-W893)*Table1[[#This Row],[Std. Price ($)]]</f>
        <v>-8422.127242077795</v>
      </c>
      <c r="Y893" s="28">
        <v>0.25</v>
      </c>
      <c r="Z893" s="28">
        <v>21</v>
      </c>
    </row>
    <row r="894" spans="1:26" x14ac:dyDescent="0.15">
      <c r="A894" s="31">
        <v>17846.656331167022</v>
      </c>
      <c r="B894" s="32">
        <v>24.853999999999999</v>
      </c>
      <c r="C894" s="32">
        <v>3887.9650322572484</v>
      </c>
      <c r="D894" s="32">
        <f>C894/Table1[[#This Row],[Std. Price ($)]]</f>
        <v>156.43216513467644</v>
      </c>
      <c r="E894" s="28">
        <v>130</v>
      </c>
      <c r="F894" s="28">
        <f>Table1[[#This Row],[APU
(units)]]*(1+Table1[[#This Row],[APU Trend]])^0</f>
        <v>130</v>
      </c>
      <c r="G894" s="28">
        <f>Table1[[#This Row],[APU
(units)]]*(1+Table1[[#This Row],[APU Trend]])^1</f>
        <v>286</v>
      </c>
      <c r="H894" s="28">
        <f>Table1[[#This Row],[APU
(units)]]*(1+Table1[[#This Row],[APU Trend]])^2</f>
        <v>629.20000000000005</v>
      </c>
      <c r="I894" s="55">
        <f>Table1[[#This Row],[APU
(units)]]*(1+Table1[[#This Row],[APU Trend]])^3</f>
        <v>1384.2400000000005</v>
      </c>
      <c r="J894" s="55">
        <f>Table1[[#This Row],[APU
(units)]]*(1+Table1[[#This Row],[APU Trend]])^4</f>
        <v>3045.3280000000009</v>
      </c>
      <c r="K894" s="55">
        <f>Table1[[#This Row],[APU
(units)]]*(1+Table1[[#This Row],[APU Trend]])^5</f>
        <v>6699.7216000000026</v>
      </c>
      <c r="L894" s="55">
        <f>Table1[[#This Row],[APU
(units)]]*(1+Table1[[#This Row],[APU Trend]])^6</f>
        <v>14739.387520000007</v>
      </c>
      <c r="M894" s="55">
        <f>Table1[[#This Row],[APU
(units)]]*(1+Table1[[#This Row],[APU Trend]])^7</f>
        <v>32426.652544000019</v>
      </c>
      <c r="N894" s="55">
        <f>Table1[[#This Row],[APU
(units)]]*(1+Table1[[#This Row],[APU Trend]])^8</f>
        <v>71338.635596800043</v>
      </c>
      <c r="O894" s="55">
        <f>Table1[[#This Row],[APU
(units)]]*(1+Table1[[#This Row],[APU Trend]])^9</f>
        <v>156944.99831296009</v>
      </c>
      <c r="P894" s="55">
        <f>Table1[[#This Row],[APU
(units)]]*(1+Table1[[#This Row],[APU Trend]])^10</f>
        <v>345278.99628851225</v>
      </c>
      <c r="Q894" s="55">
        <f>Table1[[#This Row],[APU
(units)]]*(1+Table1[[#This Row],[APU Trend]])^11</f>
        <v>759613.79183472705</v>
      </c>
      <c r="R894" s="55">
        <f>SUM(Table1[[#This Row],[Oct]:[September]])</f>
        <v>1392516.9516969994</v>
      </c>
      <c r="S894" s="55">
        <f>Table1[[#This Row],[On-Hand Stock ($)]]*Table1[[#This Row],[APU Trend]]</f>
        <v>4665.5580387086975</v>
      </c>
      <c r="T894" s="87">
        <v>1.2</v>
      </c>
      <c r="U894" s="87" t="b">
        <f>IF(AND(Table1[[#This Row],[INVENTROY SIZING]]&lt;0,Table1[[#This Row],[Lead Time (days)]]&lt;30),TRUE,FALSE)</f>
        <v>0</v>
      </c>
      <c r="V894" s="28">
        <v>0.8</v>
      </c>
      <c r="W894" s="28">
        <f>1.65+SQRT((30)*Table1[[#This Row],[Demand variability (COV)]])+(V894*Table1[[#This Row],[APU
(units)]])^2</f>
        <v>10825.219676347111</v>
      </c>
      <c r="X894" s="28">
        <f>(Table1[[#This Row],[INVENTORY IN UNITS ON HAND]]-W894)*Table1[[#This Row],[Std. Price ($)]]</f>
        <v>-265162.04480367387</v>
      </c>
      <c r="Y894" s="28">
        <v>1.91</v>
      </c>
      <c r="Z894" s="28">
        <v>16</v>
      </c>
    </row>
    <row r="895" spans="1:26" x14ac:dyDescent="0.15">
      <c r="A895" s="31">
        <v>7345.4401766695264</v>
      </c>
      <c r="B895" s="32">
        <v>34.631990160000001</v>
      </c>
      <c r="C895" s="32">
        <v>802.36518033305936</v>
      </c>
      <c r="D895" s="32">
        <f>C895/Table1[[#This Row],[Std. Price ($)]]</f>
        <v>23.168324333257413</v>
      </c>
      <c r="E895" s="28">
        <v>66</v>
      </c>
      <c r="F895" s="28">
        <f>Table1[[#This Row],[APU
(units)]]*(1+Table1[[#This Row],[APU Trend]])^0</f>
        <v>66</v>
      </c>
      <c r="G895" s="28">
        <f>Table1[[#This Row],[APU
(units)]]*(1+Table1[[#This Row],[APU Trend]])^1</f>
        <v>145.20000000000002</v>
      </c>
      <c r="H895" s="28">
        <f>Table1[[#This Row],[APU
(units)]]*(1+Table1[[#This Row],[APU Trend]])^2</f>
        <v>319.44000000000005</v>
      </c>
      <c r="I895" s="55">
        <f>Table1[[#This Row],[APU
(units)]]*(1+Table1[[#This Row],[APU Trend]])^3</f>
        <v>702.76800000000026</v>
      </c>
      <c r="J895" s="55">
        <f>Table1[[#This Row],[APU
(units)]]*(1+Table1[[#This Row],[APU Trend]])^4</f>
        <v>1546.0896000000005</v>
      </c>
      <c r="K895" s="55">
        <f>Table1[[#This Row],[APU
(units)]]*(1+Table1[[#This Row],[APU Trend]])^5</f>
        <v>3401.397120000001</v>
      </c>
      <c r="L895" s="55">
        <f>Table1[[#This Row],[APU
(units)]]*(1+Table1[[#This Row],[APU Trend]])^6</f>
        <v>7483.0736640000032</v>
      </c>
      <c r="M895" s="55">
        <f>Table1[[#This Row],[APU
(units)]]*(1+Table1[[#This Row],[APU Trend]])^7</f>
        <v>16462.762060800011</v>
      </c>
      <c r="N895" s="55">
        <f>Table1[[#This Row],[APU
(units)]]*(1+Table1[[#This Row],[APU Trend]])^8</f>
        <v>36218.076533760017</v>
      </c>
      <c r="O895" s="55">
        <f>Table1[[#This Row],[APU
(units)]]*(1+Table1[[#This Row],[APU Trend]])^9</f>
        <v>79679.768374272055</v>
      </c>
      <c r="P895" s="55">
        <f>Table1[[#This Row],[APU
(units)]]*(1+Table1[[#This Row],[APU Trend]])^10</f>
        <v>175295.49042339853</v>
      </c>
      <c r="Q895" s="55">
        <f>Table1[[#This Row],[APU
(units)]]*(1+Table1[[#This Row],[APU Trend]])^11</f>
        <v>385650.0789314768</v>
      </c>
      <c r="R895" s="55">
        <f>SUM(Table1[[#This Row],[Oct]:[September]])</f>
        <v>706970.14470770746</v>
      </c>
      <c r="S895" s="55">
        <f>Table1[[#This Row],[On-Hand Stock ($)]]*Table1[[#This Row],[APU Trend]]</f>
        <v>962.83821639967118</v>
      </c>
      <c r="T895" s="87">
        <v>1.2</v>
      </c>
      <c r="U895" s="87" t="b">
        <f>IF(AND(Table1[[#This Row],[INVENTROY SIZING]]&lt;0,Table1[[#This Row],[Lead Time (days)]]&lt;30),TRUE,FALSE)</f>
        <v>0</v>
      </c>
      <c r="V895" s="28">
        <v>1</v>
      </c>
      <c r="W895" s="28">
        <f>1.65+SQRT((30)*Table1[[#This Row],[Demand variability (COV)]])+(V895*Table1[[#This Row],[APU
(units)]])^2</f>
        <v>4364.4027772064537</v>
      </c>
      <c r="X895" s="28">
        <f>(Table1[[#This Row],[INVENTORY IN UNITS ON HAND]]-W895)*Table1[[#This Row],[Std. Price ($)]]</f>
        <v>-150345.58885415754</v>
      </c>
      <c r="Y895" s="28">
        <v>1.52</v>
      </c>
      <c r="Z895" s="28">
        <v>5</v>
      </c>
    </row>
    <row r="896" spans="1:26" x14ac:dyDescent="0.15">
      <c r="A896" s="31">
        <v>70461.630021247227</v>
      </c>
      <c r="B896" s="32">
        <v>6.5484699999999991</v>
      </c>
      <c r="C896" s="32">
        <v>327.99251663728</v>
      </c>
      <c r="D896" s="32">
        <f>C896/Table1[[#This Row],[Std. Price ($)]]</f>
        <v>50.086893066209363</v>
      </c>
      <c r="E896" s="28">
        <v>106</v>
      </c>
      <c r="F896" s="28">
        <f>Table1[[#This Row],[APU
(units)]]*(1+Table1[[#This Row],[APU Trend]])^0</f>
        <v>106</v>
      </c>
      <c r="G896" s="28">
        <f>Table1[[#This Row],[APU
(units)]]*(1+Table1[[#This Row],[APU Trend]])^1</f>
        <v>233.20000000000002</v>
      </c>
      <c r="H896" s="28">
        <f>Table1[[#This Row],[APU
(units)]]*(1+Table1[[#This Row],[APU Trend]])^2</f>
        <v>513.04000000000008</v>
      </c>
      <c r="I896" s="55">
        <f>Table1[[#This Row],[APU
(units)]]*(1+Table1[[#This Row],[APU Trend]])^3</f>
        <v>1128.6880000000003</v>
      </c>
      <c r="J896" s="55">
        <f>Table1[[#This Row],[APU
(units)]]*(1+Table1[[#This Row],[APU Trend]])^4</f>
        <v>2483.1136000000006</v>
      </c>
      <c r="K896" s="55">
        <f>Table1[[#This Row],[APU
(units)]]*(1+Table1[[#This Row],[APU Trend]])^5</f>
        <v>5462.8499200000015</v>
      </c>
      <c r="L896" s="55">
        <f>Table1[[#This Row],[APU
(units)]]*(1+Table1[[#This Row],[APU Trend]])^6</f>
        <v>12018.269824000006</v>
      </c>
      <c r="M896" s="55">
        <f>Table1[[#This Row],[APU
(units)]]*(1+Table1[[#This Row],[APU Trend]])^7</f>
        <v>26440.193612800016</v>
      </c>
      <c r="N896" s="55">
        <f>Table1[[#This Row],[APU
(units)]]*(1+Table1[[#This Row],[APU Trend]])^8</f>
        <v>58168.425948160031</v>
      </c>
      <c r="O896" s="55">
        <f>Table1[[#This Row],[APU
(units)]]*(1+Table1[[#This Row],[APU Trend]])^9</f>
        <v>127970.53708595208</v>
      </c>
      <c r="P896" s="55">
        <f>Table1[[#This Row],[APU
(units)]]*(1+Table1[[#This Row],[APU Trend]])^10</f>
        <v>281535.18158909463</v>
      </c>
      <c r="Q896" s="55">
        <f>Table1[[#This Row],[APU
(units)]]*(1+Table1[[#This Row],[APU Trend]])^11</f>
        <v>619377.39949600818</v>
      </c>
      <c r="R896" s="55">
        <f>SUM(Table1[[#This Row],[Oct]:[September]])</f>
        <v>1135436.899076015</v>
      </c>
      <c r="S896" s="55">
        <f>Table1[[#This Row],[On-Hand Stock ($)]]*Table1[[#This Row],[APU Trend]]</f>
        <v>393.59101996473601</v>
      </c>
      <c r="T896" s="87">
        <v>1.2</v>
      </c>
      <c r="U896" s="87" t="b">
        <f>IF(AND(Table1[[#This Row],[INVENTROY SIZING]]&lt;0,Table1[[#This Row],[Lead Time (days)]]&lt;30),TRUE,FALSE)</f>
        <v>0</v>
      </c>
      <c r="V896" s="28">
        <v>1</v>
      </c>
      <c r="W896" s="28">
        <f>1.65+SQRT((30)*Table1[[#This Row],[Demand variability (COV)]])+(V896*Table1[[#This Row],[APU
(units)]])^2</f>
        <v>11241.927849927242</v>
      </c>
      <c r="X896" s="28">
        <f>(Table1[[#This Row],[INVENTORY IN UNITS ON HAND]]-W896)*Table1[[#This Row],[Std. Price ($)]]</f>
        <v>-73289.434750775763</v>
      </c>
      <c r="Y896" s="28">
        <v>0.61</v>
      </c>
      <c r="Z896" s="28">
        <v>16</v>
      </c>
    </row>
    <row r="897" spans="1:26" x14ac:dyDescent="0.15">
      <c r="A897" s="31">
        <v>64482.485302802364</v>
      </c>
      <c r="B897" s="32">
        <v>140.00541053999999</v>
      </c>
      <c r="C897" s="32">
        <v>37613.936535641093</v>
      </c>
      <c r="D897" s="32">
        <f>C897/Table1[[#This Row],[Std. Price ($)]]</f>
        <v>268.66059240542472</v>
      </c>
      <c r="E897" s="28">
        <v>204</v>
      </c>
      <c r="F897" s="28">
        <f>Table1[[#This Row],[APU
(units)]]*(1+Table1[[#This Row],[APU Trend]])^0</f>
        <v>204</v>
      </c>
      <c r="G897" s="28">
        <f>Table1[[#This Row],[APU
(units)]]*(1+Table1[[#This Row],[APU Trend]])^1</f>
        <v>326.40000000000003</v>
      </c>
      <c r="H897" s="28">
        <f>Table1[[#This Row],[APU
(units)]]*(1+Table1[[#This Row],[APU Trend]])^2</f>
        <v>522.24000000000012</v>
      </c>
      <c r="I897" s="55">
        <f>Table1[[#This Row],[APU
(units)]]*(1+Table1[[#This Row],[APU Trend]])^3</f>
        <v>835.58400000000017</v>
      </c>
      <c r="J897" s="55">
        <f>Table1[[#This Row],[APU
(units)]]*(1+Table1[[#This Row],[APU Trend]])^4</f>
        <v>1336.9344000000006</v>
      </c>
      <c r="K897" s="55">
        <f>Table1[[#This Row],[APU
(units)]]*(1+Table1[[#This Row],[APU Trend]])^5</f>
        <v>2139.0950400000011</v>
      </c>
      <c r="L897" s="55">
        <f>Table1[[#This Row],[APU
(units)]]*(1+Table1[[#This Row],[APU Trend]])^6</f>
        <v>3422.5520640000022</v>
      </c>
      <c r="M897" s="55">
        <f>Table1[[#This Row],[APU
(units)]]*(1+Table1[[#This Row],[APU Trend]])^7</f>
        <v>5476.083302400004</v>
      </c>
      <c r="N897" s="55">
        <f>Table1[[#This Row],[APU
(units)]]*(1+Table1[[#This Row],[APU Trend]])^8</f>
        <v>8761.7332838400071</v>
      </c>
      <c r="O897" s="55">
        <f>Table1[[#This Row],[APU
(units)]]*(1+Table1[[#This Row],[APU Trend]])^9</f>
        <v>14018.773254144013</v>
      </c>
      <c r="P897" s="55">
        <f>Table1[[#This Row],[APU
(units)]]*(1+Table1[[#This Row],[APU Trend]])^10</f>
        <v>22430.037206630423</v>
      </c>
      <c r="Q897" s="55">
        <f>Table1[[#This Row],[APU
(units)]]*(1+Table1[[#This Row],[APU Trend]])^11</f>
        <v>35888.059530608676</v>
      </c>
      <c r="R897" s="55">
        <f>SUM(Table1[[#This Row],[Oct]:[September]])</f>
        <v>95361.492081623132</v>
      </c>
      <c r="S897" s="55">
        <f>Table1[[#This Row],[On-Hand Stock ($)]]*Table1[[#This Row],[APU Trend]]</f>
        <v>22568.361921384654</v>
      </c>
      <c r="T897" s="87">
        <v>0.6</v>
      </c>
      <c r="U897" s="87" t="b">
        <f>IF(AND(Table1[[#This Row],[INVENTROY SIZING]]&lt;0,Table1[[#This Row],[Lead Time (days)]]&lt;30),TRUE,FALSE)</f>
        <v>0</v>
      </c>
      <c r="V897" s="28">
        <v>1</v>
      </c>
      <c r="W897" s="28">
        <f>1.65+SQRT((30)*Table1[[#This Row],[Demand variability (COV)]])+(V897*Table1[[#This Row],[APU
(units)]])^2</f>
        <v>41623.699793384905</v>
      </c>
      <c r="X897" s="28">
        <f>(Table1[[#This Row],[INVENTORY IN UNITS ON HAND]]-W897)*Table1[[#This Row],[Std. Price ($)]]</f>
        <v>-5789929.2412309255</v>
      </c>
      <c r="Y897" s="28">
        <v>1.22</v>
      </c>
      <c r="Z897" s="28">
        <v>28</v>
      </c>
    </row>
    <row r="898" spans="1:26" x14ac:dyDescent="0.15">
      <c r="A898" s="31">
        <v>62503.38677249763</v>
      </c>
      <c r="B898" s="32">
        <v>22.79</v>
      </c>
      <c r="C898" s="32">
        <v>1722.39255045</v>
      </c>
      <c r="D898" s="32">
        <f>C898/Table1[[#This Row],[Std. Price ($)]]</f>
        <v>75.576680581395351</v>
      </c>
      <c r="E898" s="28">
        <v>106</v>
      </c>
      <c r="F898" s="28">
        <f>Table1[[#This Row],[APU
(units)]]*(1+Table1[[#This Row],[APU Trend]])^0</f>
        <v>106</v>
      </c>
      <c r="G898" s="28">
        <f>Table1[[#This Row],[APU
(units)]]*(1+Table1[[#This Row],[APU Trend]])^1</f>
        <v>265</v>
      </c>
      <c r="H898" s="28">
        <f>Table1[[#This Row],[APU
(units)]]*(1+Table1[[#This Row],[APU Trend]])^2</f>
        <v>662.5</v>
      </c>
      <c r="I898" s="55">
        <f>Table1[[#This Row],[APU
(units)]]*(1+Table1[[#This Row],[APU Trend]])^3</f>
        <v>1656.25</v>
      </c>
      <c r="J898" s="55">
        <f>Table1[[#This Row],[APU
(units)]]*(1+Table1[[#This Row],[APU Trend]])^4</f>
        <v>4140.625</v>
      </c>
      <c r="K898" s="55">
        <f>Table1[[#This Row],[APU
(units)]]*(1+Table1[[#This Row],[APU Trend]])^5</f>
        <v>10351.5625</v>
      </c>
      <c r="L898" s="55">
        <f>Table1[[#This Row],[APU
(units)]]*(1+Table1[[#This Row],[APU Trend]])^6</f>
        <v>25878.90625</v>
      </c>
      <c r="M898" s="55">
        <f>Table1[[#This Row],[APU
(units)]]*(1+Table1[[#This Row],[APU Trend]])^7</f>
        <v>64697.265625</v>
      </c>
      <c r="N898" s="55">
        <f>Table1[[#This Row],[APU
(units)]]*(1+Table1[[#This Row],[APU Trend]])^8</f>
        <v>161743.1640625</v>
      </c>
      <c r="O898" s="55">
        <f>Table1[[#This Row],[APU
(units)]]*(1+Table1[[#This Row],[APU Trend]])^9</f>
        <v>404357.91015625</v>
      </c>
      <c r="P898" s="55">
        <f>Table1[[#This Row],[APU
(units)]]*(1+Table1[[#This Row],[APU Trend]])^10</f>
        <v>1010894.775390625</v>
      </c>
      <c r="Q898" s="55">
        <f>Table1[[#This Row],[APU
(units)]]*(1+Table1[[#This Row],[APU Trend]])^11</f>
        <v>2527236.9384765625</v>
      </c>
      <c r="R898" s="55">
        <f>SUM(Table1[[#This Row],[Oct]:[September]])</f>
        <v>4211990.8974609375</v>
      </c>
      <c r="S898" s="55">
        <f>Table1[[#This Row],[On-Hand Stock ($)]]*Table1[[#This Row],[APU Trend]]</f>
        <v>2583.588825675</v>
      </c>
      <c r="T898" s="87">
        <v>1.5</v>
      </c>
      <c r="U898" s="87" t="b">
        <f>IF(AND(Table1[[#This Row],[INVENTROY SIZING]]&lt;0,Table1[[#This Row],[Lead Time (days)]]&lt;30),TRUE,FALSE)</f>
        <v>0</v>
      </c>
      <c r="V898" s="28">
        <v>1</v>
      </c>
      <c r="W898" s="28">
        <f>1.65+SQRT((30)*Table1[[#This Row],[Demand variability (COV)]])+(V898*Table1[[#This Row],[APU
(units)]])^2</f>
        <v>11244.290783086353</v>
      </c>
      <c r="X898" s="28">
        <f>(Table1[[#This Row],[INVENTORY IN UNITS ON HAND]]-W898)*Table1[[#This Row],[Std. Price ($)]]</f>
        <v>-254534.994396088</v>
      </c>
      <c r="Y898" s="28">
        <v>1.47</v>
      </c>
      <c r="Z898" s="28">
        <v>15</v>
      </c>
    </row>
    <row r="899" spans="1:26" x14ac:dyDescent="0.15">
      <c r="A899" s="31">
        <v>70857.372472623101</v>
      </c>
      <c r="B899" s="32">
        <v>23.624202580000002</v>
      </c>
      <c r="C899" s="32">
        <v>242.70388416430643</v>
      </c>
      <c r="D899" s="32">
        <f>C899/Table1[[#This Row],[Std. Price ($)]]</f>
        <v>10.273527046782817</v>
      </c>
      <c r="E899" s="28">
        <v>58</v>
      </c>
      <c r="F899" s="28">
        <f>Table1[[#This Row],[APU
(units)]]*(1+Table1[[#This Row],[APU Trend]])^0</f>
        <v>58</v>
      </c>
      <c r="G899" s="28">
        <f>Table1[[#This Row],[APU
(units)]]*(1+Table1[[#This Row],[APU Trend]])^1</f>
        <v>46.400000000000006</v>
      </c>
      <c r="H899" s="28">
        <f>Table1[[#This Row],[APU
(units)]]*(1+Table1[[#This Row],[APU Trend]])^2</f>
        <v>37.120000000000005</v>
      </c>
      <c r="I899" s="55">
        <f>Table1[[#This Row],[APU
(units)]]*(1+Table1[[#This Row],[APU Trend]])^3</f>
        <v>29.696000000000009</v>
      </c>
      <c r="J899" s="55">
        <f>Table1[[#This Row],[APU
(units)]]*(1+Table1[[#This Row],[APU Trend]])^4</f>
        <v>23.756800000000013</v>
      </c>
      <c r="K899" s="55">
        <f>Table1[[#This Row],[APU
(units)]]*(1+Table1[[#This Row],[APU Trend]])^5</f>
        <v>19.005440000000011</v>
      </c>
      <c r="L899" s="55">
        <f>Table1[[#This Row],[APU
(units)]]*(1+Table1[[#This Row],[APU Trend]])^6</f>
        <v>15.204352000000009</v>
      </c>
      <c r="M899" s="55">
        <f>Table1[[#This Row],[APU
(units)]]*(1+Table1[[#This Row],[APU Trend]])^7</f>
        <v>12.16348160000001</v>
      </c>
      <c r="N899" s="55">
        <f>Table1[[#This Row],[APU
(units)]]*(1+Table1[[#This Row],[APU Trend]])^8</f>
        <v>9.7307852800000081</v>
      </c>
      <c r="O899" s="55">
        <f>Table1[[#This Row],[APU
(units)]]*(1+Table1[[#This Row],[APU Trend]])^9</f>
        <v>7.7846282240000066</v>
      </c>
      <c r="P899" s="55">
        <f>Table1[[#This Row],[APU
(units)]]*(1+Table1[[#This Row],[APU Trend]])^10</f>
        <v>6.2277025792000069</v>
      </c>
      <c r="Q899" s="55">
        <f>Table1[[#This Row],[APU
(units)]]*(1+Table1[[#This Row],[APU Trend]])^11</f>
        <v>4.982162063360005</v>
      </c>
      <c r="R899" s="55">
        <f>SUM(Table1[[#This Row],[Oct]:[September]])</f>
        <v>270.07135174656008</v>
      </c>
      <c r="S899" s="55">
        <f>Table1[[#This Row],[On-Hand Stock ($)]]*Table1[[#This Row],[APU Trend]]</f>
        <v>-48.54077683286129</v>
      </c>
      <c r="T899" s="87">
        <v>-0.2</v>
      </c>
      <c r="U899" s="87" t="b">
        <f>IF(AND(Table1[[#This Row],[INVENTROY SIZING]]&lt;0,Table1[[#This Row],[Lead Time (days)]]&lt;30),TRUE,FALSE)</f>
        <v>1</v>
      </c>
      <c r="V899" s="28">
        <v>1</v>
      </c>
      <c r="W899" s="28">
        <f>1.65+SQRT((30)*Table1[[#This Row],[Demand variability (COV)]])+(V899*Table1[[#This Row],[APU
(units)]])^2</f>
        <v>3370.7880930314659</v>
      </c>
      <c r="X899" s="28">
        <f>(Table1[[#This Row],[INVENTORY IN UNITS ON HAND]]-W899)*Table1[[#This Row],[Std. Price ($)]]</f>
        <v>-79389.476879862937</v>
      </c>
      <c r="Y899" s="28">
        <v>0.88</v>
      </c>
      <c r="Z899" s="28">
        <v>5</v>
      </c>
    </row>
    <row r="900" spans="1:26" x14ac:dyDescent="0.15">
      <c r="A900" s="31">
        <v>84231.269872356221</v>
      </c>
      <c r="B900" s="32">
        <v>25.580023609999998</v>
      </c>
      <c r="C900" s="32">
        <v>401.14638643360479</v>
      </c>
      <c r="D900" s="32">
        <f>C900/Table1[[#This Row],[Std. Price ($)]]</f>
        <v>15.682017833509139</v>
      </c>
      <c r="E900" s="28">
        <v>82</v>
      </c>
      <c r="F900" s="28">
        <f>Table1[[#This Row],[APU
(units)]]*(1+Table1[[#This Row],[APU Trend]])^0</f>
        <v>82</v>
      </c>
      <c r="G900" s="28">
        <f>Table1[[#This Row],[APU
(units)]]*(1+Table1[[#This Row],[APU Trend]])^1</f>
        <v>147.6</v>
      </c>
      <c r="H900" s="28">
        <f>Table1[[#This Row],[APU
(units)]]*(1+Table1[[#This Row],[APU Trend]])^2</f>
        <v>265.68</v>
      </c>
      <c r="I900" s="55">
        <f>Table1[[#This Row],[APU
(units)]]*(1+Table1[[#This Row],[APU Trend]])^3</f>
        <v>478.22400000000005</v>
      </c>
      <c r="J900" s="55">
        <f>Table1[[#This Row],[APU
(units)]]*(1+Table1[[#This Row],[APU Trend]])^4</f>
        <v>860.80320000000017</v>
      </c>
      <c r="K900" s="55">
        <f>Table1[[#This Row],[APU
(units)]]*(1+Table1[[#This Row],[APU Trend]])^5</f>
        <v>1549.4457600000005</v>
      </c>
      <c r="L900" s="55">
        <f>Table1[[#This Row],[APU
(units)]]*(1+Table1[[#This Row],[APU Trend]])^6</f>
        <v>2789.0023680000008</v>
      </c>
      <c r="M900" s="55">
        <f>Table1[[#This Row],[APU
(units)]]*(1+Table1[[#This Row],[APU Trend]])^7</f>
        <v>5020.2042624000014</v>
      </c>
      <c r="N900" s="55">
        <f>Table1[[#This Row],[APU
(units)]]*(1+Table1[[#This Row],[APU Trend]])^8</f>
        <v>9036.3676723200024</v>
      </c>
      <c r="O900" s="55">
        <f>Table1[[#This Row],[APU
(units)]]*(1+Table1[[#This Row],[APU Trend]])^9</f>
        <v>16265.461810176006</v>
      </c>
      <c r="P900" s="55">
        <f>Table1[[#This Row],[APU
(units)]]*(1+Table1[[#This Row],[APU Trend]])^10</f>
        <v>29277.831258316812</v>
      </c>
      <c r="Q900" s="55">
        <f>Table1[[#This Row],[APU
(units)]]*(1+Table1[[#This Row],[APU Trend]])^11</f>
        <v>52700.096264970271</v>
      </c>
      <c r="R900" s="55">
        <f>SUM(Table1[[#This Row],[Oct]:[September]])</f>
        <v>118472.71659618309</v>
      </c>
      <c r="S900" s="55">
        <f>Table1[[#This Row],[On-Hand Stock ($)]]*Table1[[#This Row],[APU Trend]]</f>
        <v>320.91710914688383</v>
      </c>
      <c r="T900" s="87">
        <v>0.8</v>
      </c>
      <c r="U900" s="87" t="b">
        <f>IF(AND(Table1[[#This Row],[INVENTROY SIZING]]&lt;0,Table1[[#This Row],[Lead Time (days)]]&lt;30),TRUE,FALSE)</f>
        <v>0</v>
      </c>
      <c r="V900" s="28">
        <v>0.82</v>
      </c>
      <c r="W900" s="28">
        <f>1.65+SQRT((30)*Table1[[#This Row],[Demand variability (COV)]])+(V900*Table1[[#This Row],[APU
(units)]])^2</f>
        <v>4528.1779672189396</v>
      </c>
      <c r="X900" s="28">
        <f>(Table1[[#This Row],[INVENTORY IN UNITS ON HAND]]-W900)*Table1[[#This Row],[Std. Price ($)]]</f>
        <v>-115429.75292530867</v>
      </c>
      <c r="Y900" s="28">
        <v>0.94</v>
      </c>
      <c r="Z900" s="28">
        <v>5</v>
      </c>
    </row>
    <row r="901" spans="1:26" x14ac:dyDescent="0.15">
      <c r="A901" s="31">
        <v>43094.788820683672</v>
      </c>
      <c r="B901" s="32">
        <v>5.1803540499999992</v>
      </c>
      <c r="C901" s="32">
        <v>814.22602045509018</v>
      </c>
      <c r="D901" s="32">
        <f>C901/Table1[[#This Row],[Std. Price ($)]]</f>
        <v>157.17574756402806</v>
      </c>
      <c r="E901" s="28">
        <v>244</v>
      </c>
      <c r="F901" s="28">
        <f>Table1[[#This Row],[APU
(units)]]*(1+Table1[[#This Row],[APU Trend]])^0</f>
        <v>244</v>
      </c>
      <c r="G901" s="28">
        <f>Table1[[#This Row],[APU
(units)]]*(1+Table1[[#This Row],[APU Trend]])^1</f>
        <v>219.6</v>
      </c>
      <c r="H901" s="28">
        <f>Table1[[#This Row],[APU
(units)]]*(1+Table1[[#This Row],[APU Trend]])^2</f>
        <v>197.64000000000001</v>
      </c>
      <c r="I901" s="55">
        <f>Table1[[#This Row],[APU
(units)]]*(1+Table1[[#This Row],[APU Trend]])^3</f>
        <v>177.87600000000003</v>
      </c>
      <c r="J901" s="55">
        <f>Table1[[#This Row],[APU
(units)]]*(1+Table1[[#This Row],[APU Trend]])^4</f>
        <v>160.08840000000004</v>
      </c>
      <c r="K901" s="55">
        <f>Table1[[#This Row],[APU
(units)]]*(1+Table1[[#This Row],[APU Trend]])^5</f>
        <v>144.07956000000004</v>
      </c>
      <c r="L901" s="55">
        <f>Table1[[#This Row],[APU
(units)]]*(1+Table1[[#This Row],[APU Trend]])^6</f>
        <v>129.67160400000003</v>
      </c>
      <c r="M901" s="55">
        <f>Table1[[#This Row],[APU
(units)]]*(1+Table1[[#This Row],[APU Trend]])^7</f>
        <v>116.70444360000003</v>
      </c>
      <c r="N901" s="55">
        <f>Table1[[#This Row],[APU
(units)]]*(1+Table1[[#This Row],[APU Trend]])^8</f>
        <v>105.03399924000004</v>
      </c>
      <c r="O901" s="55">
        <f>Table1[[#This Row],[APU
(units)]]*(1+Table1[[#This Row],[APU Trend]])^9</f>
        <v>94.530599316000036</v>
      </c>
      <c r="P901" s="55">
        <f>Table1[[#This Row],[APU
(units)]]*(1+Table1[[#This Row],[APU Trend]])^10</f>
        <v>85.07753938440004</v>
      </c>
      <c r="Q901" s="55">
        <f>Table1[[#This Row],[APU
(units)]]*(1+Table1[[#This Row],[APU Trend]])^11</f>
        <v>76.569785445960036</v>
      </c>
      <c r="R901" s="55">
        <f>SUM(Table1[[#This Row],[Oct]:[September]])</f>
        <v>1750.8719309863604</v>
      </c>
      <c r="S901" s="55">
        <f>Table1[[#This Row],[On-Hand Stock ($)]]*Table1[[#This Row],[APU Trend]]</f>
        <v>-81.422602045509024</v>
      </c>
      <c r="T901" s="87">
        <v>-0.1</v>
      </c>
      <c r="U901" s="87" t="b">
        <f>IF(AND(Table1[[#This Row],[INVENTROY SIZING]]&lt;0,Table1[[#This Row],[Lead Time (days)]]&lt;30),TRUE,FALSE)</f>
        <v>1</v>
      </c>
      <c r="V901" s="28">
        <v>1</v>
      </c>
      <c r="W901" s="28">
        <f>1.65+SQRT((30)*Table1[[#This Row],[Demand variability (COV)]])+(V901*Table1[[#This Row],[APU
(units)]])^2</f>
        <v>59543.368391382195</v>
      </c>
      <c r="X901" s="28">
        <f>(Table1[[#This Row],[INVENTORY IN UNITS ON HAND]]-W901)*Table1[[#This Row],[Std. Price ($)]]</f>
        <v>-307641.50357648364</v>
      </c>
      <c r="Y901" s="28">
        <v>1.0900000000000001</v>
      </c>
      <c r="Z901" s="28">
        <v>11</v>
      </c>
    </row>
    <row r="902" spans="1:26" x14ac:dyDescent="0.15">
      <c r="A902" s="31">
        <v>36904.673778633733</v>
      </c>
      <c r="B902" s="32">
        <v>5.1290399999999998</v>
      </c>
      <c r="C902" s="32">
        <v>133.49638215760004</v>
      </c>
      <c r="D902" s="32">
        <f>C902/Table1[[#This Row],[Std. Price ($)]]</f>
        <v>26.027557234414246</v>
      </c>
      <c r="E902" s="28">
        <v>98</v>
      </c>
      <c r="F902" s="28">
        <f>Table1[[#This Row],[APU
(units)]]*(1+Table1[[#This Row],[APU Trend]])^0</f>
        <v>98</v>
      </c>
      <c r="G902" s="28">
        <f>Table1[[#This Row],[APU
(units)]]*(1+Table1[[#This Row],[APU Trend]])^1</f>
        <v>176.4</v>
      </c>
      <c r="H902" s="28">
        <f>Table1[[#This Row],[APU
(units)]]*(1+Table1[[#This Row],[APU Trend]])^2</f>
        <v>317.52000000000004</v>
      </c>
      <c r="I902" s="55">
        <f>Table1[[#This Row],[APU
(units)]]*(1+Table1[[#This Row],[APU Trend]])^3</f>
        <v>571.53600000000006</v>
      </c>
      <c r="J902" s="55">
        <f>Table1[[#This Row],[APU
(units)]]*(1+Table1[[#This Row],[APU Trend]])^4</f>
        <v>1028.7648000000002</v>
      </c>
      <c r="K902" s="55">
        <f>Table1[[#This Row],[APU
(units)]]*(1+Table1[[#This Row],[APU Trend]])^5</f>
        <v>1851.7766400000005</v>
      </c>
      <c r="L902" s="55">
        <f>Table1[[#This Row],[APU
(units)]]*(1+Table1[[#This Row],[APU Trend]])^6</f>
        <v>3333.1979520000009</v>
      </c>
      <c r="M902" s="55">
        <f>Table1[[#This Row],[APU
(units)]]*(1+Table1[[#This Row],[APU Trend]])^7</f>
        <v>5999.7563136000017</v>
      </c>
      <c r="N902" s="55">
        <f>Table1[[#This Row],[APU
(units)]]*(1+Table1[[#This Row],[APU Trend]])^8</f>
        <v>10799.561364480003</v>
      </c>
      <c r="O902" s="55">
        <f>Table1[[#This Row],[APU
(units)]]*(1+Table1[[#This Row],[APU Trend]])^9</f>
        <v>19439.210456064007</v>
      </c>
      <c r="P902" s="55">
        <f>Table1[[#This Row],[APU
(units)]]*(1+Table1[[#This Row],[APU Trend]])^10</f>
        <v>34990.578820915216</v>
      </c>
      <c r="Q902" s="55">
        <f>Table1[[#This Row],[APU
(units)]]*(1+Table1[[#This Row],[APU Trend]])^11</f>
        <v>62983.041877647396</v>
      </c>
      <c r="R902" s="55">
        <f>SUM(Table1[[#This Row],[Oct]:[September]])</f>
        <v>141589.34422470664</v>
      </c>
      <c r="S902" s="55">
        <f>Table1[[#This Row],[On-Hand Stock ($)]]*Table1[[#This Row],[APU Trend]]</f>
        <v>106.79710572608003</v>
      </c>
      <c r="T902" s="87">
        <v>0.8</v>
      </c>
      <c r="U902" s="87" t="b">
        <f>IF(AND(Table1[[#This Row],[INVENTROY SIZING]]&lt;0,Table1[[#This Row],[Lead Time (days)]]&lt;30),TRUE,FALSE)</f>
        <v>0</v>
      </c>
      <c r="V902" s="28">
        <v>1</v>
      </c>
      <c r="W902" s="28">
        <f>1.65+SQRT((30)*Table1[[#This Row],[Demand variability (COV)]])+(V902*Table1[[#This Row],[APU
(units)]])^2</f>
        <v>9610.9885391260159</v>
      </c>
      <c r="X902" s="28">
        <f>(Table1[[#This Row],[INVENTORY IN UNITS ON HAND]]-W902)*Table1[[#This Row],[Std. Price ($)]]</f>
        <v>-49161.648274561296</v>
      </c>
      <c r="Y902" s="28">
        <v>0.95</v>
      </c>
      <c r="Z902" s="28">
        <v>6</v>
      </c>
    </row>
    <row r="903" spans="1:26" x14ac:dyDescent="0.15">
      <c r="A903" s="31">
        <v>60386.388368332722</v>
      </c>
      <c r="B903" s="32">
        <v>96.242599999999982</v>
      </c>
      <c r="C903" s="32">
        <v>2380.1044707945994</v>
      </c>
      <c r="D903" s="32">
        <f>C903/Table1[[#This Row],[Std. Price ($)]]</f>
        <v>24.730259477555673</v>
      </c>
      <c r="E903" s="28">
        <v>122</v>
      </c>
      <c r="F903" s="28">
        <f>Table1[[#This Row],[APU
(units)]]*(1+Table1[[#This Row],[APU Trend]])^0</f>
        <v>122</v>
      </c>
      <c r="G903" s="28">
        <f>Table1[[#This Row],[APU
(units)]]*(1+Table1[[#This Row],[APU Trend]])^1</f>
        <v>195.20000000000002</v>
      </c>
      <c r="H903" s="28">
        <f>Table1[[#This Row],[APU
(units)]]*(1+Table1[[#This Row],[APU Trend]])^2</f>
        <v>312.32000000000005</v>
      </c>
      <c r="I903" s="55">
        <f>Table1[[#This Row],[APU
(units)]]*(1+Table1[[#This Row],[APU Trend]])^3</f>
        <v>499.7120000000001</v>
      </c>
      <c r="J903" s="55">
        <f>Table1[[#This Row],[APU
(units)]]*(1+Table1[[#This Row],[APU Trend]])^4</f>
        <v>799.53920000000039</v>
      </c>
      <c r="K903" s="55">
        <f>Table1[[#This Row],[APU
(units)]]*(1+Table1[[#This Row],[APU Trend]])^5</f>
        <v>1279.2627200000009</v>
      </c>
      <c r="L903" s="55">
        <f>Table1[[#This Row],[APU
(units)]]*(1+Table1[[#This Row],[APU Trend]])^6</f>
        <v>2046.8203520000011</v>
      </c>
      <c r="M903" s="55">
        <f>Table1[[#This Row],[APU
(units)]]*(1+Table1[[#This Row],[APU Trend]])^7</f>
        <v>3274.9125632000023</v>
      </c>
      <c r="N903" s="55">
        <f>Table1[[#This Row],[APU
(units)]]*(1+Table1[[#This Row],[APU Trend]])^8</f>
        <v>5239.8601011200044</v>
      </c>
      <c r="O903" s="55">
        <f>Table1[[#This Row],[APU
(units)]]*(1+Table1[[#This Row],[APU Trend]])^9</f>
        <v>8383.7761617920078</v>
      </c>
      <c r="P903" s="55">
        <f>Table1[[#This Row],[APU
(units)]]*(1+Table1[[#This Row],[APU Trend]])^10</f>
        <v>13414.041858867215</v>
      </c>
      <c r="Q903" s="55">
        <f>Table1[[#This Row],[APU
(units)]]*(1+Table1[[#This Row],[APU Trend]])^11</f>
        <v>21462.466974187544</v>
      </c>
      <c r="R903" s="55">
        <f>SUM(Table1[[#This Row],[Oct]:[September]])</f>
        <v>57029.911931166775</v>
      </c>
      <c r="S903" s="55">
        <f>Table1[[#This Row],[On-Hand Stock ($)]]*Table1[[#This Row],[APU Trend]]</f>
        <v>1428.0626824767596</v>
      </c>
      <c r="T903" s="87">
        <v>0.6</v>
      </c>
      <c r="U903" s="87" t="b">
        <f>IF(AND(Table1[[#This Row],[INVENTROY SIZING]]&lt;0,Table1[[#This Row],[Lead Time (days)]]&lt;30),TRUE,FALSE)</f>
        <v>0</v>
      </c>
      <c r="V903" s="28">
        <v>1</v>
      </c>
      <c r="W903" s="28">
        <f>1.65+SQRT((30)*Table1[[#This Row],[Demand variability (COV)]])+(V903*Table1[[#This Row],[APU
(units)]])^2</f>
        <v>14889.404996671105</v>
      </c>
      <c r="X903" s="28">
        <f>(Table1[[#This Row],[INVENTORY IN UNITS ON HAND]]-W903)*Table1[[#This Row],[Std. Price ($)]]</f>
        <v>-1430614.9448618237</v>
      </c>
      <c r="Y903" s="28">
        <v>0.47</v>
      </c>
      <c r="Z903" s="28">
        <v>11</v>
      </c>
    </row>
    <row r="904" spans="1:26" x14ac:dyDescent="0.15">
      <c r="A904" s="31">
        <v>88924.538579694621</v>
      </c>
      <c r="B904" s="32">
        <v>18.270699999999998</v>
      </c>
      <c r="C904" s="32">
        <v>811.52949645386661</v>
      </c>
      <c r="D904" s="32">
        <f>C904/Table1[[#This Row],[Std. Price ($)]]</f>
        <v>44.416989850080547</v>
      </c>
      <c r="E904" s="28">
        <v>82</v>
      </c>
      <c r="F904" s="28">
        <f>Table1[[#This Row],[APU
(units)]]*(1+Table1[[#This Row],[APU Trend]])^0</f>
        <v>82</v>
      </c>
      <c r="G904" s="28">
        <f>Table1[[#This Row],[APU
(units)]]*(1+Table1[[#This Row],[APU Trend]])^1</f>
        <v>180.4</v>
      </c>
      <c r="H904" s="28">
        <f>Table1[[#This Row],[APU
(units)]]*(1+Table1[[#This Row],[APU Trend]])^2</f>
        <v>396.88000000000005</v>
      </c>
      <c r="I904" s="55">
        <f>Table1[[#This Row],[APU
(units)]]*(1+Table1[[#This Row],[APU Trend]])^3</f>
        <v>873.13600000000031</v>
      </c>
      <c r="J904" s="55">
        <f>Table1[[#This Row],[APU
(units)]]*(1+Table1[[#This Row],[APU Trend]])^4</f>
        <v>1920.8992000000005</v>
      </c>
      <c r="K904" s="55">
        <f>Table1[[#This Row],[APU
(units)]]*(1+Table1[[#This Row],[APU Trend]])^5</f>
        <v>4225.9782400000013</v>
      </c>
      <c r="L904" s="55">
        <f>Table1[[#This Row],[APU
(units)]]*(1+Table1[[#This Row],[APU Trend]])^6</f>
        <v>9297.1521280000052</v>
      </c>
      <c r="M904" s="55">
        <f>Table1[[#This Row],[APU
(units)]]*(1+Table1[[#This Row],[APU Trend]])^7</f>
        <v>20453.734681600014</v>
      </c>
      <c r="N904" s="55">
        <f>Table1[[#This Row],[APU
(units)]]*(1+Table1[[#This Row],[APU Trend]])^8</f>
        <v>44998.216299520027</v>
      </c>
      <c r="O904" s="55">
        <f>Table1[[#This Row],[APU
(units)]]*(1+Table1[[#This Row],[APU Trend]])^9</f>
        <v>98996.075858944067</v>
      </c>
      <c r="P904" s="55">
        <f>Table1[[#This Row],[APU
(units)]]*(1+Table1[[#This Row],[APU Trend]])^10</f>
        <v>217791.36688967695</v>
      </c>
      <c r="Q904" s="55">
        <f>Table1[[#This Row],[APU
(units)]]*(1+Table1[[#This Row],[APU Trend]])^11</f>
        <v>479141.00715728936</v>
      </c>
      <c r="R904" s="55">
        <f>SUM(Table1[[#This Row],[Oct]:[September]])</f>
        <v>878356.84645503038</v>
      </c>
      <c r="S904" s="55">
        <f>Table1[[#This Row],[On-Hand Stock ($)]]*Table1[[#This Row],[APU Trend]]</f>
        <v>973.83539574463987</v>
      </c>
      <c r="T904" s="87">
        <v>1.2</v>
      </c>
      <c r="U904" s="87" t="b">
        <f>IF(AND(Table1[[#This Row],[INVENTROY SIZING]]&lt;0,Table1[[#This Row],[Lead Time (days)]]&lt;30),TRUE,FALSE)</f>
        <v>0</v>
      </c>
      <c r="V904" s="28">
        <v>1</v>
      </c>
      <c r="W904" s="28">
        <f>1.65+SQRT((30)*Table1[[#This Row],[Demand variability (COV)]])+(V904*Table1[[#This Row],[APU
(units)]])^2</f>
        <v>6730.1997252664305</v>
      </c>
      <c r="X904" s="28">
        <f>(Table1[[#This Row],[INVENTORY IN UNITS ON HAND]]-W904)*Table1[[#This Row],[Std. Price ($)]]</f>
        <v>-122153.93062397149</v>
      </c>
      <c r="Y904" s="28">
        <v>0.69</v>
      </c>
      <c r="Z904" s="28">
        <v>16</v>
      </c>
    </row>
    <row r="905" spans="1:26" x14ac:dyDescent="0.15">
      <c r="A905" s="31">
        <v>12676.446620449555</v>
      </c>
      <c r="B905" s="32">
        <v>32.925194169999997</v>
      </c>
      <c r="C905" s="32">
        <v>6020.3586257378129</v>
      </c>
      <c r="D905" s="32">
        <f>C905/Table1[[#This Row],[Std. Price ($)]]</f>
        <v>182.84960127048549</v>
      </c>
      <c r="E905" s="28">
        <v>146</v>
      </c>
      <c r="F905" s="28">
        <f>Table1[[#This Row],[APU
(units)]]*(1+Table1[[#This Row],[APU Trend]])^0</f>
        <v>146</v>
      </c>
      <c r="G905" s="28">
        <f>Table1[[#This Row],[APU
(units)]]*(1+Table1[[#This Row],[APU Trend]])^1</f>
        <v>204.39999999999998</v>
      </c>
      <c r="H905" s="28">
        <f>Table1[[#This Row],[APU
(units)]]*(1+Table1[[#This Row],[APU Trend]])^2</f>
        <v>286.15999999999997</v>
      </c>
      <c r="I905" s="55">
        <f>Table1[[#This Row],[APU
(units)]]*(1+Table1[[#This Row],[APU Trend]])^3</f>
        <v>400.62399999999991</v>
      </c>
      <c r="J905" s="55">
        <f>Table1[[#This Row],[APU
(units)]]*(1+Table1[[#This Row],[APU Trend]])^4</f>
        <v>560.87359999999978</v>
      </c>
      <c r="K905" s="55">
        <f>Table1[[#This Row],[APU
(units)]]*(1+Table1[[#This Row],[APU Trend]])^5</f>
        <v>785.22303999999974</v>
      </c>
      <c r="L905" s="55">
        <f>Table1[[#This Row],[APU
(units)]]*(1+Table1[[#This Row],[APU Trend]])^6</f>
        <v>1099.3122559999995</v>
      </c>
      <c r="M905" s="55">
        <f>Table1[[#This Row],[APU
(units)]]*(1+Table1[[#This Row],[APU Trend]])^7</f>
        <v>1539.037158399999</v>
      </c>
      <c r="N905" s="55">
        <f>Table1[[#This Row],[APU
(units)]]*(1+Table1[[#This Row],[APU Trend]])^8</f>
        <v>2154.6520217599987</v>
      </c>
      <c r="O905" s="55">
        <f>Table1[[#This Row],[APU
(units)]]*(1+Table1[[#This Row],[APU Trend]])^9</f>
        <v>3016.5128304639979</v>
      </c>
      <c r="P905" s="55">
        <f>Table1[[#This Row],[APU
(units)]]*(1+Table1[[#This Row],[APU Trend]])^10</f>
        <v>4223.1179626495968</v>
      </c>
      <c r="Q905" s="55">
        <f>Table1[[#This Row],[APU
(units)]]*(1+Table1[[#This Row],[APU Trend]])^11</f>
        <v>5912.3651477094354</v>
      </c>
      <c r="R905" s="55">
        <f>SUM(Table1[[#This Row],[Oct]:[September]])</f>
        <v>20328.278016983029</v>
      </c>
      <c r="S905" s="55">
        <f>Table1[[#This Row],[On-Hand Stock ($)]]*Table1[[#This Row],[APU Trend]]</f>
        <v>2408.1434502951251</v>
      </c>
      <c r="T905" s="87">
        <v>0.4</v>
      </c>
      <c r="U905" s="87" t="b">
        <f>IF(AND(Table1[[#This Row],[INVENTROY SIZING]]&lt;0,Table1[[#This Row],[Lead Time (days)]]&lt;30),TRUE,FALSE)</f>
        <v>0</v>
      </c>
      <c r="V905" s="28">
        <v>0.72</v>
      </c>
      <c r="W905" s="28">
        <f>1.65+SQRT((30)*Table1[[#This Row],[Demand variability (COV)]])+(V905*Table1[[#This Row],[APU
(units)]])^2</f>
        <v>11056.854389979948</v>
      </c>
      <c r="X905" s="28">
        <f>(Table1[[#This Row],[INVENTORY IN UNITS ON HAND]]-W905)*Table1[[#This Row],[Std. Price ($)]]</f>
        <v>-358028.71907376882</v>
      </c>
      <c r="Y905" s="28">
        <v>0.83</v>
      </c>
      <c r="Z905" s="28">
        <v>36</v>
      </c>
    </row>
    <row r="906" spans="1:26" x14ac:dyDescent="0.15">
      <c r="A906" s="31">
        <v>97465.780257215025</v>
      </c>
      <c r="B906" s="32">
        <v>12.444199999999999</v>
      </c>
      <c r="C906" s="32">
        <v>457.3806526200263</v>
      </c>
      <c r="D906" s="32">
        <f>C906/Table1[[#This Row],[Std. Price ($)]]</f>
        <v>36.75452440655296</v>
      </c>
      <c r="E906" s="28">
        <v>154</v>
      </c>
      <c r="F906" s="28">
        <f>Table1[[#This Row],[APU
(units)]]*(1+Table1[[#This Row],[APU Trend]])^0</f>
        <v>154</v>
      </c>
      <c r="G906" s="28">
        <f>Table1[[#This Row],[APU
(units)]]*(1+Table1[[#This Row],[APU Trend]])^1</f>
        <v>184.79999999999998</v>
      </c>
      <c r="H906" s="28">
        <f>Table1[[#This Row],[APU
(units)]]*(1+Table1[[#This Row],[APU Trend]])^2</f>
        <v>221.76</v>
      </c>
      <c r="I906" s="55">
        <f>Table1[[#This Row],[APU
(units)]]*(1+Table1[[#This Row],[APU Trend]])^3</f>
        <v>266.11200000000002</v>
      </c>
      <c r="J906" s="55">
        <f>Table1[[#This Row],[APU
(units)]]*(1+Table1[[#This Row],[APU Trend]])^4</f>
        <v>319.33439999999996</v>
      </c>
      <c r="K906" s="55">
        <f>Table1[[#This Row],[APU
(units)]]*(1+Table1[[#This Row],[APU Trend]])^5</f>
        <v>383.20128</v>
      </c>
      <c r="L906" s="55">
        <f>Table1[[#This Row],[APU
(units)]]*(1+Table1[[#This Row],[APU Trend]])^6</f>
        <v>459.84153599999996</v>
      </c>
      <c r="M906" s="55">
        <f>Table1[[#This Row],[APU
(units)]]*(1+Table1[[#This Row],[APU Trend]])^7</f>
        <v>551.80984319999993</v>
      </c>
      <c r="N906" s="55">
        <f>Table1[[#This Row],[APU
(units)]]*(1+Table1[[#This Row],[APU Trend]])^8</f>
        <v>662.17181183999992</v>
      </c>
      <c r="O906" s="55">
        <f>Table1[[#This Row],[APU
(units)]]*(1+Table1[[#This Row],[APU Trend]])^9</f>
        <v>794.60617420799986</v>
      </c>
      <c r="P906" s="55">
        <f>Table1[[#This Row],[APU
(units)]]*(1+Table1[[#This Row],[APU Trend]])^10</f>
        <v>953.5274090495999</v>
      </c>
      <c r="Q906" s="55">
        <f>Table1[[#This Row],[APU
(units)]]*(1+Table1[[#This Row],[APU Trend]])^11</f>
        <v>1144.2328908595198</v>
      </c>
      <c r="R906" s="55">
        <f>SUM(Table1[[#This Row],[Oct]:[September]])</f>
        <v>6095.3973451571192</v>
      </c>
      <c r="S906" s="55">
        <f>Table1[[#This Row],[On-Hand Stock ($)]]*Table1[[#This Row],[APU Trend]]</f>
        <v>91.476130524005271</v>
      </c>
      <c r="T906" s="87">
        <v>0.2</v>
      </c>
      <c r="U906" s="87" t="b">
        <f>IF(AND(Table1[[#This Row],[INVENTROY SIZING]]&lt;0,Table1[[#This Row],[Lead Time (days)]]&lt;30),TRUE,FALSE)</f>
        <v>0</v>
      </c>
      <c r="V906" s="28">
        <v>0.96</v>
      </c>
      <c r="W906" s="28">
        <f>1.65+SQRT((30)*Table1[[#This Row],[Demand variability (COV)]])+(V906*Table1[[#This Row],[APU
(units)]])^2</f>
        <v>21862.110333192202</v>
      </c>
      <c r="X906" s="28">
        <f>(Table1[[#This Row],[INVENTORY IN UNITS ON HAND]]-W906)*Table1[[#This Row],[Std. Price ($)]]</f>
        <v>-271599.09275569039</v>
      </c>
      <c r="Y906" s="28">
        <v>0.48</v>
      </c>
      <c r="Z906" s="28">
        <v>11</v>
      </c>
    </row>
    <row r="907" spans="1:26" x14ac:dyDescent="0.15">
      <c r="A907" s="31">
        <v>13116.392558949574</v>
      </c>
      <c r="B907" s="32">
        <v>25.060399999999998</v>
      </c>
      <c r="C907" s="32">
        <v>1580.0585865781939</v>
      </c>
      <c r="D907" s="32">
        <f>C907/Table1[[#This Row],[Std. Price ($)]]</f>
        <v>63.050014627787029</v>
      </c>
      <c r="E907" s="28">
        <v>138</v>
      </c>
      <c r="F907" s="28">
        <f>Table1[[#This Row],[APU
(units)]]*(1+Table1[[#This Row],[APU Trend]])^0</f>
        <v>138</v>
      </c>
      <c r="G907" s="28">
        <f>Table1[[#This Row],[APU
(units)]]*(1+Table1[[#This Row],[APU Trend]])^1</f>
        <v>248.4</v>
      </c>
      <c r="H907" s="28">
        <f>Table1[[#This Row],[APU
(units)]]*(1+Table1[[#This Row],[APU Trend]])^2</f>
        <v>447.12</v>
      </c>
      <c r="I907" s="55">
        <f>Table1[[#This Row],[APU
(units)]]*(1+Table1[[#This Row],[APU Trend]])^3</f>
        <v>804.81600000000014</v>
      </c>
      <c r="J907" s="55">
        <f>Table1[[#This Row],[APU
(units)]]*(1+Table1[[#This Row],[APU Trend]])^4</f>
        <v>1448.6688000000004</v>
      </c>
      <c r="K907" s="55">
        <f>Table1[[#This Row],[APU
(units)]]*(1+Table1[[#This Row],[APU Trend]])^5</f>
        <v>2607.6038400000007</v>
      </c>
      <c r="L907" s="55">
        <f>Table1[[#This Row],[APU
(units)]]*(1+Table1[[#This Row],[APU Trend]])^6</f>
        <v>4693.686912000001</v>
      </c>
      <c r="M907" s="55">
        <f>Table1[[#This Row],[APU
(units)]]*(1+Table1[[#This Row],[APU Trend]])^7</f>
        <v>8448.6364416000033</v>
      </c>
      <c r="N907" s="55">
        <f>Table1[[#This Row],[APU
(units)]]*(1+Table1[[#This Row],[APU Trend]])^8</f>
        <v>15207.545594880006</v>
      </c>
      <c r="O907" s="55">
        <f>Table1[[#This Row],[APU
(units)]]*(1+Table1[[#This Row],[APU Trend]])^9</f>
        <v>27373.58207078401</v>
      </c>
      <c r="P907" s="55">
        <f>Table1[[#This Row],[APU
(units)]]*(1+Table1[[#This Row],[APU Trend]])^10</f>
        <v>49272.447727411221</v>
      </c>
      <c r="Q907" s="55">
        <f>Table1[[#This Row],[APU
(units)]]*(1+Table1[[#This Row],[APU Trend]])^11</f>
        <v>88690.405909340203</v>
      </c>
      <c r="R907" s="55">
        <f>SUM(Table1[[#This Row],[Oct]:[September]])</f>
        <v>199380.91329601547</v>
      </c>
      <c r="S907" s="55">
        <f>Table1[[#This Row],[On-Hand Stock ($)]]*Table1[[#This Row],[APU Trend]]</f>
        <v>1264.0468692625552</v>
      </c>
      <c r="T907" s="87">
        <v>0.8</v>
      </c>
      <c r="U907" s="87" t="b">
        <f>IF(AND(Table1[[#This Row],[INVENTROY SIZING]]&lt;0,Table1[[#This Row],[Lead Time (days)]]&lt;30),TRUE,FALSE)</f>
        <v>0</v>
      </c>
      <c r="V907" s="28">
        <v>0.82</v>
      </c>
      <c r="W907" s="28">
        <f>1.65+SQRT((30)*Table1[[#This Row],[Demand variability (COV)]])+(V907*Table1[[#This Row],[APU
(units)]])^2</f>
        <v>12811.88535246918</v>
      </c>
      <c r="X907" s="28">
        <f>(Table1[[#This Row],[INVENTORY IN UNITS ON HAND]]-W907)*Table1[[#This Row],[Std. Price ($)]]</f>
        <v>-319490.91310044046</v>
      </c>
      <c r="Y907" s="28">
        <v>0.85</v>
      </c>
      <c r="Z907" s="28">
        <v>16</v>
      </c>
    </row>
    <row r="908" spans="1:26" x14ac:dyDescent="0.15">
      <c r="A908" s="31">
        <v>21915.70074893444</v>
      </c>
      <c r="B908" s="32">
        <v>5.9769999999999994</v>
      </c>
      <c r="C908" s="32">
        <v>166.01359720000002</v>
      </c>
      <c r="D908" s="32">
        <f>C908/Table1[[#This Row],[Std. Price ($)]]</f>
        <v>27.775405253471646</v>
      </c>
      <c r="E908" s="28">
        <v>50</v>
      </c>
      <c r="F908" s="28">
        <f>Table1[[#This Row],[APU
(units)]]*(1+Table1[[#This Row],[APU Trend]])^0</f>
        <v>50</v>
      </c>
      <c r="G908" s="28">
        <f>Table1[[#This Row],[APU
(units)]]*(1+Table1[[#This Row],[APU Trend]])^1</f>
        <v>30</v>
      </c>
      <c r="H908" s="28">
        <f>Table1[[#This Row],[APU
(units)]]*(1+Table1[[#This Row],[APU Trend]])^2</f>
        <v>18</v>
      </c>
      <c r="I908" s="55">
        <f>Table1[[#This Row],[APU
(units)]]*(1+Table1[[#This Row],[APU Trend]])^3</f>
        <v>10.8</v>
      </c>
      <c r="J908" s="55">
        <f>Table1[[#This Row],[APU
(units)]]*(1+Table1[[#This Row],[APU Trend]])^4</f>
        <v>6.4799999999999995</v>
      </c>
      <c r="K908" s="55">
        <f>Table1[[#This Row],[APU
(units)]]*(1+Table1[[#This Row],[APU Trend]])^5</f>
        <v>3.8879999999999999</v>
      </c>
      <c r="L908" s="55">
        <f>Table1[[#This Row],[APU
(units)]]*(1+Table1[[#This Row],[APU Trend]])^6</f>
        <v>2.3327999999999998</v>
      </c>
      <c r="M908" s="55">
        <f>Table1[[#This Row],[APU
(units)]]*(1+Table1[[#This Row],[APU Trend]])^7</f>
        <v>1.3996799999999998</v>
      </c>
      <c r="N908" s="55">
        <f>Table1[[#This Row],[APU
(units)]]*(1+Table1[[#This Row],[APU Trend]])^8</f>
        <v>0.83980799999999989</v>
      </c>
      <c r="O908" s="55">
        <f>Table1[[#This Row],[APU
(units)]]*(1+Table1[[#This Row],[APU Trend]])^9</f>
        <v>0.50388479999999991</v>
      </c>
      <c r="P908" s="55">
        <f>Table1[[#This Row],[APU
(units)]]*(1+Table1[[#This Row],[APU Trend]])^10</f>
        <v>0.30233087999999997</v>
      </c>
      <c r="Q908" s="55">
        <f>Table1[[#This Row],[APU
(units)]]*(1+Table1[[#This Row],[APU Trend]])^11</f>
        <v>0.18139852799999998</v>
      </c>
      <c r="R908" s="55">
        <f>SUM(Table1[[#This Row],[Oct]:[September]])</f>
        <v>124.72790220800002</v>
      </c>
      <c r="S908" s="55">
        <f>Table1[[#This Row],[On-Hand Stock ($)]]*Table1[[#This Row],[APU Trend]]</f>
        <v>-66.405438880000005</v>
      </c>
      <c r="T908" s="87">
        <v>-0.4</v>
      </c>
      <c r="U908" s="87" t="b">
        <f>IF(AND(Table1[[#This Row],[INVENTROY SIZING]]&lt;0,Table1[[#This Row],[Lead Time (days)]]&lt;30),TRUE,FALSE)</f>
        <v>1</v>
      </c>
      <c r="V908" s="28">
        <v>1</v>
      </c>
      <c r="W908" s="28">
        <f>1.65+SQRT((30)*Table1[[#This Row],[Demand variability (COV)]])+(V908*Table1[[#This Row],[APU
(units)]])^2</f>
        <v>2506.3297435827189</v>
      </c>
      <c r="X908" s="28">
        <f>(Table1[[#This Row],[INVENTORY IN UNITS ON HAND]]-W908)*Table1[[#This Row],[Std. Price ($)]]</f>
        <v>-14814.319280193911</v>
      </c>
      <c r="Y908" s="28">
        <v>0.73</v>
      </c>
      <c r="Z908" s="28">
        <v>16</v>
      </c>
    </row>
    <row r="909" spans="1:26" x14ac:dyDescent="0.15">
      <c r="A909" s="31">
        <v>78672.287313207518</v>
      </c>
      <c r="B909" s="32">
        <v>11.450469999999999</v>
      </c>
      <c r="C909" s="32">
        <v>2241.4115553898982</v>
      </c>
      <c r="D909" s="32">
        <f>C909/Table1[[#This Row],[Std. Price ($)]]</f>
        <v>195.74843263114076</v>
      </c>
      <c r="E909" s="28">
        <v>170</v>
      </c>
      <c r="F909" s="28">
        <f>Table1[[#This Row],[APU
(units)]]*(1+Table1[[#This Row],[APU Trend]])^0</f>
        <v>170</v>
      </c>
      <c r="G909" s="28">
        <f>Table1[[#This Row],[APU
(units)]]*(1+Table1[[#This Row],[APU Trend]])^1</f>
        <v>51.000000000000007</v>
      </c>
      <c r="H909" s="28">
        <f>Table1[[#This Row],[APU
(units)]]*(1+Table1[[#This Row],[APU Trend]])^2</f>
        <v>15.300000000000004</v>
      </c>
      <c r="I909" s="55">
        <f>Table1[[#This Row],[APU
(units)]]*(1+Table1[[#This Row],[APU Trend]])^3</f>
        <v>4.5900000000000016</v>
      </c>
      <c r="J909" s="55">
        <f>Table1[[#This Row],[APU
(units)]]*(1+Table1[[#This Row],[APU Trend]])^4</f>
        <v>1.3770000000000009</v>
      </c>
      <c r="K909" s="55">
        <f>Table1[[#This Row],[APU
(units)]]*(1+Table1[[#This Row],[APU Trend]])^5</f>
        <v>0.41310000000000024</v>
      </c>
      <c r="L909" s="55">
        <f>Table1[[#This Row],[APU
(units)]]*(1+Table1[[#This Row],[APU Trend]])^6</f>
        <v>0.1239300000000001</v>
      </c>
      <c r="M909" s="55">
        <f>Table1[[#This Row],[APU
(units)]]*(1+Table1[[#This Row],[APU Trend]])^7</f>
        <v>3.7179000000000038E-2</v>
      </c>
      <c r="N909" s="55">
        <f>Table1[[#This Row],[APU
(units)]]*(1+Table1[[#This Row],[APU Trend]])^8</f>
        <v>1.1153700000000013E-2</v>
      </c>
      <c r="O909" s="55">
        <f>Table1[[#This Row],[APU
(units)]]*(1+Table1[[#This Row],[APU Trend]])^9</f>
        <v>3.3461100000000041E-3</v>
      </c>
      <c r="P909" s="55">
        <f>Table1[[#This Row],[APU
(units)]]*(1+Table1[[#This Row],[APU Trend]])^10</f>
        <v>1.0038330000000013E-3</v>
      </c>
      <c r="Q909" s="55">
        <f>Table1[[#This Row],[APU
(units)]]*(1+Table1[[#This Row],[APU Trend]])^11</f>
        <v>3.0114990000000043E-4</v>
      </c>
      <c r="R909" s="55">
        <f>SUM(Table1[[#This Row],[Oct]:[September]])</f>
        <v>242.85701379290003</v>
      </c>
      <c r="S909" s="55">
        <f>Table1[[#This Row],[On-Hand Stock ($)]]*Table1[[#This Row],[APU Trend]]</f>
        <v>-1568.9880887729287</v>
      </c>
      <c r="T909" s="87">
        <v>-0.7</v>
      </c>
      <c r="U909" s="87" t="b">
        <f>IF(AND(Table1[[#This Row],[INVENTROY SIZING]]&lt;0,Table1[[#This Row],[Lead Time (days)]]&lt;30),TRUE,FALSE)</f>
        <v>1</v>
      </c>
      <c r="V909" s="28">
        <v>0.85</v>
      </c>
      <c r="W909" s="28">
        <f>1.65+SQRT((30)*Table1[[#This Row],[Demand variability (COV)]])+(V909*Table1[[#This Row],[APU
(units)]])^2</f>
        <v>20887.40454357781</v>
      </c>
      <c r="X909" s="28">
        <f>(Table1[[#This Row],[INVENTORY IN UNITS ON HAND]]-W909)*Table1[[#This Row],[Std. Price ($)]]</f>
        <v>-236929.18754871146</v>
      </c>
      <c r="Y909" s="28">
        <v>1.01</v>
      </c>
      <c r="Z909" s="28">
        <v>27</v>
      </c>
    </row>
    <row r="910" spans="1:26" x14ac:dyDescent="0.15">
      <c r="A910" s="31">
        <v>48169.953354184938</v>
      </c>
      <c r="B910" s="32">
        <v>14.501820949999997</v>
      </c>
      <c r="C910" s="32">
        <v>1316.1031456904996</v>
      </c>
      <c r="D910" s="32">
        <f>C910/Table1[[#This Row],[Std. Price ($)]]</f>
        <v>90.754337005553765</v>
      </c>
      <c r="E910" s="28">
        <v>114</v>
      </c>
      <c r="F910" s="28">
        <f>Table1[[#This Row],[APU
(units)]]*(1+Table1[[#This Row],[APU Trend]])^0</f>
        <v>114</v>
      </c>
      <c r="G910" s="28">
        <f>Table1[[#This Row],[APU
(units)]]*(1+Table1[[#This Row],[APU Trend]])^1</f>
        <v>205.20000000000002</v>
      </c>
      <c r="H910" s="28">
        <f>Table1[[#This Row],[APU
(units)]]*(1+Table1[[#This Row],[APU Trend]])^2</f>
        <v>369.36</v>
      </c>
      <c r="I910" s="55">
        <f>Table1[[#This Row],[APU
(units)]]*(1+Table1[[#This Row],[APU Trend]])^3</f>
        <v>664.84800000000007</v>
      </c>
      <c r="J910" s="55">
        <f>Table1[[#This Row],[APU
(units)]]*(1+Table1[[#This Row],[APU Trend]])^4</f>
        <v>1196.7264000000002</v>
      </c>
      <c r="K910" s="55">
        <f>Table1[[#This Row],[APU
(units)]]*(1+Table1[[#This Row],[APU Trend]])^5</f>
        <v>2154.1075200000005</v>
      </c>
      <c r="L910" s="55">
        <f>Table1[[#This Row],[APU
(units)]]*(1+Table1[[#This Row],[APU Trend]])^6</f>
        <v>3877.3935360000014</v>
      </c>
      <c r="M910" s="55">
        <f>Table1[[#This Row],[APU
(units)]]*(1+Table1[[#This Row],[APU Trend]])^7</f>
        <v>6979.308364800002</v>
      </c>
      <c r="N910" s="55">
        <f>Table1[[#This Row],[APU
(units)]]*(1+Table1[[#This Row],[APU Trend]])^8</f>
        <v>12562.755056640004</v>
      </c>
      <c r="O910" s="55">
        <f>Table1[[#This Row],[APU
(units)]]*(1+Table1[[#This Row],[APU Trend]])^9</f>
        <v>22612.959101952008</v>
      </c>
      <c r="P910" s="55">
        <f>Table1[[#This Row],[APU
(units)]]*(1+Table1[[#This Row],[APU Trend]])^10</f>
        <v>40703.326383513617</v>
      </c>
      <c r="Q910" s="55">
        <f>Table1[[#This Row],[APU
(units)]]*(1+Table1[[#This Row],[APU Trend]])^11</f>
        <v>73265.987490324522</v>
      </c>
      <c r="R910" s="55">
        <f>SUM(Table1[[#This Row],[Oct]:[September]])</f>
        <v>164705.97185323015</v>
      </c>
      <c r="S910" s="55">
        <f>Table1[[#This Row],[On-Hand Stock ($)]]*Table1[[#This Row],[APU Trend]]</f>
        <v>1052.8825165523997</v>
      </c>
      <c r="T910" s="87">
        <v>0.8</v>
      </c>
      <c r="U910" s="87" t="b">
        <f>IF(AND(Table1[[#This Row],[INVENTROY SIZING]]&lt;0,Table1[[#This Row],[Lead Time (days)]]&lt;30),TRUE,FALSE)</f>
        <v>0</v>
      </c>
      <c r="V910" s="28">
        <v>0.93</v>
      </c>
      <c r="W910" s="28">
        <f>1.65+SQRT((30)*Table1[[#This Row],[Demand variability (COV)]])+(V910*Table1[[#This Row],[APU
(units)]])^2</f>
        <v>11246.789379485568</v>
      </c>
      <c r="X910" s="28">
        <f>(Table1[[#This Row],[INVENTORY IN UNITS ON HAND]]-W910)*Table1[[#This Row],[Std. Price ($)]]</f>
        <v>-161782.82269797078</v>
      </c>
      <c r="Y910" s="28">
        <v>0.8</v>
      </c>
      <c r="Z910" s="28">
        <v>29</v>
      </c>
    </row>
    <row r="911" spans="1:26" x14ac:dyDescent="0.15">
      <c r="A911" s="31">
        <v>68368.04535305014</v>
      </c>
      <c r="B911" s="32">
        <v>345.90167027000001</v>
      </c>
      <c r="C911" s="32">
        <v>35839.183621385811</v>
      </c>
      <c r="D911" s="32">
        <f>C911/Table1[[#This Row],[Std. Price ($)]]</f>
        <v>103.61090073202269</v>
      </c>
      <c r="E911" s="28">
        <v>90</v>
      </c>
      <c r="F911" s="28">
        <f>Table1[[#This Row],[APU
(units)]]*(1+Table1[[#This Row],[APU Trend]])^0</f>
        <v>90</v>
      </c>
      <c r="G911" s="28">
        <f>Table1[[#This Row],[APU
(units)]]*(1+Table1[[#This Row],[APU Trend]])^1</f>
        <v>135</v>
      </c>
      <c r="H911" s="28">
        <f>Table1[[#This Row],[APU
(units)]]*(1+Table1[[#This Row],[APU Trend]])^2</f>
        <v>202.5</v>
      </c>
      <c r="I911" s="55">
        <f>Table1[[#This Row],[APU
(units)]]*(1+Table1[[#This Row],[APU Trend]])^3</f>
        <v>303.75</v>
      </c>
      <c r="J911" s="55">
        <f>Table1[[#This Row],[APU
(units)]]*(1+Table1[[#This Row],[APU Trend]])^4</f>
        <v>455.625</v>
      </c>
      <c r="K911" s="55">
        <f>Table1[[#This Row],[APU
(units)]]*(1+Table1[[#This Row],[APU Trend]])^5</f>
        <v>683.4375</v>
      </c>
      <c r="L911" s="55">
        <f>Table1[[#This Row],[APU
(units)]]*(1+Table1[[#This Row],[APU Trend]])^6</f>
        <v>1025.15625</v>
      </c>
      <c r="M911" s="55">
        <f>Table1[[#This Row],[APU
(units)]]*(1+Table1[[#This Row],[APU Trend]])^7</f>
        <v>1537.734375</v>
      </c>
      <c r="N911" s="55">
        <f>Table1[[#This Row],[APU
(units)]]*(1+Table1[[#This Row],[APU Trend]])^8</f>
        <v>2306.6015625</v>
      </c>
      <c r="O911" s="55">
        <f>Table1[[#This Row],[APU
(units)]]*(1+Table1[[#This Row],[APU Trend]])^9</f>
        <v>3459.90234375</v>
      </c>
      <c r="P911" s="55">
        <f>Table1[[#This Row],[APU
(units)]]*(1+Table1[[#This Row],[APU Trend]])^10</f>
        <v>5189.853515625</v>
      </c>
      <c r="Q911" s="55">
        <f>Table1[[#This Row],[APU
(units)]]*(1+Table1[[#This Row],[APU Trend]])^11</f>
        <v>7784.7802734375</v>
      </c>
      <c r="R911" s="55">
        <f>SUM(Table1[[#This Row],[Oct]:[September]])</f>
        <v>23174.3408203125</v>
      </c>
      <c r="S911" s="55">
        <f>Table1[[#This Row],[On-Hand Stock ($)]]*Table1[[#This Row],[APU Trend]]</f>
        <v>17919.591810692906</v>
      </c>
      <c r="T911" s="87">
        <v>0.5</v>
      </c>
      <c r="U911" s="87" t="b">
        <f>IF(AND(Table1[[#This Row],[INVENTROY SIZING]]&lt;0,Table1[[#This Row],[Lead Time (days)]]&lt;30),TRUE,FALSE)</f>
        <v>0</v>
      </c>
      <c r="V911" s="28">
        <v>1</v>
      </c>
      <c r="W911" s="28">
        <f>1.65+SQRT((30)*Table1[[#This Row],[Demand variability (COV)]])+(V911*Table1[[#This Row],[APU
(units)]])^2</f>
        <v>8107.3156861896859</v>
      </c>
      <c r="X911" s="28">
        <f>(Table1[[#This Row],[INVENTORY IN UNITS ON HAND]]-W911)*Table1[[#This Row],[Std. Price ($)]]</f>
        <v>-2768494.8536377978</v>
      </c>
      <c r="Y911" s="28">
        <v>1.07</v>
      </c>
      <c r="Z911" s="28">
        <v>28</v>
      </c>
    </row>
    <row r="912" spans="1:26" x14ac:dyDescent="0.15">
      <c r="A912" s="31">
        <v>35029.333646755033</v>
      </c>
      <c r="B912" s="32">
        <v>15.178999999999998</v>
      </c>
      <c r="C912" s="32">
        <v>1351.5159387253334</v>
      </c>
      <c r="D912" s="32">
        <f>C912/Table1[[#This Row],[Std. Price ($)]]</f>
        <v>89.038536051474637</v>
      </c>
      <c r="E912" s="28">
        <v>106</v>
      </c>
      <c r="F912" s="28">
        <f>Table1[[#This Row],[APU
(units)]]*(1+Table1[[#This Row],[APU Trend]])^0</f>
        <v>106</v>
      </c>
      <c r="G912" s="28">
        <f>Table1[[#This Row],[APU
(units)]]*(1+Table1[[#This Row],[APU Trend]])^1</f>
        <v>159</v>
      </c>
      <c r="H912" s="28">
        <f>Table1[[#This Row],[APU
(units)]]*(1+Table1[[#This Row],[APU Trend]])^2</f>
        <v>238.5</v>
      </c>
      <c r="I912" s="55">
        <f>Table1[[#This Row],[APU
(units)]]*(1+Table1[[#This Row],[APU Trend]])^3</f>
        <v>357.75</v>
      </c>
      <c r="J912" s="55">
        <f>Table1[[#This Row],[APU
(units)]]*(1+Table1[[#This Row],[APU Trend]])^4</f>
        <v>536.625</v>
      </c>
      <c r="K912" s="55">
        <f>Table1[[#This Row],[APU
(units)]]*(1+Table1[[#This Row],[APU Trend]])^5</f>
        <v>804.9375</v>
      </c>
      <c r="L912" s="55">
        <f>Table1[[#This Row],[APU
(units)]]*(1+Table1[[#This Row],[APU Trend]])^6</f>
        <v>1207.40625</v>
      </c>
      <c r="M912" s="55">
        <f>Table1[[#This Row],[APU
(units)]]*(1+Table1[[#This Row],[APU Trend]])^7</f>
        <v>1811.109375</v>
      </c>
      <c r="N912" s="55">
        <f>Table1[[#This Row],[APU
(units)]]*(1+Table1[[#This Row],[APU Trend]])^8</f>
        <v>2716.6640625</v>
      </c>
      <c r="O912" s="55">
        <f>Table1[[#This Row],[APU
(units)]]*(1+Table1[[#This Row],[APU Trend]])^9</f>
        <v>4074.99609375</v>
      </c>
      <c r="P912" s="55">
        <f>Table1[[#This Row],[APU
(units)]]*(1+Table1[[#This Row],[APU Trend]])^10</f>
        <v>6112.494140625</v>
      </c>
      <c r="Q912" s="55">
        <f>Table1[[#This Row],[APU
(units)]]*(1+Table1[[#This Row],[APU Trend]])^11</f>
        <v>9168.7412109375</v>
      </c>
      <c r="R912" s="55">
        <f>SUM(Table1[[#This Row],[Oct]:[September]])</f>
        <v>27294.2236328125</v>
      </c>
      <c r="S912" s="55">
        <f>Table1[[#This Row],[On-Hand Stock ($)]]*Table1[[#This Row],[APU Trend]]</f>
        <v>675.7579693626667</v>
      </c>
      <c r="T912" s="87">
        <v>0.5</v>
      </c>
      <c r="U912" s="87" t="b">
        <f>IF(AND(Table1[[#This Row],[INVENTROY SIZING]]&lt;0,Table1[[#This Row],[Lead Time (days)]]&lt;30),TRUE,FALSE)</f>
        <v>0</v>
      </c>
      <c r="V912" s="28">
        <v>1</v>
      </c>
      <c r="W912" s="28">
        <f>1.65+SQRT((30)*Table1[[#This Row],[Demand variability (COV)]])+(V912*Table1[[#This Row],[APU
(units)]])^2</f>
        <v>11243.368391382199</v>
      </c>
      <c r="X912" s="28">
        <f>(Table1[[#This Row],[INVENTORY IN UNITS ON HAND]]-W912)*Table1[[#This Row],[Std. Price ($)]]</f>
        <v>-169311.57287406505</v>
      </c>
      <c r="Y912" s="28">
        <v>1.0900000000000001</v>
      </c>
      <c r="Z912" s="28">
        <v>16</v>
      </c>
    </row>
    <row r="913" spans="1:26" x14ac:dyDescent="0.15">
      <c r="A913" s="31">
        <v>71873.541226501169</v>
      </c>
      <c r="B913" s="32">
        <v>6.4085707899999997</v>
      </c>
      <c r="C913" s="32">
        <v>167.58693507448069</v>
      </c>
      <c r="D913" s="32">
        <f>C913/Table1[[#This Row],[Std. Price ($)]]</f>
        <v>26.150438306148555</v>
      </c>
      <c r="E913" s="28">
        <v>138</v>
      </c>
      <c r="F913" s="28">
        <f>Table1[[#This Row],[APU
(units)]]*(1+Table1[[#This Row],[APU Trend]])^0</f>
        <v>138</v>
      </c>
      <c r="G913" s="28">
        <f>Table1[[#This Row],[APU
(units)]]*(1+Table1[[#This Row],[APU Trend]])^1</f>
        <v>248.4</v>
      </c>
      <c r="H913" s="28">
        <f>Table1[[#This Row],[APU
(units)]]*(1+Table1[[#This Row],[APU Trend]])^2</f>
        <v>447.12</v>
      </c>
      <c r="I913" s="55">
        <f>Table1[[#This Row],[APU
(units)]]*(1+Table1[[#This Row],[APU Trend]])^3</f>
        <v>804.81600000000014</v>
      </c>
      <c r="J913" s="55">
        <f>Table1[[#This Row],[APU
(units)]]*(1+Table1[[#This Row],[APU Trend]])^4</f>
        <v>1448.6688000000004</v>
      </c>
      <c r="K913" s="55">
        <f>Table1[[#This Row],[APU
(units)]]*(1+Table1[[#This Row],[APU Trend]])^5</f>
        <v>2607.6038400000007</v>
      </c>
      <c r="L913" s="55">
        <f>Table1[[#This Row],[APU
(units)]]*(1+Table1[[#This Row],[APU Trend]])^6</f>
        <v>4693.686912000001</v>
      </c>
      <c r="M913" s="55">
        <f>Table1[[#This Row],[APU
(units)]]*(1+Table1[[#This Row],[APU Trend]])^7</f>
        <v>8448.6364416000033</v>
      </c>
      <c r="N913" s="55">
        <f>Table1[[#This Row],[APU
(units)]]*(1+Table1[[#This Row],[APU Trend]])^8</f>
        <v>15207.545594880006</v>
      </c>
      <c r="O913" s="55">
        <f>Table1[[#This Row],[APU
(units)]]*(1+Table1[[#This Row],[APU Trend]])^9</f>
        <v>27373.58207078401</v>
      </c>
      <c r="P913" s="55">
        <f>Table1[[#This Row],[APU
(units)]]*(1+Table1[[#This Row],[APU Trend]])^10</f>
        <v>49272.447727411221</v>
      </c>
      <c r="Q913" s="55">
        <f>Table1[[#This Row],[APU
(units)]]*(1+Table1[[#This Row],[APU Trend]])^11</f>
        <v>88690.405909340203</v>
      </c>
      <c r="R913" s="55">
        <f>SUM(Table1[[#This Row],[Oct]:[September]])</f>
        <v>199380.91329601547</v>
      </c>
      <c r="S913" s="55">
        <f>Table1[[#This Row],[On-Hand Stock ($)]]*Table1[[#This Row],[APU Trend]]</f>
        <v>134.06954805958455</v>
      </c>
      <c r="T913" s="87">
        <v>0.8</v>
      </c>
      <c r="U913" s="87" t="b">
        <f>IF(AND(Table1[[#This Row],[INVENTROY SIZING]]&lt;0,Table1[[#This Row],[Lead Time (days)]]&lt;30),TRUE,FALSE)</f>
        <v>0</v>
      </c>
      <c r="V913" s="28">
        <v>1</v>
      </c>
      <c r="W913" s="28">
        <f>1.65+SQRT((30)*Table1[[#This Row],[Demand variability (COV)]])+(V913*Table1[[#This Row],[APU
(units)]])^2</f>
        <v>19050.099719092257</v>
      </c>
      <c r="X913" s="28">
        <f>(Table1[[#This Row],[INVENTORY IN UNITS ON HAND]]-W913)*Table1[[#This Row],[Std. Price ($)]]</f>
        <v>-121916.32567128737</v>
      </c>
      <c r="Y913" s="28">
        <v>0.66</v>
      </c>
      <c r="Z913" s="28">
        <v>6</v>
      </c>
    </row>
    <row r="914" spans="1:26" x14ac:dyDescent="0.15">
      <c r="A914" s="31">
        <v>72831.123705101185</v>
      </c>
      <c r="B914" s="32">
        <v>6.418838759999999</v>
      </c>
      <c r="C914" s="32">
        <v>206.69553303232172</v>
      </c>
      <c r="D914" s="32">
        <f>C914/Table1[[#This Row],[Std. Price ($)]]</f>
        <v>32.201390432234781</v>
      </c>
      <c r="E914" s="28">
        <v>58</v>
      </c>
      <c r="F914" s="28">
        <f>Table1[[#This Row],[APU
(units)]]*(1+Table1[[#This Row],[APU Trend]])^0</f>
        <v>58</v>
      </c>
      <c r="G914" s="28">
        <f>Table1[[#This Row],[APU
(units)]]*(1+Table1[[#This Row],[APU Trend]])^1</f>
        <v>145</v>
      </c>
      <c r="H914" s="28">
        <f>Table1[[#This Row],[APU
(units)]]*(1+Table1[[#This Row],[APU Trend]])^2</f>
        <v>362.5</v>
      </c>
      <c r="I914" s="55">
        <f>Table1[[#This Row],[APU
(units)]]*(1+Table1[[#This Row],[APU Trend]])^3</f>
        <v>906.25</v>
      </c>
      <c r="J914" s="55">
        <f>Table1[[#This Row],[APU
(units)]]*(1+Table1[[#This Row],[APU Trend]])^4</f>
        <v>2265.625</v>
      </c>
      <c r="K914" s="55">
        <f>Table1[[#This Row],[APU
(units)]]*(1+Table1[[#This Row],[APU Trend]])^5</f>
        <v>5664.0625</v>
      </c>
      <c r="L914" s="55">
        <f>Table1[[#This Row],[APU
(units)]]*(1+Table1[[#This Row],[APU Trend]])^6</f>
        <v>14160.15625</v>
      </c>
      <c r="M914" s="55">
        <f>Table1[[#This Row],[APU
(units)]]*(1+Table1[[#This Row],[APU Trend]])^7</f>
        <v>35400.390625</v>
      </c>
      <c r="N914" s="55">
        <f>Table1[[#This Row],[APU
(units)]]*(1+Table1[[#This Row],[APU Trend]])^8</f>
        <v>88500.9765625</v>
      </c>
      <c r="O914" s="55">
        <f>Table1[[#This Row],[APU
(units)]]*(1+Table1[[#This Row],[APU Trend]])^9</f>
        <v>221252.44140625</v>
      </c>
      <c r="P914" s="55">
        <f>Table1[[#This Row],[APU
(units)]]*(1+Table1[[#This Row],[APU Trend]])^10</f>
        <v>553131.103515625</v>
      </c>
      <c r="Q914" s="55">
        <f>Table1[[#This Row],[APU
(units)]]*(1+Table1[[#This Row],[APU Trend]])^11</f>
        <v>1382827.7587890625</v>
      </c>
      <c r="R914" s="55">
        <f>SUM(Table1[[#This Row],[Oct]:[September]])</f>
        <v>2304674.2646484375</v>
      </c>
      <c r="S914" s="55">
        <f>Table1[[#This Row],[On-Hand Stock ($)]]*Table1[[#This Row],[APU Trend]]</f>
        <v>310.04329954848259</v>
      </c>
      <c r="T914" s="87">
        <v>1.5</v>
      </c>
      <c r="U914" s="87" t="b">
        <f>IF(AND(Table1[[#This Row],[INVENTROY SIZING]]&lt;0,Table1[[#This Row],[Lead Time (days)]]&lt;30),TRUE,FALSE)</f>
        <v>0</v>
      </c>
      <c r="V914" s="28">
        <v>1</v>
      </c>
      <c r="W914" s="28">
        <f>1.65+SQRT((30)*Table1[[#This Row],[Demand variability (COV)]])+(V914*Table1[[#This Row],[APU
(units)]])^2</f>
        <v>3368.3886127875257</v>
      </c>
      <c r="X914" s="28">
        <f>(Table1[[#This Row],[INVENTORY IN UNITS ON HAND]]-W914)*Table1[[#This Row],[Std. Price ($)]]</f>
        <v>-21414.447853470876</v>
      </c>
      <c r="Y914" s="28">
        <v>0.25</v>
      </c>
      <c r="Z914" s="28">
        <v>35</v>
      </c>
    </row>
    <row r="915" spans="1:26" x14ac:dyDescent="0.15">
      <c r="A915" s="31">
        <v>12080.646163947295</v>
      </c>
      <c r="B915" s="32">
        <v>7.653999999999999</v>
      </c>
      <c r="C915" s="32">
        <v>579.65722350813326</v>
      </c>
      <c r="D915" s="32">
        <f>C915/Table1[[#This Row],[Std. Price ($)]]</f>
        <v>75.732587341015588</v>
      </c>
      <c r="E915" s="28">
        <v>50</v>
      </c>
      <c r="F915" s="28">
        <f>Table1[[#This Row],[APU
(units)]]*(1+Table1[[#This Row],[APU Trend]])^0</f>
        <v>50</v>
      </c>
      <c r="G915" s="28">
        <f>Table1[[#This Row],[APU
(units)]]*(1+Table1[[#This Row],[APU Trend]])^1</f>
        <v>75</v>
      </c>
      <c r="H915" s="28">
        <f>Table1[[#This Row],[APU
(units)]]*(1+Table1[[#This Row],[APU Trend]])^2</f>
        <v>112.5</v>
      </c>
      <c r="I915" s="55">
        <f>Table1[[#This Row],[APU
(units)]]*(1+Table1[[#This Row],[APU Trend]])^3</f>
        <v>168.75</v>
      </c>
      <c r="J915" s="55">
        <f>Table1[[#This Row],[APU
(units)]]*(1+Table1[[#This Row],[APU Trend]])^4</f>
        <v>253.125</v>
      </c>
      <c r="K915" s="55">
        <f>Table1[[#This Row],[APU
(units)]]*(1+Table1[[#This Row],[APU Trend]])^5</f>
        <v>379.6875</v>
      </c>
      <c r="L915" s="55">
        <f>Table1[[#This Row],[APU
(units)]]*(1+Table1[[#This Row],[APU Trend]])^6</f>
        <v>569.53125</v>
      </c>
      <c r="M915" s="55">
        <f>Table1[[#This Row],[APU
(units)]]*(1+Table1[[#This Row],[APU Trend]])^7</f>
        <v>854.296875</v>
      </c>
      <c r="N915" s="55">
        <f>Table1[[#This Row],[APU
(units)]]*(1+Table1[[#This Row],[APU Trend]])^8</f>
        <v>1281.4453125</v>
      </c>
      <c r="O915" s="55">
        <f>Table1[[#This Row],[APU
(units)]]*(1+Table1[[#This Row],[APU Trend]])^9</f>
        <v>1922.16796875</v>
      </c>
      <c r="P915" s="55">
        <f>Table1[[#This Row],[APU
(units)]]*(1+Table1[[#This Row],[APU Trend]])^10</f>
        <v>2883.251953125</v>
      </c>
      <c r="Q915" s="55">
        <f>Table1[[#This Row],[APU
(units)]]*(1+Table1[[#This Row],[APU Trend]])^11</f>
        <v>4324.8779296875</v>
      </c>
      <c r="R915" s="55">
        <f>SUM(Table1[[#This Row],[Oct]:[September]])</f>
        <v>12874.6337890625</v>
      </c>
      <c r="S915" s="55">
        <f>Table1[[#This Row],[On-Hand Stock ($)]]*Table1[[#This Row],[APU Trend]]</f>
        <v>289.82861175406663</v>
      </c>
      <c r="T915" s="87">
        <v>0.5</v>
      </c>
      <c r="U915" s="87" t="b">
        <f>IF(AND(Table1[[#This Row],[INVENTROY SIZING]]&lt;0,Table1[[#This Row],[Lead Time (days)]]&lt;30),TRUE,FALSE)</f>
        <v>0</v>
      </c>
      <c r="V915" s="28">
        <v>0.88</v>
      </c>
      <c r="W915" s="28">
        <f>1.65+SQRT((30)*Table1[[#This Row],[Demand variability (COV)]])+(V915*Table1[[#This Row],[APU
(units)]])^2</f>
        <v>1946.0106219864315</v>
      </c>
      <c r="X915" s="28">
        <f>(Table1[[#This Row],[INVENTORY IN UNITS ON HAND]]-W915)*Table1[[#This Row],[Std. Price ($)]]</f>
        <v>-14315.10807717601</v>
      </c>
      <c r="Y915" s="28">
        <v>2.33</v>
      </c>
      <c r="Z915" s="28">
        <v>16</v>
      </c>
    </row>
    <row r="916" spans="1:26" x14ac:dyDescent="0.15">
      <c r="A916" s="31">
        <v>94247.974727553024</v>
      </c>
      <c r="B916" s="32">
        <v>21.241999999999997</v>
      </c>
      <c r="C916" s="32">
        <v>231.74711824000002</v>
      </c>
      <c r="D916" s="32">
        <f>C916/Table1[[#This Row],[Std. Price ($)]]</f>
        <v>10.90985397985124</v>
      </c>
      <c r="E916" s="28">
        <v>10</v>
      </c>
      <c r="F916" s="28">
        <f>Table1[[#This Row],[APU
(units)]]*(1+Table1[[#This Row],[APU Trend]])^0</f>
        <v>10</v>
      </c>
      <c r="G916" s="28">
        <f>Table1[[#This Row],[APU
(units)]]*(1+Table1[[#This Row],[APU Trend]])^1</f>
        <v>18</v>
      </c>
      <c r="H916" s="28">
        <f>Table1[[#This Row],[APU
(units)]]*(1+Table1[[#This Row],[APU Trend]])^2</f>
        <v>32.400000000000006</v>
      </c>
      <c r="I916" s="55">
        <f>Table1[[#This Row],[APU
(units)]]*(1+Table1[[#This Row],[APU Trend]])^3</f>
        <v>58.320000000000007</v>
      </c>
      <c r="J916" s="55">
        <f>Table1[[#This Row],[APU
(units)]]*(1+Table1[[#This Row],[APU Trend]])^4</f>
        <v>104.97600000000003</v>
      </c>
      <c r="K916" s="55">
        <f>Table1[[#This Row],[APU
(units)]]*(1+Table1[[#This Row],[APU Trend]])^5</f>
        <v>188.95680000000004</v>
      </c>
      <c r="L916" s="55">
        <f>Table1[[#This Row],[APU
(units)]]*(1+Table1[[#This Row],[APU Trend]])^6</f>
        <v>340.12224000000009</v>
      </c>
      <c r="M916" s="55">
        <f>Table1[[#This Row],[APU
(units)]]*(1+Table1[[#This Row],[APU Trend]])^7</f>
        <v>612.22003200000017</v>
      </c>
      <c r="N916" s="55">
        <f>Table1[[#This Row],[APU
(units)]]*(1+Table1[[#This Row],[APU Trend]])^8</f>
        <v>1101.9960576000003</v>
      </c>
      <c r="O916" s="55">
        <f>Table1[[#This Row],[APU
(units)]]*(1+Table1[[#This Row],[APU Trend]])^9</f>
        <v>1983.5929036800007</v>
      </c>
      <c r="P916" s="55">
        <f>Table1[[#This Row],[APU
(units)]]*(1+Table1[[#This Row],[APU Trend]])^10</f>
        <v>3570.4672266240013</v>
      </c>
      <c r="Q916" s="55">
        <f>Table1[[#This Row],[APU
(units)]]*(1+Table1[[#This Row],[APU Trend]])^11</f>
        <v>6426.8410079232035</v>
      </c>
      <c r="R916" s="55">
        <f>SUM(Table1[[#This Row],[Oct]:[September]])</f>
        <v>14447.892267827207</v>
      </c>
      <c r="S916" s="55">
        <f>Table1[[#This Row],[On-Hand Stock ($)]]*Table1[[#This Row],[APU Trend]]</f>
        <v>185.39769459200002</v>
      </c>
      <c r="T916" s="87">
        <v>0.8</v>
      </c>
      <c r="U916" s="87" t="b">
        <f>IF(AND(Table1[[#This Row],[INVENTROY SIZING]]&lt;0,Table1[[#This Row],[Lead Time (days)]]&lt;30),TRUE,FALSE)</f>
        <v>0</v>
      </c>
      <c r="V916" s="28">
        <v>1</v>
      </c>
      <c r="W916" s="28">
        <f>1.65+SQRT((30)*Table1[[#This Row],[Demand variability (COV)]])+(V916*Table1[[#This Row],[APU
(units)]])^2</f>
        <v>108.85416546173116</v>
      </c>
      <c r="X916" s="28">
        <f>(Table1[[#This Row],[INVENTORY IN UNITS ON HAND]]-W916)*Table1[[#This Row],[Std. Price ($)]]</f>
        <v>-2080.5330644980932</v>
      </c>
      <c r="Y916" s="28">
        <v>1.73</v>
      </c>
      <c r="Z916" s="28">
        <v>16</v>
      </c>
    </row>
    <row r="917" spans="1:26" x14ac:dyDescent="0.15">
      <c r="A917" s="31">
        <v>39637.390258841086</v>
      </c>
      <c r="B917" s="32">
        <v>32.791085340000002</v>
      </c>
      <c r="C917" s="32">
        <v>782.73558227007481</v>
      </c>
      <c r="D917" s="32">
        <f>C917/Table1[[#This Row],[Std. Price ($)]]</f>
        <v>23.870377395384949</v>
      </c>
      <c r="E917" s="28">
        <v>146</v>
      </c>
      <c r="F917" s="28">
        <f>Table1[[#This Row],[APU
(units)]]*(1+Table1[[#This Row],[APU Trend]])^0</f>
        <v>146</v>
      </c>
      <c r="G917" s="28">
        <f>Table1[[#This Row],[APU
(units)]]*(1+Table1[[#This Row],[APU Trend]])^1</f>
        <v>321.20000000000005</v>
      </c>
      <c r="H917" s="28">
        <f>Table1[[#This Row],[APU
(units)]]*(1+Table1[[#This Row],[APU Trend]])^2</f>
        <v>706.6400000000001</v>
      </c>
      <c r="I917" s="55">
        <f>Table1[[#This Row],[APU
(units)]]*(1+Table1[[#This Row],[APU Trend]])^3</f>
        <v>1554.6080000000004</v>
      </c>
      <c r="J917" s="55">
        <f>Table1[[#This Row],[APU
(units)]]*(1+Table1[[#This Row],[APU Trend]])^4</f>
        <v>3420.1376000000009</v>
      </c>
      <c r="K917" s="55">
        <f>Table1[[#This Row],[APU
(units)]]*(1+Table1[[#This Row],[APU Trend]])^5</f>
        <v>7524.3027200000024</v>
      </c>
      <c r="L917" s="55">
        <f>Table1[[#This Row],[APU
(units)]]*(1+Table1[[#This Row],[APU Trend]])^6</f>
        <v>16553.465984000009</v>
      </c>
      <c r="M917" s="55">
        <f>Table1[[#This Row],[APU
(units)]]*(1+Table1[[#This Row],[APU Trend]])^7</f>
        <v>36417.625164800025</v>
      </c>
      <c r="N917" s="55">
        <f>Table1[[#This Row],[APU
(units)]]*(1+Table1[[#This Row],[APU Trend]])^8</f>
        <v>80118.775362560045</v>
      </c>
      <c r="O917" s="55">
        <f>Table1[[#This Row],[APU
(units)]]*(1+Table1[[#This Row],[APU Trend]])^9</f>
        <v>176261.30579763211</v>
      </c>
      <c r="P917" s="55">
        <f>Table1[[#This Row],[APU
(units)]]*(1+Table1[[#This Row],[APU Trend]])^10</f>
        <v>387774.8727547907</v>
      </c>
      <c r="Q917" s="55">
        <f>Table1[[#This Row],[APU
(units)]]*(1+Table1[[#This Row],[APU Trend]])^11</f>
        <v>853104.72006053966</v>
      </c>
      <c r="R917" s="55">
        <f>SUM(Table1[[#This Row],[Oct]:[September]])</f>
        <v>1563903.6534443225</v>
      </c>
      <c r="S917" s="55">
        <f>Table1[[#This Row],[On-Hand Stock ($)]]*Table1[[#This Row],[APU Trend]]</f>
        <v>939.28269872408976</v>
      </c>
      <c r="T917" s="87">
        <v>1.2</v>
      </c>
      <c r="U917" s="87" t="b">
        <f>IF(AND(Table1[[#This Row],[INVENTROY SIZING]]&lt;0,Table1[[#This Row],[Lead Time (days)]]&lt;30),TRUE,FALSE)</f>
        <v>0</v>
      </c>
      <c r="V917" s="28">
        <v>1</v>
      </c>
      <c r="W917" s="28">
        <f>1.65+SQRT((30)*Table1[[#This Row],[Demand variability (COV)]])+(V917*Table1[[#This Row],[APU
(units)]])^2</f>
        <v>21322.19972526643</v>
      </c>
      <c r="X917" s="28">
        <f>(Table1[[#This Row],[INVENTORY IN UNITS ON HAND]]-W917)*Table1[[#This Row],[Std. Price ($)]]</f>
        <v>-698395.33524546598</v>
      </c>
      <c r="Y917" s="28">
        <v>0.69</v>
      </c>
      <c r="Z917" s="28">
        <v>5</v>
      </c>
    </row>
    <row r="918" spans="1:26" x14ac:dyDescent="0.15">
      <c r="A918" s="31">
        <v>31324.977791890331</v>
      </c>
      <c r="B918" s="32">
        <v>10.0867465</v>
      </c>
      <c r="C918" s="32">
        <v>1027.7251633492713</v>
      </c>
      <c r="D918" s="32">
        <f>C918/Table1[[#This Row],[Std. Price ($)]]</f>
        <v>101.88866780277181</v>
      </c>
      <c r="E918" s="28">
        <v>146</v>
      </c>
      <c r="F918" s="28">
        <f>Table1[[#This Row],[APU
(units)]]*(1+Table1[[#This Row],[APU Trend]])^0</f>
        <v>146</v>
      </c>
      <c r="G918" s="28">
        <f>Table1[[#This Row],[APU
(units)]]*(1+Table1[[#This Row],[APU Trend]])^1</f>
        <v>219</v>
      </c>
      <c r="H918" s="28">
        <f>Table1[[#This Row],[APU
(units)]]*(1+Table1[[#This Row],[APU Trend]])^2</f>
        <v>328.5</v>
      </c>
      <c r="I918" s="55">
        <f>Table1[[#This Row],[APU
(units)]]*(1+Table1[[#This Row],[APU Trend]])^3</f>
        <v>492.75</v>
      </c>
      <c r="J918" s="55">
        <f>Table1[[#This Row],[APU
(units)]]*(1+Table1[[#This Row],[APU Trend]])^4</f>
        <v>739.125</v>
      </c>
      <c r="K918" s="55">
        <f>Table1[[#This Row],[APU
(units)]]*(1+Table1[[#This Row],[APU Trend]])^5</f>
        <v>1108.6875</v>
      </c>
      <c r="L918" s="55">
        <f>Table1[[#This Row],[APU
(units)]]*(1+Table1[[#This Row],[APU Trend]])^6</f>
        <v>1663.03125</v>
      </c>
      <c r="M918" s="55">
        <f>Table1[[#This Row],[APU
(units)]]*(1+Table1[[#This Row],[APU Trend]])^7</f>
        <v>2494.546875</v>
      </c>
      <c r="N918" s="55">
        <f>Table1[[#This Row],[APU
(units)]]*(1+Table1[[#This Row],[APU Trend]])^8</f>
        <v>3741.8203125</v>
      </c>
      <c r="O918" s="55">
        <f>Table1[[#This Row],[APU
(units)]]*(1+Table1[[#This Row],[APU Trend]])^9</f>
        <v>5612.73046875</v>
      </c>
      <c r="P918" s="55">
        <f>Table1[[#This Row],[APU
(units)]]*(1+Table1[[#This Row],[APU Trend]])^10</f>
        <v>8419.095703125</v>
      </c>
      <c r="Q918" s="55">
        <f>Table1[[#This Row],[APU
(units)]]*(1+Table1[[#This Row],[APU Trend]])^11</f>
        <v>12628.6435546875</v>
      </c>
      <c r="R918" s="55">
        <f>SUM(Table1[[#This Row],[Oct]:[September]])</f>
        <v>37593.9306640625</v>
      </c>
      <c r="S918" s="55">
        <f>Table1[[#This Row],[On-Hand Stock ($)]]*Table1[[#This Row],[APU Trend]]</f>
        <v>513.86258167463563</v>
      </c>
      <c r="T918" s="87">
        <v>0.5</v>
      </c>
      <c r="U918" s="87" t="b">
        <f>IF(AND(Table1[[#This Row],[INVENTROY SIZING]]&lt;0,Table1[[#This Row],[Lead Time (days)]]&lt;30),TRUE,FALSE)</f>
        <v>0</v>
      </c>
      <c r="V918" s="28">
        <v>0.78</v>
      </c>
      <c r="W918" s="28">
        <f>1.65+SQRT((30)*Table1[[#This Row],[Demand variability (COV)]])+(V918*Table1[[#This Row],[APU
(units)]])^2</f>
        <v>12975.586445058501</v>
      </c>
      <c r="X918" s="28">
        <f>(Table1[[#This Row],[INVENTORY IN UNITS ON HAND]]-W918)*Table1[[#This Row],[Std. Price ($)]]</f>
        <v>-129853.72599679201</v>
      </c>
      <c r="Y918" s="28">
        <v>0.93</v>
      </c>
      <c r="Z918" s="28">
        <v>21</v>
      </c>
    </row>
    <row r="919" spans="1:26" x14ac:dyDescent="0.15">
      <c r="A919" s="31">
        <v>3513.7992678658916</v>
      </c>
      <c r="B919" s="32">
        <v>8.3764000000000003</v>
      </c>
      <c r="C919" s="32">
        <v>277.7960792896709</v>
      </c>
      <c r="D919" s="32">
        <f>C919/Table1[[#This Row],[Std. Price ($)]]</f>
        <v>33.164137253434752</v>
      </c>
      <c r="E919" s="28">
        <v>90</v>
      </c>
      <c r="F919" s="28">
        <f>Table1[[#This Row],[APU
(units)]]*(1+Table1[[#This Row],[APU Trend]])^0</f>
        <v>90</v>
      </c>
      <c r="G919" s="28">
        <f>Table1[[#This Row],[APU
(units)]]*(1+Table1[[#This Row],[APU Trend]])^1</f>
        <v>108</v>
      </c>
      <c r="H919" s="28">
        <f>Table1[[#This Row],[APU
(units)]]*(1+Table1[[#This Row],[APU Trend]])^2</f>
        <v>129.6</v>
      </c>
      <c r="I919" s="55">
        <f>Table1[[#This Row],[APU
(units)]]*(1+Table1[[#This Row],[APU Trend]])^3</f>
        <v>155.52000000000001</v>
      </c>
      <c r="J919" s="55">
        <f>Table1[[#This Row],[APU
(units)]]*(1+Table1[[#This Row],[APU Trend]])^4</f>
        <v>186.624</v>
      </c>
      <c r="K919" s="55">
        <f>Table1[[#This Row],[APU
(units)]]*(1+Table1[[#This Row],[APU Trend]])^5</f>
        <v>223.94879999999998</v>
      </c>
      <c r="L919" s="55">
        <f>Table1[[#This Row],[APU
(units)]]*(1+Table1[[#This Row],[APU Trend]])^6</f>
        <v>268.73855999999995</v>
      </c>
      <c r="M919" s="55">
        <f>Table1[[#This Row],[APU
(units)]]*(1+Table1[[#This Row],[APU Trend]])^7</f>
        <v>322.48627199999999</v>
      </c>
      <c r="N919" s="55">
        <f>Table1[[#This Row],[APU
(units)]]*(1+Table1[[#This Row],[APU Trend]])^8</f>
        <v>386.98352639999996</v>
      </c>
      <c r="O919" s="55">
        <f>Table1[[#This Row],[APU
(units)]]*(1+Table1[[#This Row],[APU Trend]])^9</f>
        <v>464.38023167999995</v>
      </c>
      <c r="P919" s="55">
        <f>Table1[[#This Row],[APU
(units)]]*(1+Table1[[#This Row],[APU Trend]])^10</f>
        <v>557.2562780159999</v>
      </c>
      <c r="Q919" s="55">
        <f>Table1[[#This Row],[APU
(units)]]*(1+Table1[[#This Row],[APU Trend]])^11</f>
        <v>668.70753361919992</v>
      </c>
      <c r="R919" s="55">
        <f>SUM(Table1[[#This Row],[Oct]:[September]])</f>
        <v>3562.2452017152</v>
      </c>
      <c r="S919" s="55">
        <f>Table1[[#This Row],[On-Hand Stock ($)]]*Table1[[#This Row],[APU Trend]]</f>
        <v>55.559215857934184</v>
      </c>
      <c r="T919" s="87">
        <v>0.2</v>
      </c>
      <c r="U919" s="87" t="b">
        <f>IF(AND(Table1[[#This Row],[INVENTROY SIZING]]&lt;0,Table1[[#This Row],[Lead Time (days)]]&lt;30),TRUE,FALSE)</f>
        <v>0</v>
      </c>
      <c r="V919" s="28">
        <v>0.82</v>
      </c>
      <c r="W919" s="28">
        <f>1.65+SQRT((30)*Table1[[#This Row],[Demand variability (COV)]])+(V919*Table1[[#This Row],[APU
(units)]])^2</f>
        <v>5451.7231804249168</v>
      </c>
      <c r="X919" s="28">
        <f>(Table1[[#This Row],[INVENTORY IN UNITS ON HAND]]-W919)*Table1[[#This Row],[Std. Price ($)]]</f>
        <v>-45388.017969221604</v>
      </c>
      <c r="Y919" s="28">
        <v>0.44</v>
      </c>
      <c r="Z919" s="28">
        <v>16</v>
      </c>
    </row>
    <row r="920" spans="1:26" x14ac:dyDescent="0.15">
      <c r="A920" s="31">
        <v>26008.680478830847</v>
      </c>
      <c r="B920" s="32">
        <v>6.3058016499999994</v>
      </c>
      <c r="C920" s="32">
        <v>24.579988626572501</v>
      </c>
      <c r="D920" s="32">
        <f>C920/Table1[[#This Row],[Std. Price ($)]]</f>
        <v>3.8979958442829394</v>
      </c>
      <c r="E920" s="28">
        <v>122</v>
      </c>
      <c r="F920" s="28">
        <f>Table1[[#This Row],[APU
(units)]]*(1+Table1[[#This Row],[APU Trend]])^0</f>
        <v>122</v>
      </c>
      <c r="G920" s="28">
        <f>Table1[[#This Row],[APU
(units)]]*(1+Table1[[#This Row],[APU Trend]])^1</f>
        <v>268.40000000000003</v>
      </c>
      <c r="H920" s="28">
        <f>Table1[[#This Row],[APU
(units)]]*(1+Table1[[#This Row],[APU Trend]])^2</f>
        <v>590.48000000000013</v>
      </c>
      <c r="I920" s="55">
        <f>Table1[[#This Row],[APU
(units)]]*(1+Table1[[#This Row],[APU Trend]])^3</f>
        <v>1299.0560000000005</v>
      </c>
      <c r="J920" s="55">
        <f>Table1[[#This Row],[APU
(units)]]*(1+Table1[[#This Row],[APU Trend]])^4</f>
        <v>2857.9232000000006</v>
      </c>
      <c r="K920" s="55">
        <f>Table1[[#This Row],[APU
(units)]]*(1+Table1[[#This Row],[APU Trend]])^5</f>
        <v>6287.4310400000022</v>
      </c>
      <c r="L920" s="55">
        <f>Table1[[#This Row],[APU
(units)]]*(1+Table1[[#This Row],[APU Trend]])^6</f>
        <v>13832.348288000007</v>
      </c>
      <c r="M920" s="55">
        <f>Table1[[#This Row],[APU
(units)]]*(1+Table1[[#This Row],[APU Trend]])^7</f>
        <v>30431.166233600019</v>
      </c>
      <c r="N920" s="55">
        <f>Table1[[#This Row],[APU
(units)]]*(1+Table1[[#This Row],[APU Trend]])^8</f>
        <v>66948.565713920034</v>
      </c>
      <c r="O920" s="55">
        <f>Table1[[#This Row],[APU
(units)]]*(1+Table1[[#This Row],[APU Trend]])^9</f>
        <v>147286.84457062409</v>
      </c>
      <c r="P920" s="55">
        <f>Table1[[#This Row],[APU
(units)]]*(1+Table1[[#This Row],[APU Trend]])^10</f>
        <v>324031.05805537303</v>
      </c>
      <c r="Q920" s="55">
        <f>Table1[[#This Row],[APU
(units)]]*(1+Table1[[#This Row],[APU Trend]])^11</f>
        <v>712868.32772182079</v>
      </c>
      <c r="R920" s="55">
        <f>SUM(Table1[[#This Row],[Oct]:[September]])</f>
        <v>1306823.6008233381</v>
      </c>
      <c r="S920" s="55">
        <f>Table1[[#This Row],[On-Hand Stock ($)]]*Table1[[#This Row],[APU Trend]]</f>
        <v>29.495986351886998</v>
      </c>
      <c r="T920" s="87">
        <v>1.2</v>
      </c>
      <c r="U920" s="87" t="b">
        <f>IF(AND(Table1[[#This Row],[INVENTROY SIZING]]&lt;0,Table1[[#This Row],[Lead Time (days)]]&lt;30),TRUE,FALSE)</f>
        <v>0</v>
      </c>
      <c r="V920" s="28">
        <v>1</v>
      </c>
      <c r="W920" s="28">
        <f>1.65+SQRT((30)*Table1[[#This Row],[Demand variability (COV)]])+(V920*Table1[[#This Row],[APU
(units)]])^2</f>
        <v>14888.388612787527</v>
      </c>
      <c r="X920" s="28">
        <f>(Table1[[#This Row],[INVENTORY IN UNITS ON HAND]]-W920)*Table1[[#This Row],[Std. Price ($)]]</f>
        <v>-93858.645491730218</v>
      </c>
      <c r="Y920" s="28">
        <v>0.25</v>
      </c>
      <c r="Z920" s="28">
        <v>2</v>
      </c>
    </row>
    <row r="921" spans="1:26" x14ac:dyDescent="0.15">
      <c r="A921" s="31">
        <v>63410.098848250993</v>
      </c>
      <c r="B921" s="32">
        <v>103.26320999999999</v>
      </c>
      <c r="C921" s="32">
        <v>3027.6680177430139</v>
      </c>
      <c r="D921" s="32">
        <f>C921/Table1[[#This Row],[Std. Price ($)]]</f>
        <v>29.319909944141909</v>
      </c>
      <c r="E921" s="28">
        <v>122</v>
      </c>
      <c r="F921" s="28">
        <f>Table1[[#This Row],[APU
(units)]]*(1+Table1[[#This Row],[APU Trend]])^0</f>
        <v>122</v>
      </c>
      <c r="G921" s="28">
        <f>Table1[[#This Row],[APU
(units)]]*(1+Table1[[#This Row],[APU Trend]])^1</f>
        <v>183</v>
      </c>
      <c r="H921" s="28">
        <f>Table1[[#This Row],[APU
(units)]]*(1+Table1[[#This Row],[APU Trend]])^2</f>
        <v>274.5</v>
      </c>
      <c r="I921" s="55">
        <f>Table1[[#This Row],[APU
(units)]]*(1+Table1[[#This Row],[APU Trend]])^3</f>
        <v>411.75</v>
      </c>
      <c r="J921" s="55">
        <f>Table1[[#This Row],[APU
(units)]]*(1+Table1[[#This Row],[APU Trend]])^4</f>
        <v>617.625</v>
      </c>
      <c r="K921" s="55">
        <f>Table1[[#This Row],[APU
(units)]]*(1+Table1[[#This Row],[APU Trend]])^5</f>
        <v>926.4375</v>
      </c>
      <c r="L921" s="55">
        <f>Table1[[#This Row],[APU
(units)]]*(1+Table1[[#This Row],[APU Trend]])^6</f>
        <v>1389.65625</v>
      </c>
      <c r="M921" s="55">
        <f>Table1[[#This Row],[APU
(units)]]*(1+Table1[[#This Row],[APU Trend]])^7</f>
        <v>2084.484375</v>
      </c>
      <c r="N921" s="55">
        <f>Table1[[#This Row],[APU
(units)]]*(1+Table1[[#This Row],[APU Trend]])^8</f>
        <v>3126.7265625</v>
      </c>
      <c r="O921" s="55">
        <f>Table1[[#This Row],[APU
(units)]]*(1+Table1[[#This Row],[APU Trend]])^9</f>
        <v>4690.08984375</v>
      </c>
      <c r="P921" s="55">
        <f>Table1[[#This Row],[APU
(units)]]*(1+Table1[[#This Row],[APU Trend]])^10</f>
        <v>7035.134765625</v>
      </c>
      <c r="Q921" s="55">
        <f>Table1[[#This Row],[APU
(units)]]*(1+Table1[[#This Row],[APU Trend]])^11</f>
        <v>10552.7021484375</v>
      </c>
      <c r="R921" s="55">
        <f>SUM(Table1[[#This Row],[Oct]:[September]])</f>
        <v>31414.1064453125</v>
      </c>
      <c r="S921" s="55">
        <f>Table1[[#This Row],[On-Hand Stock ($)]]*Table1[[#This Row],[APU Trend]]</f>
        <v>1513.834008871507</v>
      </c>
      <c r="T921" s="87">
        <v>0.5</v>
      </c>
      <c r="U921" s="87" t="b">
        <f>IF(AND(Table1[[#This Row],[INVENTROY SIZING]]&lt;0,Table1[[#This Row],[Lead Time (days)]]&lt;30),TRUE,FALSE)</f>
        <v>0</v>
      </c>
      <c r="V921" s="28">
        <v>1</v>
      </c>
      <c r="W921" s="28">
        <f>1.65+SQRT((30)*Table1[[#This Row],[Demand variability (COV)]])+(V921*Table1[[#This Row],[APU
(units)]])^2</f>
        <v>14889.748780306383</v>
      </c>
      <c r="X921" s="28">
        <f>(Table1[[#This Row],[INVENTORY IN UNITS ON HAND]]-W921)*Table1[[#This Row],[Std. Price ($)]]</f>
        <v>-1534535.5871302786</v>
      </c>
      <c r="Y921" s="28">
        <v>0.56000000000000005</v>
      </c>
      <c r="Z921" s="28">
        <v>11</v>
      </c>
    </row>
    <row r="922" spans="1:26" x14ac:dyDescent="0.15">
      <c r="A922" s="31">
        <v>68318.788661735292</v>
      </c>
      <c r="B922" s="32">
        <v>8.8008099999999985</v>
      </c>
      <c r="C922" s="32">
        <v>259.24653897999997</v>
      </c>
      <c r="D922" s="32">
        <f>C922/Table1[[#This Row],[Std. Price ($)]]</f>
        <v>29.457122580762455</v>
      </c>
      <c r="E922" s="28">
        <v>130</v>
      </c>
      <c r="F922" s="28">
        <f>Table1[[#This Row],[APU
(units)]]*(1+Table1[[#This Row],[APU Trend]])^0</f>
        <v>130</v>
      </c>
      <c r="G922" s="28">
        <f>Table1[[#This Row],[APU
(units)]]*(1+Table1[[#This Row],[APU Trend]])^1</f>
        <v>182</v>
      </c>
      <c r="H922" s="28">
        <f>Table1[[#This Row],[APU
(units)]]*(1+Table1[[#This Row],[APU Trend]])^2</f>
        <v>254.79999999999995</v>
      </c>
      <c r="I922" s="55">
        <f>Table1[[#This Row],[APU
(units)]]*(1+Table1[[#This Row],[APU Trend]])^3</f>
        <v>356.71999999999991</v>
      </c>
      <c r="J922" s="55">
        <f>Table1[[#This Row],[APU
(units)]]*(1+Table1[[#This Row],[APU Trend]])^4</f>
        <v>499.40799999999984</v>
      </c>
      <c r="K922" s="55">
        <f>Table1[[#This Row],[APU
(units)]]*(1+Table1[[#This Row],[APU Trend]])^5</f>
        <v>699.17119999999977</v>
      </c>
      <c r="L922" s="55">
        <f>Table1[[#This Row],[APU
(units)]]*(1+Table1[[#This Row],[APU Trend]])^6</f>
        <v>978.83967999999959</v>
      </c>
      <c r="M922" s="55">
        <f>Table1[[#This Row],[APU
(units)]]*(1+Table1[[#This Row],[APU Trend]])^7</f>
        <v>1370.3755519999991</v>
      </c>
      <c r="N922" s="55">
        <f>Table1[[#This Row],[APU
(units)]]*(1+Table1[[#This Row],[APU Trend]])^8</f>
        <v>1918.5257727999988</v>
      </c>
      <c r="O922" s="55">
        <f>Table1[[#This Row],[APU
(units)]]*(1+Table1[[#This Row],[APU Trend]])^9</f>
        <v>2685.9360819199983</v>
      </c>
      <c r="P922" s="55">
        <f>Table1[[#This Row],[APU
(units)]]*(1+Table1[[#This Row],[APU Trend]])^10</f>
        <v>3760.3105146879975</v>
      </c>
      <c r="Q922" s="55">
        <f>Table1[[#This Row],[APU
(units)]]*(1+Table1[[#This Row],[APU Trend]])^11</f>
        <v>5264.4347205631957</v>
      </c>
      <c r="R922" s="55">
        <f>SUM(Table1[[#This Row],[Oct]:[September]])</f>
        <v>18100.52152197119</v>
      </c>
      <c r="S922" s="55">
        <f>Table1[[#This Row],[On-Hand Stock ($)]]*Table1[[#This Row],[APU Trend]]</f>
        <v>103.698615592</v>
      </c>
      <c r="T922" s="87">
        <v>0.4</v>
      </c>
      <c r="U922" s="87" t="b">
        <f>IF(AND(Table1[[#This Row],[INVENTROY SIZING]]&lt;0,Table1[[#This Row],[Lead Time (days)]]&lt;30),TRUE,FALSE)</f>
        <v>0</v>
      </c>
      <c r="V922" s="28">
        <v>1</v>
      </c>
      <c r="W922" s="28">
        <f>1.65+SQRT((30)*Table1[[#This Row],[Demand variability (COV)]])+(V922*Table1[[#This Row],[APU
(units)]])^2</f>
        <v>16904.388612787527</v>
      </c>
      <c r="X922" s="28">
        <f>(Table1[[#This Row],[INVENTORY IN UNITS ON HAND]]-W922)*Table1[[#This Row],[Std. Price ($)]]</f>
        <v>-148513.06580832656</v>
      </c>
      <c r="Y922" s="28">
        <v>0.25</v>
      </c>
      <c r="Z922" s="28">
        <v>16</v>
      </c>
    </row>
    <row r="923" spans="1:26" x14ac:dyDescent="0.15">
      <c r="A923" s="31">
        <v>14177.7025101542</v>
      </c>
      <c r="B923" s="32">
        <v>93.848630899999989</v>
      </c>
      <c r="C923" s="32">
        <v>6508.7848970940859</v>
      </c>
      <c r="D923" s="32">
        <f>C923/Table1[[#This Row],[Std. Price ($)]]</f>
        <v>69.354074051751425</v>
      </c>
      <c r="E923" s="28">
        <v>162</v>
      </c>
      <c r="F923" s="28">
        <f>Table1[[#This Row],[APU
(units)]]*(1+Table1[[#This Row],[APU Trend]])^0</f>
        <v>162</v>
      </c>
      <c r="G923" s="28">
        <f>Table1[[#This Row],[APU
(units)]]*(1+Table1[[#This Row],[APU Trend]])^1</f>
        <v>194.4</v>
      </c>
      <c r="H923" s="28">
        <f>Table1[[#This Row],[APU
(units)]]*(1+Table1[[#This Row],[APU Trend]])^2</f>
        <v>233.28</v>
      </c>
      <c r="I923" s="55">
        <f>Table1[[#This Row],[APU
(units)]]*(1+Table1[[#This Row],[APU Trend]])^3</f>
        <v>279.93599999999998</v>
      </c>
      <c r="J923" s="55">
        <f>Table1[[#This Row],[APU
(units)]]*(1+Table1[[#This Row],[APU Trend]])^4</f>
        <v>335.92320000000001</v>
      </c>
      <c r="K923" s="55">
        <f>Table1[[#This Row],[APU
(units)]]*(1+Table1[[#This Row],[APU Trend]])^5</f>
        <v>403.10783999999995</v>
      </c>
      <c r="L923" s="55">
        <f>Table1[[#This Row],[APU
(units)]]*(1+Table1[[#This Row],[APU Trend]])^6</f>
        <v>483.72940799999998</v>
      </c>
      <c r="M923" s="55">
        <f>Table1[[#This Row],[APU
(units)]]*(1+Table1[[#This Row],[APU Trend]])^7</f>
        <v>580.47528959999988</v>
      </c>
      <c r="N923" s="55">
        <f>Table1[[#This Row],[APU
(units)]]*(1+Table1[[#This Row],[APU Trend]])^8</f>
        <v>696.57034751999993</v>
      </c>
      <c r="O923" s="55">
        <f>Table1[[#This Row],[APU
(units)]]*(1+Table1[[#This Row],[APU Trend]])^9</f>
        <v>835.88441702399996</v>
      </c>
      <c r="P923" s="55">
        <f>Table1[[#This Row],[APU
(units)]]*(1+Table1[[#This Row],[APU Trend]])^10</f>
        <v>1003.0613004287999</v>
      </c>
      <c r="Q923" s="55">
        <f>Table1[[#This Row],[APU
(units)]]*(1+Table1[[#This Row],[APU Trend]])^11</f>
        <v>1203.6735605145598</v>
      </c>
      <c r="R923" s="55">
        <f>SUM(Table1[[#This Row],[Oct]:[September]])</f>
        <v>6412.0413630873591</v>
      </c>
      <c r="S923" s="55">
        <f>Table1[[#This Row],[On-Hand Stock ($)]]*Table1[[#This Row],[APU Trend]]</f>
        <v>1301.7569794188173</v>
      </c>
      <c r="T923" s="87">
        <v>0.2</v>
      </c>
      <c r="U923" s="87" t="b">
        <f>IF(AND(Table1[[#This Row],[INVENTROY SIZING]]&lt;0,Table1[[#This Row],[Lead Time (days)]]&lt;30),TRUE,FALSE)</f>
        <v>0</v>
      </c>
      <c r="V923" s="28">
        <v>0.75</v>
      </c>
      <c r="W923" s="28">
        <f>1.65+SQRT((30)*Table1[[#This Row],[Demand variability (COV)]])+(V923*Table1[[#This Row],[APU
(units)]])^2</f>
        <v>14768.281780460042</v>
      </c>
      <c r="X923" s="28">
        <f>(Table1[[#This Row],[INVENTORY IN UNITS ON HAND]]-W923)*Table1[[#This Row],[Std. Price ($)]]</f>
        <v>-1379474.2409444952</v>
      </c>
      <c r="Y923" s="28">
        <v>0.64</v>
      </c>
      <c r="Z923" s="28">
        <v>16</v>
      </c>
    </row>
    <row r="924" spans="1:26" x14ac:dyDescent="0.15">
      <c r="A924" s="31">
        <v>71728.949057662394</v>
      </c>
      <c r="B924" s="32">
        <v>10.706999999999999</v>
      </c>
      <c r="C924" s="32">
        <v>548.64510248533338</v>
      </c>
      <c r="D924" s="32">
        <f>C924/Table1[[#This Row],[Std. Price ($)]]</f>
        <v>51.241720601973796</v>
      </c>
      <c r="E924" s="28">
        <v>34</v>
      </c>
      <c r="F924" s="28">
        <f>Table1[[#This Row],[APU
(units)]]*(1+Table1[[#This Row],[APU Trend]])^0</f>
        <v>34</v>
      </c>
      <c r="G924" s="28">
        <f>Table1[[#This Row],[APU
(units)]]*(1+Table1[[#This Row],[APU Trend]])^1</f>
        <v>30.6</v>
      </c>
      <c r="H924" s="28">
        <f>Table1[[#This Row],[APU
(units)]]*(1+Table1[[#This Row],[APU Trend]])^2</f>
        <v>27.540000000000003</v>
      </c>
      <c r="I924" s="55">
        <f>Table1[[#This Row],[APU
(units)]]*(1+Table1[[#This Row],[APU Trend]])^3</f>
        <v>24.786000000000001</v>
      </c>
      <c r="J924" s="55">
        <f>Table1[[#This Row],[APU
(units)]]*(1+Table1[[#This Row],[APU Trend]])^4</f>
        <v>22.307400000000005</v>
      </c>
      <c r="K924" s="55">
        <f>Table1[[#This Row],[APU
(units)]]*(1+Table1[[#This Row],[APU Trend]])^5</f>
        <v>20.076660000000007</v>
      </c>
      <c r="L924" s="55">
        <f>Table1[[#This Row],[APU
(units)]]*(1+Table1[[#This Row],[APU Trend]])^6</f>
        <v>18.068994000000007</v>
      </c>
      <c r="M924" s="55">
        <f>Table1[[#This Row],[APU
(units)]]*(1+Table1[[#This Row],[APU Trend]])^7</f>
        <v>16.262094600000005</v>
      </c>
      <c r="N924" s="55">
        <f>Table1[[#This Row],[APU
(units)]]*(1+Table1[[#This Row],[APU Trend]])^8</f>
        <v>14.635885140000005</v>
      </c>
      <c r="O924" s="55">
        <f>Table1[[#This Row],[APU
(units)]]*(1+Table1[[#This Row],[APU Trend]])^9</f>
        <v>13.172296626000005</v>
      </c>
      <c r="P924" s="55">
        <f>Table1[[#This Row],[APU
(units)]]*(1+Table1[[#This Row],[APU Trend]])^10</f>
        <v>11.855066963400006</v>
      </c>
      <c r="Q924" s="55">
        <f>Table1[[#This Row],[APU
(units)]]*(1+Table1[[#This Row],[APU Trend]])^11</f>
        <v>10.669560267060007</v>
      </c>
      <c r="R924" s="55">
        <f>SUM(Table1[[#This Row],[Oct]:[September]])</f>
        <v>243.97395759646005</v>
      </c>
      <c r="S924" s="55">
        <f>Table1[[#This Row],[On-Hand Stock ($)]]*Table1[[#This Row],[APU Trend]]</f>
        <v>-54.864510248533342</v>
      </c>
      <c r="T924" s="87">
        <v>-0.1</v>
      </c>
      <c r="U924" s="87" t="b">
        <f>IF(AND(Table1[[#This Row],[INVENTROY SIZING]]&lt;0,Table1[[#This Row],[Lead Time (days)]]&lt;30),TRUE,FALSE)</f>
        <v>1</v>
      </c>
      <c r="V924" s="28">
        <v>1</v>
      </c>
      <c r="W924" s="28">
        <f>1.65+SQRT((30)*Table1[[#This Row],[Demand variability (COV)]])+(V924*Table1[[#This Row],[APU
(units)]])^2</f>
        <v>1166.064273587185</v>
      </c>
      <c r="X924" s="28">
        <f>(Table1[[#This Row],[INVENTORY IN UNITS ON HAND]]-W924)*Table1[[#This Row],[Std. Price ($)]]</f>
        <v>-11936.405074812654</v>
      </c>
      <c r="Y924" s="28">
        <v>2.36</v>
      </c>
      <c r="Z924" s="28">
        <v>16</v>
      </c>
    </row>
    <row r="925" spans="1:26" x14ac:dyDescent="0.15">
      <c r="A925" s="31">
        <v>24878.723651870394</v>
      </c>
      <c r="B925" s="32">
        <v>65.617999999999995</v>
      </c>
      <c r="C925" s="32">
        <v>10144.650384704</v>
      </c>
      <c r="D925" s="32">
        <f>C925/Table1[[#This Row],[Std. Price ($)]]</f>
        <v>154.60163956085222</v>
      </c>
      <c r="E925" s="28">
        <v>228</v>
      </c>
      <c r="F925" s="28">
        <f>Table1[[#This Row],[APU
(units)]]*(1+Table1[[#This Row],[APU Trend]])^0</f>
        <v>228</v>
      </c>
      <c r="G925" s="28">
        <f>Table1[[#This Row],[APU
(units)]]*(1+Table1[[#This Row],[APU Trend]])^1</f>
        <v>319.2</v>
      </c>
      <c r="H925" s="28">
        <f>Table1[[#This Row],[APU
(units)]]*(1+Table1[[#This Row],[APU Trend]])^2</f>
        <v>446.87999999999994</v>
      </c>
      <c r="I925" s="55">
        <f>Table1[[#This Row],[APU
(units)]]*(1+Table1[[#This Row],[APU Trend]])^3</f>
        <v>625.63199999999983</v>
      </c>
      <c r="J925" s="55">
        <f>Table1[[#This Row],[APU
(units)]]*(1+Table1[[#This Row],[APU Trend]])^4</f>
        <v>875.8847999999997</v>
      </c>
      <c r="K925" s="55">
        <f>Table1[[#This Row],[APU
(units)]]*(1+Table1[[#This Row],[APU Trend]])^5</f>
        <v>1226.2387199999996</v>
      </c>
      <c r="L925" s="55">
        <f>Table1[[#This Row],[APU
(units)]]*(1+Table1[[#This Row],[APU Trend]])^6</f>
        <v>1716.7342079999992</v>
      </c>
      <c r="M925" s="55">
        <f>Table1[[#This Row],[APU
(units)]]*(1+Table1[[#This Row],[APU Trend]])^7</f>
        <v>2403.4278911999986</v>
      </c>
      <c r="N925" s="55">
        <f>Table1[[#This Row],[APU
(units)]]*(1+Table1[[#This Row],[APU Trend]])^8</f>
        <v>3364.7990476799978</v>
      </c>
      <c r="O925" s="55">
        <f>Table1[[#This Row],[APU
(units)]]*(1+Table1[[#This Row],[APU Trend]])^9</f>
        <v>4710.7186667519964</v>
      </c>
      <c r="P925" s="55">
        <f>Table1[[#This Row],[APU
(units)]]*(1+Table1[[#This Row],[APU Trend]])^10</f>
        <v>6595.0061334527954</v>
      </c>
      <c r="Q925" s="55">
        <f>Table1[[#This Row],[APU
(units)]]*(1+Table1[[#This Row],[APU Trend]])^11</f>
        <v>9233.008586833912</v>
      </c>
      <c r="R925" s="55">
        <f>SUM(Table1[[#This Row],[Oct]:[September]])</f>
        <v>31745.530053918697</v>
      </c>
      <c r="S925" s="55">
        <f>Table1[[#This Row],[On-Hand Stock ($)]]*Table1[[#This Row],[APU Trend]]</f>
        <v>4057.8601538816001</v>
      </c>
      <c r="T925" s="87">
        <v>0.4</v>
      </c>
      <c r="U925" s="87" t="b">
        <f>IF(AND(Table1[[#This Row],[INVENTROY SIZING]]&lt;0,Table1[[#This Row],[Lead Time (days)]]&lt;30),TRUE,FALSE)</f>
        <v>0</v>
      </c>
      <c r="V925" s="28">
        <v>1</v>
      </c>
      <c r="W925" s="28">
        <f>1.65+SQRT((30)*Table1[[#This Row],[Demand variability (COV)]])+(V925*Table1[[#This Row],[APU
(units)]])^2</f>
        <v>51991.368391382195</v>
      </c>
      <c r="X925" s="28">
        <f>(Table1[[#This Row],[INVENTORY IN UNITS ON HAND]]-W925)*Table1[[#This Row],[Std. Price ($)]]</f>
        <v>-3401424.9607210127</v>
      </c>
      <c r="Y925" s="28">
        <v>1.0900000000000001</v>
      </c>
      <c r="Z925" s="28">
        <v>16</v>
      </c>
    </row>
    <row r="926" spans="1:26" x14ac:dyDescent="0.15">
      <c r="A926" s="31">
        <v>40405.163967163629</v>
      </c>
      <c r="B926" s="32">
        <v>101.16278512999999</v>
      </c>
      <c r="C926" s="32">
        <v>8711.3810067509348</v>
      </c>
      <c r="D926" s="32">
        <f>C926/Table1[[#This Row],[Std. Price ($)]]</f>
        <v>86.112506645169077</v>
      </c>
      <c r="E926" s="28">
        <v>122</v>
      </c>
      <c r="F926" s="28">
        <f>Table1[[#This Row],[APU
(units)]]*(1+Table1[[#This Row],[APU Trend]])^0</f>
        <v>122</v>
      </c>
      <c r="G926" s="28">
        <f>Table1[[#This Row],[APU
(units)]]*(1+Table1[[#This Row],[APU Trend]])^1</f>
        <v>48.800000000000004</v>
      </c>
      <c r="H926" s="28">
        <f>Table1[[#This Row],[APU
(units)]]*(1+Table1[[#This Row],[APU Trend]])^2</f>
        <v>19.520000000000003</v>
      </c>
      <c r="I926" s="55">
        <f>Table1[[#This Row],[APU
(units)]]*(1+Table1[[#This Row],[APU Trend]])^3</f>
        <v>7.8080000000000016</v>
      </c>
      <c r="J926" s="55">
        <f>Table1[[#This Row],[APU
(units)]]*(1+Table1[[#This Row],[APU Trend]])^4</f>
        <v>3.1232000000000015</v>
      </c>
      <c r="K926" s="55">
        <f>Table1[[#This Row],[APU
(units)]]*(1+Table1[[#This Row],[APU Trend]])^5</f>
        <v>1.2492800000000008</v>
      </c>
      <c r="L926" s="55">
        <f>Table1[[#This Row],[APU
(units)]]*(1+Table1[[#This Row],[APU Trend]])^6</f>
        <v>0.49971200000000027</v>
      </c>
      <c r="M926" s="55">
        <f>Table1[[#This Row],[APU
(units)]]*(1+Table1[[#This Row],[APU Trend]])^7</f>
        <v>0.19988480000000014</v>
      </c>
      <c r="N926" s="55">
        <f>Table1[[#This Row],[APU
(units)]]*(1+Table1[[#This Row],[APU Trend]])^8</f>
        <v>7.9953920000000067E-2</v>
      </c>
      <c r="O926" s="55">
        <f>Table1[[#This Row],[APU
(units)]]*(1+Table1[[#This Row],[APU Trend]])^9</f>
        <v>3.198156800000003E-2</v>
      </c>
      <c r="P926" s="55">
        <f>Table1[[#This Row],[APU
(units)]]*(1+Table1[[#This Row],[APU Trend]])^10</f>
        <v>1.2792627200000014E-2</v>
      </c>
      <c r="Q926" s="55">
        <f>Table1[[#This Row],[APU
(units)]]*(1+Table1[[#This Row],[APU Trend]])^11</f>
        <v>5.1170508800000057E-3</v>
      </c>
      <c r="R926" s="55">
        <f>SUM(Table1[[#This Row],[Oct]:[September]])</f>
        <v>203.32992196608001</v>
      </c>
      <c r="S926" s="55">
        <f>Table1[[#This Row],[On-Hand Stock ($)]]*Table1[[#This Row],[APU Trend]]</f>
        <v>-5226.8286040505609</v>
      </c>
      <c r="T926" s="87">
        <v>-0.6</v>
      </c>
      <c r="U926" s="87" t="b">
        <f>IF(AND(Table1[[#This Row],[INVENTROY SIZING]]&lt;0,Table1[[#This Row],[Lead Time (days)]]&lt;30),TRUE,FALSE)</f>
        <v>0</v>
      </c>
      <c r="V926" s="28">
        <v>0.8</v>
      </c>
      <c r="W926" s="28">
        <f>1.65+SQRT((30)*Table1[[#This Row],[Demand variability (COV)]])+(V926*Table1[[#This Row],[APU
(units)]])^2</f>
        <v>9531.3215214431239</v>
      </c>
      <c r="X926" s="28">
        <f>(Table1[[#This Row],[INVENTORY IN UNITS ON HAND]]-W926)*Table1[[#This Row],[Std. Price ($)]]</f>
        <v>-955503.65007194434</v>
      </c>
      <c r="Y926" s="28">
        <v>0.51</v>
      </c>
      <c r="Z926" s="28">
        <v>33</v>
      </c>
    </row>
    <row r="927" spans="1:26" x14ac:dyDescent="0.15">
      <c r="A927" s="31">
        <v>70111.065833325658</v>
      </c>
      <c r="B927" s="32">
        <v>11.30857</v>
      </c>
      <c r="C927" s="32">
        <v>752.70935553146694</v>
      </c>
      <c r="D927" s="32">
        <f>C927/Table1[[#This Row],[Std. Price ($)]]</f>
        <v>66.560967083501012</v>
      </c>
      <c r="E927" s="28">
        <v>154</v>
      </c>
      <c r="F927" s="28">
        <f>Table1[[#This Row],[APU
(units)]]*(1+Table1[[#This Row],[APU Trend]])^0</f>
        <v>154</v>
      </c>
      <c r="G927" s="28">
        <f>Table1[[#This Row],[APU
(units)]]*(1+Table1[[#This Row],[APU Trend]])^1</f>
        <v>123.2</v>
      </c>
      <c r="H927" s="28">
        <f>Table1[[#This Row],[APU
(units)]]*(1+Table1[[#This Row],[APU Trend]])^2</f>
        <v>98.560000000000016</v>
      </c>
      <c r="I927" s="55">
        <f>Table1[[#This Row],[APU
(units)]]*(1+Table1[[#This Row],[APU Trend]])^3</f>
        <v>78.848000000000013</v>
      </c>
      <c r="J927" s="55">
        <f>Table1[[#This Row],[APU
(units)]]*(1+Table1[[#This Row],[APU Trend]])^4</f>
        <v>63.07840000000003</v>
      </c>
      <c r="K927" s="55">
        <f>Table1[[#This Row],[APU
(units)]]*(1+Table1[[#This Row],[APU Trend]])^5</f>
        <v>50.462720000000033</v>
      </c>
      <c r="L927" s="55">
        <f>Table1[[#This Row],[APU
(units)]]*(1+Table1[[#This Row],[APU Trend]])^6</f>
        <v>40.370176000000022</v>
      </c>
      <c r="M927" s="55">
        <f>Table1[[#This Row],[APU
(units)]]*(1+Table1[[#This Row],[APU Trend]])^7</f>
        <v>32.296140800000025</v>
      </c>
      <c r="N927" s="55">
        <f>Table1[[#This Row],[APU
(units)]]*(1+Table1[[#This Row],[APU Trend]])^8</f>
        <v>25.836912640000023</v>
      </c>
      <c r="O927" s="55">
        <f>Table1[[#This Row],[APU
(units)]]*(1+Table1[[#This Row],[APU Trend]])^9</f>
        <v>20.669530112000018</v>
      </c>
      <c r="P927" s="55">
        <f>Table1[[#This Row],[APU
(units)]]*(1+Table1[[#This Row],[APU Trend]])^10</f>
        <v>16.535624089600017</v>
      </c>
      <c r="Q927" s="55">
        <f>Table1[[#This Row],[APU
(units)]]*(1+Table1[[#This Row],[APU Trend]])^11</f>
        <v>13.228499271680015</v>
      </c>
      <c r="R927" s="55">
        <f>SUM(Table1[[#This Row],[Oct]:[September]])</f>
        <v>717.08600291328014</v>
      </c>
      <c r="S927" s="55">
        <f>Table1[[#This Row],[On-Hand Stock ($)]]*Table1[[#This Row],[APU Trend]]</f>
        <v>-150.5418711062934</v>
      </c>
      <c r="T927" s="87">
        <v>-0.2</v>
      </c>
      <c r="U927" s="87" t="b">
        <f>IF(AND(Table1[[#This Row],[INVENTROY SIZING]]&lt;0,Table1[[#This Row],[Lead Time (days)]]&lt;30),TRUE,FALSE)</f>
        <v>1</v>
      </c>
      <c r="V927" s="28">
        <v>1</v>
      </c>
      <c r="W927" s="28">
        <f>1.65+SQRT((30)*Table1[[#This Row],[Demand variability (COV)]])+(V927*Table1[[#This Row],[APU
(units)]])^2</f>
        <v>23723.394562646539</v>
      </c>
      <c r="X927" s="28">
        <f>(Table1[[#This Row],[INVENTORY IN UNITS ON HAND]]-W927)*Table1[[#This Row],[Std. Price ($)]]</f>
        <v>-267524.95869377628</v>
      </c>
      <c r="Y927" s="28">
        <v>1.1000000000000001</v>
      </c>
      <c r="Z927" s="28">
        <v>8</v>
      </c>
    </row>
    <row r="928" spans="1:26" x14ac:dyDescent="0.15">
      <c r="A928" s="31">
        <v>27049.09814758545</v>
      </c>
      <c r="B928" s="32">
        <v>9.4264599999999987</v>
      </c>
      <c r="C928" s="32">
        <v>1411.3345243175102</v>
      </c>
      <c r="D928" s="32">
        <f>C928/Table1[[#This Row],[Std. Price ($)]]</f>
        <v>149.72052332662636</v>
      </c>
      <c r="E928" s="28">
        <v>252</v>
      </c>
      <c r="F928" s="28">
        <f>Table1[[#This Row],[APU
(units)]]*(1+Table1[[#This Row],[APU Trend]])^0</f>
        <v>252</v>
      </c>
      <c r="G928" s="28">
        <f>Table1[[#This Row],[APU
(units)]]*(1+Table1[[#This Row],[APU Trend]])^1</f>
        <v>352.79999999999995</v>
      </c>
      <c r="H928" s="28">
        <f>Table1[[#This Row],[APU
(units)]]*(1+Table1[[#This Row],[APU Trend]])^2</f>
        <v>493.91999999999996</v>
      </c>
      <c r="I928" s="55">
        <f>Table1[[#This Row],[APU
(units)]]*(1+Table1[[#This Row],[APU Trend]])^3</f>
        <v>691.48799999999983</v>
      </c>
      <c r="J928" s="55">
        <f>Table1[[#This Row],[APU
(units)]]*(1+Table1[[#This Row],[APU Trend]])^4</f>
        <v>968.08319999999969</v>
      </c>
      <c r="K928" s="55">
        <f>Table1[[#This Row],[APU
(units)]]*(1+Table1[[#This Row],[APU Trend]])^5</f>
        <v>1355.3164799999995</v>
      </c>
      <c r="L928" s="55">
        <f>Table1[[#This Row],[APU
(units)]]*(1+Table1[[#This Row],[APU Trend]])^6</f>
        <v>1897.4430719999991</v>
      </c>
      <c r="M928" s="55">
        <f>Table1[[#This Row],[APU
(units)]]*(1+Table1[[#This Row],[APU Trend]])^7</f>
        <v>2656.4203007999986</v>
      </c>
      <c r="N928" s="55">
        <f>Table1[[#This Row],[APU
(units)]]*(1+Table1[[#This Row],[APU Trend]])^8</f>
        <v>3718.9884211199978</v>
      </c>
      <c r="O928" s="55">
        <f>Table1[[#This Row],[APU
(units)]]*(1+Table1[[#This Row],[APU Trend]])^9</f>
        <v>5206.5837895679961</v>
      </c>
      <c r="P928" s="55">
        <f>Table1[[#This Row],[APU
(units)]]*(1+Table1[[#This Row],[APU Trend]])^10</f>
        <v>7289.2173053951947</v>
      </c>
      <c r="Q928" s="55">
        <f>Table1[[#This Row],[APU
(units)]]*(1+Table1[[#This Row],[APU Trend]])^11</f>
        <v>10204.904227553272</v>
      </c>
      <c r="R928" s="55">
        <f>SUM(Table1[[#This Row],[Oct]:[September]])</f>
        <v>35087.16479643646</v>
      </c>
      <c r="S928" s="55">
        <f>Table1[[#This Row],[On-Hand Stock ($)]]*Table1[[#This Row],[APU Trend]]</f>
        <v>564.53380972700404</v>
      </c>
      <c r="T928" s="87">
        <v>0.4</v>
      </c>
      <c r="U928" s="87" t="b">
        <f>IF(AND(Table1[[#This Row],[INVENTROY SIZING]]&lt;0,Table1[[#This Row],[Lead Time (days)]]&lt;30),TRUE,FALSE)</f>
        <v>0</v>
      </c>
      <c r="V928" s="28">
        <v>0.78</v>
      </c>
      <c r="W928" s="28">
        <f>1.65+SQRT((30)*Table1[[#This Row],[Demand variability (COV)]])+(V928*Table1[[#This Row],[APU
(units)]])^2</f>
        <v>38643.096086080157</v>
      </c>
      <c r="X928" s="28">
        <f>(Table1[[#This Row],[INVENTORY IN UNITS ON HAND]]-W928)*Table1[[#This Row],[Std. Price ($)]]</f>
        <v>-362856.26500727359</v>
      </c>
      <c r="Y928" s="28">
        <v>1.05</v>
      </c>
      <c r="Z928" s="28">
        <v>16</v>
      </c>
    </row>
    <row r="929" spans="1:26" x14ac:dyDescent="0.15">
      <c r="A929" s="31">
        <v>87621.463424152491</v>
      </c>
      <c r="B929" s="32">
        <v>11.07164774</v>
      </c>
      <c r="C929" s="32">
        <v>149.58670436110714</v>
      </c>
      <c r="D929" s="32">
        <f>C929/Table1[[#This Row],[Std. Price ($)]]</f>
        <v>13.510789710250224</v>
      </c>
      <c r="E929" s="28">
        <v>138</v>
      </c>
      <c r="F929" s="28">
        <f>Table1[[#This Row],[APU
(units)]]*(1+Table1[[#This Row],[APU Trend]])^0</f>
        <v>138</v>
      </c>
      <c r="G929" s="28">
        <f>Table1[[#This Row],[APU
(units)]]*(1+Table1[[#This Row],[APU Trend]])^1</f>
        <v>165.6</v>
      </c>
      <c r="H929" s="28">
        <f>Table1[[#This Row],[APU
(units)]]*(1+Table1[[#This Row],[APU Trend]])^2</f>
        <v>198.72</v>
      </c>
      <c r="I929" s="55">
        <f>Table1[[#This Row],[APU
(units)]]*(1+Table1[[#This Row],[APU Trend]])^3</f>
        <v>238.464</v>
      </c>
      <c r="J929" s="55">
        <f>Table1[[#This Row],[APU
(units)]]*(1+Table1[[#This Row],[APU Trend]])^4</f>
        <v>286.15679999999998</v>
      </c>
      <c r="K929" s="55">
        <f>Table1[[#This Row],[APU
(units)]]*(1+Table1[[#This Row],[APU Trend]])^5</f>
        <v>343.38815999999997</v>
      </c>
      <c r="L929" s="55">
        <f>Table1[[#This Row],[APU
(units)]]*(1+Table1[[#This Row],[APU Trend]])^6</f>
        <v>412.06579199999999</v>
      </c>
      <c r="M929" s="55">
        <f>Table1[[#This Row],[APU
(units)]]*(1+Table1[[#This Row],[APU Trend]])^7</f>
        <v>494.47895039999997</v>
      </c>
      <c r="N929" s="55">
        <f>Table1[[#This Row],[APU
(units)]]*(1+Table1[[#This Row],[APU Trend]])^8</f>
        <v>593.3747404799999</v>
      </c>
      <c r="O929" s="55">
        <f>Table1[[#This Row],[APU
(units)]]*(1+Table1[[#This Row],[APU Trend]])^9</f>
        <v>712.04968857599988</v>
      </c>
      <c r="P929" s="55">
        <f>Table1[[#This Row],[APU
(units)]]*(1+Table1[[#This Row],[APU Trend]])^10</f>
        <v>854.45962629119992</v>
      </c>
      <c r="Q929" s="55">
        <f>Table1[[#This Row],[APU
(units)]]*(1+Table1[[#This Row],[APU Trend]])^11</f>
        <v>1025.3515515494398</v>
      </c>
      <c r="R929" s="55">
        <f>SUM(Table1[[#This Row],[Oct]:[September]])</f>
        <v>5462.1093092966394</v>
      </c>
      <c r="S929" s="55">
        <f>Table1[[#This Row],[On-Hand Stock ($)]]*Table1[[#This Row],[APU Trend]]</f>
        <v>29.91734087222143</v>
      </c>
      <c r="T929" s="87">
        <v>0.2</v>
      </c>
      <c r="U929" s="87" t="b">
        <f>IF(AND(Table1[[#This Row],[INVENTROY SIZING]]&lt;0,Table1[[#This Row],[Lead Time (days)]]&lt;30),TRUE,FALSE)</f>
        <v>0</v>
      </c>
      <c r="V929" s="28">
        <v>0.9</v>
      </c>
      <c r="W929" s="28">
        <f>1.65+SQRT((30)*Table1[[#This Row],[Demand variability (COV)]])+(V929*Table1[[#This Row],[APU
(units)]])^2</f>
        <v>15432.033416490254</v>
      </c>
      <c r="X929" s="28">
        <f>(Table1[[#This Row],[INVENTORY IN UNITS ON HAND]]-W929)*Table1[[#This Row],[Std. Price ($)]]</f>
        <v>-170708.45119492768</v>
      </c>
      <c r="Y929" s="28">
        <v>0.75</v>
      </c>
      <c r="Z929" s="28">
        <v>3</v>
      </c>
    </row>
    <row r="930" spans="1:26" x14ac:dyDescent="0.15">
      <c r="A930" s="31">
        <v>14288.30802860449</v>
      </c>
      <c r="B930" s="32">
        <v>17.565384759999997</v>
      </c>
      <c r="C930" s="32">
        <v>303.88962679072353</v>
      </c>
      <c r="D930" s="32">
        <f>C930/Table1[[#This Row],[Std. Price ($)]]</f>
        <v>17.30048222358003</v>
      </c>
      <c r="E930" s="28">
        <v>106</v>
      </c>
      <c r="F930" s="28">
        <f>Table1[[#This Row],[APU
(units)]]*(1+Table1[[#This Row],[APU Trend]])^0</f>
        <v>106</v>
      </c>
      <c r="G930" s="28">
        <f>Table1[[#This Row],[APU
(units)]]*(1+Table1[[#This Row],[APU Trend]])^1</f>
        <v>148.39999999999998</v>
      </c>
      <c r="H930" s="28">
        <f>Table1[[#This Row],[APU
(units)]]*(1+Table1[[#This Row],[APU Trend]])^2</f>
        <v>207.75999999999996</v>
      </c>
      <c r="I930" s="55">
        <f>Table1[[#This Row],[APU
(units)]]*(1+Table1[[#This Row],[APU Trend]])^3</f>
        <v>290.86399999999992</v>
      </c>
      <c r="J930" s="55">
        <f>Table1[[#This Row],[APU
(units)]]*(1+Table1[[#This Row],[APU Trend]])^4</f>
        <v>407.20959999999985</v>
      </c>
      <c r="K930" s="55">
        <f>Table1[[#This Row],[APU
(units)]]*(1+Table1[[#This Row],[APU Trend]])^5</f>
        <v>570.09343999999976</v>
      </c>
      <c r="L930" s="55">
        <f>Table1[[#This Row],[APU
(units)]]*(1+Table1[[#This Row],[APU Trend]])^6</f>
        <v>798.13081599999964</v>
      </c>
      <c r="M930" s="55">
        <f>Table1[[#This Row],[APU
(units)]]*(1+Table1[[#This Row],[APU Trend]])^7</f>
        <v>1117.3831423999993</v>
      </c>
      <c r="N930" s="55">
        <f>Table1[[#This Row],[APU
(units)]]*(1+Table1[[#This Row],[APU Trend]])^8</f>
        <v>1564.3363993599989</v>
      </c>
      <c r="O930" s="55">
        <f>Table1[[#This Row],[APU
(units)]]*(1+Table1[[#This Row],[APU Trend]])^9</f>
        <v>2190.0709591039986</v>
      </c>
      <c r="P930" s="55">
        <f>Table1[[#This Row],[APU
(units)]]*(1+Table1[[#This Row],[APU Trend]])^10</f>
        <v>3066.0993427455978</v>
      </c>
      <c r="Q930" s="55">
        <f>Table1[[#This Row],[APU
(units)]]*(1+Table1[[#This Row],[APU Trend]])^11</f>
        <v>4292.5390798438366</v>
      </c>
      <c r="R930" s="55">
        <f>SUM(Table1[[#This Row],[Oct]:[September]])</f>
        <v>14758.886779453429</v>
      </c>
      <c r="S930" s="55">
        <f>Table1[[#This Row],[On-Hand Stock ($)]]*Table1[[#This Row],[APU Trend]]</f>
        <v>121.55585071628941</v>
      </c>
      <c r="T930" s="87">
        <v>0.4</v>
      </c>
      <c r="U930" s="87" t="b">
        <f>IF(AND(Table1[[#This Row],[INVENTROY SIZING]]&lt;0,Table1[[#This Row],[Lead Time (days)]]&lt;30),TRUE,FALSE)</f>
        <v>0</v>
      </c>
      <c r="V930" s="28">
        <v>1</v>
      </c>
      <c r="W930" s="28">
        <f>1.65+SQRT((30)*Table1[[#This Row],[Demand variability (COV)]])+(V930*Table1[[#This Row],[APU
(units)]])^2</f>
        <v>11242.065880433163</v>
      </c>
      <c r="X930" s="28">
        <f>(Table1[[#This Row],[INVENTORY IN UNITS ON HAND]]-W930)*Table1[[#This Row],[Std. Price ($)]]</f>
        <v>-197167.32306028591</v>
      </c>
      <c r="Y930" s="28">
        <v>0.65</v>
      </c>
      <c r="Z930" s="28">
        <v>6</v>
      </c>
    </row>
    <row r="931" spans="1:26" x14ac:dyDescent="0.15">
      <c r="A931" s="31">
        <v>16751.604788845088</v>
      </c>
      <c r="B931" s="32">
        <v>78.656247149999999</v>
      </c>
      <c r="C931" s="32">
        <v>32762.449683220275</v>
      </c>
      <c r="D931" s="32">
        <f>C931/Table1[[#This Row],[Std. Price ($)]]</f>
        <v>416.52698762427895</v>
      </c>
      <c r="E931" s="28">
        <v>292</v>
      </c>
      <c r="F931" s="28">
        <f>Table1[[#This Row],[APU
(units)]]*(1+Table1[[#This Row],[APU Trend]])^0</f>
        <v>292</v>
      </c>
      <c r="G931" s="28">
        <f>Table1[[#This Row],[APU
(units)]]*(1+Table1[[#This Row],[APU Trend]])^1</f>
        <v>350.4</v>
      </c>
      <c r="H931" s="28">
        <f>Table1[[#This Row],[APU
(units)]]*(1+Table1[[#This Row],[APU Trend]])^2</f>
        <v>420.47999999999996</v>
      </c>
      <c r="I931" s="55">
        <f>Table1[[#This Row],[APU
(units)]]*(1+Table1[[#This Row],[APU Trend]])^3</f>
        <v>504.57600000000002</v>
      </c>
      <c r="J931" s="55">
        <f>Table1[[#This Row],[APU
(units)]]*(1+Table1[[#This Row],[APU Trend]])^4</f>
        <v>605.49119999999994</v>
      </c>
      <c r="K931" s="55">
        <f>Table1[[#This Row],[APU
(units)]]*(1+Table1[[#This Row],[APU Trend]])^5</f>
        <v>726.58943999999997</v>
      </c>
      <c r="L931" s="55">
        <f>Table1[[#This Row],[APU
(units)]]*(1+Table1[[#This Row],[APU Trend]])^6</f>
        <v>871.90732799999989</v>
      </c>
      <c r="M931" s="55">
        <f>Table1[[#This Row],[APU
(units)]]*(1+Table1[[#This Row],[APU Trend]])^7</f>
        <v>1046.2887936</v>
      </c>
      <c r="N931" s="55">
        <f>Table1[[#This Row],[APU
(units)]]*(1+Table1[[#This Row],[APU Trend]])^8</f>
        <v>1255.5465523199998</v>
      </c>
      <c r="O931" s="55">
        <f>Table1[[#This Row],[APU
(units)]]*(1+Table1[[#This Row],[APU Trend]])^9</f>
        <v>1506.6558627839997</v>
      </c>
      <c r="P931" s="55">
        <f>Table1[[#This Row],[APU
(units)]]*(1+Table1[[#This Row],[APU Trend]])^10</f>
        <v>1807.9870353407998</v>
      </c>
      <c r="Q931" s="55">
        <f>Table1[[#This Row],[APU
(units)]]*(1+Table1[[#This Row],[APU Trend]])^11</f>
        <v>2169.5844424089596</v>
      </c>
      <c r="R931" s="55">
        <f>SUM(Table1[[#This Row],[Oct]:[September]])</f>
        <v>11557.506654453759</v>
      </c>
      <c r="S931" s="55">
        <f>Table1[[#This Row],[On-Hand Stock ($)]]*Table1[[#This Row],[APU Trend]]</f>
        <v>6552.489936644055</v>
      </c>
      <c r="T931" s="87">
        <v>0.2</v>
      </c>
      <c r="U931" s="87" t="b">
        <f>IF(AND(Table1[[#This Row],[INVENTROY SIZING]]&lt;0,Table1[[#This Row],[Lead Time (days)]]&lt;30),TRUE,FALSE)</f>
        <v>0</v>
      </c>
      <c r="V931" s="28">
        <v>1</v>
      </c>
      <c r="W931" s="28">
        <f>1.65+SQRT((30)*Table1[[#This Row],[Demand variability (COV)]])+(V931*Table1[[#This Row],[APU
(units)]])^2</f>
        <v>85271.523670062234</v>
      </c>
      <c r="X931" s="28">
        <f>(Table1[[#This Row],[INVENTORY IN UNITS ON HAND]]-W931)*Table1[[#This Row],[Std. Price ($)]]</f>
        <v>-6674375.5909662694</v>
      </c>
      <c r="Y931" s="28">
        <v>1.1499999999999999</v>
      </c>
      <c r="Z931" s="28">
        <v>32</v>
      </c>
    </row>
    <row r="932" spans="1:26" x14ac:dyDescent="0.15">
      <c r="A932" s="31">
        <v>65233.035041502262</v>
      </c>
      <c r="B932" s="32">
        <v>304.84380138999995</v>
      </c>
      <c r="C932" s="32">
        <v>62186.840203633248</v>
      </c>
      <c r="D932" s="32">
        <f>C932/Table1[[#This Row],[Std. Price ($)]]</f>
        <v>203.9957510045445</v>
      </c>
      <c r="E932" s="28">
        <v>114</v>
      </c>
      <c r="F932" s="28">
        <f>Table1[[#This Row],[APU
(units)]]*(1+Table1[[#This Row],[APU Trend]])^0</f>
        <v>114</v>
      </c>
      <c r="G932" s="28">
        <f>Table1[[#This Row],[APU
(units)]]*(1+Table1[[#This Row],[APU Trend]])^1</f>
        <v>136.79999999999998</v>
      </c>
      <c r="H932" s="28">
        <f>Table1[[#This Row],[APU
(units)]]*(1+Table1[[#This Row],[APU Trend]])^2</f>
        <v>164.16</v>
      </c>
      <c r="I932" s="55">
        <f>Table1[[#This Row],[APU
(units)]]*(1+Table1[[#This Row],[APU Trend]])^3</f>
        <v>196.99199999999999</v>
      </c>
      <c r="J932" s="55">
        <f>Table1[[#This Row],[APU
(units)]]*(1+Table1[[#This Row],[APU Trend]])^4</f>
        <v>236.3904</v>
      </c>
      <c r="K932" s="55">
        <f>Table1[[#This Row],[APU
(units)]]*(1+Table1[[#This Row],[APU Trend]])^5</f>
        <v>283.66847999999999</v>
      </c>
      <c r="L932" s="55">
        <f>Table1[[#This Row],[APU
(units)]]*(1+Table1[[#This Row],[APU Trend]])^6</f>
        <v>340.402176</v>
      </c>
      <c r="M932" s="55">
        <f>Table1[[#This Row],[APU
(units)]]*(1+Table1[[#This Row],[APU Trend]])^7</f>
        <v>408.48261119999995</v>
      </c>
      <c r="N932" s="55">
        <f>Table1[[#This Row],[APU
(units)]]*(1+Table1[[#This Row],[APU Trend]])^8</f>
        <v>490.17913343999993</v>
      </c>
      <c r="O932" s="55">
        <f>Table1[[#This Row],[APU
(units)]]*(1+Table1[[#This Row],[APU Trend]])^9</f>
        <v>588.21496012799992</v>
      </c>
      <c r="P932" s="55">
        <f>Table1[[#This Row],[APU
(units)]]*(1+Table1[[#This Row],[APU Trend]])^10</f>
        <v>705.85795215359985</v>
      </c>
      <c r="Q932" s="55">
        <f>Table1[[#This Row],[APU
(units)]]*(1+Table1[[#This Row],[APU Trend]])^11</f>
        <v>847.02954258431987</v>
      </c>
      <c r="R932" s="55">
        <f>SUM(Table1[[#This Row],[Oct]:[September]])</f>
        <v>4512.1772555059197</v>
      </c>
      <c r="S932" s="55">
        <f>Table1[[#This Row],[On-Hand Stock ($)]]*Table1[[#This Row],[APU Trend]]</f>
        <v>12437.368040726651</v>
      </c>
      <c r="T932" s="87">
        <v>0.2</v>
      </c>
      <c r="U932" s="87" t="b">
        <f>IF(AND(Table1[[#This Row],[INVENTROY SIZING]]&lt;0,Table1[[#This Row],[Lead Time (days)]]&lt;30),TRUE,FALSE)</f>
        <v>0</v>
      </c>
      <c r="V932" s="28">
        <v>0.93</v>
      </c>
      <c r="W932" s="28">
        <f>1.65+SQRT((30)*Table1[[#This Row],[Demand variability (COV)]])+(V932*Table1[[#This Row],[APU
(units)]])^2</f>
        <v>11248.394245016607</v>
      </c>
      <c r="X932" s="28">
        <f>(Table1[[#This Row],[INVENTORY IN UNITS ON HAND]]-W932)*Table1[[#This Row],[Std. Price ($)]]</f>
        <v>-3366816.4209806276</v>
      </c>
      <c r="Y932" s="28">
        <v>1.41</v>
      </c>
      <c r="Z932" s="28">
        <v>33</v>
      </c>
    </row>
    <row r="933" spans="1:26" x14ac:dyDescent="0.15">
      <c r="A933" s="31">
        <v>84810.900158026227</v>
      </c>
      <c r="B933" s="32">
        <v>18.973498880000001</v>
      </c>
      <c r="C933" s="32">
        <v>1275.5051635277953</v>
      </c>
      <c r="D933" s="32">
        <f>C933/Table1[[#This Row],[Std. Price ($)]]</f>
        <v>67.225616719133839</v>
      </c>
      <c r="E933" s="28">
        <v>90</v>
      </c>
      <c r="F933" s="28">
        <f>Table1[[#This Row],[APU
(units)]]*(1+Table1[[#This Row],[APU Trend]])^0</f>
        <v>90</v>
      </c>
      <c r="G933" s="28">
        <f>Table1[[#This Row],[APU
(units)]]*(1+Table1[[#This Row],[APU Trend]])^1</f>
        <v>36</v>
      </c>
      <c r="H933" s="28">
        <f>Table1[[#This Row],[APU
(units)]]*(1+Table1[[#This Row],[APU Trend]])^2</f>
        <v>14.400000000000002</v>
      </c>
      <c r="I933" s="55">
        <f>Table1[[#This Row],[APU
(units)]]*(1+Table1[[#This Row],[APU Trend]])^3</f>
        <v>5.7600000000000016</v>
      </c>
      <c r="J933" s="55">
        <f>Table1[[#This Row],[APU
(units)]]*(1+Table1[[#This Row],[APU Trend]])^4</f>
        <v>2.3040000000000012</v>
      </c>
      <c r="K933" s="55">
        <f>Table1[[#This Row],[APU
(units)]]*(1+Table1[[#This Row],[APU Trend]])^5</f>
        <v>0.92160000000000053</v>
      </c>
      <c r="L933" s="55">
        <f>Table1[[#This Row],[APU
(units)]]*(1+Table1[[#This Row],[APU Trend]])^6</f>
        <v>0.36864000000000019</v>
      </c>
      <c r="M933" s="55">
        <f>Table1[[#This Row],[APU
(units)]]*(1+Table1[[#This Row],[APU Trend]])^7</f>
        <v>0.14745600000000011</v>
      </c>
      <c r="N933" s="55">
        <f>Table1[[#This Row],[APU
(units)]]*(1+Table1[[#This Row],[APU Trend]])^8</f>
        <v>5.8982400000000053E-2</v>
      </c>
      <c r="O933" s="55">
        <f>Table1[[#This Row],[APU
(units)]]*(1+Table1[[#This Row],[APU Trend]])^9</f>
        <v>2.359296000000002E-2</v>
      </c>
      <c r="P933" s="55">
        <f>Table1[[#This Row],[APU
(units)]]*(1+Table1[[#This Row],[APU Trend]])^10</f>
        <v>9.4371840000000099E-3</v>
      </c>
      <c r="Q933" s="55">
        <f>Table1[[#This Row],[APU
(units)]]*(1+Table1[[#This Row],[APU Trend]])^11</f>
        <v>3.7748736000000039E-3</v>
      </c>
      <c r="R933" s="55">
        <f>SUM(Table1[[#This Row],[Oct]:[September]])</f>
        <v>149.99748341760002</v>
      </c>
      <c r="S933" s="55">
        <f>Table1[[#This Row],[On-Hand Stock ($)]]*Table1[[#This Row],[APU Trend]]</f>
        <v>-765.30309811667712</v>
      </c>
      <c r="T933" s="87">
        <v>-0.6</v>
      </c>
      <c r="U933" s="87" t="b">
        <f>IF(AND(Table1[[#This Row],[INVENTROY SIZING]]&lt;0,Table1[[#This Row],[Lead Time (days)]]&lt;30),TRUE,FALSE)</f>
        <v>1</v>
      </c>
      <c r="V933" s="28">
        <v>1</v>
      </c>
      <c r="W933" s="28">
        <f>1.65+SQRT((30)*Table1[[#This Row],[Demand variability (COV)]])+(V933*Table1[[#This Row],[APU
(units)]])^2</f>
        <v>8106.3297435827189</v>
      </c>
      <c r="X933" s="28">
        <f>(Table1[[#This Row],[INVENTORY IN UNITS ON HAND]]-W933)*Table1[[#This Row],[Std. Price ($)]]</f>
        <v>-152529.93314724963</v>
      </c>
      <c r="Y933" s="28">
        <v>0.73</v>
      </c>
      <c r="Z933" s="28">
        <v>21</v>
      </c>
    </row>
    <row r="934" spans="1:26" x14ac:dyDescent="0.15">
      <c r="A934" s="31">
        <v>89414.435477556224</v>
      </c>
      <c r="B934" s="32">
        <v>14.241444769999999</v>
      </c>
      <c r="C934" s="32">
        <v>2416.65492444142</v>
      </c>
      <c r="D934" s="32">
        <f>C934/Table1[[#This Row],[Std. Price ($)]]</f>
        <v>169.6916965568108</v>
      </c>
      <c r="E934" s="28">
        <v>186</v>
      </c>
      <c r="F934" s="28">
        <f>Table1[[#This Row],[APU
(units)]]*(1+Table1[[#This Row],[APU Trend]])^0</f>
        <v>186</v>
      </c>
      <c r="G934" s="28">
        <f>Table1[[#This Row],[APU
(units)]]*(1+Table1[[#This Row],[APU Trend]])^1</f>
        <v>74.400000000000006</v>
      </c>
      <c r="H934" s="28">
        <f>Table1[[#This Row],[APU
(units)]]*(1+Table1[[#This Row],[APU Trend]])^2</f>
        <v>29.760000000000005</v>
      </c>
      <c r="I934" s="55">
        <f>Table1[[#This Row],[APU
(units)]]*(1+Table1[[#This Row],[APU Trend]])^3</f>
        <v>11.904000000000003</v>
      </c>
      <c r="J934" s="55">
        <f>Table1[[#This Row],[APU
(units)]]*(1+Table1[[#This Row],[APU Trend]])^4</f>
        <v>4.7616000000000023</v>
      </c>
      <c r="K934" s="55">
        <f>Table1[[#This Row],[APU
(units)]]*(1+Table1[[#This Row],[APU Trend]])^5</f>
        <v>1.9046400000000012</v>
      </c>
      <c r="L934" s="55">
        <f>Table1[[#This Row],[APU
(units)]]*(1+Table1[[#This Row],[APU Trend]])^6</f>
        <v>0.76185600000000042</v>
      </c>
      <c r="M934" s="55">
        <f>Table1[[#This Row],[APU
(units)]]*(1+Table1[[#This Row],[APU Trend]])^7</f>
        <v>0.30474240000000025</v>
      </c>
      <c r="N934" s="55">
        <f>Table1[[#This Row],[APU
(units)]]*(1+Table1[[#This Row],[APU Trend]])^8</f>
        <v>0.12189696000000011</v>
      </c>
      <c r="O934" s="55">
        <f>Table1[[#This Row],[APU
(units)]]*(1+Table1[[#This Row],[APU Trend]])^9</f>
        <v>4.8758784000000041E-2</v>
      </c>
      <c r="P934" s="55">
        <f>Table1[[#This Row],[APU
(units)]]*(1+Table1[[#This Row],[APU Trend]])^10</f>
        <v>1.9503513600000022E-2</v>
      </c>
      <c r="Q934" s="55">
        <f>Table1[[#This Row],[APU
(units)]]*(1+Table1[[#This Row],[APU Trend]])^11</f>
        <v>7.8014054400000086E-3</v>
      </c>
      <c r="R934" s="55">
        <f>SUM(Table1[[#This Row],[Oct]:[September]])</f>
        <v>309.99479906303998</v>
      </c>
      <c r="S934" s="55">
        <f>Table1[[#This Row],[On-Hand Stock ($)]]*Table1[[#This Row],[APU Trend]]</f>
        <v>-1449.992954664852</v>
      </c>
      <c r="T934" s="87">
        <v>-0.6</v>
      </c>
      <c r="U934" s="87" t="b">
        <f>IF(AND(Table1[[#This Row],[INVENTROY SIZING]]&lt;0,Table1[[#This Row],[Lead Time (days)]]&lt;30),TRUE,FALSE)</f>
        <v>1</v>
      </c>
      <c r="V934" s="28">
        <v>0.8</v>
      </c>
      <c r="W934" s="28">
        <f>1.65+SQRT((30)*Table1[[#This Row],[Demand variability (COV)]])+(V934*Table1[[#This Row],[APU
(units)]])^2</f>
        <v>22149.570740698411</v>
      </c>
      <c r="X934" s="28">
        <f>(Table1[[#This Row],[INVENTORY IN UNITS ON HAND]]-W934)*Table1[[#This Row],[Std. Price ($)]]</f>
        <v>-313025.23345842294</v>
      </c>
      <c r="Y934" s="28">
        <v>1.4</v>
      </c>
      <c r="Z934" s="28">
        <v>16</v>
      </c>
    </row>
    <row r="935" spans="1:26" x14ac:dyDescent="0.15">
      <c r="A935" s="31">
        <v>69878.49920572179</v>
      </c>
      <c r="B935" s="32">
        <v>6.8898899999999994</v>
      </c>
      <c r="C935" s="32">
        <v>263.41502685414423</v>
      </c>
      <c r="D935" s="32">
        <f>C935/Table1[[#This Row],[Std. Price ($)]]</f>
        <v>38.232109199732399</v>
      </c>
      <c r="E935" s="28">
        <v>82</v>
      </c>
      <c r="F935" s="28">
        <f>Table1[[#This Row],[APU
(units)]]*(1+Table1[[#This Row],[APU Trend]])^0</f>
        <v>82</v>
      </c>
      <c r="G935" s="28">
        <f>Table1[[#This Row],[APU
(units)]]*(1+Table1[[#This Row],[APU Trend]])^1</f>
        <v>123</v>
      </c>
      <c r="H935" s="28">
        <f>Table1[[#This Row],[APU
(units)]]*(1+Table1[[#This Row],[APU Trend]])^2</f>
        <v>184.5</v>
      </c>
      <c r="I935" s="55">
        <f>Table1[[#This Row],[APU
(units)]]*(1+Table1[[#This Row],[APU Trend]])^3</f>
        <v>276.75</v>
      </c>
      <c r="J935" s="55">
        <f>Table1[[#This Row],[APU
(units)]]*(1+Table1[[#This Row],[APU Trend]])^4</f>
        <v>415.125</v>
      </c>
      <c r="K935" s="55">
        <f>Table1[[#This Row],[APU
(units)]]*(1+Table1[[#This Row],[APU Trend]])^5</f>
        <v>622.6875</v>
      </c>
      <c r="L935" s="55">
        <f>Table1[[#This Row],[APU
(units)]]*(1+Table1[[#This Row],[APU Trend]])^6</f>
        <v>934.03125</v>
      </c>
      <c r="M935" s="55">
        <f>Table1[[#This Row],[APU
(units)]]*(1+Table1[[#This Row],[APU Trend]])^7</f>
        <v>1401.046875</v>
      </c>
      <c r="N935" s="55">
        <f>Table1[[#This Row],[APU
(units)]]*(1+Table1[[#This Row],[APU Trend]])^8</f>
        <v>2101.5703125</v>
      </c>
      <c r="O935" s="55">
        <f>Table1[[#This Row],[APU
(units)]]*(1+Table1[[#This Row],[APU Trend]])^9</f>
        <v>3152.35546875</v>
      </c>
      <c r="P935" s="55">
        <f>Table1[[#This Row],[APU
(units)]]*(1+Table1[[#This Row],[APU Trend]])^10</f>
        <v>4728.533203125</v>
      </c>
      <c r="Q935" s="55">
        <f>Table1[[#This Row],[APU
(units)]]*(1+Table1[[#This Row],[APU Trend]])^11</f>
        <v>7092.7998046875</v>
      </c>
      <c r="R935" s="55">
        <f>SUM(Table1[[#This Row],[Oct]:[September]])</f>
        <v>21114.3994140625</v>
      </c>
      <c r="S935" s="55">
        <f>Table1[[#This Row],[On-Hand Stock ($)]]*Table1[[#This Row],[APU Trend]]</f>
        <v>131.70751342707212</v>
      </c>
      <c r="T935" s="87">
        <v>0.5</v>
      </c>
      <c r="U935" s="87" t="b">
        <f>IF(AND(Table1[[#This Row],[INVENTROY SIZING]]&lt;0,Table1[[#This Row],[Lead Time (days)]]&lt;30),TRUE,FALSE)</f>
        <v>0</v>
      </c>
      <c r="V935" s="28">
        <v>0.85</v>
      </c>
      <c r="W935" s="28">
        <f>1.65+SQRT((30)*Table1[[#This Row],[Demand variability (COV)]])+(V935*Table1[[#This Row],[APU
(units)]])^2</f>
        <v>4866.1274877690685</v>
      </c>
      <c r="X935" s="28">
        <f>(Table1[[#This Row],[INVENTORY IN UNITS ON HAND]]-W935)*Table1[[#This Row],[Std. Price ($)]]</f>
        <v>-33263.668089851075</v>
      </c>
      <c r="Y935" s="28">
        <v>1.36</v>
      </c>
      <c r="Z935" s="28">
        <v>8</v>
      </c>
    </row>
    <row r="936" spans="1:26" x14ac:dyDescent="0.15">
      <c r="A936" s="31">
        <v>89405.807026308496</v>
      </c>
      <c r="B936" s="32">
        <v>12.09891</v>
      </c>
      <c r="C936" s="32">
        <v>428.24421888003764</v>
      </c>
      <c r="D936" s="32">
        <f>C936/Table1[[#This Row],[Std. Price ($)]]</f>
        <v>35.39527270473436</v>
      </c>
      <c r="E936" s="28">
        <v>74</v>
      </c>
      <c r="F936" s="28">
        <f>Table1[[#This Row],[APU
(units)]]*(1+Table1[[#This Row],[APU Trend]])^0</f>
        <v>74</v>
      </c>
      <c r="G936" s="28">
        <f>Table1[[#This Row],[APU
(units)]]*(1+Table1[[#This Row],[APU Trend]])^1</f>
        <v>133.20000000000002</v>
      </c>
      <c r="H936" s="28">
        <f>Table1[[#This Row],[APU
(units)]]*(1+Table1[[#This Row],[APU Trend]])^2</f>
        <v>239.76000000000002</v>
      </c>
      <c r="I936" s="55">
        <f>Table1[[#This Row],[APU
(units)]]*(1+Table1[[#This Row],[APU Trend]])^3</f>
        <v>431.56800000000004</v>
      </c>
      <c r="J936" s="55">
        <f>Table1[[#This Row],[APU
(units)]]*(1+Table1[[#This Row],[APU Trend]])^4</f>
        <v>776.82240000000013</v>
      </c>
      <c r="K936" s="55">
        <f>Table1[[#This Row],[APU
(units)]]*(1+Table1[[#This Row],[APU Trend]])^5</f>
        <v>1398.2803200000005</v>
      </c>
      <c r="L936" s="55">
        <f>Table1[[#This Row],[APU
(units)]]*(1+Table1[[#This Row],[APU Trend]])^6</f>
        <v>2516.9045760000008</v>
      </c>
      <c r="M936" s="55">
        <f>Table1[[#This Row],[APU
(units)]]*(1+Table1[[#This Row],[APU Trend]])^7</f>
        <v>4530.4282368000013</v>
      </c>
      <c r="N936" s="55">
        <f>Table1[[#This Row],[APU
(units)]]*(1+Table1[[#This Row],[APU Trend]])^8</f>
        <v>8154.7708262400029</v>
      </c>
      <c r="O936" s="55">
        <f>Table1[[#This Row],[APU
(units)]]*(1+Table1[[#This Row],[APU Trend]])^9</f>
        <v>14678.587487232006</v>
      </c>
      <c r="P936" s="55">
        <f>Table1[[#This Row],[APU
(units)]]*(1+Table1[[#This Row],[APU Trend]])^10</f>
        <v>26421.457477017611</v>
      </c>
      <c r="Q936" s="55">
        <f>Table1[[#This Row],[APU
(units)]]*(1+Table1[[#This Row],[APU Trend]])^11</f>
        <v>47558.623458631708</v>
      </c>
      <c r="R936" s="55">
        <f>SUM(Table1[[#This Row],[Oct]:[September]])</f>
        <v>106914.40278192132</v>
      </c>
      <c r="S936" s="55">
        <f>Table1[[#This Row],[On-Hand Stock ($)]]*Table1[[#This Row],[APU Trend]]</f>
        <v>342.59537510403015</v>
      </c>
      <c r="T936" s="87">
        <v>0.8</v>
      </c>
      <c r="U936" s="87" t="b">
        <f>IF(AND(Table1[[#This Row],[INVENTROY SIZING]]&lt;0,Table1[[#This Row],[Lead Time (days)]]&lt;30),TRUE,FALSE)</f>
        <v>0</v>
      </c>
      <c r="V936" s="28">
        <v>0.9</v>
      </c>
      <c r="W936" s="28">
        <f>1.65+SQRT((30)*Table1[[#This Row],[Demand variability (COV)]])+(V936*Table1[[#This Row],[APU
(units)]])^2</f>
        <v>4443.8507830863546</v>
      </c>
      <c r="X936" s="28">
        <f>(Table1[[#This Row],[INVENTORY IN UNITS ON HAND]]-W936)*Table1[[#This Row],[Std. Price ($)]]</f>
        <v>-53337.50645911129</v>
      </c>
      <c r="Y936" s="28">
        <v>1.47</v>
      </c>
      <c r="Z936" s="28">
        <v>8</v>
      </c>
    </row>
    <row r="937" spans="1:26" x14ac:dyDescent="0.15">
      <c r="A937" s="31">
        <v>91086.655850094074</v>
      </c>
      <c r="B937" s="32">
        <v>59.320485739999995</v>
      </c>
      <c r="C937" s="32">
        <v>2851.3109635167843</v>
      </c>
      <c r="D937" s="32">
        <f>C937/Table1[[#This Row],[Std. Price ($)]]</f>
        <v>48.066210651308545</v>
      </c>
      <c r="E937" s="28">
        <v>114</v>
      </c>
      <c r="F937" s="28">
        <f>Table1[[#This Row],[APU
(units)]]*(1+Table1[[#This Row],[APU Trend]])^0</f>
        <v>114</v>
      </c>
      <c r="G937" s="28">
        <f>Table1[[#This Row],[APU
(units)]]*(1+Table1[[#This Row],[APU Trend]])^1</f>
        <v>171</v>
      </c>
      <c r="H937" s="28">
        <f>Table1[[#This Row],[APU
(units)]]*(1+Table1[[#This Row],[APU Trend]])^2</f>
        <v>256.5</v>
      </c>
      <c r="I937" s="55">
        <f>Table1[[#This Row],[APU
(units)]]*(1+Table1[[#This Row],[APU Trend]])^3</f>
        <v>384.75</v>
      </c>
      <c r="J937" s="55">
        <f>Table1[[#This Row],[APU
(units)]]*(1+Table1[[#This Row],[APU Trend]])^4</f>
        <v>577.125</v>
      </c>
      <c r="K937" s="55">
        <f>Table1[[#This Row],[APU
(units)]]*(1+Table1[[#This Row],[APU Trend]])^5</f>
        <v>865.6875</v>
      </c>
      <c r="L937" s="55">
        <f>Table1[[#This Row],[APU
(units)]]*(1+Table1[[#This Row],[APU Trend]])^6</f>
        <v>1298.53125</v>
      </c>
      <c r="M937" s="55">
        <f>Table1[[#This Row],[APU
(units)]]*(1+Table1[[#This Row],[APU Trend]])^7</f>
        <v>1947.796875</v>
      </c>
      <c r="N937" s="55">
        <f>Table1[[#This Row],[APU
(units)]]*(1+Table1[[#This Row],[APU Trend]])^8</f>
        <v>2921.6953125</v>
      </c>
      <c r="O937" s="55">
        <f>Table1[[#This Row],[APU
(units)]]*(1+Table1[[#This Row],[APU Trend]])^9</f>
        <v>4382.54296875</v>
      </c>
      <c r="P937" s="55">
        <f>Table1[[#This Row],[APU
(units)]]*(1+Table1[[#This Row],[APU Trend]])^10</f>
        <v>6573.814453125</v>
      </c>
      <c r="Q937" s="55">
        <f>Table1[[#This Row],[APU
(units)]]*(1+Table1[[#This Row],[APU Trend]])^11</f>
        <v>9860.7216796875</v>
      </c>
      <c r="R937" s="55">
        <f>SUM(Table1[[#This Row],[Oct]:[September]])</f>
        <v>29354.1650390625</v>
      </c>
      <c r="S937" s="55">
        <f>Table1[[#This Row],[On-Hand Stock ($)]]*Table1[[#This Row],[APU Trend]]</f>
        <v>1425.6554817583922</v>
      </c>
      <c r="T937" s="87">
        <v>0.5</v>
      </c>
      <c r="U937" s="87" t="b">
        <f>IF(AND(Table1[[#This Row],[INVENTROY SIZING]]&lt;0,Table1[[#This Row],[Lead Time (days)]]&lt;30),TRUE,FALSE)</f>
        <v>0</v>
      </c>
      <c r="V937" s="28">
        <v>1</v>
      </c>
      <c r="W937" s="28">
        <f>1.65+SQRT((30)*Table1[[#This Row],[Demand variability (COV)]])+(V937*Table1[[#This Row],[APU
(units)]])^2</f>
        <v>13002.133302354292</v>
      </c>
      <c r="X937" s="28">
        <f>(Table1[[#This Row],[INVENTORY IN UNITS ON HAND]]-W937)*Table1[[#This Row],[Std. Price ($)]]</f>
        <v>-768441.55218837003</v>
      </c>
      <c r="Y937" s="28">
        <v>0.67</v>
      </c>
      <c r="Z937" s="28">
        <v>16</v>
      </c>
    </row>
    <row r="938" spans="1:26" x14ac:dyDescent="0.15">
      <c r="A938" s="31">
        <v>12419.573955987662</v>
      </c>
      <c r="B938" s="32">
        <v>8.1080318399999989</v>
      </c>
      <c r="C938" s="32">
        <v>755.27304357496973</v>
      </c>
      <c r="D938" s="32">
        <f>C938/Table1[[#This Row],[Std. Price ($)]]</f>
        <v>93.151218258532367</v>
      </c>
      <c r="E938" s="28">
        <v>138</v>
      </c>
      <c r="F938" s="28">
        <f>Table1[[#This Row],[APU
(units)]]*(1+Table1[[#This Row],[APU Trend]])^0</f>
        <v>138</v>
      </c>
      <c r="G938" s="28">
        <f>Table1[[#This Row],[APU
(units)]]*(1+Table1[[#This Row],[APU Trend]])^1</f>
        <v>165.6</v>
      </c>
      <c r="H938" s="28">
        <f>Table1[[#This Row],[APU
(units)]]*(1+Table1[[#This Row],[APU Trend]])^2</f>
        <v>198.72</v>
      </c>
      <c r="I938" s="55">
        <f>Table1[[#This Row],[APU
(units)]]*(1+Table1[[#This Row],[APU Trend]])^3</f>
        <v>238.464</v>
      </c>
      <c r="J938" s="55">
        <f>Table1[[#This Row],[APU
(units)]]*(1+Table1[[#This Row],[APU Trend]])^4</f>
        <v>286.15679999999998</v>
      </c>
      <c r="K938" s="55">
        <f>Table1[[#This Row],[APU
(units)]]*(1+Table1[[#This Row],[APU Trend]])^5</f>
        <v>343.38815999999997</v>
      </c>
      <c r="L938" s="55">
        <f>Table1[[#This Row],[APU
(units)]]*(1+Table1[[#This Row],[APU Trend]])^6</f>
        <v>412.06579199999999</v>
      </c>
      <c r="M938" s="55">
        <f>Table1[[#This Row],[APU
(units)]]*(1+Table1[[#This Row],[APU Trend]])^7</f>
        <v>494.47895039999997</v>
      </c>
      <c r="N938" s="55">
        <f>Table1[[#This Row],[APU
(units)]]*(1+Table1[[#This Row],[APU Trend]])^8</f>
        <v>593.3747404799999</v>
      </c>
      <c r="O938" s="55">
        <f>Table1[[#This Row],[APU
(units)]]*(1+Table1[[#This Row],[APU Trend]])^9</f>
        <v>712.04968857599988</v>
      </c>
      <c r="P938" s="55">
        <f>Table1[[#This Row],[APU
(units)]]*(1+Table1[[#This Row],[APU Trend]])^10</f>
        <v>854.45962629119992</v>
      </c>
      <c r="Q938" s="55">
        <f>Table1[[#This Row],[APU
(units)]]*(1+Table1[[#This Row],[APU Trend]])^11</f>
        <v>1025.3515515494398</v>
      </c>
      <c r="R938" s="55">
        <f>SUM(Table1[[#This Row],[Oct]:[September]])</f>
        <v>5462.1093092966394</v>
      </c>
      <c r="S938" s="55">
        <f>Table1[[#This Row],[On-Hand Stock ($)]]*Table1[[#This Row],[APU Trend]]</f>
        <v>151.05460871499395</v>
      </c>
      <c r="T938" s="87">
        <v>0.2</v>
      </c>
      <c r="U938" s="87" t="b">
        <f>IF(AND(Table1[[#This Row],[INVENTROY SIZING]]&lt;0,Table1[[#This Row],[Lead Time (days)]]&lt;30),TRUE,FALSE)</f>
        <v>0</v>
      </c>
      <c r="V938" s="28">
        <v>1</v>
      </c>
      <c r="W938" s="28">
        <f>1.65+SQRT((30)*Table1[[#This Row],[Demand variability (COV)]])+(V938*Table1[[#This Row],[APU
(units)]])^2</f>
        <v>19049.821330722923</v>
      </c>
      <c r="X938" s="28">
        <f>(Table1[[#This Row],[INVENTORY IN UNITS ON HAND]]-W938)*Table1[[#This Row],[Std. Price ($)]]</f>
        <v>-153701.28485223764</v>
      </c>
      <c r="Y938" s="28">
        <v>0.57999999999999996</v>
      </c>
      <c r="Z938" s="28">
        <v>21</v>
      </c>
    </row>
    <row r="939" spans="1:26" x14ac:dyDescent="0.15">
      <c r="A939" s="31">
        <v>31126.681063138316</v>
      </c>
      <c r="B939" s="32">
        <v>12.888389999999999</v>
      </c>
      <c r="C939" s="32">
        <v>535.59088712154676</v>
      </c>
      <c r="D939" s="32">
        <f>C939/Table1[[#This Row],[Std. Price ($)]]</f>
        <v>41.556073886773042</v>
      </c>
      <c r="E939" s="28">
        <v>98</v>
      </c>
      <c r="F939" s="28">
        <f>Table1[[#This Row],[APU
(units)]]*(1+Table1[[#This Row],[APU Trend]])^0</f>
        <v>98</v>
      </c>
      <c r="G939" s="28">
        <f>Table1[[#This Row],[APU
(units)]]*(1+Table1[[#This Row],[APU Trend]])^1</f>
        <v>78.400000000000006</v>
      </c>
      <c r="H939" s="28">
        <f>Table1[[#This Row],[APU
(units)]]*(1+Table1[[#This Row],[APU Trend]])^2</f>
        <v>62.720000000000013</v>
      </c>
      <c r="I939" s="55">
        <f>Table1[[#This Row],[APU
(units)]]*(1+Table1[[#This Row],[APU Trend]])^3</f>
        <v>50.176000000000009</v>
      </c>
      <c r="J939" s="55">
        <f>Table1[[#This Row],[APU
(units)]]*(1+Table1[[#This Row],[APU Trend]])^4</f>
        <v>40.14080000000002</v>
      </c>
      <c r="K939" s="55">
        <f>Table1[[#This Row],[APU
(units)]]*(1+Table1[[#This Row],[APU Trend]])^5</f>
        <v>32.11264000000002</v>
      </c>
      <c r="L939" s="55">
        <f>Table1[[#This Row],[APU
(units)]]*(1+Table1[[#This Row],[APU Trend]])^6</f>
        <v>25.690112000000013</v>
      </c>
      <c r="M939" s="55">
        <f>Table1[[#This Row],[APU
(units)]]*(1+Table1[[#This Row],[APU Trend]])^7</f>
        <v>20.552089600000016</v>
      </c>
      <c r="N939" s="55">
        <f>Table1[[#This Row],[APU
(units)]]*(1+Table1[[#This Row],[APU Trend]])^8</f>
        <v>16.441671680000013</v>
      </c>
      <c r="O939" s="55">
        <f>Table1[[#This Row],[APU
(units)]]*(1+Table1[[#This Row],[APU Trend]])^9</f>
        <v>13.153337344000011</v>
      </c>
      <c r="P939" s="55">
        <f>Table1[[#This Row],[APU
(units)]]*(1+Table1[[#This Row],[APU Trend]])^10</f>
        <v>10.522669875200011</v>
      </c>
      <c r="Q939" s="55">
        <f>Table1[[#This Row],[APU
(units)]]*(1+Table1[[#This Row],[APU Trend]])^11</f>
        <v>8.4181359001600082</v>
      </c>
      <c r="R939" s="55">
        <f>SUM(Table1[[#This Row],[Oct]:[September]])</f>
        <v>456.32745639936007</v>
      </c>
      <c r="S939" s="55">
        <f>Table1[[#This Row],[On-Hand Stock ($)]]*Table1[[#This Row],[APU Trend]]</f>
        <v>-107.11817742430935</v>
      </c>
      <c r="T939" s="87">
        <v>-0.2</v>
      </c>
      <c r="U939" s="87" t="b">
        <f>IF(AND(Table1[[#This Row],[INVENTROY SIZING]]&lt;0,Table1[[#This Row],[Lead Time (days)]]&lt;30),TRUE,FALSE)</f>
        <v>1</v>
      </c>
      <c r="V939" s="28">
        <v>1</v>
      </c>
      <c r="W939" s="28">
        <f>1.65+SQRT((30)*Table1[[#This Row],[Demand variability (COV)]])+(V939*Table1[[#This Row],[APU
(units)]])^2</f>
        <v>9609.9278499272423</v>
      </c>
      <c r="X939" s="28">
        <f>(Table1[[#This Row],[INVENTORY IN UNITS ON HAND]]-W939)*Table1[[#This Row],[Std. Price ($)]]</f>
        <v>-123320.90711460222</v>
      </c>
      <c r="Y939" s="28">
        <v>0.61</v>
      </c>
      <c r="Z939" s="28">
        <v>16</v>
      </c>
    </row>
    <row r="940" spans="1:26" x14ac:dyDescent="0.15">
      <c r="A940" s="31">
        <v>13256.119310568549</v>
      </c>
      <c r="B940" s="32">
        <v>13.263779999999999</v>
      </c>
      <c r="C940" s="32">
        <v>2221.1566409823995</v>
      </c>
      <c r="D940" s="32">
        <f>C940/Table1[[#This Row],[Std. Price ($)]]</f>
        <v>167.46030475342621</v>
      </c>
      <c r="E940" s="28">
        <v>138</v>
      </c>
      <c r="F940" s="28">
        <f>Table1[[#This Row],[APU
(units)]]*(1+Table1[[#This Row],[APU Trend]])^0</f>
        <v>138</v>
      </c>
      <c r="G940" s="28">
        <f>Table1[[#This Row],[APU
(units)]]*(1+Table1[[#This Row],[APU Trend]])^1</f>
        <v>248.4</v>
      </c>
      <c r="H940" s="28">
        <f>Table1[[#This Row],[APU
(units)]]*(1+Table1[[#This Row],[APU Trend]])^2</f>
        <v>447.12</v>
      </c>
      <c r="I940" s="55">
        <f>Table1[[#This Row],[APU
(units)]]*(1+Table1[[#This Row],[APU Trend]])^3</f>
        <v>804.81600000000014</v>
      </c>
      <c r="J940" s="55">
        <f>Table1[[#This Row],[APU
(units)]]*(1+Table1[[#This Row],[APU Trend]])^4</f>
        <v>1448.6688000000004</v>
      </c>
      <c r="K940" s="55">
        <f>Table1[[#This Row],[APU
(units)]]*(1+Table1[[#This Row],[APU Trend]])^5</f>
        <v>2607.6038400000007</v>
      </c>
      <c r="L940" s="55">
        <f>Table1[[#This Row],[APU
(units)]]*(1+Table1[[#This Row],[APU Trend]])^6</f>
        <v>4693.686912000001</v>
      </c>
      <c r="M940" s="55">
        <f>Table1[[#This Row],[APU
(units)]]*(1+Table1[[#This Row],[APU Trend]])^7</f>
        <v>8448.6364416000033</v>
      </c>
      <c r="N940" s="55">
        <f>Table1[[#This Row],[APU
(units)]]*(1+Table1[[#This Row],[APU Trend]])^8</f>
        <v>15207.545594880006</v>
      </c>
      <c r="O940" s="55">
        <f>Table1[[#This Row],[APU
(units)]]*(1+Table1[[#This Row],[APU Trend]])^9</f>
        <v>27373.58207078401</v>
      </c>
      <c r="P940" s="55">
        <f>Table1[[#This Row],[APU
(units)]]*(1+Table1[[#This Row],[APU Trend]])^10</f>
        <v>49272.447727411221</v>
      </c>
      <c r="Q940" s="55">
        <f>Table1[[#This Row],[APU
(units)]]*(1+Table1[[#This Row],[APU Trend]])^11</f>
        <v>88690.405909340203</v>
      </c>
      <c r="R940" s="55">
        <f>SUM(Table1[[#This Row],[Oct]:[September]])</f>
        <v>199380.91329601547</v>
      </c>
      <c r="S940" s="55">
        <f>Table1[[#This Row],[On-Hand Stock ($)]]*Table1[[#This Row],[APU Trend]]</f>
        <v>1776.9253127859197</v>
      </c>
      <c r="T940" s="87">
        <v>0.8</v>
      </c>
      <c r="U940" s="87" t="b">
        <f>IF(AND(Table1[[#This Row],[INVENTROY SIZING]]&lt;0,Table1[[#This Row],[Lead Time (days)]]&lt;30),TRUE,FALSE)</f>
        <v>0</v>
      </c>
      <c r="V940" s="28">
        <v>1</v>
      </c>
      <c r="W940" s="28">
        <f>1.65+SQRT((30)*Table1[[#This Row],[Demand variability (COV)]])+(V940*Table1[[#This Row],[APU
(units)]])^2</f>
        <v>19053.199834435272</v>
      </c>
      <c r="X940" s="28">
        <f>(Table1[[#This Row],[INVENTORY IN UNITS ON HAND]]-W940)*Table1[[#This Row],[Std. Price ($)]]</f>
        <v>-250496.29425900345</v>
      </c>
      <c r="Y940" s="28">
        <v>1.9</v>
      </c>
      <c r="Z940" s="28">
        <v>16</v>
      </c>
    </row>
    <row r="941" spans="1:26" x14ac:dyDescent="0.15">
      <c r="A941" s="31">
        <v>51079.916935264249</v>
      </c>
      <c r="B941" s="32">
        <v>12.18107698</v>
      </c>
      <c r="C941" s="32">
        <v>991.05707500025187</v>
      </c>
      <c r="D941" s="32">
        <f>C941/Table1[[#This Row],[Std. Price ($)]]</f>
        <v>81.36038189623622</v>
      </c>
      <c r="E941" s="28">
        <v>170</v>
      </c>
      <c r="F941" s="28">
        <f>Table1[[#This Row],[APU
(units)]]*(1+Table1[[#This Row],[APU Trend]])^0</f>
        <v>170</v>
      </c>
      <c r="G941" s="28">
        <f>Table1[[#This Row],[APU
(units)]]*(1+Table1[[#This Row],[APU Trend]])^1</f>
        <v>237.99999999999997</v>
      </c>
      <c r="H941" s="28">
        <f>Table1[[#This Row],[APU
(units)]]*(1+Table1[[#This Row],[APU Trend]])^2</f>
        <v>333.19999999999993</v>
      </c>
      <c r="I941" s="55">
        <f>Table1[[#This Row],[APU
(units)]]*(1+Table1[[#This Row],[APU Trend]])^3</f>
        <v>466.4799999999999</v>
      </c>
      <c r="J941" s="55">
        <f>Table1[[#This Row],[APU
(units)]]*(1+Table1[[#This Row],[APU Trend]])^4</f>
        <v>653.07199999999978</v>
      </c>
      <c r="K941" s="55">
        <f>Table1[[#This Row],[APU
(units)]]*(1+Table1[[#This Row],[APU Trend]])^5</f>
        <v>914.30079999999964</v>
      </c>
      <c r="L941" s="55">
        <f>Table1[[#This Row],[APU
(units)]]*(1+Table1[[#This Row],[APU Trend]])^6</f>
        <v>1280.0211199999994</v>
      </c>
      <c r="M941" s="55">
        <f>Table1[[#This Row],[APU
(units)]]*(1+Table1[[#This Row],[APU Trend]])^7</f>
        <v>1792.029567999999</v>
      </c>
      <c r="N941" s="55">
        <f>Table1[[#This Row],[APU
(units)]]*(1+Table1[[#This Row],[APU Trend]])^8</f>
        <v>2508.8413951999983</v>
      </c>
      <c r="O941" s="55">
        <f>Table1[[#This Row],[APU
(units)]]*(1+Table1[[#This Row],[APU Trend]])^9</f>
        <v>3512.3779532799977</v>
      </c>
      <c r="P941" s="55">
        <f>Table1[[#This Row],[APU
(units)]]*(1+Table1[[#This Row],[APU Trend]])^10</f>
        <v>4917.329134591997</v>
      </c>
      <c r="Q941" s="55">
        <f>Table1[[#This Row],[APU
(units)]]*(1+Table1[[#This Row],[APU Trend]])^11</f>
        <v>6884.2607884287945</v>
      </c>
      <c r="R941" s="55">
        <f>SUM(Table1[[#This Row],[Oct]:[September]])</f>
        <v>23669.912759500781</v>
      </c>
      <c r="S941" s="55">
        <f>Table1[[#This Row],[On-Hand Stock ($)]]*Table1[[#This Row],[APU Trend]]</f>
        <v>396.42283000010076</v>
      </c>
      <c r="T941" s="87">
        <v>0.4</v>
      </c>
      <c r="U941" s="87" t="b">
        <f>IF(AND(Table1[[#This Row],[INVENTROY SIZING]]&lt;0,Table1[[#This Row],[Lead Time (days)]]&lt;30),TRUE,FALSE)</f>
        <v>0</v>
      </c>
      <c r="V941" s="28">
        <v>1</v>
      </c>
      <c r="W941" s="28">
        <f>1.65+SQRT((30)*Table1[[#This Row],[Demand variability (COV)]])+(V941*Table1[[#This Row],[APU
(units)]])^2</f>
        <v>28905.283180424918</v>
      </c>
      <c r="X941" s="28">
        <f>(Table1[[#This Row],[INVENTORY IN UNITS ON HAND]]-W941)*Table1[[#This Row],[Std. Price ($)]]</f>
        <v>-351106.42247445491</v>
      </c>
      <c r="Y941" s="28">
        <v>0.44</v>
      </c>
      <c r="Z941" s="28">
        <v>29</v>
      </c>
    </row>
    <row r="942" spans="1:26" x14ac:dyDescent="0.15">
      <c r="A942" s="31">
        <v>69483.663590435375</v>
      </c>
      <c r="B942" s="32">
        <v>22.187999999999999</v>
      </c>
      <c r="C942" s="32">
        <v>1412.6041041493336</v>
      </c>
      <c r="D942" s="32">
        <f>C942/Table1[[#This Row],[Std. Price ($)]]</f>
        <v>63.665229139594992</v>
      </c>
      <c r="E942" s="28">
        <v>74</v>
      </c>
      <c r="F942" s="28">
        <f>Table1[[#This Row],[APU
(units)]]*(1+Table1[[#This Row],[APU Trend]])^0</f>
        <v>74</v>
      </c>
      <c r="G942" s="28">
        <f>Table1[[#This Row],[APU
(units)]]*(1+Table1[[#This Row],[APU Trend]])^1</f>
        <v>162.80000000000001</v>
      </c>
      <c r="H942" s="28">
        <f>Table1[[#This Row],[APU
(units)]]*(1+Table1[[#This Row],[APU Trend]])^2</f>
        <v>358.16000000000008</v>
      </c>
      <c r="I942" s="55">
        <f>Table1[[#This Row],[APU
(units)]]*(1+Table1[[#This Row],[APU Trend]])^3</f>
        <v>787.95200000000023</v>
      </c>
      <c r="J942" s="55">
        <f>Table1[[#This Row],[APU
(units)]]*(1+Table1[[#This Row],[APU Trend]])^4</f>
        <v>1733.4944000000005</v>
      </c>
      <c r="K942" s="55">
        <f>Table1[[#This Row],[APU
(units)]]*(1+Table1[[#This Row],[APU Trend]])^5</f>
        <v>3813.6876800000014</v>
      </c>
      <c r="L942" s="55">
        <f>Table1[[#This Row],[APU
(units)]]*(1+Table1[[#This Row],[APU Trend]])^6</f>
        <v>8390.1128960000042</v>
      </c>
      <c r="M942" s="55">
        <f>Table1[[#This Row],[APU
(units)]]*(1+Table1[[#This Row],[APU Trend]])^7</f>
        <v>18458.24837120001</v>
      </c>
      <c r="N942" s="55">
        <f>Table1[[#This Row],[APU
(units)]]*(1+Table1[[#This Row],[APU Trend]])^8</f>
        <v>40608.146416640018</v>
      </c>
      <c r="O942" s="55">
        <f>Table1[[#This Row],[APU
(units)]]*(1+Table1[[#This Row],[APU Trend]])^9</f>
        <v>89337.922116608053</v>
      </c>
      <c r="P942" s="55">
        <f>Table1[[#This Row],[APU
(units)]]*(1+Table1[[#This Row],[APU Trend]])^10</f>
        <v>196543.42865653776</v>
      </c>
      <c r="Q942" s="55">
        <f>Table1[[#This Row],[APU
(units)]]*(1+Table1[[#This Row],[APU Trend]])^11</f>
        <v>432395.54304438311</v>
      </c>
      <c r="R942" s="55">
        <f>SUM(Table1[[#This Row],[Oct]:[September]])</f>
        <v>792663.49558136892</v>
      </c>
      <c r="S942" s="55">
        <f>Table1[[#This Row],[On-Hand Stock ($)]]*Table1[[#This Row],[APU Trend]]</f>
        <v>1695.1249249792002</v>
      </c>
      <c r="T942" s="87">
        <v>1.2</v>
      </c>
      <c r="U942" s="87" t="b">
        <f>IF(AND(Table1[[#This Row],[INVENTROY SIZING]]&lt;0,Table1[[#This Row],[Lead Time (days)]]&lt;30),TRUE,FALSE)</f>
        <v>0</v>
      </c>
      <c r="V942" s="28">
        <v>1</v>
      </c>
      <c r="W942" s="28">
        <f>1.65+SQRT((30)*Table1[[#This Row],[Demand variability (COV)]])+(V942*Table1[[#This Row],[APU
(units)]])^2</f>
        <v>5483.4980766068857</v>
      </c>
      <c r="X942" s="28">
        <f>(Table1[[#This Row],[INVENTORY IN UNITS ON HAND]]-W942)*Table1[[#This Row],[Std. Price ($)]]</f>
        <v>-120255.25121960424</v>
      </c>
      <c r="Y942" s="28">
        <v>1.1399999999999999</v>
      </c>
      <c r="Z942" s="28">
        <v>16</v>
      </c>
    </row>
    <row r="943" spans="1:26" x14ac:dyDescent="0.15">
      <c r="A943" s="31">
        <v>63145.959935154031</v>
      </c>
      <c r="B943" s="32">
        <v>22.381030439999996</v>
      </c>
      <c r="C943" s="32">
        <v>1431.2924443176994</v>
      </c>
      <c r="D943" s="32">
        <f>C943/Table1[[#This Row],[Std. Price ($)]]</f>
        <v>63.951141488090464</v>
      </c>
      <c r="E943" s="28">
        <v>114</v>
      </c>
      <c r="F943" s="28">
        <f>Table1[[#This Row],[APU
(units)]]*(1+Table1[[#This Row],[APU Trend]])^0</f>
        <v>114</v>
      </c>
      <c r="G943" s="28">
        <f>Table1[[#This Row],[APU
(units)]]*(1+Table1[[#This Row],[APU Trend]])^1</f>
        <v>34.200000000000003</v>
      </c>
      <c r="H943" s="28">
        <f>Table1[[#This Row],[APU
(units)]]*(1+Table1[[#This Row],[APU Trend]])^2</f>
        <v>10.260000000000003</v>
      </c>
      <c r="I943" s="55">
        <f>Table1[[#This Row],[APU
(units)]]*(1+Table1[[#This Row],[APU Trend]])^3</f>
        <v>3.0780000000000012</v>
      </c>
      <c r="J943" s="55">
        <f>Table1[[#This Row],[APU
(units)]]*(1+Table1[[#This Row],[APU Trend]])^4</f>
        <v>0.92340000000000055</v>
      </c>
      <c r="K943" s="55">
        <f>Table1[[#This Row],[APU
(units)]]*(1+Table1[[#This Row],[APU Trend]])^5</f>
        <v>0.27702000000000016</v>
      </c>
      <c r="L943" s="55">
        <f>Table1[[#This Row],[APU
(units)]]*(1+Table1[[#This Row],[APU Trend]])^6</f>
        <v>8.3106000000000069E-2</v>
      </c>
      <c r="M943" s="55">
        <f>Table1[[#This Row],[APU
(units)]]*(1+Table1[[#This Row],[APU Trend]])^7</f>
        <v>2.4931800000000025E-2</v>
      </c>
      <c r="N943" s="55">
        <f>Table1[[#This Row],[APU
(units)]]*(1+Table1[[#This Row],[APU Trend]])^8</f>
        <v>7.4795400000000085E-3</v>
      </c>
      <c r="O943" s="55">
        <f>Table1[[#This Row],[APU
(units)]]*(1+Table1[[#This Row],[APU Trend]])^9</f>
        <v>2.2438620000000027E-3</v>
      </c>
      <c r="P943" s="55">
        <f>Table1[[#This Row],[APU
(units)]]*(1+Table1[[#This Row],[APU Trend]])^10</f>
        <v>6.7315860000000084E-4</v>
      </c>
      <c r="Q943" s="55">
        <f>Table1[[#This Row],[APU
(units)]]*(1+Table1[[#This Row],[APU Trend]])^11</f>
        <v>2.0194758000000029E-4</v>
      </c>
      <c r="R943" s="55">
        <f>SUM(Table1[[#This Row],[Oct]:[September]])</f>
        <v>162.85705630817992</v>
      </c>
      <c r="S943" s="55">
        <f>Table1[[#This Row],[On-Hand Stock ($)]]*Table1[[#This Row],[APU Trend]]</f>
        <v>-1001.9047110223895</v>
      </c>
      <c r="T943" s="87">
        <v>-0.7</v>
      </c>
      <c r="U943" s="87" t="b">
        <f>IF(AND(Table1[[#This Row],[INVENTROY SIZING]]&lt;0,Table1[[#This Row],[Lead Time (days)]]&lt;30),TRUE,FALSE)</f>
        <v>1</v>
      </c>
      <c r="V943" s="28">
        <v>1</v>
      </c>
      <c r="W943" s="28">
        <f>1.65+SQRT((30)*Table1[[#This Row],[Demand variability (COV)]])+(V943*Table1[[#This Row],[APU
(units)]])^2</f>
        <v>13001.785214625626</v>
      </c>
      <c r="X943" s="28">
        <f>(Table1[[#This Row],[INVENTORY IN UNITS ON HAND]]-W943)*Table1[[#This Row],[Std. Price ($)]]</f>
        <v>-289562.0582185603</v>
      </c>
      <c r="Y943" s="28">
        <v>0.56999999999999995</v>
      </c>
      <c r="Z943" s="28">
        <v>29</v>
      </c>
    </row>
    <row r="944" spans="1:26" x14ac:dyDescent="0.15">
      <c r="A944" s="31">
        <v>36370.452647071048</v>
      </c>
      <c r="B944" s="32">
        <v>10.38579</v>
      </c>
      <c r="C944" s="32">
        <v>1234.5362093891229</v>
      </c>
      <c r="D944" s="32">
        <f>C944/Table1[[#This Row],[Std. Price ($)]]</f>
        <v>118.86781933672093</v>
      </c>
      <c r="E944" s="28">
        <v>170</v>
      </c>
      <c r="F944" s="28">
        <f>Table1[[#This Row],[APU
(units)]]*(1+Table1[[#This Row],[APU Trend]])^0</f>
        <v>170</v>
      </c>
      <c r="G944" s="28">
        <f>Table1[[#This Row],[APU
(units)]]*(1+Table1[[#This Row],[APU Trend]])^1</f>
        <v>374.00000000000006</v>
      </c>
      <c r="H944" s="28">
        <f>Table1[[#This Row],[APU
(units)]]*(1+Table1[[#This Row],[APU Trend]])^2</f>
        <v>822.80000000000018</v>
      </c>
      <c r="I944" s="55">
        <f>Table1[[#This Row],[APU
(units)]]*(1+Table1[[#This Row],[APU Trend]])^3</f>
        <v>1810.1600000000005</v>
      </c>
      <c r="J944" s="55">
        <f>Table1[[#This Row],[APU
(units)]]*(1+Table1[[#This Row],[APU Trend]])^4</f>
        <v>3982.3520000000012</v>
      </c>
      <c r="K944" s="55">
        <f>Table1[[#This Row],[APU
(units)]]*(1+Table1[[#This Row],[APU Trend]])^5</f>
        <v>8761.1744000000035</v>
      </c>
      <c r="L944" s="55">
        <f>Table1[[#This Row],[APU
(units)]]*(1+Table1[[#This Row],[APU Trend]])^6</f>
        <v>19274.583680000011</v>
      </c>
      <c r="M944" s="55">
        <f>Table1[[#This Row],[APU
(units)]]*(1+Table1[[#This Row],[APU Trend]])^7</f>
        <v>42404.084096000028</v>
      </c>
      <c r="N944" s="55">
        <f>Table1[[#This Row],[APU
(units)]]*(1+Table1[[#This Row],[APU Trend]])^8</f>
        <v>93288.985011200042</v>
      </c>
      <c r="O944" s="55">
        <f>Table1[[#This Row],[APU
(units)]]*(1+Table1[[#This Row],[APU Trend]])^9</f>
        <v>205235.76702464014</v>
      </c>
      <c r="P944" s="55">
        <f>Table1[[#This Row],[APU
(units)]]*(1+Table1[[#This Row],[APU Trend]])^10</f>
        <v>451518.68745420832</v>
      </c>
      <c r="Q944" s="55">
        <f>Table1[[#This Row],[APU
(units)]]*(1+Table1[[#This Row],[APU Trend]])^11</f>
        <v>993341.11239925842</v>
      </c>
      <c r="R944" s="55">
        <f>SUM(Table1[[#This Row],[Oct]:[September]])</f>
        <v>1820983.7060653069</v>
      </c>
      <c r="S944" s="55">
        <f>Table1[[#This Row],[On-Hand Stock ($)]]*Table1[[#This Row],[APU Trend]]</f>
        <v>1481.4434512669475</v>
      </c>
      <c r="T944" s="87">
        <v>1.2</v>
      </c>
      <c r="U944" s="87" t="b">
        <f>IF(AND(Table1[[#This Row],[INVENTROY SIZING]]&lt;0,Table1[[#This Row],[Lead Time (days)]]&lt;30),TRUE,FALSE)</f>
        <v>0</v>
      </c>
      <c r="V944" s="28">
        <v>0.92</v>
      </c>
      <c r="W944" s="28">
        <f>1.65+SQRT((30)*Table1[[#This Row],[Demand variability (COV)]])+(V944*Table1[[#This Row],[APU
(units)]])^2</f>
        <v>24467.689370039683</v>
      </c>
      <c r="X944" s="28">
        <f>(Table1[[#This Row],[INVENTORY IN UNITS ON HAND]]-W944)*Table1[[#This Row],[Std. Price ($)]]</f>
        <v>-252881.74737307534</v>
      </c>
      <c r="Y944" s="28">
        <v>0.86</v>
      </c>
      <c r="Z944" s="28">
        <v>16</v>
      </c>
    </row>
    <row r="945" spans="1:26" x14ac:dyDescent="0.15">
      <c r="A945" s="31">
        <v>54527.617911136862</v>
      </c>
      <c r="B945" s="32">
        <v>7.4493200000000002</v>
      </c>
      <c r="C945" s="32">
        <v>308.38473722189485</v>
      </c>
      <c r="D945" s="32">
        <f>C945/Table1[[#This Row],[Std. Price ($)]]</f>
        <v>41.397703041605787</v>
      </c>
      <c r="E945" s="28">
        <v>98</v>
      </c>
      <c r="F945" s="28">
        <f>Table1[[#This Row],[APU
(units)]]*(1+Table1[[#This Row],[APU Trend]])^0</f>
        <v>98</v>
      </c>
      <c r="G945" s="28">
        <f>Table1[[#This Row],[APU
(units)]]*(1+Table1[[#This Row],[APU Trend]])^1</f>
        <v>88.2</v>
      </c>
      <c r="H945" s="28">
        <f>Table1[[#This Row],[APU
(units)]]*(1+Table1[[#This Row],[APU Trend]])^2</f>
        <v>79.38000000000001</v>
      </c>
      <c r="I945" s="55">
        <f>Table1[[#This Row],[APU
(units)]]*(1+Table1[[#This Row],[APU Trend]])^3</f>
        <v>71.442000000000007</v>
      </c>
      <c r="J945" s="55">
        <f>Table1[[#This Row],[APU
(units)]]*(1+Table1[[#This Row],[APU Trend]])^4</f>
        <v>64.297800000000009</v>
      </c>
      <c r="K945" s="55">
        <f>Table1[[#This Row],[APU
(units)]]*(1+Table1[[#This Row],[APU Trend]])^5</f>
        <v>57.868020000000016</v>
      </c>
      <c r="L945" s="55">
        <f>Table1[[#This Row],[APU
(units)]]*(1+Table1[[#This Row],[APU Trend]])^6</f>
        <v>52.081218000000014</v>
      </c>
      <c r="M945" s="55">
        <f>Table1[[#This Row],[APU
(units)]]*(1+Table1[[#This Row],[APU Trend]])^7</f>
        <v>46.873096200000013</v>
      </c>
      <c r="N945" s="55">
        <f>Table1[[#This Row],[APU
(units)]]*(1+Table1[[#This Row],[APU Trend]])^8</f>
        <v>42.185786580000013</v>
      </c>
      <c r="O945" s="55">
        <f>Table1[[#This Row],[APU
(units)]]*(1+Table1[[#This Row],[APU Trend]])^9</f>
        <v>37.967207922000014</v>
      </c>
      <c r="P945" s="55">
        <f>Table1[[#This Row],[APU
(units)]]*(1+Table1[[#This Row],[APU Trend]])^10</f>
        <v>34.170487129800016</v>
      </c>
      <c r="Q945" s="55">
        <f>Table1[[#This Row],[APU
(units)]]*(1+Table1[[#This Row],[APU Trend]])^11</f>
        <v>30.753438416820018</v>
      </c>
      <c r="R945" s="55">
        <f>SUM(Table1[[#This Row],[Oct]:[September]])</f>
        <v>703.21905424862007</v>
      </c>
      <c r="S945" s="55">
        <f>Table1[[#This Row],[On-Hand Stock ($)]]*Table1[[#This Row],[APU Trend]]</f>
        <v>-30.838473722189487</v>
      </c>
      <c r="T945" s="87">
        <v>-0.1</v>
      </c>
      <c r="U945" s="87" t="b">
        <f>IF(AND(Table1[[#This Row],[INVENTROY SIZING]]&lt;0,Table1[[#This Row],[Lead Time (days)]]&lt;30),TRUE,FALSE)</f>
        <v>1</v>
      </c>
      <c r="V945" s="28">
        <v>0.96</v>
      </c>
      <c r="W945" s="28">
        <f>1.65+SQRT((30)*Table1[[#This Row],[Demand variability (COV)]])+(V945*Table1[[#This Row],[APU
(units)]])^2</f>
        <v>8857.7757700396796</v>
      </c>
      <c r="X945" s="28">
        <f>(Table1[[#This Row],[INVENTORY IN UNITS ON HAND]]-W945)*Table1[[#This Row],[Std. Price ($)]]</f>
        <v>-65676.021462050092</v>
      </c>
      <c r="Y945" s="28">
        <v>0.86</v>
      </c>
      <c r="Z945" s="28">
        <v>11</v>
      </c>
    </row>
    <row r="946" spans="1:26" x14ac:dyDescent="0.15">
      <c r="A946" s="31">
        <v>14287.912513230072</v>
      </c>
      <c r="B946" s="32">
        <v>5.0752070099999997</v>
      </c>
      <c r="C946" s="32">
        <v>68.24836878824911</v>
      </c>
      <c r="D946" s="32">
        <f>C946/Table1[[#This Row],[Std. Price ($)]]</f>
        <v>13.447405919359555</v>
      </c>
      <c r="E946" s="28">
        <v>50</v>
      </c>
      <c r="F946" s="28">
        <f>Table1[[#This Row],[APU
(units)]]*(1+Table1[[#This Row],[APU Trend]])^0</f>
        <v>50</v>
      </c>
      <c r="G946" s="28">
        <f>Table1[[#This Row],[APU
(units)]]*(1+Table1[[#This Row],[APU Trend]])^1</f>
        <v>70</v>
      </c>
      <c r="H946" s="28">
        <f>Table1[[#This Row],[APU
(units)]]*(1+Table1[[#This Row],[APU Trend]])^2</f>
        <v>97.999999999999986</v>
      </c>
      <c r="I946" s="55">
        <f>Table1[[#This Row],[APU
(units)]]*(1+Table1[[#This Row],[APU Trend]])^3</f>
        <v>137.19999999999996</v>
      </c>
      <c r="J946" s="55">
        <f>Table1[[#This Row],[APU
(units)]]*(1+Table1[[#This Row],[APU Trend]])^4</f>
        <v>192.07999999999993</v>
      </c>
      <c r="K946" s="55">
        <f>Table1[[#This Row],[APU
(units)]]*(1+Table1[[#This Row],[APU Trend]])^5</f>
        <v>268.91199999999992</v>
      </c>
      <c r="L946" s="55">
        <f>Table1[[#This Row],[APU
(units)]]*(1+Table1[[#This Row],[APU Trend]])^6</f>
        <v>376.47679999999986</v>
      </c>
      <c r="M946" s="55">
        <f>Table1[[#This Row],[APU
(units)]]*(1+Table1[[#This Row],[APU Trend]])^7</f>
        <v>527.06751999999972</v>
      </c>
      <c r="N946" s="55">
        <f>Table1[[#This Row],[APU
(units)]]*(1+Table1[[#This Row],[APU Trend]])^8</f>
        <v>737.89452799999958</v>
      </c>
      <c r="O946" s="55">
        <f>Table1[[#This Row],[APU
(units)]]*(1+Table1[[#This Row],[APU Trend]])^9</f>
        <v>1033.0523391999993</v>
      </c>
      <c r="P946" s="55">
        <f>Table1[[#This Row],[APU
(units)]]*(1+Table1[[#This Row],[APU Trend]])^10</f>
        <v>1446.273274879999</v>
      </c>
      <c r="Q946" s="55">
        <f>Table1[[#This Row],[APU
(units)]]*(1+Table1[[#This Row],[APU Trend]])^11</f>
        <v>2024.7825848319983</v>
      </c>
      <c r="R946" s="55">
        <f>SUM(Table1[[#This Row],[Oct]:[September]])</f>
        <v>6961.7390469119955</v>
      </c>
      <c r="S946" s="55">
        <f>Table1[[#This Row],[On-Hand Stock ($)]]*Table1[[#This Row],[APU Trend]]</f>
        <v>27.299347515299644</v>
      </c>
      <c r="T946" s="87">
        <v>0.4</v>
      </c>
      <c r="U946" s="87" t="b">
        <f>IF(AND(Table1[[#This Row],[INVENTROY SIZING]]&lt;0,Table1[[#This Row],[Lead Time (days)]]&lt;30),TRUE,FALSE)</f>
        <v>0</v>
      </c>
      <c r="V946" s="28">
        <v>0.75</v>
      </c>
      <c r="W946" s="28">
        <f>1.65+SQRT((30)*Table1[[#This Row],[Demand variability (COV)]])+(V946*Table1[[#This Row],[APU
(units)]])^2</f>
        <v>1413.8245252974395</v>
      </c>
      <c r="X946" s="28">
        <f>(Table1[[#This Row],[INVENTORY IN UNITS ON HAND]]-W946)*Table1[[#This Row],[Std. Price ($)]]</f>
        <v>-7107.2037729112371</v>
      </c>
      <c r="Y946" s="28">
        <v>1.17</v>
      </c>
      <c r="Z946" s="28">
        <v>5</v>
      </c>
    </row>
    <row r="947" spans="1:26" x14ac:dyDescent="0.15">
      <c r="A947" s="31">
        <v>65229.239278828165</v>
      </c>
      <c r="B947" s="32">
        <v>67.584598979999996</v>
      </c>
      <c r="C947" s="32">
        <v>2531.9269516601717</v>
      </c>
      <c r="D947" s="32">
        <f>C947/Table1[[#This Row],[Std. Price ($)]]</f>
        <v>37.463075757976064</v>
      </c>
      <c r="E947" s="28">
        <v>98</v>
      </c>
      <c r="F947" s="28">
        <f>Table1[[#This Row],[APU
(units)]]*(1+Table1[[#This Row],[APU Trend]])^0</f>
        <v>98</v>
      </c>
      <c r="G947" s="28">
        <f>Table1[[#This Row],[APU
(units)]]*(1+Table1[[#This Row],[APU Trend]])^1</f>
        <v>117.6</v>
      </c>
      <c r="H947" s="28">
        <f>Table1[[#This Row],[APU
(units)]]*(1+Table1[[#This Row],[APU Trend]])^2</f>
        <v>141.12</v>
      </c>
      <c r="I947" s="55">
        <f>Table1[[#This Row],[APU
(units)]]*(1+Table1[[#This Row],[APU Trend]])^3</f>
        <v>169.34399999999999</v>
      </c>
      <c r="J947" s="55">
        <f>Table1[[#This Row],[APU
(units)]]*(1+Table1[[#This Row],[APU Trend]])^4</f>
        <v>203.21279999999999</v>
      </c>
      <c r="K947" s="55">
        <f>Table1[[#This Row],[APU
(units)]]*(1+Table1[[#This Row],[APU Trend]])^5</f>
        <v>243.85535999999999</v>
      </c>
      <c r="L947" s="55">
        <f>Table1[[#This Row],[APU
(units)]]*(1+Table1[[#This Row],[APU Trend]])^6</f>
        <v>292.62643199999997</v>
      </c>
      <c r="M947" s="55">
        <f>Table1[[#This Row],[APU
(units)]]*(1+Table1[[#This Row],[APU Trend]])^7</f>
        <v>351.15171839999994</v>
      </c>
      <c r="N947" s="55">
        <f>Table1[[#This Row],[APU
(units)]]*(1+Table1[[#This Row],[APU Trend]])^8</f>
        <v>421.38206207999991</v>
      </c>
      <c r="O947" s="55">
        <f>Table1[[#This Row],[APU
(units)]]*(1+Table1[[#This Row],[APU Trend]])^9</f>
        <v>505.65847449599994</v>
      </c>
      <c r="P947" s="55">
        <f>Table1[[#This Row],[APU
(units)]]*(1+Table1[[#This Row],[APU Trend]])^10</f>
        <v>606.79016939519988</v>
      </c>
      <c r="Q947" s="55">
        <f>Table1[[#This Row],[APU
(units)]]*(1+Table1[[#This Row],[APU Trend]])^11</f>
        <v>728.1482032742399</v>
      </c>
      <c r="R947" s="55">
        <f>SUM(Table1[[#This Row],[Oct]:[September]])</f>
        <v>3878.8892196454399</v>
      </c>
      <c r="S947" s="55">
        <f>Table1[[#This Row],[On-Hand Stock ($)]]*Table1[[#This Row],[APU Trend]]</f>
        <v>506.38539033203438</v>
      </c>
      <c r="T947" s="87">
        <v>0.2</v>
      </c>
      <c r="U947" s="87" t="b">
        <f>IF(AND(Table1[[#This Row],[INVENTROY SIZING]]&lt;0,Table1[[#This Row],[Lead Time (days)]]&lt;30),TRUE,FALSE)</f>
        <v>0</v>
      </c>
      <c r="V947" s="28">
        <v>0.95</v>
      </c>
      <c r="W947" s="28">
        <f>1.65+SQRT((30)*Table1[[#This Row],[Demand variability (COV)]])+(V947*Table1[[#This Row],[APU
(units)]])^2</f>
        <v>8674.4272042731045</v>
      </c>
      <c r="X947" s="28">
        <f>(Table1[[#This Row],[INVENTORY IN UNITS ON HAND]]-W947)*Table1[[#This Row],[Std. Price ($)]]</f>
        <v>-583725.75703034014</v>
      </c>
      <c r="Y947" s="28">
        <v>0.89</v>
      </c>
      <c r="Z947" s="28">
        <v>11</v>
      </c>
    </row>
    <row r="948" spans="1:26" x14ac:dyDescent="0.15">
      <c r="A948" s="31">
        <v>30492.922999412065</v>
      </c>
      <c r="B948" s="32">
        <v>9.5253599999999992</v>
      </c>
      <c r="C948" s="32">
        <v>219.35172665120001</v>
      </c>
      <c r="D948" s="32">
        <f>C948/Table1[[#This Row],[Std. Price ($)]]</f>
        <v>23.028182310295886</v>
      </c>
      <c r="E948" s="28">
        <v>130</v>
      </c>
      <c r="F948" s="28">
        <f>Table1[[#This Row],[APU
(units)]]*(1+Table1[[#This Row],[APU Trend]])^0</f>
        <v>130</v>
      </c>
      <c r="G948" s="28">
        <f>Table1[[#This Row],[APU
(units)]]*(1+Table1[[#This Row],[APU Trend]])^1</f>
        <v>182</v>
      </c>
      <c r="H948" s="28">
        <f>Table1[[#This Row],[APU
(units)]]*(1+Table1[[#This Row],[APU Trend]])^2</f>
        <v>254.79999999999995</v>
      </c>
      <c r="I948" s="55">
        <f>Table1[[#This Row],[APU
(units)]]*(1+Table1[[#This Row],[APU Trend]])^3</f>
        <v>356.71999999999991</v>
      </c>
      <c r="J948" s="55">
        <f>Table1[[#This Row],[APU
(units)]]*(1+Table1[[#This Row],[APU Trend]])^4</f>
        <v>499.40799999999984</v>
      </c>
      <c r="K948" s="55">
        <f>Table1[[#This Row],[APU
(units)]]*(1+Table1[[#This Row],[APU Trend]])^5</f>
        <v>699.17119999999977</v>
      </c>
      <c r="L948" s="55">
        <f>Table1[[#This Row],[APU
(units)]]*(1+Table1[[#This Row],[APU Trend]])^6</f>
        <v>978.83967999999959</v>
      </c>
      <c r="M948" s="55">
        <f>Table1[[#This Row],[APU
(units)]]*(1+Table1[[#This Row],[APU Trend]])^7</f>
        <v>1370.3755519999991</v>
      </c>
      <c r="N948" s="55">
        <f>Table1[[#This Row],[APU
(units)]]*(1+Table1[[#This Row],[APU Trend]])^8</f>
        <v>1918.5257727999988</v>
      </c>
      <c r="O948" s="55">
        <f>Table1[[#This Row],[APU
(units)]]*(1+Table1[[#This Row],[APU Trend]])^9</f>
        <v>2685.9360819199983</v>
      </c>
      <c r="P948" s="55">
        <f>Table1[[#This Row],[APU
(units)]]*(1+Table1[[#This Row],[APU Trend]])^10</f>
        <v>3760.3105146879975</v>
      </c>
      <c r="Q948" s="55">
        <f>Table1[[#This Row],[APU
(units)]]*(1+Table1[[#This Row],[APU Trend]])^11</f>
        <v>5264.4347205631957</v>
      </c>
      <c r="R948" s="55">
        <f>SUM(Table1[[#This Row],[Oct]:[September]])</f>
        <v>18100.52152197119</v>
      </c>
      <c r="S948" s="55">
        <f>Table1[[#This Row],[On-Hand Stock ($)]]*Table1[[#This Row],[APU Trend]]</f>
        <v>87.740690660480013</v>
      </c>
      <c r="T948" s="87">
        <v>0.4</v>
      </c>
      <c r="U948" s="87" t="b">
        <f>IF(AND(Table1[[#This Row],[INVENTROY SIZING]]&lt;0,Table1[[#This Row],[Lead Time (days)]]&lt;30),TRUE,FALSE)</f>
        <v>0</v>
      </c>
      <c r="V948" s="28">
        <v>1</v>
      </c>
      <c r="W948" s="28">
        <f>1.65+SQRT((30)*Table1[[#This Row],[Demand variability (COV)]])+(V948*Table1[[#This Row],[APU
(units)]])^2</f>
        <v>16906.099719092257</v>
      </c>
      <c r="X948" s="28">
        <f>(Table1[[#This Row],[INVENTORY IN UNITS ON HAND]]-W948)*Table1[[#This Row],[Std. Price ($)]]</f>
        <v>-160817.33429360139</v>
      </c>
      <c r="Y948" s="28">
        <v>0.66</v>
      </c>
      <c r="Z948" s="28">
        <v>6</v>
      </c>
    </row>
    <row r="949" spans="1:26" x14ac:dyDescent="0.15">
      <c r="A949" s="31">
        <v>5413.4945261120611</v>
      </c>
      <c r="B949" s="32">
        <v>16.984999999999999</v>
      </c>
      <c r="C949" s="32">
        <v>1369.150989732324</v>
      </c>
      <c r="D949" s="32">
        <f>C949/Table1[[#This Row],[Std. Price ($)]]</f>
        <v>80.609419472023788</v>
      </c>
      <c r="E949" s="28">
        <v>50</v>
      </c>
      <c r="F949" s="28">
        <f>Table1[[#This Row],[APU
(units)]]*(1+Table1[[#This Row],[APU Trend]])^0</f>
        <v>50</v>
      </c>
      <c r="G949" s="28">
        <f>Table1[[#This Row],[APU
(units)]]*(1+Table1[[#This Row],[APU Trend]])^1</f>
        <v>20</v>
      </c>
      <c r="H949" s="28">
        <f>Table1[[#This Row],[APU
(units)]]*(1+Table1[[#This Row],[APU Trend]])^2</f>
        <v>8.0000000000000018</v>
      </c>
      <c r="I949" s="55">
        <f>Table1[[#This Row],[APU
(units)]]*(1+Table1[[#This Row],[APU Trend]])^3</f>
        <v>3.2000000000000006</v>
      </c>
      <c r="J949" s="55">
        <f>Table1[[#This Row],[APU
(units)]]*(1+Table1[[#This Row],[APU Trend]])^4</f>
        <v>1.2800000000000007</v>
      </c>
      <c r="K949" s="55">
        <f>Table1[[#This Row],[APU
(units)]]*(1+Table1[[#This Row],[APU Trend]])^5</f>
        <v>0.51200000000000034</v>
      </c>
      <c r="L949" s="55">
        <f>Table1[[#This Row],[APU
(units)]]*(1+Table1[[#This Row],[APU Trend]])^6</f>
        <v>0.20480000000000012</v>
      </c>
      <c r="M949" s="55">
        <f>Table1[[#This Row],[APU
(units)]]*(1+Table1[[#This Row],[APU Trend]])^7</f>
        <v>8.1920000000000062E-2</v>
      </c>
      <c r="N949" s="55">
        <f>Table1[[#This Row],[APU
(units)]]*(1+Table1[[#This Row],[APU Trend]])^8</f>
        <v>3.2768000000000026E-2</v>
      </c>
      <c r="O949" s="55">
        <f>Table1[[#This Row],[APU
(units)]]*(1+Table1[[#This Row],[APU Trend]])^9</f>
        <v>1.3107200000000012E-2</v>
      </c>
      <c r="P949" s="55">
        <f>Table1[[#This Row],[APU
(units)]]*(1+Table1[[#This Row],[APU Trend]])^10</f>
        <v>5.2428800000000053E-3</v>
      </c>
      <c r="Q949" s="55">
        <f>Table1[[#This Row],[APU
(units)]]*(1+Table1[[#This Row],[APU Trend]])^11</f>
        <v>2.0971520000000023E-3</v>
      </c>
      <c r="R949" s="55">
        <f>SUM(Table1[[#This Row],[Oct]:[September]])</f>
        <v>83.331935232000006</v>
      </c>
      <c r="S949" s="55">
        <f>Table1[[#This Row],[On-Hand Stock ($)]]*Table1[[#This Row],[APU Trend]]</f>
        <v>-821.49059383939436</v>
      </c>
      <c r="T949" s="87">
        <v>-0.6</v>
      </c>
      <c r="U949" s="87" t="b">
        <f>IF(AND(Table1[[#This Row],[INVENTROY SIZING]]&lt;0,Table1[[#This Row],[Lead Time (days)]]&lt;30),TRUE,FALSE)</f>
        <v>1</v>
      </c>
      <c r="V949" s="28">
        <v>0.86</v>
      </c>
      <c r="W949" s="28">
        <f>1.65+SQRT((30)*Table1[[#This Row],[Demand variability (COV)]])+(V949*Table1[[#This Row],[APU
(units)]])^2</f>
        <v>1857.4690908484929</v>
      </c>
      <c r="X949" s="28">
        <f>(Table1[[#This Row],[INVENTORY IN UNITS ON HAND]]-W949)*Table1[[#This Row],[Std. Price ($)]]</f>
        <v>-30179.961518329328</v>
      </c>
      <c r="Y949" s="28">
        <v>1.55</v>
      </c>
      <c r="Z949" s="28">
        <v>22</v>
      </c>
    </row>
    <row r="950" spans="1:26" x14ac:dyDescent="0.15">
      <c r="A950" s="31">
        <v>81261.108648052366</v>
      </c>
      <c r="B950" s="32">
        <v>8.4792069799999989</v>
      </c>
      <c r="C950" s="32">
        <v>725.60352514856527</v>
      </c>
      <c r="D950" s="32">
        <f>C950/Table1[[#This Row],[Std. Price ($)]]</f>
        <v>85.574456061758426</v>
      </c>
      <c r="E950" s="28">
        <v>90</v>
      </c>
      <c r="F950" s="28">
        <f>Table1[[#This Row],[APU
(units)]]*(1+Table1[[#This Row],[APU Trend]])^0</f>
        <v>90</v>
      </c>
      <c r="G950" s="28">
        <f>Table1[[#This Row],[APU
(units)]]*(1+Table1[[#This Row],[APU Trend]])^1</f>
        <v>198.00000000000003</v>
      </c>
      <c r="H950" s="28">
        <f>Table1[[#This Row],[APU
(units)]]*(1+Table1[[#This Row],[APU Trend]])^2</f>
        <v>435.60000000000008</v>
      </c>
      <c r="I950" s="55">
        <f>Table1[[#This Row],[APU
(units)]]*(1+Table1[[#This Row],[APU Trend]])^3</f>
        <v>958.32000000000028</v>
      </c>
      <c r="J950" s="55">
        <f>Table1[[#This Row],[APU
(units)]]*(1+Table1[[#This Row],[APU Trend]])^4</f>
        <v>2108.3040000000005</v>
      </c>
      <c r="K950" s="55">
        <f>Table1[[#This Row],[APU
(units)]]*(1+Table1[[#This Row],[APU Trend]])^5</f>
        <v>4638.2688000000016</v>
      </c>
      <c r="L950" s="55">
        <f>Table1[[#This Row],[APU
(units)]]*(1+Table1[[#This Row],[APU Trend]])^6</f>
        <v>10204.191360000004</v>
      </c>
      <c r="M950" s="55">
        <f>Table1[[#This Row],[APU
(units)]]*(1+Table1[[#This Row],[APU Trend]])^7</f>
        <v>22449.220992000013</v>
      </c>
      <c r="N950" s="55">
        <f>Table1[[#This Row],[APU
(units)]]*(1+Table1[[#This Row],[APU Trend]])^8</f>
        <v>49388.286182400028</v>
      </c>
      <c r="O950" s="55">
        <f>Table1[[#This Row],[APU
(units)]]*(1+Table1[[#This Row],[APU Trend]])^9</f>
        <v>108654.22960128007</v>
      </c>
      <c r="P950" s="55">
        <f>Table1[[#This Row],[APU
(units)]]*(1+Table1[[#This Row],[APU Trend]])^10</f>
        <v>239039.30512281618</v>
      </c>
      <c r="Q950" s="55">
        <f>Table1[[#This Row],[APU
(units)]]*(1+Table1[[#This Row],[APU Trend]])^11</f>
        <v>525886.47127019567</v>
      </c>
      <c r="R950" s="55">
        <f>SUM(Table1[[#This Row],[Oct]:[September]])</f>
        <v>964050.19732869195</v>
      </c>
      <c r="S950" s="55">
        <f>Table1[[#This Row],[On-Hand Stock ($)]]*Table1[[#This Row],[APU Trend]]</f>
        <v>870.72423017827828</v>
      </c>
      <c r="T950" s="87">
        <v>1.2</v>
      </c>
      <c r="U950" s="87" t="b">
        <f>IF(AND(Table1[[#This Row],[INVENTROY SIZING]]&lt;0,Table1[[#This Row],[Lead Time (days)]]&lt;30),TRUE,FALSE)</f>
        <v>0</v>
      </c>
      <c r="V950" s="28">
        <v>0.9</v>
      </c>
      <c r="W950" s="28">
        <f>1.65+SQRT((30)*Table1[[#This Row],[Demand variability (COV)]])+(V950*Table1[[#This Row],[APU
(units)]])^2</f>
        <v>6567.7588159097777</v>
      </c>
      <c r="X950" s="28">
        <f>(Table1[[#This Row],[INVENTORY IN UNITS ON HAND]]-W950)*Table1[[#This Row],[Std. Price ($)]]</f>
        <v>-54963.782869670147</v>
      </c>
      <c r="Y950" s="28">
        <v>0.87</v>
      </c>
      <c r="Z950" s="28">
        <v>21</v>
      </c>
    </row>
    <row r="951" spans="1:26" x14ac:dyDescent="0.15">
      <c r="A951" s="31">
        <v>8396.0366769339271</v>
      </c>
      <c r="B951" s="32">
        <v>75.292999999999992</v>
      </c>
      <c r="C951" s="32">
        <v>11798.669365905584</v>
      </c>
      <c r="D951" s="32">
        <f>C951/Table1[[#This Row],[Std. Price ($)]]</f>
        <v>156.70340358208048</v>
      </c>
      <c r="E951" s="28">
        <v>170</v>
      </c>
      <c r="F951" s="28">
        <f>Table1[[#This Row],[APU
(units)]]*(1+Table1[[#This Row],[APU Trend]])^0</f>
        <v>170</v>
      </c>
      <c r="G951" s="28">
        <f>Table1[[#This Row],[APU
(units)]]*(1+Table1[[#This Row],[APU Trend]])^1</f>
        <v>237.99999999999997</v>
      </c>
      <c r="H951" s="28">
        <f>Table1[[#This Row],[APU
(units)]]*(1+Table1[[#This Row],[APU Trend]])^2</f>
        <v>333.19999999999993</v>
      </c>
      <c r="I951" s="55">
        <f>Table1[[#This Row],[APU
(units)]]*(1+Table1[[#This Row],[APU Trend]])^3</f>
        <v>466.4799999999999</v>
      </c>
      <c r="J951" s="55">
        <f>Table1[[#This Row],[APU
(units)]]*(1+Table1[[#This Row],[APU Trend]])^4</f>
        <v>653.07199999999978</v>
      </c>
      <c r="K951" s="55">
        <f>Table1[[#This Row],[APU
(units)]]*(1+Table1[[#This Row],[APU Trend]])^5</f>
        <v>914.30079999999964</v>
      </c>
      <c r="L951" s="55">
        <f>Table1[[#This Row],[APU
(units)]]*(1+Table1[[#This Row],[APU Trend]])^6</f>
        <v>1280.0211199999994</v>
      </c>
      <c r="M951" s="55">
        <f>Table1[[#This Row],[APU
(units)]]*(1+Table1[[#This Row],[APU Trend]])^7</f>
        <v>1792.029567999999</v>
      </c>
      <c r="N951" s="55">
        <f>Table1[[#This Row],[APU
(units)]]*(1+Table1[[#This Row],[APU Trend]])^8</f>
        <v>2508.8413951999983</v>
      </c>
      <c r="O951" s="55">
        <f>Table1[[#This Row],[APU
(units)]]*(1+Table1[[#This Row],[APU Trend]])^9</f>
        <v>3512.3779532799977</v>
      </c>
      <c r="P951" s="55">
        <f>Table1[[#This Row],[APU
(units)]]*(1+Table1[[#This Row],[APU Trend]])^10</f>
        <v>4917.329134591997</v>
      </c>
      <c r="Q951" s="55">
        <f>Table1[[#This Row],[APU
(units)]]*(1+Table1[[#This Row],[APU Trend]])^11</f>
        <v>6884.2607884287945</v>
      </c>
      <c r="R951" s="55">
        <f>SUM(Table1[[#This Row],[Oct]:[September]])</f>
        <v>23669.912759500781</v>
      </c>
      <c r="S951" s="55">
        <f>Table1[[#This Row],[On-Hand Stock ($)]]*Table1[[#This Row],[APU Trend]]</f>
        <v>4719.4677463622338</v>
      </c>
      <c r="T951" s="87">
        <v>0.4</v>
      </c>
      <c r="U951" s="87" t="b">
        <f>IF(AND(Table1[[#This Row],[INVENTROY SIZING]]&lt;0,Table1[[#This Row],[Lead Time (days)]]&lt;30),TRUE,FALSE)</f>
        <v>0</v>
      </c>
      <c r="V951" s="28">
        <v>0.94</v>
      </c>
      <c r="W951" s="28">
        <f>1.65+SQRT((30)*Table1[[#This Row],[Demand variability (COV)]])+(V951*Table1[[#This Row],[APU
(units)]])^2</f>
        <v>25543.512370651199</v>
      </c>
      <c r="X951" s="28">
        <f>(Table1[[#This Row],[INVENTORY IN UNITS ON HAND]]-W951)*Table1[[#This Row],[Std. Price ($)]]</f>
        <v>-1911449.0075575351</v>
      </c>
      <c r="Y951" s="28">
        <v>1.1299999999999999</v>
      </c>
      <c r="Z951" s="28">
        <v>21</v>
      </c>
    </row>
    <row r="952" spans="1:26" x14ac:dyDescent="0.15">
      <c r="A952" s="31">
        <v>51747.625842543253</v>
      </c>
      <c r="B952" s="32">
        <v>11.141299999999999</v>
      </c>
      <c r="C952" s="32">
        <v>785.59071933640325</v>
      </c>
      <c r="D952" s="32">
        <f>C952/Table1[[#This Row],[Std. Price ($)]]</f>
        <v>70.511584764471223</v>
      </c>
      <c r="E952" s="28">
        <v>138</v>
      </c>
      <c r="F952" s="28">
        <f>Table1[[#This Row],[APU
(units)]]*(1+Table1[[#This Row],[APU Trend]])^0</f>
        <v>138</v>
      </c>
      <c r="G952" s="28">
        <f>Table1[[#This Row],[APU
(units)]]*(1+Table1[[#This Row],[APU Trend]])^1</f>
        <v>193.2</v>
      </c>
      <c r="H952" s="28">
        <f>Table1[[#This Row],[APU
(units)]]*(1+Table1[[#This Row],[APU Trend]])^2</f>
        <v>270.47999999999996</v>
      </c>
      <c r="I952" s="55">
        <f>Table1[[#This Row],[APU
(units)]]*(1+Table1[[#This Row],[APU Trend]])^3</f>
        <v>378.67199999999991</v>
      </c>
      <c r="J952" s="55">
        <f>Table1[[#This Row],[APU
(units)]]*(1+Table1[[#This Row],[APU Trend]])^4</f>
        <v>530.14079999999979</v>
      </c>
      <c r="K952" s="55">
        <f>Table1[[#This Row],[APU
(units)]]*(1+Table1[[#This Row],[APU Trend]])^5</f>
        <v>742.1971199999997</v>
      </c>
      <c r="L952" s="55">
        <f>Table1[[#This Row],[APU
(units)]]*(1+Table1[[#This Row],[APU Trend]])^6</f>
        <v>1039.0759679999996</v>
      </c>
      <c r="M952" s="55">
        <f>Table1[[#This Row],[APU
(units)]]*(1+Table1[[#This Row],[APU Trend]])^7</f>
        <v>1454.7063551999991</v>
      </c>
      <c r="N952" s="55">
        <f>Table1[[#This Row],[APU
(units)]]*(1+Table1[[#This Row],[APU Trend]])^8</f>
        <v>2036.5888972799987</v>
      </c>
      <c r="O952" s="55">
        <f>Table1[[#This Row],[APU
(units)]]*(1+Table1[[#This Row],[APU Trend]])^9</f>
        <v>2851.2244561919979</v>
      </c>
      <c r="P952" s="55">
        <f>Table1[[#This Row],[APU
(units)]]*(1+Table1[[#This Row],[APU Trend]])^10</f>
        <v>3991.7142386687974</v>
      </c>
      <c r="Q952" s="55">
        <f>Table1[[#This Row],[APU
(units)]]*(1+Table1[[#This Row],[APU Trend]])^11</f>
        <v>5588.3999341363151</v>
      </c>
      <c r="R952" s="55">
        <f>SUM(Table1[[#This Row],[Oct]:[September]])</f>
        <v>19214.399769477106</v>
      </c>
      <c r="S952" s="55">
        <f>Table1[[#This Row],[On-Hand Stock ($)]]*Table1[[#This Row],[APU Trend]]</f>
        <v>314.2362877345613</v>
      </c>
      <c r="T952" s="87">
        <v>0.4</v>
      </c>
      <c r="U952" s="87" t="b">
        <f>IF(AND(Table1[[#This Row],[INVENTROY SIZING]]&lt;0,Table1[[#This Row],[Lead Time (days)]]&lt;30),TRUE,FALSE)</f>
        <v>0</v>
      </c>
      <c r="V952" s="28">
        <v>0.97</v>
      </c>
      <c r="W952" s="28">
        <f>1.65+SQRT((30)*Table1[[#This Row],[Demand variability (COV)]])+(V952*Table1[[#This Row],[APU
(units)]])^2</f>
        <v>17924.427449927236</v>
      </c>
      <c r="X952" s="28">
        <f>(Table1[[#This Row],[INVENTORY IN UNITS ON HAND]]-W952)*Table1[[#This Row],[Std. Price ($)]]</f>
        <v>-198915.83282853791</v>
      </c>
      <c r="Y952" s="28">
        <v>0.61</v>
      </c>
      <c r="Z952" s="28">
        <v>16</v>
      </c>
    </row>
    <row r="953" spans="1:26" x14ac:dyDescent="0.15">
      <c r="A953" s="31">
        <v>55042.653466938573</v>
      </c>
      <c r="B953" s="32">
        <v>11.141299999999999</v>
      </c>
      <c r="C953" s="32">
        <v>797.79312224911996</v>
      </c>
      <c r="D953" s="32">
        <f>C953/Table1[[#This Row],[Std. Price ($)]]</f>
        <v>71.606825258194291</v>
      </c>
      <c r="E953" s="28">
        <v>138</v>
      </c>
      <c r="F953" s="28">
        <f>Table1[[#This Row],[APU
(units)]]*(1+Table1[[#This Row],[APU Trend]])^0</f>
        <v>138</v>
      </c>
      <c r="G953" s="28">
        <f>Table1[[#This Row],[APU
(units)]]*(1+Table1[[#This Row],[APU Trend]])^1</f>
        <v>193.2</v>
      </c>
      <c r="H953" s="28">
        <f>Table1[[#This Row],[APU
(units)]]*(1+Table1[[#This Row],[APU Trend]])^2</f>
        <v>270.47999999999996</v>
      </c>
      <c r="I953" s="55">
        <f>Table1[[#This Row],[APU
(units)]]*(1+Table1[[#This Row],[APU Trend]])^3</f>
        <v>378.67199999999991</v>
      </c>
      <c r="J953" s="55">
        <f>Table1[[#This Row],[APU
(units)]]*(1+Table1[[#This Row],[APU Trend]])^4</f>
        <v>530.14079999999979</v>
      </c>
      <c r="K953" s="55">
        <f>Table1[[#This Row],[APU
(units)]]*(1+Table1[[#This Row],[APU Trend]])^5</f>
        <v>742.1971199999997</v>
      </c>
      <c r="L953" s="55">
        <f>Table1[[#This Row],[APU
(units)]]*(1+Table1[[#This Row],[APU Trend]])^6</f>
        <v>1039.0759679999996</v>
      </c>
      <c r="M953" s="55">
        <f>Table1[[#This Row],[APU
(units)]]*(1+Table1[[#This Row],[APU Trend]])^7</f>
        <v>1454.7063551999991</v>
      </c>
      <c r="N953" s="55">
        <f>Table1[[#This Row],[APU
(units)]]*(1+Table1[[#This Row],[APU Trend]])^8</f>
        <v>2036.5888972799987</v>
      </c>
      <c r="O953" s="55">
        <f>Table1[[#This Row],[APU
(units)]]*(1+Table1[[#This Row],[APU Trend]])^9</f>
        <v>2851.2244561919979</v>
      </c>
      <c r="P953" s="55">
        <f>Table1[[#This Row],[APU
(units)]]*(1+Table1[[#This Row],[APU Trend]])^10</f>
        <v>3991.7142386687974</v>
      </c>
      <c r="Q953" s="55">
        <f>Table1[[#This Row],[APU
(units)]]*(1+Table1[[#This Row],[APU Trend]])^11</f>
        <v>5588.3999341363151</v>
      </c>
      <c r="R953" s="55">
        <f>SUM(Table1[[#This Row],[Oct]:[September]])</f>
        <v>19214.399769477106</v>
      </c>
      <c r="S953" s="55">
        <f>Table1[[#This Row],[On-Hand Stock ($)]]*Table1[[#This Row],[APU Trend]]</f>
        <v>319.11724889964802</v>
      </c>
      <c r="T953" s="87">
        <v>0.4</v>
      </c>
      <c r="U953" s="87" t="b">
        <f>IF(AND(Table1[[#This Row],[INVENTROY SIZING]]&lt;0,Table1[[#This Row],[Lead Time (days)]]&lt;30),TRUE,FALSE)</f>
        <v>0</v>
      </c>
      <c r="V953" s="28">
        <v>0.88</v>
      </c>
      <c r="W953" s="28">
        <f>1.65+SQRT((30)*Table1[[#This Row],[Demand variability (COV)]])+(V953*Table1[[#This Row],[APU
(units)]])^2</f>
        <v>14753.601449927242</v>
      </c>
      <c r="X953" s="28">
        <f>(Table1[[#This Row],[INVENTORY IN UNITS ON HAND]]-W953)*Table1[[#This Row],[Std. Price ($)]]</f>
        <v>-163576.50671182526</v>
      </c>
      <c r="Y953" s="28">
        <v>0.61</v>
      </c>
      <c r="Z953" s="28">
        <v>16</v>
      </c>
    </row>
    <row r="954" spans="1:26" x14ac:dyDescent="0.15">
      <c r="A954" s="31">
        <v>23915.899941695905</v>
      </c>
      <c r="B954" s="32">
        <v>11.201499999999999</v>
      </c>
      <c r="C954" s="32">
        <v>792.92470897957901</v>
      </c>
      <c r="D954" s="32">
        <f>C954/Table1[[#This Row],[Std. Price ($)]]</f>
        <v>70.787368564886762</v>
      </c>
      <c r="E954" s="28">
        <v>138</v>
      </c>
      <c r="F954" s="28">
        <f>Table1[[#This Row],[APU
(units)]]*(1+Table1[[#This Row],[APU Trend]])^0</f>
        <v>138</v>
      </c>
      <c r="G954" s="28">
        <f>Table1[[#This Row],[APU
(units)]]*(1+Table1[[#This Row],[APU Trend]])^1</f>
        <v>165.6</v>
      </c>
      <c r="H954" s="28">
        <f>Table1[[#This Row],[APU
(units)]]*(1+Table1[[#This Row],[APU Trend]])^2</f>
        <v>198.72</v>
      </c>
      <c r="I954" s="55">
        <f>Table1[[#This Row],[APU
(units)]]*(1+Table1[[#This Row],[APU Trend]])^3</f>
        <v>238.464</v>
      </c>
      <c r="J954" s="55">
        <f>Table1[[#This Row],[APU
(units)]]*(1+Table1[[#This Row],[APU Trend]])^4</f>
        <v>286.15679999999998</v>
      </c>
      <c r="K954" s="55">
        <f>Table1[[#This Row],[APU
(units)]]*(1+Table1[[#This Row],[APU Trend]])^5</f>
        <v>343.38815999999997</v>
      </c>
      <c r="L954" s="55">
        <f>Table1[[#This Row],[APU
(units)]]*(1+Table1[[#This Row],[APU Trend]])^6</f>
        <v>412.06579199999999</v>
      </c>
      <c r="M954" s="55">
        <f>Table1[[#This Row],[APU
(units)]]*(1+Table1[[#This Row],[APU Trend]])^7</f>
        <v>494.47895039999997</v>
      </c>
      <c r="N954" s="55">
        <f>Table1[[#This Row],[APU
(units)]]*(1+Table1[[#This Row],[APU Trend]])^8</f>
        <v>593.3747404799999</v>
      </c>
      <c r="O954" s="55">
        <f>Table1[[#This Row],[APU
(units)]]*(1+Table1[[#This Row],[APU Trend]])^9</f>
        <v>712.04968857599988</v>
      </c>
      <c r="P954" s="55">
        <f>Table1[[#This Row],[APU
(units)]]*(1+Table1[[#This Row],[APU Trend]])^10</f>
        <v>854.45962629119992</v>
      </c>
      <c r="Q954" s="55">
        <f>Table1[[#This Row],[APU
(units)]]*(1+Table1[[#This Row],[APU Trend]])^11</f>
        <v>1025.3515515494398</v>
      </c>
      <c r="R954" s="55">
        <f>SUM(Table1[[#This Row],[Oct]:[September]])</f>
        <v>5462.1093092966394</v>
      </c>
      <c r="S954" s="55">
        <f>Table1[[#This Row],[On-Hand Stock ($)]]*Table1[[#This Row],[APU Trend]]</f>
        <v>158.58494179591582</v>
      </c>
      <c r="T954" s="87">
        <v>0.2</v>
      </c>
      <c r="U954" s="87" t="b">
        <f>IF(AND(Table1[[#This Row],[INVENTROY SIZING]]&lt;0,Table1[[#This Row],[Lead Time (days)]]&lt;30),TRUE,FALSE)</f>
        <v>0</v>
      </c>
      <c r="V954" s="28">
        <v>0.93</v>
      </c>
      <c r="W954" s="28">
        <f>1.65+SQRT((30)*Table1[[#This Row],[Demand variability (COV)]])+(V954*Table1[[#This Row],[APU
(units)]])^2</f>
        <v>16477.083449927242</v>
      </c>
      <c r="X954" s="28">
        <f>(Table1[[#This Row],[INVENTORY IN UNITS ON HAND]]-W954)*Table1[[#This Row],[Std. Price ($)]]</f>
        <v>-183775.12555538039</v>
      </c>
      <c r="Y954" s="28">
        <v>0.61</v>
      </c>
      <c r="Z954" s="28">
        <v>16</v>
      </c>
    </row>
    <row r="955" spans="1:26" x14ac:dyDescent="0.15">
      <c r="A955" s="31">
        <v>60158.727899346733</v>
      </c>
      <c r="B955" s="32">
        <v>11.214399999999999</v>
      </c>
      <c r="C955" s="32">
        <v>798.35776667567723</v>
      </c>
      <c r="D955" s="32">
        <f>C955/Table1[[#This Row],[Std. Price ($)]]</f>
        <v>71.19041292228539</v>
      </c>
      <c r="E955" s="28">
        <v>138</v>
      </c>
      <c r="F955" s="28">
        <f>Table1[[#This Row],[APU
(units)]]*(1+Table1[[#This Row],[APU Trend]])^0</f>
        <v>138</v>
      </c>
      <c r="G955" s="28">
        <f>Table1[[#This Row],[APU
(units)]]*(1+Table1[[#This Row],[APU Trend]])^1</f>
        <v>303.60000000000002</v>
      </c>
      <c r="H955" s="28">
        <f>Table1[[#This Row],[APU
(units)]]*(1+Table1[[#This Row],[APU Trend]])^2</f>
        <v>667.92000000000007</v>
      </c>
      <c r="I955" s="55">
        <f>Table1[[#This Row],[APU
(units)]]*(1+Table1[[#This Row],[APU Trend]])^3</f>
        <v>1469.4240000000004</v>
      </c>
      <c r="J955" s="55">
        <f>Table1[[#This Row],[APU
(units)]]*(1+Table1[[#This Row],[APU Trend]])^4</f>
        <v>3232.7328000000007</v>
      </c>
      <c r="K955" s="55">
        <f>Table1[[#This Row],[APU
(units)]]*(1+Table1[[#This Row],[APU Trend]])^5</f>
        <v>7112.012160000002</v>
      </c>
      <c r="L955" s="55">
        <f>Table1[[#This Row],[APU
(units)]]*(1+Table1[[#This Row],[APU Trend]])^6</f>
        <v>15646.426752000007</v>
      </c>
      <c r="M955" s="55">
        <f>Table1[[#This Row],[APU
(units)]]*(1+Table1[[#This Row],[APU Trend]])^7</f>
        <v>34422.138854400022</v>
      </c>
      <c r="N955" s="55">
        <f>Table1[[#This Row],[APU
(units)]]*(1+Table1[[#This Row],[APU Trend]])^8</f>
        <v>75728.705479680037</v>
      </c>
      <c r="O955" s="55">
        <f>Table1[[#This Row],[APU
(units)]]*(1+Table1[[#This Row],[APU Trend]])^9</f>
        <v>166603.15205529612</v>
      </c>
      <c r="P955" s="55">
        <f>Table1[[#This Row],[APU
(units)]]*(1+Table1[[#This Row],[APU Trend]])^10</f>
        <v>366526.93452165148</v>
      </c>
      <c r="Q955" s="55">
        <f>Table1[[#This Row],[APU
(units)]]*(1+Table1[[#This Row],[APU Trend]])^11</f>
        <v>806359.2559476333</v>
      </c>
      <c r="R955" s="55">
        <f>SUM(Table1[[#This Row],[Oct]:[September]])</f>
        <v>1478210.3025706611</v>
      </c>
      <c r="S955" s="55">
        <f>Table1[[#This Row],[On-Hand Stock ($)]]*Table1[[#This Row],[APU Trend]]</f>
        <v>958.02932001081263</v>
      </c>
      <c r="T955" s="87">
        <v>1.2</v>
      </c>
      <c r="U955" s="87" t="b">
        <f>IF(AND(Table1[[#This Row],[INVENTROY SIZING]]&lt;0,Table1[[#This Row],[Lead Time (days)]]&lt;30),TRUE,FALSE)</f>
        <v>0</v>
      </c>
      <c r="V955" s="28">
        <v>0.9</v>
      </c>
      <c r="W955" s="28">
        <f>1.65+SQRT((30)*Table1[[#This Row],[Demand variability (COV)]])+(V955*Table1[[#This Row],[APU
(units)]])^2</f>
        <v>15431.567849927244</v>
      </c>
      <c r="X955" s="28">
        <f>(Table1[[#This Row],[INVENTORY IN UNITS ON HAND]]-W955)*Table1[[#This Row],[Std. Price ($)]]</f>
        <v>-172257.41672954839</v>
      </c>
      <c r="Y955" s="28">
        <v>0.61</v>
      </c>
      <c r="Z955" s="28">
        <v>16</v>
      </c>
    </row>
    <row r="956" spans="1:26" x14ac:dyDescent="0.15">
      <c r="A956" s="31">
        <v>8766.7816671749606</v>
      </c>
      <c r="B956" s="32">
        <v>11.132699999999998</v>
      </c>
      <c r="C956" s="32">
        <v>784.24491036319989</v>
      </c>
      <c r="D956" s="32">
        <f>C956/Table1[[#This Row],[Std. Price ($)]]</f>
        <v>70.445166973258964</v>
      </c>
      <c r="E956" s="28">
        <v>138</v>
      </c>
      <c r="F956" s="28">
        <f>Table1[[#This Row],[APU
(units)]]*(1+Table1[[#This Row],[APU Trend]])^0</f>
        <v>138</v>
      </c>
      <c r="G956" s="28">
        <f>Table1[[#This Row],[APU
(units)]]*(1+Table1[[#This Row],[APU Trend]])^1</f>
        <v>165.6</v>
      </c>
      <c r="H956" s="28">
        <f>Table1[[#This Row],[APU
(units)]]*(1+Table1[[#This Row],[APU Trend]])^2</f>
        <v>198.72</v>
      </c>
      <c r="I956" s="55">
        <f>Table1[[#This Row],[APU
(units)]]*(1+Table1[[#This Row],[APU Trend]])^3</f>
        <v>238.464</v>
      </c>
      <c r="J956" s="55">
        <f>Table1[[#This Row],[APU
(units)]]*(1+Table1[[#This Row],[APU Trend]])^4</f>
        <v>286.15679999999998</v>
      </c>
      <c r="K956" s="55">
        <f>Table1[[#This Row],[APU
(units)]]*(1+Table1[[#This Row],[APU Trend]])^5</f>
        <v>343.38815999999997</v>
      </c>
      <c r="L956" s="55">
        <f>Table1[[#This Row],[APU
(units)]]*(1+Table1[[#This Row],[APU Trend]])^6</f>
        <v>412.06579199999999</v>
      </c>
      <c r="M956" s="55">
        <f>Table1[[#This Row],[APU
(units)]]*(1+Table1[[#This Row],[APU Trend]])^7</f>
        <v>494.47895039999997</v>
      </c>
      <c r="N956" s="55">
        <f>Table1[[#This Row],[APU
(units)]]*(1+Table1[[#This Row],[APU Trend]])^8</f>
        <v>593.3747404799999</v>
      </c>
      <c r="O956" s="55">
        <f>Table1[[#This Row],[APU
(units)]]*(1+Table1[[#This Row],[APU Trend]])^9</f>
        <v>712.04968857599988</v>
      </c>
      <c r="P956" s="55">
        <f>Table1[[#This Row],[APU
(units)]]*(1+Table1[[#This Row],[APU Trend]])^10</f>
        <v>854.45962629119992</v>
      </c>
      <c r="Q956" s="55">
        <f>Table1[[#This Row],[APU
(units)]]*(1+Table1[[#This Row],[APU Trend]])^11</f>
        <v>1025.3515515494398</v>
      </c>
      <c r="R956" s="55">
        <f>SUM(Table1[[#This Row],[Oct]:[September]])</f>
        <v>5462.1093092966394</v>
      </c>
      <c r="S956" s="55">
        <f>Table1[[#This Row],[On-Hand Stock ($)]]*Table1[[#This Row],[APU Trend]]</f>
        <v>156.84898207263998</v>
      </c>
      <c r="T956" s="87">
        <v>0.2</v>
      </c>
      <c r="U956" s="87" t="b">
        <f>IF(AND(Table1[[#This Row],[INVENTROY SIZING]]&lt;0,Table1[[#This Row],[Lead Time (days)]]&lt;30),TRUE,FALSE)</f>
        <v>0</v>
      </c>
      <c r="V956" s="28">
        <v>1</v>
      </c>
      <c r="W956" s="28">
        <f>1.65+SQRT((30)*Table1[[#This Row],[Demand variability (COV)]])+(V956*Table1[[#This Row],[APU
(units)]])^2</f>
        <v>19049.92784992724</v>
      </c>
      <c r="X956" s="28">
        <f>(Table1[[#This Row],[INVENTORY IN UNITS ON HAND]]-W956)*Table1[[#This Row],[Std. Price ($)]]</f>
        <v>-211292.88686452174</v>
      </c>
      <c r="Y956" s="28">
        <v>0.61</v>
      </c>
      <c r="Z956" s="28">
        <v>16</v>
      </c>
    </row>
    <row r="957" spans="1:26" x14ac:dyDescent="0.15">
      <c r="A957" s="31">
        <v>42965.736430858691</v>
      </c>
      <c r="B957" s="32">
        <v>11.136999999999999</v>
      </c>
      <c r="C957" s="32">
        <v>816.69438494331564</v>
      </c>
      <c r="D957" s="32">
        <f>C957/Table1[[#This Row],[Std. Price ($)]]</f>
        <v>73.331631942472455</v>
      </c>
      <c r="E957" s="28">
        <v>138</v>
      </c>
      <c r="F957" s="28">
        <f>Table1[[#This Row],[APU
(units)]]*(1+Table1[[#This Row],[APU Trend]])^0</f>
        <v>138</v>
      </c>
      <c r="G957" s="28">
        <f>Table1[[#This Row],[APU
(units)]]*(1+Table1[[#This Row],[APU Trend]])^1</f>
        <v>193.2</v>
      </c>
      <c r="H957" s="28">
        <f>Table1[[#This Row],[APU
(units)]]*(1+Table1[[#This Row],[APU Trend]])^2</f>
        <v>270.47999999999996</v>
      </c>
      <c r="I957" s="55">
        <f>Table1[[#This Row],[APU
(units)]]*(1+Table1[[#This Row],[APU Trend]])^3</f>
        <v>378.67199999999991</v>
      </c>
      <c r="J957" s="55">
        <f>Table1[[#This Row],[APU
(units)]]*(1+Table1[[#This Row],[APU Trend]])^4</f>
        <v>530.14079999999979</v>
      </c>
      <c r="K957" s="55">
        <f>Table1[[#This Row],[APU
(units)]]*(1+Table1[[#This Row],[APU Trend]])^5</f>
        <v>742.1971199999997</v>
      </c>
      <c r="L957" s="55">
        <f>Table1[[#This Row],[APU
(units)]]*(1+Table1[[#This Row],[APU Trend]])^6</f>
        <v>1039.0759679999996</v>
      </c>
      <c r="M957" s="55">
        <f>Table1[[#This Row],[APU
(units)]]*(1+Table1[[#This Row],[APU Trend]])^7</f>
        <v>1454.7063551999991</v>
      </c>
      <c r="N957" s="55">
        <f>Table1[[#This Row],[APU
(units)]]*(1+Table1[[#This Row],[APU Trend]])^8</f>
        <v>2036.5888972799987</v>
      </c>
      <c r="O957" s="55">
        <f>Table1[[#This Row],[APU
(units)]]*(1+Table1[[#This Row],[APU Trend]])^9</f>
        <v>2851.2244561919979</v>
      </c>
      <c r="P957" s="55">
        <f>Table1[[#This Row],[APU
(units)]]*(1+Table1[[#This Row],[APU Trend]])^10</f>
        <v>3991.7142386687974</v>
      </c>
      <c r="Q957" s="55">
        <f>Table1[[#This Row],[APU
(units)]]*(1+Table1[[#This Row],[APU Trend]])^11</f>
        <v>5588.3999341363151</v>
      </c>
      <c r="R957" s="55">
        <f>SUM(Table1[[#This Row],[Oct]:[September]])</f>
        <v>19214.399769477106</v>
      </c>
      <c r="S957" s="55">
        <f>Table1[[#This Row],[On-Hand Stock ($)]]*Table1[[#This Row],[APU Trend]]</f>
        <v>326.67775397732629</v>
      </c>
      <c r="T957" s="87">
        <v>0.4</v>
      </c>
      <c r="U957" s="87" t="b">
        <f>IF(AND(Table1[[#This Row],[INVENTROY SIZING]]&lt;0,Table1[[#This Row],[Lead Time (days)]]&lt;30),TRUE,FALSE)</f>
        <v>0</v>
      </c>
      <c r="V957" s="28">
        <v>0.81</v>
      </c>
      <c r="W957" s="28">
        <f>1.65+SQRT((30)*Table1[[#This Row],[Demand variability (COV)]])+(V957*Table1[[#This Row],[APU
(units)]])^2</f>
        <v>12500.696249927243</v>
      </c>
      <c r="X957" s="28">
        <f>(Table1[[#This Row],[INVENTORY IN UNITS ON HAND]]-W957)*Table1[[#This Row],[Std. Price ($)]]</f>
        <v>-138403.55975049638</v>
      </c>
      <c r="Y957" s="28">
        <v>0.61</v>
      </c>
      <c r="Z957" s="28">
        <v>16</v>
      </c>
    </row>
    <row r="958" spans="1:26" x14ac:dyDescent="0.15">
      <c r="A958" s="31">
        <v>86459.939945595703</v>
      </c>
      <c r="B958" s="32">
        <v>11.734699999999998</v>
      </c>
      <c r="C958" s="32">
        <v>820.96162239520004</v>
      </c>
      <c r="D958" s="32">
        <f>C958/Table1[[#This Row],[Std. Price ($)]]</f>
        <v>69.960171320545058</v>
      </c>
      <c r="E958" s="28">
        <v>138</v>
      </c>
      <c r="F958" s="28">
        <f>Table1[[#This Row],[APU
(units)]]*(1+Table1[[#This Row],[APU Trend]])^0</f>
        <v>138</v>
      </c>
      <c r="G958" s="28">
        <f>Table1[[#This Row],[APU
(units)]]*(1+Table1[[#This Row],[APU Trend]])^1</f>
        <v>165.6</v>
      </c>
      <c r="H958" s="28">
        <f>Table1[[#This Row],[APU
(units)]]*(1+Table1[[#This Row],[APU Trend]])^2</f>
        <v>198.72</v>
      </c>
      <c r="I958" s="55">
        <f>Table1[[#This Row],[APU
(units)]]*(1+Table1[[#This Row],[APU Trend]])^3</f>
        <v>238.464</v>
      </c>
      <c r="J958" s="55">
        <f>Table1[[#This Row],[APU
(units)]]*(1+Table1[[#This Row],[APU Trend]])^4</f>
        <v>286.15679999999998</v>
      </c>
      <c r="K958" s="55">
        <f>Table1[[#This Row],[APU
(units)]]*(1+Table1[[#This Row],[APU Trend]])^5</f>
        <v>343.38815999999997</v>
      </c>
      <c r="L958" s="55">
        <f>Table1[[#This Row],[APU
(units)]]*(1+Table1[[#This Row],[APU Trend]])^6</f>
        <v>412.06579199999999</v>
      </c>
      <c r="M958" s="55">
        <f>Table1[[#This Row],[APU
(units)]]*(1+Table1[[#This Row],[APU Trend]])^7</f>
        <v>494.47895039999997</v>
      </c>
      <c r="N958" s="55">
        <f>Table1[[#This Row],[APU
(units)]]*(1+Table1[[#This Row],[APU Trend]])^8</f>
        <v>593.3747404799999</v>
      </c>
      <c r="O958" s="55">
        <f>Table1[[#This Row],[APU
(units)]]*(1+Table1[[#This Row],[APU Trend]])^9</f>
        <v>712.04968857599988</v>
      </c>
      <c r="P958" s="55">
        <f>Table1[[#This Row],[APU
(units)]]*(1+Table1[[#This Row],[APU Trend]])^10</f>
        <v>854.45962629119992</v>
      </c>
      <c r="Q958" s="55">
        <f>Table1[[#This Row],[APU
(units)]]*(1+Table1[[#This Row],[APU Trend]])^11</f>
        <v>1025.3515515494398</v>
      </c>
      <c r="R958" s="55">
        <f>SUM(Table1[[#This Row],[Oct]:[September]])</f>
        <v>5462.1093092966394</v>
      </c>
      <c r="S958" s="55">
        <f>Table1[[#This Row],[On-Hand Stock ($)]]*Table1[[#This Row],[APU Trend]]</f>
        <v>164.19232447904002</v>
      </c>
      <c r="T958" s="87">
        <v>0.2</v>
      </c>
      <c r="U958" s="87" t="b">
        <f>IF(AND(Table1[[#This Row],[INVENTROY SIZING]]&lt;0,Table1[[#This Row],[Lead Time (days)]]&lt;30),TRUE,FALSE)</f>
        <v>0</v>
      </c>
      <c r="V958" s="28">
        <v>1</v>
      </c>
      <c r="W958" s="28">
        <f>1.65+SQRT((30)*Table1[[#This Row],[Demand variability (COV)]])+(V958*Table1[[#This Row],[APU
(units)]])^2</f>
        <v>19049.92784992724</v>
      </c>
      <c r="X958" s="28">
        <f>(Table1[[#This Row],[INVENTORY IN UNITS ON HAND]]-W958)*Table1[[#This Row],[Std. Price ($)]]</f>
        <v>-222724.22671814595</v>
      </c>
      <c r="Y958" s="28">
        <v>0.61</v>
      </c>
      <c r="Z958" s="28">
        <v>16</v>
      </c>
    </row>
    <row r="959" spans="1:26" x14ac:dyDescent="0.15">
      <c r="A959" s="31">
        <v>64325.689912923423</v>
      </c>
      <c r="B959" s="32">
        <v>11.8035</v>
      </c>
      <c r="C959" s="32">
        <v>825.157818056</v>
      </c>
      <c r="D959" s="32">
        <f>C959/Table1[[#This Row],[Std. Price ($)]]</f>
        <v>69.907893256745879</v>
      </c>
      <c r="E959" s="28">
        <v>138</v>
      </c>
      <c r="F959" s="28">
        <f>Table1[[#This Row],[APU
(units)]]*(1+Table1[[#This Row],[APU Trend]])^0</f>
        <v>138</v>
      </c>
      <c r="G959" s="28">
        <f>Table1[[#This Row],[APU
(units)]]*(1+Table1[[#This Row],[APU Trend]])^1</f>
        <v>55.2</v>
      </c>
      <c r="H959" s="28">
        <f>Table1[[#This Row],[APU
(units)]]*(1+Table1[[#This Row],[APU Trend]])^2</f>
        <v>22.080000000000005</v>
      </c>
      <c r="I959" s="55">
        <f>Table1[[#This Row],[APU
(units)]]*(1+Table1[[#This Row],[APU Trend]])^3</f>
        <v>8.8320000000000025</v>
      </c>
      <c r="J959" s="55">
        <f>Table1[[#This Row],[APU
(units)]]*(1+Table1[[#This Row],[APU Trend]])^4</f>
        <v>3.5328000000000017</v>
      </c>
      <c r="K959" s="55">
        <f>Table1[[#This Row],[APU
(units)]]*(1+Table1[[#This Row],[APU Trend]])^5</f>
        <v>1.4131200000000008</v>
      </c>
      <c r="L959" s="55">
        <f>Table1[[#This Row],[APU
(units)]]*(1+Table1[[#This Row],[APU Trend]])^6</f>
        <v>0.56524800000000031</v>
      </c>
      <c r="M959" s="55">
        <f>Table1[[#This Row],[APU
(units)]]*(1+Table1[[#This Row],[APU Trend]])^7</f>
        <v>0.22609920000000017</v>
      </c>
      <c r="N959" s="55">
        <f>Table1[[#This Row],[APU
(units)]]*(1+Table1[[#This Row],[APU Trend]])^8</f>
        <v>9.0439680000000078E-2</v>
      </c>
      <c r="O959" s="55">
        <f>Table1[[#This Row],[APU
(units)]]*(1+Table1[[#This Row],[APU Trend]])^9</f>
        <v>3.6175872000000033E-2</v>
      </c>
      <c r="P959" s="55">
        <f>Table1[[#This Row],[APU
(units)]]*(1+Table1[[#This Row],[APU Trend]])^10</f>
        <v>1.4470348800000015E-2</v>
      </c>
      <c r="Q959" s="55">
        <f>Table1[[#This Row],[APU
(units)]]*(1+Table1[[#This Row],[APU Trend]])^11</f>
        <v>5.788139520000006E-3</v>
      </c>
      <c r="R959" s="55">
        <f>SUM(Table1[[#This Row],[Oct]:[September]])</f>
        <v>229.99614124031999</v>
      </c>
      <c r="S959" s="55">
        <f>Table1[[#This Row],[On-Hand Stock ($)]]*Table1[[#This Row],[APU Trend]]</f>
        <v>-495.0946908336</v>
      </c>
      <c r="T959" s="87">
        <v>-0.6</v>
      </c>
      <c r="U959" s="87" t="b">
        <f>IF(AND(Table1[[#This Row],[INVENTROY SIZING]]&lt;0,Table1[[#This Row],[Lead Time (days)]]&lt;30),TRUE,FALSE)</f>
        <v>1</v>
      </c>
      <c r="V959" s="28">
        <v>1</v>
      </c>
      <c r="W959" s="28">
        <f>1.65+SQRT((30)*Table1[[#This Row],[Demand variability (COV)]])+(V959*Table1[[#This Row],[APU
(units)]])^2</f>
        <v>19049.92784992724</v>
      </c>
      <c r="X959" s="28">
        <f>(Table1[[#This Row],[INVENTORY IN UNITS ON HAND]]-W959)*Table1[[#This Row],[Std. Price ($)]]</f>
        <v>-224030.66555856017</v>
      </c>
      <c r="Y959" s="28">
        <v>0.61</v>
      </c>
      <c r="Z959" s="28">
        <v>16</v>
      </c>
    </row>
    <row r="960" spans="1:26" x14ac:dyDescent="0.15">
      <c r="A960" s="31">
        <v>82812.703317562715</v>
      </c>
      <c r="B960" s="32">
        <v>11.730399999999999</v>
      </c>
      <c r="C960" s="32">
        <v>820.69936016639986</v>
      </c>
      <c r="D960" s="32">
        <f>C960/Table1[[#This Row],[Std. Price ($)]]</f>
        <v>69.963459060765189</v>
      </c>
      <c r="E960" s="28">
        <v>138</v>
      </c>
      <c r="F960" s="28">
        <f>Table1[[#This Row],[APU
(units)]]*(1+Table1[[#This Row],[APU Trend]])^0</f>
        <v>138</v>
      </c>
      <c r="G960" s="28">
        <f>Table1[[#This Row],[APU
(units)]]*(1+Table1[[#This Row],[APU Trend]])^1</f>
        <v>110.4</v>
      </c>
      <c r="H960" s="28">
        <f>Table1[[#This Row],[APU
(units)]]*(1+Table1[[#This Row],[APU Trend]])^2</f>
        <v>88.320000000000022</v>
      </c>
      <c r="I960" s="55">
        <f>Table1[[#This Row],[APU
(units)]]*(1+Table1[[#This Row],[APU Trend]])^3</f>
        <v>70.65600000000002</v>
      </c>
      <c r="J960" s="55">
        <f>Table1[[#This Row],[APU
(units)]]*(1+Table1[[#This Row],[APU Trend]])^4</f>
        <v>56.524800000000027</v>
      </c>
      <c r="K960" s="55">
        <f>Table1[[#This Row],[APU
(units)]]*(1+Table1[[#This Row],[APU Trend]])^5</f>
        <v>45.219840000000026</v>
      </c>
      <c r="L960" s="55">
        <f>Table1[[#This Row],[APU
(units)]]*(1+Table1[[#This Row],[APU Trend]])^6</f>
        <v>36.17587200000002</v>
      </c>
      <c r="M960" s="55">
        <f>Table1[[#This Row],[APU
(units)]]*(1+Table1[[#This Row],[APU Trend]])^7</f>
        <v>28.940697600000021</v>
      </c>
      <c r="N960" s="55">
        <f>Table1[[#This Row],[APU
(units)]]*(1+Table1[[#This Row],[APU Trend]])^8</f>
        <v>23.15255808000002</v>
      </c>
      <c r="O960" s="55">
        <f>Table1[[#This Row],[APU
(units)]]*(1+Table1[[#This Row],[APU Trend]])^9</f>
        <v>18.522046464000017</v>
      </c>
      <c r="P960" s="55">
        <f>Table1[[#This Row],[APU
(units)]]*(1+Table1[[#This Row],[APU Trend]])^10</f>
        <v>14.817637171200015</v>
      </c>
      <c r="Q960" s="55">
        <f>Table1[[#This Row],[APU
(units)]]*(1+Table1[[#This Row],[APU Trend]])^11</f>
        <v>11.854109736960012</v>
      </c>
      <c r="R960" s="55">
        <f>SUM(Table1[[#This Row],[Oct]:[September]])</f>
        <v>642.58356105216023</v>
      </c>
      <c r="S960" s="55">
        <f>Table1[[#This Row],[On-Hand Stock ($)]]*Table1[[#This Row],[APU Trend]]</f>
        <v>-164.13987203327997</v>
      </c>
      <c r="T960" s="87">
        <v>-0.2</v>
      </c>
      <c r="U960" s="87" t="b">
        <f>IF(AND(Table1[[#This Row],[INVENTROY SIZING]]&lt;0,Table1[[#This Row],[Lead Time (days)]]&lt;30),TRUE,FALSE)</f>
        <v>1</v>
      </c>
      <c r="V960" s="28">
        <v>1</v>
      </c>
      <c r="W960" s="28">
        <f>1.65+SQRT((30)*Table1[[#This Row],[Demand variability (COV)]])+(V960*Table1[[#This Row],[APU
(units)]])^2</f>
        <v>19049.92784992724</v>
      </c>
      <c r="X960" s="28">
        <f>(Table1[[#This Row],[INVENTORY IN UNITS ON HAND]]-W960)*Table1[[#This Row],[Std. Price ($)]]</f>
        <v>-222642.5742906201</v>
      </c>
      <c r="Y960" s="28">
        <v>0.61</v>
      </c>
      <c r="Z960" s="28">
        <v>16</v>
      </c>
    </row>
    <row r="961" spans="1:26" x14ac:dyDescent="0.15">
      <c r="A961" s="31">
        <v>93034.150640640539</v>
      </c>
      <c r="B961" s="32">
        <v>74.829849149999987</v>
      </c>
      <c r="C961" s="32">
        <v>2381.525366100223</v>
      </c>
      <c r="D961" s="32">
        <f>C961/Table1[[#This Row],[Std. Price ($)]]</f>
        <v>31.825874208650912</v>
      </c>
      <c r="E961" s="28">
        <v>90</v>
      </c>
      <c r="F961" s="28">
        <f>Table1[[#This Row],[APU
(units)]]*(1+Table1[[#This Row],[APU Trend]])^0</f>
        <v>90</v>
      </c>
      <c r="G961" s="28">
        <f>Table1[[#This Row],[APU
(units)]]*(1+Table1[[#This Row],[APU Trend]])^1</f>
        <v>198.00000000000003</v>
      </c>
      <c r="H961" s="28">
        <f>Table1[[#This Row],[APU
(units)]]*(1+Table1[[#This Row],[APU Trend]])^2</f>
        <v>435.60000000000008</v>
      </c>
      <c r="I961" s="55">
        <f>Table1[[#This Row],[APU
(units)]]*(1+Table1[[#This Row],[APU Trend]])^3</f>
        <v>958.32000000000028</v>
      </c>
      <c r="J961" s="55">
        <f>Table1[[#This Row],[APU
(units)]]*(1+Table1[[#This Row],[APU Trend]])^4</f>
        <v>2108.3040000000005</v>
      </c>
      <c r="K961" s="55">
        <f>Table1[[#This Row],[APU
(units)]]*(1+Table1[[#This Row],[APU Trend]])^5</f>
        <v>4638.2688000000016</v>
      </c>
      <c r="L961" s="55">
        <f>Table1[[#This Row],[APU
(units)]]*(1+Table1[[#This Row],[APU Trend]])^6</f>
        <v>10204.191360000004</v>
      </c>
      <c r="M961" s="55">
        <f>Table1[[#This Row],[APU
(units)]]*(1+Table1[[#This Row],[APU Trend]])^7</f>
        <v>22449.220992000013</v>
      </c>
      <c r="N961" s="55">
        <f>Table1[[#This Row],[APU
(units)]]*(1+Table1[[#This Row],[APU Trend]])^8</f>
        <v>49388.286182400028</v>
      </c>
      <c r="O961" s="55">
        <f>Table1[[#This Row],[APU
(units)]]*(1+Table1[[#This Row],[APU Trend]])^9</f>
        <v>108654.22960128007</v>
      </c>
      <c r="P961" s="55">
        <f>Table1[[#This Row],[APU
(units)]]*(1+Table1[[#This Row],[APU Trend]])^10</f>
        <v>239039.30512281618</v>
      </c>
      <c r="Q961" s="55">
        <f>Table1[[#This Row],[APU
(units)]]*(1+Table1[[#This Row],[APU Trend]])^11</f>
        <v>525886.47127019567</v>
      </c>
      <c r="R961" s="55">
        <f>SUM(Table1[[#This Row],[Oct]:[September]])</f>
        <v>964050.19732869195</v>
      </c>
      <c r="S961" s="55">
        <f>Table1[[#This Row],[On-Hand Stock ($)]]*Table1[[#This Row],[APU Trend]]</f>
        <v>2857.8304393202675</v>
      </c>
      <c r="T961" s="87">
        <v>1.2</v>
      </c>
      <c r="U961" s="87" t="b">
        <f>IF(AND(Table1[[#This Row],[INVENTROY SIZING]]&lt;0,Table1[[#This Row],[Lead Time (days)]]&lt;30),TRUE,FALSE)</f>
        <v>0</v>
      </c>
      <c r="V961" s="28">
        <v>0.91</v>
      </c>
      <c r="W961" s="28">
        <f>1.65+SQRT((30)*Table1[[#This Row],[Demand variability (COV)]])+(V961*Table1[[#This Row],[APU
(units)]])^2</f>
        <v>6714.2198387070557</v>
      </c>
      <c r="X961" s="28">
        <f>(Table1[[#This Row],[INVENTORY IN UNITS ON HAND]]-W961)*Table1[[#This Row],[Std. Price ($)]]</f>
        <v>-500042.532324286</v>
      </c>
      <c r="Y961" s="28">
        <v>0.82</v>
      </c>
      <c r="Z961" s="28">
        <v>11</v>
      </c>
    </row>
    <row r="962" spans="1:26" x14ac:dyDescent="0.15">
      <c r="A962" s="31">
        <v>43497.306614167312</v>
      </c>
      <c r="B962" s="32">
        <v>11.793014449999999</v>
      </c>
      <c r="C962" s="32">
        <v>224.69835593090471</v>
      </c>
      <c r="D962" s="32">
        <f>C962/Table1[[#This Row],[Std. Price ($)]]</f>
        <v>19.053513152517567</v>
      </c>
      <c r="E962" s="28">
        <v>114</v>
      </c>
      <c r="F962" s="28">
        <f>Table1[[#This Row],[APU
(units)]]*(1+Table1[[#This Row],[APU Trend]])^0</f>
        <v>114</v>
      </c>
      <c r="G962" s="28">
        <f>Table1[[#This Row],[APU
(units)]]*(1+Table1[[#This Row],[APU Trend]])^1</f>
        <v>136.79999999999998</v>
      </c>
      <c r="H962" s="28">
        <f>Table1[[#This Row],[APU
(units)]]*(1+Table1[[#This Row],[APU Trend]])^2</f>
        <v>164.16</v>
      </c>
      <c r="I962" s="55">
        <f>Table1[[#This Row],[APU
(units)]]*(1+Table1[[#This Row],[APU Trend]])^3</f>
        <v>196.99199999999999</v>
      </c>
      <c r="J962" s="55">
        <f>Table1[[#This Row],[APU
(units)]]*(1+Table1[[#This Row],[APU Trend]])^4</f>
        <v>236.3904</v>
      </c>
      <c r="K962" s="55">
        <f>Table1[[#This Row],[APU
(units)]]*(1+Table1[[#This Row],[APU Trend]])^5</f>
        <v>283.66847999999999</v>
      </c>
      <c r="L962" s="55">
        <f>Table1[[#This Row],[APU
(units)]]*(1+Table1[[#This Row],[APU Trend]])^6</f>
        <v>340.402176</v>
      </c>
      <c r="M962" s="55">
        <f>Table1[[#This Row],[APU
(units)]]*(1+Table1[[#This Row],[APU Trend]])^7</f>
        <v>408.48261119999995</v>
      </c>
      <c r="N962" s="55">
        <f>Table1[[#This Row],[APU
(units)]]*(1+Table1[[#This Row],[APU Trend]])^8</f>
        <v>490.17913343999993</v>
      </c>
      <c r="O962" s="55">
        <f>Table1[[#This Row],[APU
(units)]]*(1+Table1[[#This Row],[APU Trend]])^9</f>
        <v>588.21496012799992</v>
      </c>
      <c r="P962" s="55">
        <f>Table1[[#This Row],[APU
(units)]]*(1+Table1[[#This Row],[APU Trend]])^10</f>
        <v>705.85795215359985</v>
      </c>
      <c r="Q962" s="55">
        <f>Table1[[#This Row],[APU
(units)]]*(1+Table1[[#This Row],[APU Trend]])^11</f>
        <v>847.02954258431987</v>
      </c>
      <c r="R962" s="55">
        <f>SUM(Table1[[#This Row],[Oct]:[September]])</f>
        <v>4512.1772555059197</v>
      </c>
      <c r="S962" s="55">
        <f>Table1[[#This Row],[On-Hand Stock ($)]]*Table1[[#This Row],[APU Trend]]</f>
        <v>44.939671186180945</v>
      </c>
      <c r="T962" s="87">
        <v>0.2</v>
      </c>
      <c r="U962" s="87" t="b">
        <f>IF(AND(Table1[[#This Row],[INVENTROY SIZING]]&lt;0,Table1[[#This Row],[Lead Time (days)]]&lt;30),TRUE,FALSE)</f>
        <v>0</v>
      </c>
      <c r="V962" s="28">
        <v>0.93</v>
      </c>
      <c r="W962" s="28">
        <f>1.65+SQRT((30)*Table1[[#This Row],[Demand variability (COV)]])+(V962*Table1[[#This Row],[APU
(units)]])^2</f>
        <v>11246.727754648982</v>
      </c>
      <c r="X962" s="28">
        <f>(Table1[[#This Row],[INVENTORY IN UNITS ON HAND]]-W962)*Table1[[#This Row],[Std. Price ($)]]</f>
        <v>-132408.12456986058</v>
      </c>
      <c r="Y962" s="28">
        <v>0.78</v>
      </c>
      <c r="Z962" s="28">
        <v>5</v>
      </c>
    </row>
    <row r="963" spans="1:26" x14ac:dyDescent="0.15">
      <c r="A963" s="31">
        <v>60330.378703865295</v>
      </c>
      <c r="B963" s="32">
        <v>11.324909999999999</v>
      </c>
      <c r="C963" s="32">
        <v>1031.90135281376</v>
      </c>
      <c r="D963" s="32">
        <f>C963/Table1[[#This Row],[Std. Price ($)]]</f>
        <v>91.117841361543725</v>
      </c>
      <c r="E963" s="28">
        <v>204</v>
      </c>
      <c r="F963" s="28">
        <f>Table1[[#This Row],[APU
(units)]]*(1+Table1[[#This Row],[APU Trend]])^0</f>
        <v>204</v>
      </c>
      <c r="G963" s="28">
        <f>Table1[[#This Row],[APU
(units)]]*(1+Table1[[#This Row],[APU Trend]])^1</f>
        <v>244.79999999999998</v>
      </c>
      <c r="H963" s="28">
        <f>Table1[[#This Row],[APU
(units)]]*(1+Table1[[#This Row],[APU Trend]])^2</f>
        <v>293.76</v>
      </c>
      <c r="I963" s="55">
        <f>Table1[[#This Row],[APU
(units)]]*(1+Table1[[#This Row],[APU Trend]])^3</f>
        <v>352.512</v>
      </c>
      <c r="J963" s="55">
        <f>Table1[[#This Row],[APU
(units)]]*(1+Table1[[#This Row],[APU Trend]])^4</f>
        <v>423.01439999999997</v>
      </c>
      <c r="K963" s="55">
        <f>Table1[[#This Row],[APU
(units)]]*(1+Table1[[#This Row],[APU Trend]])^5</f>
        <v>507.61727999999999</v>
      </c>
      <c r="L963" s="55">
        <f>Table1[[#This Row],[APU
(units)]]*(1+Table1[[#This Row],[APU Trend]])^6</f>
        <v>609.14073599999995</v>
      </c>
      <c r="M963" s="55">
        <f>Table1[[#This Row],[APU
(units)]]*(1+Table1[[#This Row],[APU Trend]])^7</f>
        <v>730.96888319999994</v>
      </c>
      <c r="N963" s="55">
        <f>Table1[[#This Row],[APU
(units)]]*(1+Table1[[#This Row],[APU Trend]])^8</f>
        <v>877.16265983999983</v>
      </c>
      <c r="O963" s="55">
        <f>Table1[[#This Row],[APU
(units)]]*(1+Table1[[#This Row],[APU Trend]])^9</f>
        <v>1052.595191808</v>
      </c>
      <c r="P963" s="55">
        <f>Table1[[#This Row],[APU
(units)]]*(1+Table1[[#This Row],[APU Trend]])^10</f>
        <v>1263.1142301695998</v>
      </c>
      <c r="Q963" s="55">
        <f>Table1[[#This Row],[APU
(units)]]*(1+Table1[[#This Row],[APU Trend]])^11</f>
        <v>1515.7370762035198</v>
      </c>
      <c r="R963" s="55">
        <f>SUM(Table1[[#This Row],[Oct]:[September]])</f>
        <v>8074.4224572211197</v>
      </c>
      <c r="S963" s="55">
        <f>Table1[[#This Row],[On-Hand Stock ($)]]*Table1[[#This Row],[APU Trend]]</f>
        <v>206.380270562752</v>
      </c>
      <c r="T963" s="87">
        <v>0.2</v>
      </c>
      <c r="U963" s="87" t="b">
        <f>IF(AND(Table1[[#This Row],[INVENTROY SIZING]]&lt;0,Table1[[#This Row],[Lead Time (days)]]&lt;30),TRUE,FALSE)</f>
        <v>0</v>
      </c>
      <c r="V963" s="28">
        <v>1</v>
      </c>
      <c r="W963" s="28">
        <f>1.65+SQRT((30)*Table1[[#This Row],[Demand variability (COV)]])+(V963*Table1[[#This Row],[APU
(units)]])^2</f>
        <v>41623.498076606884</v>
      </c>
      <c r="X963" s="28">
        <f>(Table1[[#This Row],[INVENTORY IN UNITS ON HAND]]-W963)*Table1[[#This Row],[Std. Price ($)]]</f>
        <v>-470350.46824993228</v>
      </c>
      <c r="Y963" s="28">
        <v>1.1399999999999999</v>
      </c>
      <c r="Z963" s="28">
        <v>8</v>
      </c>
    </row>
    <row r="964" spans="1:26" x14ac:dyDescent="0.15">
      <c r="A964" s="31">
        <v>67997.989260595088</v>
      </c>
      <c r="B964" s="32">
        <v>114.20170824</v>
      </c>
      <c r="C964" s="32">
        <v>1366.0982676232322</v>
      </c>
      <c r="D964" s="32">
        <f>C964/Table1[[#This Row],[Std. Price ($)]]</f>
        <v>11.962152656703834</v>
      </c>
      <c r="E964" s="28">
        <v>736</v>
      </c>
      <c r="F964" s="28">
        <f>Table1[[#This Row],[APU
(units)]]*(1+Table1[[#This Row],[APU Trend]])^0</f>
        <v>736</v>
      </c>
      <c r="G964" s="28">
        <f>Table1[[#This Row],[APU
(units)]]*(1+Table1[[#This Row],[APU Trend]])^1</f>
        <v>1840</v>
      </c>
      <c r="H964" s="28">
        <f>Table1[[#This Row],[APU
(units)]]*(1+Table1[[#This Row],[APU Trend]])^2</f>
        <v>4600</v>
      </c>
      <c r="I964" s="55">
        <f>Table1[[#This Row],[APU
(units)]]*(1+Table1[[#This Row],[APU Trend]])^3</f>
        <v>11500</v>
      </c>
      <c r="J964" s="55">
        <f>Table1[[#This Row],[APU
(units)]]*(1+Table1[[#This Row],[APU Trend]])^4</f>
        <v>28750</v>
      </c>
      <c r="K964" s="55">
        <f>Table1[[#This Row],[APU
(units)]]*(1+Table1[[#This Row],[APU Trend]])^5</f>
        <v>71875</v>
      </c>
      <c r="L964" s="55">
        <f>Table1[[#This Row],[APU
(units)]]*(1+Table1[[#This Row],[APU Trend]])^6</f>
        <v>179687.5</v>
      </c>
      <c r="M964" s="55">
        <f>Table1[[#This Row],[APU
(units)]]*(1+Table1[[#This Row],[APU Trend]])^7</f>
        <v>449218.75</v>
      </c>
      <c r="N964" s="55">
        <f>Table1[[#This Row],[APU
(units)]]*(1+Table1[[#This Row],[APU Trend]])^8</f>
        <v>1123046.875</v>
      </c>
      <c r="O964" s="55">
        <f>Table1[[#This Row],[APU
(units)]]*(1+Table1[[#This Row],[APU Trend]])^9</f>
        <v>2807617.1875</v>
      </c>
      <c r="P964" s="55">
        <f>Table1[[#This Row],[APU
(units)]]*(1+Table1[[#This Row],[APU Trend]])^10</f>
        <v>7019042.96875</v>
      </c>
      <c r="Q964" s="55">
        <f>Table1[[#This Row],[APU
(units)]]*(1+Table1[[#This Row],[APU Trend]])^11</f>
        <v>17547607.421875</v>
      </c>
      <c r="R964" s="55">
        <f>SUM(Table1[[#This Row],[Oct]:[September]])</f>
        <v>29245521.703125</v>
      </c>
      <c r="S964" s="55">
        <f>Table1[[#This Row],[On-Hand Stock ($)]]*Table1[[#This Row],[APU Trend]]</f>
        <v>2049.1474014348482</v>
      </c>
      <c r="T964" s="87">
        <v>1.5</v>
      </c>
      <c r="U964" s="87" t="b">
        <f>IF(AND(Table1[[#This Row],[INVENTROY SIZING]]&lt;0,Table1[[#This Row],[Lead Time (days)]]&lt;30),TRUE,FALSE)</f>
        <v>0</v>
      </c>
      <c r="V964" s="28">
        <v>1</v>
      </c>
      <c r="W964" s="28">
        <f>1.65+SQRT((30)*Table1[[#This Row],[Demand variability (COV)]])+(V964*Table1[[#This Row],[APU
(units)]])^2</f>
        <v>541700.38861278747</v>
      </c>
      <c r="X964" s="28">
        <f>(Table1[[#This Row],[INVENTORY IN UNITS ON HAND]]-W964)*Table1[[#This Row],[Std. Price ($)]]</f>
        <v>-61861743.635584548</v>
      </c>
      <c r="Y964" s="28">
        <v>0.25</v>
      </c>
      <c r="Z964" s="28">
        <v>2</v>
      </c>
    </row>
    <row r="965" spans="1:26" x14ac:dyDescent="0.15">
      <c r="A965" s="31">
        <v>6348.9477221259413</v>
      </c>
      <c r="B965" s="32">
        <v>15.1274</v>
      </c>
      <c r="C965" s="32">
        <v>1139.6243042480157</v>
      </c>
      <c r="D965" s="32">
        <f>C965/Table1[[#This Row],[Std. Price ($)]]</f>
        <v>75.335107437366347</v>
      </c>
      <c r="E965" s="28">
        <v>106</v>
      </c>
      <c r="F965" s="28">
        <f>Table1[[#This Row],[APU
(units)]]*(1+Table1[[#This Row],[APU Trend]])^0</f>
        <v>106</v>
      </c>
      <c r="G965" s="28">
        <f>Table1[[#This Row],[APU
(units)]]*(1+Table1[[#This Row],[APU Trend]])^1</f>
        <v>190.8</v>
      </c>
      <c r="H965" s="28">
        <f>Table1[[#This Row],[APU
(units)]]*(1+Table1[[#This Row],[APU Trend]])^2</f>
        <v>343.44</v>
      </c>
      <c r="I965" s="55">
        <f>Table1[[#This Row],[APU
(units)]]*(1+Table1[[#This Row],[APU Trend]])^3</f>
        <v>618.19200000000012</v>
      </c>
      <c r="J965" s="55">
        <f>Table1[[#This Row],[APU
(units)]]*(1+Table1[[#This Row],[APU Trend]])^4</f>
        <v>1112.7456000000002</v>
      </c>
      <c r="K965" s="55">
        <f>Table1[[#This Row],[APU
(units)]]*(1+Table1[[#This Row],[APU Trend]])^5</f>
        <v>2002.9420800000007</v>
      </c>
      <c r="L965" s="55">
        <f>Table1[[#This Row],[APU
(units)]]*(1+Table1[[#This Row],[APU Trend]])^6</f>
        <v>3605.2957440000009</v>
      </c>
      <c r="M965" s="55">
        <f>Table1[[#This Row],[APU
(units)]]*(1+Table1[[#This Row],[APU Trend]])^7</f>
        <v>6489.5323392000018</v>
      </c>
      <c r="N965" s="55">
        <f>Table1[[#This Row],[APU
(units)]]*(1+Table1[[#This Row],[APU Trend]])^8</f>
        <v>11681.158210560005</v>
      </c>
      <c r="O965" s="55">
        <f>Table1[[#This Row],[APU
(units)]]*(1+Table1[[#This Row],[APU Trend]])^9</f>
        <v>21026.084779008008</v>
      </c>
      <c r="P965" s="55">
        <f>Table1[[#This Row],[APU
(units)]]*(1+Table1[[#This Row],[APU Trend]])^10</f>
        <v>37846.95260221442</v>
      </c>
      <c r="Q965" s="55">
        <f>Table1[[#This Row],[APU
(units)]]*(1+Table1[[#This Row],[APU Trend]])^11</f>
        <v>68124.514683985952</v>
      </c>
      <c r="R965" s="55">
        <f>SUM(Table1[[#This Row],[Oct]:[September]])</f>
        <v>153147.65803896839</v>
      </c>
      <c r="S965" s="55">
        <f>Table1[[#This Row],[On-Hand Stock ($)]]*Table1[[#This Row],[APU Trend]]</f>
        <v>911.69944339841265</v>
      </c>
      <c r="T965" s="87">
        <v>0.8</v>
      </c>
      <c r="U965" s="87" t="b">
        <f>IF(AND(Table1[[#This Row],[INVENTROY SIZING]]&lt;0,Table1[[#This Row],[Lead Time (days)]]&lt;30),TRUE,FALSE)</f>
        <v>0</v>
      </c>
      <c r="V965" s="28">
        <v>0.82</v>
      </c>
      <c r="W965" s="28">
        <f>1.65+SQRT((30)*Table1[[#This Row],[Demand variability (COV)]])+(V965*Table1[[#This Row],[APU
(units)]])^2</f>
        <v>7562.1029631459996</v>
      </c>
      <c r="X965" s="28">
        <f>(Table1[[#This Row],[INVENTORY IN UNITS ON HAND]]-W965)*Table1[[#This Row],[Std. Price ($)]]</f>
        <v>-113255.33206044677</v>
      </c>
      <c r="Y965" s="28">
        <v>0.96</v>
      </c>
      <c r="Z965" s="28">
        <v>15</v>
      </c>
    </row>
    <row r="966" spans="1:26" x14ac:dyDescent="0.15">
      <c r="A966" s="31">
        <v>2037.8526357927806</v>
      </c>
      <c r="B966" s="32">
        <v>57.91933375</v>
      </c>
      <c r="C966" s="32">
        <v>1373.2801434091825</v>
      </c>
      <c r="D966" s="32">
        <f>C966/Table1[[#This Row],[Std. Price ($)]]</f>
        <v>23.710219964489536</v>
      </c>
      <c r="E966" s="28">
        <v>186</v>
      </c>
      <c r="F966" s="28">
        <f>Table1[[#This Row],[APU
(units)]]*(1+Table1[[#This Row],[APU Trend]])^0</f>
        <v>186</v>
      </c>
      <c r="G966" s="28">
        <f>Table1[[#This Row],[APU
(units)]]*(1+Table1[[#This Row],[APU Trend]])^1</f>
        <v>409.20000000000005</v>
      </c>
      <c r="H966" s="28">
        <f>Table1[[#This Row],[APU
(units)]]*(1+Table1[[#This Row],[APU Trend]])^2</f>
        <v>900.24000000000012</v>
      </c>
      <c r="I966" s="55">
        <f>Table1[[#This Row],[APU
(units)]]*(1+Table1[[#This Row],[APU Trend]])^3</f>
        <v>1980.5280000000007</v>
      </c>
      <c r="J966" s="55">
        <f>Table1[[#This Row],[APU
(units)]]*(1+Table1[[#This Row],[APU Trend]])^4</f>
        <v>4357.1616000000013</v>
      </c>
      <c r="K966" s="55">
        <f>Table1[[#This Row],[APU
(units)]]*(1+Table1[[#This Row],[APU Trend]])^5</f>
        <v>9585.7555200000024</v>
      </c>
      <c r="L966" s="55">
        <f>Table1[[#This Row],[APU
(units)]]*(1+Table1[[#This Row],[APU Trend]])^6</f>
        <v>21088.662144000009</v>
      </c>
      <c r="M966" s="55">
        <f>Table1[[#This Row],[APU
(units)]]*(1+Table1[[#This Row],[APU Trend]])^7</f>
        <v>46395.056716800027</v>
      </c>
      <c r="N966" s="55">
        <f>Table1[[#This Row],[APU
(units)]]*(1+Table1[[#This Row],[APU Trend]])^8</f>
        <v>102069.12477696006</v>
      </c>
      <c r="O966" s="55">
        <f>Table1[[#This Row],[APU
(units)]]*(1+Table1[[#This Row],[APU Trend]])^9</f>
        <v>224552.07450931214</v>
      </c>
      <c r="P966" s="55">
        <f>Table1[[#This Row],[APU
(units)]]*(1+Table1[[#This Row],[APU Trend]])^10</f>
        <v>494014.56392048678</v>
      </c>
      <c r="Q966" s="55">
        <f>Table1[[#This Row],[APU
(units)]]*(1+Table1[[#This Row],[APU Trend]])^11</f>
        <v>1086832.0406250709</v>
      </c>
      <c r="R966" s="55">
        <f>SUM(Table1[[#This Row],[Oct]:[September]])</f>
        <v>1992370.4078126298</v>
      </c>
      <c r="S966" s="55">
        <f>Table1[[#This Row],[On-Hand Stock ($)]]*Table1[[#This Row],[APU Trend]]</f>
        <v>1647.936172091019</v>
      </c>
      <c r="T966" s="87">
        <v>1.2</v>
      </c>
      <c r="U966" s="87" t="b">
        <f>IF(AND(Table1[[#This Row],[INVENTROY SIZING]]&lt;0,Table1[[#This Row],[Lead Time (days)]]&lt;30),TRUE,FALSE)</f>
        <v>0</v>
      </c>
      <c r="V966" s="28">
        <v>0.97</v>
      </c>
      <c r="W966" s="28">
        <f>1.65+SQRT((30)*Table1[[#This Row],[Demand variability (COV)]])+(V966*Table1[[#This Row],[APU
(units)]])^2</f>
        <v>32556.700634614168</v>
      </c>
      <c r="X966" s="28">
        <f>(Table1[[#This Row],[INVENTORY IN UNITS ON HAND]]-W966)*Table1[[#This Row],[Std. Price ($)]]</f>
        <v>-1884289.1297116457</v>
      </c>
      <c r="Y966" s="28">
        <v>0.45</v>
      </c>
      <c r="Z966" s="28">
        <v>6</v>
      </c>
    </row>
    <row r="967" spans="1:26" x14ac:dyDescent="0.15">
      <c r="A967" s="31">
        <v>36888.645427185482</v>
      </c>
      <c r="B967" s="32">
        <v>6.1840475799999988</v>
      </c>
      <c r="C967" s="32">
        <v>812.72224634726456</v>
      </c>
      <c r="D967" s="32">
        <f>C967/Table1[[#This Row],[Std. Price ($)]]</f>
        <v>131.42237924813392</v>
      </c>
      <c r="E967" s="28">
        <v>170</v>
      </c>
      <c r="F967" s="28">
        <f>Table1[[#This Row],[APU
(units)]]*(1+Table1[[#This Row],[APU Trend]])^0</f>
        <v>170</v>
      </c>
      <c r="G967" s="28">
        <f>Table1[[#This Row],[APU
(units)]]*(1+Table1[[#This Row],[APU Trend]])^1</f>
        <v>102</v>
      </c>
      <c r="H967" s="28">
        <f>Table1[[#This Row],[APU
(units)]]*(1+Table1[[#This Row],[APU Trend]])^2</f>
        <v>61.199999999999996</v>
      </c>
      <c r="I967" s="55">
        <f>Table1[[#This Row],[APU
(units)]]*(1+Table1[[#This Row],[APU Trend]])^3</f>
        <v>36.72</v>
      </c>
      <c r="J967" s="55">
        <f>Table1[[#This Row],[APU
(units)]]*(1+Table1[[#This Row],[APU Trend]])^4</f>
        <v>22.032</v>
      </c>
      <c r="K967" s="55">
        <f>Table1[[#This Row],[APU
(units)]]*(1+Table1[[#This Row],[APU Trend]])^5</f>
        <v>13.219199999999999</v>
      </c>
      <c r="L967" s="55">
        <f>Table1[[#This Row],[APU
(units)]]*(1+Table1[[#This Row],[APU Trend]])^6</f>
        <v>7.931519999999999</v>
      </c>
      <c r="M967" s="55">
        <f>Table1[[#This Row],[APU
(units)]]*(1+Table1[[#This Row],[APU Trend]])^7</f>
        <v>4.7589119999999996</v>
      </c>
      <c r="N967" s="55">
        <f>Table1[[#This Row],[APU
(units)]]*(1+Table1[[#This Row],[APU Trend]])^8</f>
        <v>2.8553471999999998</v>
      </c>
      <c r="O967" s="55">
        <f>Table1[[#This Row],[APU
(units)]]*(1+Table1[[#This Row],[APU Trend]])^9</f>
        <v>1.7132083199999999</v>
      </c>
      <c r="P967" s="55">
        <f>Table1[[#This Row],[APU
(units)]]*(1+Table1[[#This Row],[APU Trend]])^10</f>
        <v>1.0279249919999998</v>
      </c>
      <c r="Q967" s="55">
        <f>Table1[[#This Row],[APU
(units)]]*(1+Table1[[#This Row],[APU Trend]])^11</f>
        <v>0.61675499519999988</v>
      </c>
      <c r="R967" s="55">
        <f>SUM(Table1[[#This Row],[Oct]:[September]])</f>
        <v>424.07486750719988</v>
      </c>
      <c r="S967" s="55">
        <f>Table1[[#This Row],[On-Hand Stock ($)]]*Table1[[#This Row],[APU Trend]]</f>
        <v>-325.08889853890582</v>
      </c>
      <c r="T967" s="87">
        <v>-0.4</v>
      </c>
      <c r="U967" s="87" t="b">
        <f>IF(AND(Table1[[#This Row],[INVENTROY SIZING]]&lt;0,Table1[[#This Row],[Lead Time (days)]]&lt;30),TRUE,FALSE)</f>
        <v>1</v>
      </c>
      <c r="V967" s="28">
        <v>0.82</v>
      </c>
      <c r="W967" s="28">
        <f>1.65+SQRT((30)*Table1[[#This Row],[Demand variability (COV)]])+(V967*Table1[[#This Row],[APU
(units)]])^2</f>
        <v>19440.42092816993</v>
      </c>
      <c r="X967" s="28">
        <f>(Table1[[#This Row],[INVENTORY IN UNITS ON HAND]]-W967)*Table1[[#This Row],[Std. Price ($)]]</f>
        <v>-119407.7657486833</v>
      </c>
      <c r="Y967" s="28">
        <v>1.37</v>
      </c>
      <c r="Z967" s="28">
        <v>11</v>
      </c>
    </row>
    <row r="968" spans="1:26" x14ac:dyDescent="0.15">
      <c r="A968" s="31">
        <v>30641.938473272847</v>
      </c>
      <c r="B968" s="32">
        <v>5.3986388199999995</v>
      </c>
      <c r="C968" s="32">
        <v>171.17800017490958</v>
      </c>
      <c r="D968" s="32">
        <f>C968/Table1[[#This Row],[Std. Price ($)]]</f>
        <v>31.707622214095366</v>
      </c>
      <c r="E968" s="28">
        <v>98</v>
      </c>
      <c r="F968" s="28">
        <f>Table1[[#This Row],[APU
(units)]]*(1+Table1[[#This Row],[APU Trend]])^0</f>
        <v>98</v>
      </c>
      <c r="G968" s="28">
        <f>Table1[[#This Row],[APU
(units)]]*(1+Table1[[#This Row],[APU Trend]])^1</f>
        <v>58.8</v>
      </c>
      <c r="H968" s="28">
        <f>Table1[[#This Row],[APU
(units)]]*(1+Table1[[#This Row],[APU Trend]])^2</f>
        <v>35.28</v>
      </c>
      <c r="I968" s="55">
        <f>Table1[[#This Row],[APU
(units)]]*(1+Table1[[#This Row],[APU Trend]])^3</f>
        <v>21.167999999999999</v>
      </c>
      <c r="J968" s="55">
        <f>Table1[[#This Row],[APU
(units)]]*(1+Table1[[#This Row],[APU Trend]])^4</f>
        <v>12.700799999999999</v>
      </c>
      <c r="K968" s="55">
        <f>Table1[[#This Row],[APU
(units)]]*(1+Table1[[#This Row],[APU Trend]])^5</f>
        <v>7.6204799999999997</v>
      </c>
      <c r="L968" s="55">
        <f>Table1[[#This Row],[APU
(units)]]*(1+Table1[[#This Row],[APU Trend]])^6</f>
        <v>4.5722879999999995</v>
      </c>
      <c r="M968" s="55">
        <f>Table1[[#This Row],[APU
(units)]]*(1+Table1[[#This Row],[APU Trend]])^7</f>
        <v>2.7433727999999995</v>
      </c>
      <c r="N968" s="55">
        <f>Table1[[#This Row],[APU
(units)]]*(1+Table1[[#This Row],[APU Trend]])^8</f>
        <v>1.6460236799999997</v>
      </c>
      <c r="O968" s="55">
        <f>Table1[[#This Row],[APU
(units)]]*(1+Table1[[#This Row],[APU Trend]])^9</f>
        <v>0.98761420799999988</v>
      </c>
      <c r="P968" s="55">
        <f>Table1[[#This Row],[APU
(units)]]*(1+Table1[[#This Row],[APU Trend]])^10</f>
        <v>0.59256852479999989</v>
      </c>
      <c r="Q968" s="55">
        <f>Table1[[#This Row],[APU
(units)]]*(1+Table1[[#This Row],[APU Trend]])^11</f>
        <v>0.35554111487999995</v>
      </c>
      <c r="R968" s="55">
        <f>SUM(Table1[[#This Row],[Oct]:[September]])</f>
        <v>244.46668832767998</v>
      </c>
      <c r="S968" s="55">
        <f>Table1[[#This Row],[On-Hand Stock ($)]]*Table1[[#This Row],[APU Trend]]</f>
        <v>-68.471200069963842</v>
      </c>
      <c r="T968" s="87">
        <v>-0.4</v>
      </c>
      <c r="U968" s="87" t="b">
        <f>IF(AND(Table1[[#This Row],[INVENTROY SIZING]]&lt;0,Table1[[#This Row],[Lead Time (days)]]&lt;30),TRUE,FALSE)</f>
        <v>1</v>
      </c>
      <c r="V968" s="28">
        <v>0.97</v>
      </c>
      <c r="W968" s="28">
        <f>1.65+SQRT((30)*Table1[[#This Row],[Demand variability (COV)]])+(V968*Table1[[#This Row],[APU
(units)]])^2</f>
        <v>9043.13297003968</v>
      </c>
      <c r="X968" s="28">
        <f>(Table1[[#This Row],[INVENTORY IN UNITS ON HAND]]-W968)*Table1[[#This Row],[Std. Price ($)]]</f>
        <v>-48649.430706303203</v>
      </c>
      <c r="Y968" s="28">
        <v>0.86</v>
      </c>
      <c r="Z968" s="28">
        <v>8</v>
      </c>
    </row>
    <row r="969" spans="1:26" x14ac:dyDescent="0.15">
      <c r="A969" s="31">
        <v>14082.865802015176</v>
      </c>
      <c r="B969" s="32">
        <v>5.8175473999999996</v>
      </c>
      <c r="C969" s="32">
        <v>141.67945578833204</v>
      </c>
      <c r="D969" s="32">
        <f>C969/Table1[[#This Row],[Std. Price ($)]]</f>
        <v>24.353812018503202</v>
      </c>
      <c r="E969" s="28">
        <v>98</v>
      </c>
      <c r="F969" s="28">
        <f>Table1[[#This Row],[APU
(units)]]*(1+Table1[[#This Row],[APU Trend]])^0</f>
        <v>98</v>
      </c>
      <c r="G969" s="28">
        <f>Table1[[#This Row],[APU
(units)]]*(1+Table1[[#This Row],[APU Trend]])^1</f>
        <v>58.8</v>
      </c>
      <c r="H969" s="28">
        <f>Table1[[#This Row],[APU
(units)]]*(1+Table1[[#This Row],[APU Trend]])^2</f>
        <v>35.28</v>
      </c>
      <c r="I969" s="55">
        <f>Table1[[#This Row],[APU
(units)]]*(1+Table1[[#This Row],[APU Trend]])^3</f>
        <v>21.167999999999999</v>
      </c>
      <c r="J969" s="55">
        <f>Table1[[#This Row],[APU
(units)]]*(1+Table1[[#This Row],[APU Trend]])^4</f>
        <v>12.700799999999999</v>
      </c>
      <c r="K969" s="55">
        <f>Table1[[#This Row],[APU
(units)]]*(1+Table1[[#This Row],[APU Trend]])^5</f>
        <v>7.6204799999999997</v>
      </c>
      <c r="L969" s="55">
        <f>Table1[[#This Row],[APU
(units)]]*(1+Table1[[#This Row],[APU Trend]])^6</f>
        <v>4.5722879999999995</v>
      </c>
      <c r="M969" s="55">
        <f>Table1[[#This Row],[APU
(units)]]*(1+Table1[[#This Row],[APU Trend]])^7</f>
        <v>2.7433727999999995</v>
      </c>
      <c r="N969" s="55">
        <f>Table1[[#This Row],[APU
(units)]]*(1+Table1[[#This Row],[APU Trend]])^8</f>
        <v>1.6460236799999997</v>
      </c>
      <c r="O969" s="55">
        <f>Table1[[#This Row],[APU
(units)]]*(1+Table1[[#This Row],[APU Trend]])^9</f>
        <v>0.98761420799999988</v>
      </c>
      <c r="P969" s="55">
        <f>Table1[[#This Row],[APU
(units)]]*(1+Table1[[#This Row],[APU Trend]])^10</f>
        <v>0.59256852479999989</v>
      </c>
      <c r="Q969" s="55">
        <f>Table1[[#This Row],[APU
(units)]]*(1+Table1[[#This Row],[APU Trend]])^11</f>
        <v>0.35554111487999995</v>
      </c>
      <c r="R969" s="55">
        <f>SUM(Table1[[#This Row],[Oct]:[September]])</f>
        <v>244.46668832767998</v>
      </c>
      <c r="S969" s="55">
        <f>Table1[[#This Row],[On-Hand Stock ($)]]*Table1[[#This Row],[APU Trend]]</f>
        <v>-56.67178231533282</v>
      </c>
      <c r="T969" s="87">
        <v>-0.4</v>
      </c>
      <c r="U969" s="87" t="b">
        <f>IF(AND(Table1[[#This Row],[INVENTROY SIZING]]&lt;0,Table1[[#This Row],[Lead Time (days)]]&lt;30),TRUE,FALSE)</f>
        <v>1</v>
      </c>
      <c r="V969" s="28">
        <v>1</v>
      </c>
      <c r="W969" s="28">
        <f>1.65+SQRT((30)*Table1[[#This Row],[Demand variability (COV)]])+(V969*Table1[[#This Row],[APU
(units)]])^2</f>
        <v>9610.8461524227059</v>
      </c>
      <c r="X969" s="28">
        <f>(Table1[[#This Row],[INVENTORY IN UNITS ON HAND]]-W969)*Table1[[#This Row],[Std. Price ($)]]</f>
        <v>-55769.873590038376</v>
      </c>
      <c r="Y969" s="28">
        <v>0.9</v>
      </c>
      <c r="Z969" s="28">
        <v>6</v>
      </c>
    </row>
    <row r="970" spans="1:26" x14ac:dyDescent="0.15">
      <c r="A970" s="31">
        <v>36230.004491260981</v>
      </c>
      <c r="B970" s="32">
        <v>5.0469099999999996</v>
      </c>
      <c r="C970" s="32">
        <v>441.33706465382363</v>
      </c>
      <c r="D970" s="32">
        <f>C970/Table1[[#This Row],[Std. Price ($)]]</f>
        <v>87.446985314543682</v>
      </c>
      <c r="E970" s="28">
        <v>130</v>
      </c>
      <c r="F970" s="28">
        <f>Table1[[#This Row],[APU
(units)]]*(1+Table1[[#This Row],[APU Trend]])^0</f>
        <v>130</v>
      </c>
      <c r="G970" s="28">
        <f>Table1[[#This Row],[APU
(units)]]*(1+Table1[[#This Row],[APU Trend]])^1</f>
        <v>156</v>
      </c>
      <c r="H970" s="28">
        <f>Table1[[#This Row],[APU
(units)]]*(1+Table1[[#This Row],[APU Trend]])^2</f>
        <v>187.2</v>
      </c>
      <c r="I970" s="55">
        <f>Table1[[#This Row],[APU
(units)]]*(1+Table1[[#This Row],[APU Trend]])^3</f>
        <v>224.64</v>
      </c>
      <c r="J970" s="55">
        <f>Table1[[#This Row],[APU
(units)]]*(1+Table1[[#This Row],[APU Trend]])^4</f>
        <v>269.56799999999998</v>
      </c>
      <c r="K970" s="55">
        <f>Table1[[#This Row],[APU
(units)]]*(1+Table1[[#This Row],[APU Trend]])^5</f>
        <v>323.48159999999996</v>
      </c>
      <c r="L970" s="55">
        <f>Table1[[#This Row],[APU
(units)]]*(1+Table1[[#This Row],[APU Trend]])^6</f>
        <v>388.17791999999997</v>
      </c>
      <c r="M970" s="55">
        <f>Table1[[#This Row],[APU
(units)]]*(1+Table1[[#This Row],[APU Trend]])^7</f>
        <v>465.81350399999997</v>
      </c>
      <c r="N970" s="55">
        <f>Table1[[#This Row],[APU
(units)]]*(1+Table1[[#This Row],[APU Trend]])^8</f>
        <v>558.97620479999989</v>
      </c>
      <c r="O970" s="55">
        <f>Table1[[#This Row],[APU
(units)]]*(1+Table1[[#This Row],[APU Trend]])^9</f>
        <v>670.77144575999989</v>
      </c>
      <c r="P970" s="55">
        <f>Table1[[#This Row],[APU
(units)]]*(1+Table1[[#This Row],[APU Trend]])^10</f>
        <v>804.92573491199994</v>
      </c>
      <c r="Q970" s="55">
        <f>Table1[[#This Row],[APU
(units)]]*(1+Table1[[#This Row],[APU Trend]])^11</f>
        <v>965.91088189439984</v>
      </c>
      <c r="R970" s="55">
        <f>SUM(Table1[[#This Row],[Oct]:[September]])</f>
        <v>5145.4652913663995</v>
      </c>
      <c r="S970" s="55">
        <f>Table1[[#This Row],[On-Hand Stock ($)]]*Table1[[#This Row],[APU Trend]]</f>
        <v>88.267412930764735</v>
      </c>
      <c r="T970" s="87">
        <v>0.2</v>
      </c>
      <c r="U970" s="87" t="b">
        <f>IF(AND(Table1[[#This Row],[INVENTROY SIZING]]&lt;0,Table1[[#This Row],[Lead Time (days)]]&lt;30),TRUE,FALSE)</f>
        <v>0</v>
      </c>
      <c r="V970" s="28">
        <v>0.71</v>
      </c>
      <c r="W970" s="28">
        <f>1.65+SQRT((30)*Table1[[#This Row],[Demand variability (COV)]])+(V970*Table1[[#This Row],[APU
(units)]])^2</f>
        <v>8525.9599601592035</v>
      </c>
      <c r="X970" s="28">
        <f>(Table1[[#This Row],[INVENTORY IN UNITS ON HAND]]-W970)*Table1[[#This Row],[Std. Price ($)]]</f>
        <v>-42588.415517873262</v>
      </c>
      <c r="Y970" s="28">
        <v>0.84</v>
      </c>
      <c r="Z970" s="28">
        <v>16</v>
      </c>
    </row>
    <row r="971" spans="1:26" x14ac:dyDescent="0.15">
      <c r="A971" s="31">
        <v>70545.460368806773</v>
      </c>
      <c r="B971" s="32">
        <v>15.14073</v>
      </c>
      <c r="C971" s="32">
        <v>1298.4241060574461</v>
      </c>
      <c r="D971" s="32">
        <f>C971/Table1[[#This Row],[Std. Price ($)]]</f>
        <v>85.757034572140583</v>
      </c>
      <c r="E971" s="28">
        <v>130</v>
      </c>
      <c r="F971" s="28">
        <f>Table1[[#This Row],[APU
(units)]]*(1+Table1[[#This Row],[APU Trend]])^0</f>
        <v>130</v>
      </c>
      <c r="G971" s="28">
        <f>Table1[[#This Row],[APU
(units)]]*(1+Table1[[#This Row],[APU Trend]])^1</f>
        <v>286</v>
      </c>
      <c r="H971" s="28">
        <f>Table1[[#This Row],[APU
(units)]]*(1+Table1[[#This Row],[APU Trend]])^2</f>
        <v>629.20000000000005</v>
      </c>
      <c r="I971" s="55">
        <f>Table1[[#This Row],[APU
(units)]]*(1+Table1[[#This Row],[APU Trend]])^3</f>
        <v>1384.2400000000005</v>
      </c>
      <c r="J971" s="55">
        <f>Table1[[#This Row],[APU
(units)]]*(1+Table1[[#This Row],[APU Trend]])^4</f>
        <v>3045.3280000000009</v>
      </c>
      <c r="K971" s="55">
        <f>Table1[[#This Row],[APU
(units)]]*(1+Table1[[#This Row],[APU Trend]])^5</f>
        <v>6699.7216000000026</v>
      </c>
      <c r="L971" s="55">
        <f>Table1[[#This Row],[APU
(units)]]*(1+Table1[[#This Row],[APU Trend]])^6</f>
        <v>14739.387520000007</v>
      </c>
      <c r="M971" s="55">
        <f>Table1[[#This Row],[APU
(units)]]*(1+Table1[[#This Row],[APU Trend]])^7</f>
        <v>32426.652544000019</v>
      </c>
      <c r="N971" s="55">
        <f>Table1[[#This Row],[APU
(units)]]*(1+Table1[[#This Row],[APU Trend]])^8</f>
        <v>71338.635596800043</v>
      </c>
      <c r="O971" s="55">
        <f>Table1[[#This Row],[APU
(units)]]*(1+Table1[[#This Row],[APU Trend]])^9</f>
        <v>156944.99831296009</v>
      </c>
      <c r="P971" s="55">
        <f>Table1[[#This Row],[APU
(units)]]*(1+Table1[[#This Row],[APU Trend]])^10</f>
        <v>345278.99628851225</v>
      </c>
      <c r="Q971" s="55">
        <f>Table1[[#This Row],[APU
(units)]]*(1+Table1[[#This Row],[APU Trend]])^11</f>
        <v>759613.79183472705</v>
      </c>
      <c r="R971" s="55">
        <f>SUM(Table1[[#This Row],[Oct]:[September]])</f>
        <v>1392516.9516969994</v>
      </c>
      <c r="S971" s="55">
        <f>Table1[[#This Row],[On-Hand Stock ($)]]*Table1[[#This Row],[APU Trend]]</f>
        <v>1558.1089272689353</v>
      </c>
      <c r="T971" s="87">
        <v>1.2</v>
      </c>
      <c r="U971" s="87" t="b">
        <f>IF(AND(Table1[[#This Row],[INVENTROY SIZING]]&lt;0,Table1[[#This Row],[Lead Time (days)]]&lt;30),TRUE,FALSE)</f>
        <v>0</v>
      </c>
      <c r="V971" s="28">
        <v>0.96</v>
      </c>
      <c r="W971" s="28">
        <f>1.65+SQRT((30)*Table1[[#This Row],[Demand variability (COV)]])+(V971*Table1[[#This Row],[APU
(units)]])^2</f>
        <v>15581.709960159204</v>
      </c>
      <c r="X971" s="28">
        <f>(Table1[[#This Row],[INVENTORY IN UNITS ON HAND]]-W971)*Table1[[#This Row],[Std. Price ($)]]</f>
        <v>-234620.03933902379</v>
      </c>
      <c r="Y971" s="28">
        <v>0.84</v>
      </c>
      <c r="Z971" s="28">
        <v>16</v>
      </c>
    </row>
    <row r="972" spans="1:26" x14ac:dyDescent="0.15">
      <c r="A972" s="31">
        <v>90062.383285634889</v>
      </c>
      <c r="B972" s="32">
        <v>8.377320629999998</v>
      </c>
      <c r="C972" s="32">
        <v>3900</v>
      </c>
      <c r="D972" s="32">
        <f>C972/Table1[[#This Row],[Std. Price ($)]]</f>
        <v>465.54264451019355</v>
      </c>
      <c r="E972" s="28">
        <v>34</v>
      </c>
      <c r="F972" s="28">
        <f>Table1[[#This Row],[APU
(units)]]*(1+Table1[[#This Row],[APU Trend]])^0</f>
        <v>34</v>
      </c>
      <c r="G972" s="28">
        <f>Table1[[#This Row],[APU
(units)]]*(1+Table1[[#This Row],[APU Trend]])^1</f>
        <v>10.200000000000001</v>
      </c>
      <c r="H972" s="28">
        <f>Table1[[#This Row],[APU
(units)]]*(1+Table1[[#This Row],[APU Trend]])^2</f>
        <v>3.0600000000000009</v>
      </c>
      <c r="I972" s="55">
        <f>Table1[[#This Row],[APU
(units)]]*(1+Table1[[#This Row],[APU Trend]])^3</f>
        <v>0.91800000000000037</v>
      </c>
      <c r="J972" s="55">
        <f>Table1[[#This Row],[APU
(units)]]*(1+Table1[[#This Row],[APU Trend]])^4</f>
        <v>0.27540000000000014</v>
      </c>
      <c r="K972" s="55">
        <f>Table1[[#This Row],[APU
(units)]]*(1+Table1[[#This Row],[APU Trend]])^5</f>
        <v>8.2620000000000055E-2</v>
      </c>
      <c r="L972" s="55">
        <f>Table1[[#This Row],[APU
(units)]]*(1+Table1[[#This Row],[APU Trend]])^6</f>
        <v>2.478600000000002E-2</v>
      </c>
      <c r="M972" s="55">
        <f>Table1[[#This Row],[APU
(units)]]*(1+Table1[[#This Row],[APU Trend]])^7</f>
        <v>7.4358000000000072E-3</v>
      </c>
      <c r="N972" s="55">
        <f>Table1[[#This Row],[APU
(units)]]*(1+Table1[[#This Row],[APU Trend]])^8</f>
        <v>2.2307400000000023E-3</v>
      </c>
      <c r="O972" s="55">
        <f>Table1[[#This Row],[APU
(units)]]*(1+Table1[[#This Row],[APU Trend]])^9</f>
        <v>6.6922200000000089E-4</v>
      </c>
      <c r="P972" s="55">
        <f>Table1[[#This Row],[APU
(units)]]*(1+Table1[[#This Row],[APU Trend]])^10</f>
        <v>2.0076660000000027E-4</v>
      </c>
      <c r="Q972" s="55">
        <f>Table1[[#This Row],[APU
(units)]]*(1+Table1[[#This Row],[APU Trend]])^11</f>
        <v>6.0229980000000091E-5</v>
      </c>
      <c r="R972" s="55">
        <f>SUM(Table1[[#This Row],[Oct]:[September]])</f>
        <v>48.571402758580007</v>
      </c>
      <c r="S972" s="55">
        <f>Table1[[#This Row],[On-Hand Stock ($)]]*Table1[[#This Row],[APU Trend]]</f>
        <v>-2730</v>
      </c>
      <c r="T972" s="87">
        <v>-0.7</v>
      </c>
      <c r="U972" s="87" t="b">
        <f>IF(AND(Table1[[#This Row],[INVENTROY SIZING]]&lt;0,Table1[[#This Row],[Lead Time (days)]]&lt;30),TRUE,FALSE)</f>
        <v>0</v>
      </c>
      <c r="V972" s="28">
        <v>1</v>
      </c>
      <c r="W972" s="28">
        <f>1.65+SQRT((30)*Table1[[#This Row],[Demand variability (COV)]])+(V972*Table1[[#This Row],[APU
(units)]])^2</f>
        <v>1167.83822850156</v>
      </c>
      <c r="X972" s="28">
        <f>(Table1[[#This Row],[INVENTORY IN UNITS ON HAND]]-W972)*Table1[[#This Row],[Std. Price ($)]]</f>
        <v>-5883.355284128771</v>
      </c>
      <c r="Y972" s="28">
        <v>3.46</v>
      </c>
      <c r="Z972" s="28">
        <v>90</v>
      </c>
    </row>
    <row r="973" spans="1:26" x14ac:dyDescent="0.15">
      <c r="A973" s="31">
        <v>91032.29837283153</v>
      </c>
      <c r="B973" s="32">
        <v>13.459</v>
      </c>
      <c r="C973" s="32">
        <v>1394.8791646301256</v>
      </c>
      <c r="D973" s="32">
        <f>C973/Table1[[#This Row],[Std. Price ($)]]</f>
        <v>103.63913846720601</v>
      </c>
      <c r="E973" s="28">
        <v>170</v>
      </c>
      <c r="F973" s="28">
        <f>Table1[[#This Row],[APU
(units)]]*(1+Table1[[#This Row],[APU Trend]])^0</f>
        <v>170</v>
      </c>
      <c r="G973" s="28">
        <f>Table1[[#This Row],[APU
(units)]]*(1+Table1[[#This Row],[APU Trend]])^1</f>
        <v>153</v>
      </c>
      <c r="H973" s="28">
        <f>Table1[[#This Row],[APU
(units)]]*(1+Table1[[#This Row],[APU Trend]])^2</f>
        <v>137.70000000000002</v>
      </c>
      <c r="I973" s="55">
        <f>Table1[[#This Row],[APU
(units)]]*(1+Table1[[#This Row],[APU Trend]])^3</f>
        <v>123.93000000000002</v>
      </c>
      <c r="J973" s="55">
        <f>Table1[[#This Row],[APU
(units)]]*(1+Table1[[#This Row],[APU Trend]])^4</f>
        <v>111.53700000000002</v>
      </c>
      <c r="K973" s="55">
        <f>Table1[[#This Row],[APU
(units)]]*(1+Table1[[#This Row],[APU Trend]])^5</f>
        <v>100.38330000000003</v>
      </c>
      <c r="L973" s="55">
        <f>Table1[[#This Row],[APU
(units)]]*(1+Table1[[#This Row],[APU Trend]])^6</f>
        <v>90.344970000000032</v>
      </c>
      <c r="M973" s="55">
        <f>Table1[[#This Row],[APU
(units)]]*(1+Table1[[#This Row],[APU Trend]])^7</f>
        <v>81.31047300000003</v>
      </c>
      <c r="N973" s="55">
        <f>Table1[[#This Row],[APU
(units)]]*(1+Table1[[#This Row],[APU Trend]])^8</f>
        <v>73.179425700000024</v>
      </c>
      <c r="O973" s="55">
        <f>Table1[[#This Row],[APU
(units)]]*(1+Table1[[#This Row],[APU Trend]])^9</f>
        <v>65.861483130000025</v>
      </c>
      <c r="P973" s="55">
        <f>Table1[[#This Row],[APU
(units)]]*(1+Table1[[#This Row],[APU Trend]])^10</f>
        <v>59.275334817000029</v>
      </c>
      <c r="Q973" s="55">
        <f>Table1[[#This Row],[APU
(units)]]*(1+Table1[[#This Row],[APU Trend]])^11</f>
        <v>53.347801335300026</v>
      </c>
      <c r="R973" s="55">
        <f>SUM(Table1[[#This Row],[Oct]:[September]])</f>
        <v>1219.8697879823003</v>
      </c>
      <c r="S973" s="55">
        <f>Table1[[#This Row],[On-Hand Stock ($)]]*Table1[[#This Row],[APU Trend]]</f>
        <v>-139.48791646301257</v>
      </c>
      <c r="T973" s="87">
        <v>-0.1</v>
      </c>
      <c r="U973" s="87" t="b">
        <f>IF(AND(Table1[[#This Row],[INVENTROY SIZING]]&lt;0,Table1[[#This Row],[Lead Time (days)]]&lt;30),TRUE,FALSE)</f>
        <v>1</v>
      </c>
      <c r="V973" s="28">
        <v>0.93</v>
      </c>
      <c r="W973" s="28">
        <f>1.65+SQRT((30)*Table1[[#This Row],[Demand variability (COV)]])+(V973*Table1[[#This Row],[APU
(units)]])^2</f>
        <v>25002.034934554522</v>
      </c>
      <c r="X973" s="28">
        <f>(Table1[[#This Row],[INVENTORY IN UNITS ON HAND]]-W973)*Table1[[#This Row],[Std. Price ($)]]</f>
        <v>-335107.50901953917</v>
      </c>
      <c r="Y973" s="28">
        <v>0.76</v>
      </c>
      <c r="Z973" s="28">
        <v>16</v>
      </c>
    </row>
    <row r="974" spans="1:26" x14ac:dyDescent="0.15">
      <c r="A974" s="31">
        <v>38944.518831152222</v>
      </c>
      <c r="B974" s="32">
        <v>15.020759999999999</v>
      </c>
      <c r="C974" s="32">
        <v>380.009355043771</v>
      </c>
      <c r="D974" s="32">
        <f>C974/Table1[[#This Row],[Std. Price ($)]]</f>
        <v>25.298943265438702</v>
      </c>
      <c r="E974" s="28">
        <v>170</v>
      </c>
      <c r="F974" s="28">
        <f>Table1[[#This Row],[APU
(units)]]*(1+Table1[[#This Row],[APU Trend]])^0</f>
        <v>170</v>
      </c>
      <c r="G974" s="28">
        <f>Table1[[#This Row],[APU
(units)]]*(1+Table1[[#This Row],[APU Trend]])^1</f>
        <v>374.00000000000006</v>
      </c>
      <c r="H974" s="28">
        <f>Table1[[#This Row],[APU
(units)]]*(1+Table1[[#This Row],[APU Trend]])^2</f>
        <v>822.80000000000018</v>
      </c>
      <c r="I974" s="55">
        <f>Table1[[#This Row],[APU
(units)]]*(1+Table1[[#This Row],[APU Trend]])^3</f>
        <v>1810.1600000000005</v>
      </c>
      <c r="J974" s="55">
        <f>Table1[[#This Row],[APU
(units)]]*(1+Table1[[#This Row],[APU Trend]])^4</f>
        <v>3982.3520000000012</v>
      </c>
      <c r="K974" s="55">
        <f>Table1[[#This Row],[APU
(units)]]*(1+Table1[[#This Row],[APU Trend]])^5</f>
        <v>8761.1744000000035</v>
      </c>
      <c r="L974" s="55">
        <f>Table1[[#This Row],[APU
(units)]]*(1+Table1[[#This Row],[APU Trend]])^6</f>
        <v>19274.583680000011</v>
      </c>
      <c r="M974" s="55">
        <f>Table1[[#This Row],[APU
(units)]]*(1+Table1[[#This Row],[APU Trend]])^7</f>
        <v>42404.084096000028</v>
      </c>
      <c r="N974" s="55">
        <f>Table1[[#This Row],[APU
(units)]]*(1+Table1[[#This Row],[APU Trend]])^8</f>
        <v>93288.985011200042</v>
      </c>
      <c r="O974" s="55">
        <f>Table1[[#This Row],[APU
(units)]]*(1+Table1[[#This Row],[APU Trend]])^9</f>
        <v>205235.76702464014</v>
      </c>
      <c r="P974" s="55">
        <f>Table1[[#This Row],[APU
(units)]]*(1+Table1[[#This Row],[APU Trend]])^10</f>
        <v>451518.68745420832</v>
      </c>
      <c r="Q974" s="55">
        <f>Table1[[#This Row],[APU
(units)]]*(1+Table1[[#This Row],[APU Trend]])^11</f>
        <v>993341.11239925842</v>
      </c>
      <c r="R974" s="55">
        <f>SUM(Table1[[#This Row],[Oct]:[September]])</f>
        <v>1820983.7060653069</v>
      </c>
      <c r="S974" s="55">
        <f>Table1[[#This Row],[On-Hand Stock ($)]]*Table1[[#This Row],[APU Trend]]</f>
        <v>456.01122605252516</v>
      </c>
      <c r="T974" s="87">
        <v>1.2</v>
      </c>
      <c r="U974" s="87" t="b">
        <f>IF(AND(Table1[[#This Row],[INVENTROY SIZING]]&lt;0,Table1[[#This Row],[Lead Time (days)]]&lt;30),TRUE,FALSE)</f>
        <v>0</v>
      </c>
      <c r="V974" s="28">
        <v>0.86</v>
      </c>
      <c r="W974" s="28">
        <f>1.65+SQRT((30)*Table1[[#This Row],[Demand variability (COV)]])+(V974*Table1[[#This Row],[APU
(units)]])^2</f>
        <v>21380.18878030638</v>
      </c>
      <c r="X974" s="28">
        <f>(Table1[[#This Row],[INVENTORY IN UNITS ON HAND]]-W974)*Table1[[#This Row],[Std. Price ($)]]</f>
        <v>-320766.67506863107</v>
      </c>
      <c r="Y974" s="28">
        <v>0.56000000000000005</v>
      </c>
      <c r="Z974" s="28">
        <v>6</v>
      </c>
    </row>
    <row r="975" spans="1:26" x14ac:dyDescent="0.15">
      <c r="A975" s="31">
        <v>11233.80771266641</v>
      </c>
      <c r="B975" s="32">
        <v>220.62408824999997</v>
      </c>
      <c r="C975" s="32">
        <v>3903.8171229611094</v>
      </c>
      <c r="D975" s="32">
        <f>C975/Table1[[#This Row],[Std. Price ($)]]</f>
        <v>17.694428355155413</v>
      </c>
      <c r="E975" s="28">
        <v>10</v>
      </c>
      <c r="F975" s="28">
        <f>Table1[[#This Row],[APU
(units)]]*(1+Table1[[#This Row],[APU Trend]])^0</f>
        <v>10</v>
      </c>
      <c r="G975" s="28">
        <f>Table1[[#This Row],[APU
(units)]]*(1+Table1[[#This Row],[APU Trend]])^1</f>
        <v>4</v>
      </c>
      <c r="H975" s="28">
        <f>Table1[[#This Row],[APU
(units)]]*(1+Table1[[#This Row],[APU Trend]])^2</f>
        <v>1.6000000000000003</v>
      </c>
      <c r="I975" s="55">
        <f>Table1[[#This Row],[APU
(units)]]*(1+Table1[[#This Row],[APU Trend]])^3</f>
        <v>0.64000000000000012</v>
      </c>
      <c r="J975" s="55">
        <f>Table1[[#This Row],[APU
(units)]]*(1+Table1[[#This Row],[APU Trend]])^4</f>
        <v>0.25600000000000012</v>
      </c>
      <c r="K975" s="55">
        <f>Table1[[#This Row],[APU
(units)]]*(1+Table1[[#This Row],[APU Trend]])^5</f>
        <v>0.10240000000000006</v>
      </c>
      <c r="L975" s="55">
        <f>Table1[[#This Row],[APU
(units)]]*(1+Table1[[#This Row],[APU Trend]])^6</f>
        <v>4.0960000000000024E-2</v>
      </c>
      <c r="M975" s="55">
        <f>Table1[[#This Row],[APU
(units)]]*(1+Table1[[#This Row],[APU Trend]])^7</f>
        <v>1.6384000000000013E-2</v>
      </c>
      <c r="N975" s="55">
        <f>Table1[[#This Row],[APU
(units)]]*(1+Table1[[#This Row],[APU Trend]])^8</f>
        <v>6.5536000000000058E-3</v>
      </c>
      <c r="O975" s="55">
        <f>Table1[[#This Row],[APU
(units)]]*(1+Table1[[#This Row],[APU Trend]])^9</f>
        <v>2.6214400000000022E-3</v>
      </c>
      <c r="P975" s="55">
        <f>Table1[[#This Row],[APU
(units)]]*(1+Table1[[#This Row],[APU Trend]])^10</f>
        <v>1.0485760000000011E-3</v>
      </c>
      <c r="Q975" s="55">
        <f>Table1[[#This Row],[APU
(units)]]*(1+Table1[[#This Row],[APU Trend]])^11</f>
        <v>4.1943040000000045E-4</v>
      </c>
      <c r="R975" s="55">
        <f>SUM(Table1[[#This Row],[Oct]:[September]])</f>
        <v>16.666387046399993</v>
      </c>
      <c r="S975" s="55">
        <f>Table1[[#This Row],[On-Hand Stock ($)]]*Table1[[#This Row],[APU Trend]]</f>
        <v>-2342.2902737766653</v>
      </c>
      <c r="T975" s="87">
        <v>-0.6</v>
      </c>
      <c r="U975" s="87" t="b">
        <f>IF(AND(Table1[[#This Row],[INVENTROY SIZING]]&lt;0,Table1[[#This Row],[Lead Time (days)]]&lt;30),TRUE,FALSE)</f>
        <v>1</v>
      </c>
      <c r="V975" s="28">
        <v>0.77</v>
      </c>
      <c r="W975" s="28">
        <f>1.65+SQRT((30)*Table1[[#This Row],[Demand variability (COV)]])+(V975*Table1[[#This Row],[APU
(units)]])^2</f>
        <v>68.060393247567163</v>
      </c>
      <c r="X975" s="28">
        <f>(Table1[[#This Row],[INVENTORY IN UNITS ON HAND]]-W975)*Table1[[#This Row],[Std. Price ($)]]</f>
        <v>-11111.945083219851</v>
      </c>
      <c r="Y975" s="28">
        <v>1.69</v>
      </c>
      <c r="Z975" s="28">
        <v>27</v>
      </c>
    </row>
    <row r="976" spans="1:26" x14ac:dyDescent="0.15">
      <c r="A976" s="31">
        <v>42687.207780557335</v>
      </c>
      <c r="B976" s="32">
        <v>62.893526019999996</v>
      </c>
      <c r="C976" s="32">
        <v>1238.1329416165572</v>
      </c>
      <c r="D976" s="32">
        <f>C976/Table1[[#This Row],[Std. Price ($)]]</f>
        <v>19.686174714116582</v>
      </c>
      <c r="E976" s="28">
        <v>220</v>
      </c>
      <c r="F976" s="28">
        <f>Table1[[#This Row],[APU
(units)]]*(1+Table1[[#This Row],[APU Trend]])^0</f>
        <v>220</v>
      </c>
      <c r="G976" s="28">
        <f>Table1[[#This Row],[APU
(units)]]*(1+Table1[[#This Row],[APU Trend]])^1</f>
        <v>132</v>
      </c>
      <c r="H976" s="28">
        <f>Table1[[#This Row],[APU
(units)]]*(1+Table1[[#This Row],[APU Trend]])^2</f>
        <v>79.2</v>
      </c>
      <c r="I976" s="55">
        <f>Table1[[#This Row],[APU
(units)]]*(1+Table1[[#This Row],[APU Trend]])^3</f>
        <v>47.519999999999996</v>
      </c>
      <c r="J976" s="55">
        <f>Table1[[#This Row],[APU
(units)]]*(1+Table1[[#This Row],[APU Trend]])^4</f>
        <v>28.511999999999997</v>
      </c>
      <c r="K976" s="55">
        <f>Table1[[#This Row],[APU
(units)]]*(1+Table1[[#This Row],[APU Trend]])^5</f>
        <v>17.107199999999999</v>
      </c>
      <c r="L976" s="55">
        <f>Table1[[#This Row],[APU
(units)]]*(1+Table1[[#This Row],[APU Trend]])^6</f>
        <v>10.26432</v>
      </c>
      <c r="M976" s="55">
        <f>Table1[[#This Row],[APU
(units)]]*(1+Table1[[#This Row],[APU Trend]])^7</f>
        <v>6.1585919999999996</v>
      </c>
      <c r="N976" s="55">
        <f>Table1[[#This Row],[APU
(units)]]*(1+Table1[[#This Row],[APU Trend]])^8</f>
        <v>3.6951551999999994</v>
      </c>
      <c r="O976" s="55">
        <f>Table1[[#This Row],[APU
(units)]]*(1+Table1[[#This Row],[APU Trend]])^9</f>
        <v>2.2170931199999999</v>
      </c>
      <c r="P976" s="55">
        <f>Table1[[#This Row],[APU
(units)]]*(1+Table1[[#This Row],[APU Trend]])^10</f>
        <v>1.3302558719999997</v>
      </c>
      <c r="Q976" s="55">
        <f>Table1[[#This Row],[APU
(units)]]*(1+Table1[[#This Row],[APU Trend]])^11</f>
        <v>0.79815352319999988</v>
      </c>
      <c r="R976" s="55">
        <f>SUM(Table1[[#This Row],[Oct]:[September]])</f>
        <v>548.80276971519993</v>
      </c>
      <c r="S976" s="55">
        <f>Table1[[#This Row],[On-Hand Stock ($)]]*Table1[[#This Row],[APU Trend]]</f>
        <v>-495.25317664662293</v>
      </c>
      <c r="T976" s="87">
        <v>-0.4</v>
      </c>
      <c r="U976" s="87" t="b">
        <f>IF(AND(Table1[[#This Row],[INVENTROY SIZING]]&lt;0,Table1[[#This Row],[Lead Time (days)]]&lt;30),TRUE,FALSE)</f>
        <v>1</v>
      </c>
      <c r="V976" s="28">
        <v>0.95</v>
      </c>
      <c r="W976" s="28">
        <f>1.65+SQRT((30)*Table1[[#This Row],[Demand variability (COV)]])+(V976*Table1[[#This Row],[APU
(units)]])^2</f>
        <v>43687.031780460042</v>
      </c>
      <c r="X976" s="28">
        <f>(Table1[[#This Row],[INVENTORY IN UNITS ON HAND]]-W976)*Table1[[#This Row],[Std. Price ($)]]</f>
        <v>-2746393.337079314</v>
      </c>
      <c r="Y976" s="28">
        <v>0.64</v>
      </c>
      <c r="Z976" s="28">
        <v>3</v>
      </c>
    </row>
    <row r="977" spans="1:26" x14ac:dyDescent="0.15">
      <c r="A977" s="31">
        <v>5477.9446211135173</v>
      </c>
      <c r="B977" s="32">
        <v>26.296850809999999</v>
      </c>
      <c r="C977" s="32">
        <v>351.28425043553131</v>
      </c>
      <c r="D977" s="32">
        <f>C977/Table1[[#This Row],[Std. Price ($)]]</f>
        <v>13.358415156766496</v>
      </c>
      <c r="E977" s="28">
        <v>42</v>
      </c>
      <c r="F977" s="28">
        <f>Table1[[#This Row],[APU
(units)]]*(1+Table1[[#This Row],[APU Trend]])^0</f>
        <v>42</v>
      </c>
      <c r="G977" s="28">
        <f>Table1[[#This Row],[APU
(units)]]*(1+Table1[[#This Row],[APU Trend]])^1</f>
        <v>92.4</v>
      </c>
      <c r="H977" s="28">
        <f>Table1[[#This Row],[APU
(units)]]*(1+Table1[[#This Row],[APU Trend]])^2</f>
        <v>203.28000000000003</v>
      </c>
      <c r="I977" s="55">
        <f>Table1[[#This Row],[APU
(units)]]*(1+Table1[[#This Row],[APU Trend]])^3</f>
        <v>447.21600000000012</v>
      </c>
      <c r="J977" s="55">
        <f>Table1[[#This Row],[APU
(units)]]*(1+Table1[[#This Row],[APU Trend]])^4</f>
        <v>983.87520000000029</v>
      </c>
      <c r="K977" s="55">
        <f>Table1[[#This Row],[APU
(units)]]*(1+Table1[[#This Row],[APU Trend]])^5</f>
        <v>2164.5254400000008</v>
      </c>
      <c r="L977" s="55">
        <f>Table1[[#This Row],[APU
(units)]]*(1+Table1[[#This Row],[APU Trend]])^6</f>
        <v>4761.955968000002</v>
      </c>
      <c r="M977" s="55">
        <f>Table1[[#This Row],[APU
(units)]]*(1+Table1[[#This Row],[APU Trend]])^7</f>
        <v>10476.303129600006</v>
      </c>
      <c r="N977" s="55">
        <f>Table1[[#This Row],[APU
(units)]]*(1+Table1[[#This Row],[APU Trend]])^8</f>
        <v>23047.866885120013</v>
      </c>
      <c r="O977" s="55">
        <f>Table1[[#This Row],[APU
(units)]]*(1+Table1[[#This Row],[APU Trend]])^9</f>
        <v>50705.307147264029</v>
      </c>
      <c r="P977" s="55">
        <f>Table1[[#This Row],[APU
(units)]]*(1+Table1[[#This Row],[APU Trend]])^10</f>
        <v>111551.67572398088</v>
      </c>
      <c r="Q977" s="55">
        <f>Table1[[#This Row],[APU
(units)]]*(1+Table1[[#This Row],[APU Trend]])^11</f>
        <v>245413.68659275796</v>
      </c>
      <c r="R977" s="55">
        <f>SUM(Table1[[#This Row],[Oct]:[September]])</f>
        <v>449890.0920867229</v>
      </c>
      <c r="S977" s="55">
        <f>Table1[[#This Row],[On-Hand Stock ($)]]*Table1[[#This Row],[APU Trend]]</f>
        <v>421.54110052263758</v>
      </c>
      <c r="T977" s="87">
        <v>1.2</v>
      </c>
      <c r="U977" s="87" t="b">
        <f>IF(AND(Table1[[#This Row],[INVENTROY SIZING]]&lt;0,Table1[[#This Row],[Lead Time (days)]]&lt;30),TRUE,FALSE)</f>
        <v>0</v>
      </c>
      <c r="V977" s="28">
        <v>0.98</v>
      </c>
      <c r="W977" s="28">
        <f>1.65+SQRT((30)*Table1[[#This Row],[Demand variability (COV)]])+(V977*Table1[[#This Row],[APU
(units)]])^2</f>
        <v>1702.7669700231731</v>
      </c>
      <c r="X977" s="28">
        <f>(Table1[[#This Row],[INVENTORY IN UNITS ON HAND]]-W977)*Table1[[#This Row],[Std. Price ($)]]</f>
        <v>-44426.124724459594</v>
      </c>
      <c r="Y977" s="28">
        <v>1.62</v>
      </c>
      <c r="Z977" s="28">
        <v>5</v>
      </c>
    </row>
    <row r="978" spans="1:26" x14ac:dyDescent="0.15">
      <c r="A978" s="31">
        <v>54362.082734698379</v>
      </c>
      <c r="B978" s="32">
        <v>125.14608328999999</v>
      </c>
      <c r="C978" s="32">
        <v>30968.299341780661</v>
      </c>
      <c r="D978" s="32">
        <f>C978/Table1[[#This Row],[Std. Price ($)]]</f>
        <v>247.45719983915177</v>
      </c>
      <c r="E978" s="28">
        <v>220</v>
      </c>
      <c r="F978" s="28">
        <f>Table1[[#This Row],[APU
(units)]]*(1+Table1[[#This Row],[APU Trend]])^0</f>
        <v>220</v>
      </c>
      <c r="G978" s="28">
        <f>Table1[[#This Row],[APU
(units)]]*(1+Table1[[#This Row],[APU Trend]])^1</f>
        <v>198</v>
      </c>
      <c r="H978" s="28">
        <f>Table1[[#This Row],[APU
(units)]]*(1+Table1[[#This Row],[APU Trend]])^2</f>
        <v>178.20000000000002</v>
      </c>
      <c r="I978" s="55">
        <f>Table1[[#This Row],[APU
(units)]]*(1+Table1[[#This Row],[APU Trend]])^3</f>
        <v>160.38000000000002</v>
      </c>
      <c r="J978" s="55">
        <f>Table1[[#This Row],[APU
(units)]]*(1+Table1[[#This Row],[APU Trend]])^4</f>
        <v>144.34200000000004</v>
      </c>
      <c r="K978" s="55">
        <f>Table1[[#This Row],[APU
(units)]]*(1+Table1[[#This Row],[APU Trend]])^5</f>
        <v>129.90780000000004</v>
      </c>
      <c r="L978" s="55">
        <f>Table1[[#This Row],[APU
(units)]]*(1+Table1[[#This Row],[APU Trend]])^6</f>
        <v>116.91702000000004</v>
      </c>
      <c r="M978" s="55">
        <f>Table1[[#This Row],[APU
(units)]]*(1+Table1[[#This Row],[APU Trend]])^7</f>
        <v>105.22531800000003</v>
      </c>
      <c r="N978" s="55">
        <f>Table1[[#This Row],[APU
(units)]]*(1+Table1[[#This Row],[APU Trend]])^8</f>
        <v>94.702786200000034</v>
      </c>
      <c r="O978" s="55">
        <f>Table1[[#This Row],[APU
(units)]]*(1+Table1[[#This Row],[APU Trend]])^9</f>
        <v>85.232507580000032</v>
      </c>
      <c r="P978" s="55">
        <f>Table1[[#This Row],[APU
(units)]]*(1+Table1[[#This Row],[APU Trend]])^10</f>
        <v>76.709256822000029</v>
      </c>
      <c r="Q978" s="55">
        <f>Table1[[#This Row],[APU
(units)]]*(1+Table1[[#This Row],[APU Trend]])^11</f>
        <v>69.038331139800036</v>
      </c>
      <c r="R978" s="55">
        <f>SUM(Table1[[#This Row],[Oct]:[September]])</f>
        <v>1578.6550197418001</v>
      </c>
      <c r="S978" s="55">
        <f>Table1[[#This Row],[On-Hand Stock ($)]]*Table1[[#This Row],[APU Trend]]</f>
        <v>-3096.8299341780662</v>
      </c>
      <c r="T978" s="87">
        <v>-0.1</v>
      </c>
      <c r="U978" s="87" t="b">
        <f>IF(AND(Table1[[#This Row],[INVENTROY SIZING]]&lt;0,Table1[[#This Row],[Lead Time (days)]]&lt;30),TRUE,FALSE)</f>
        <v>1</v>
      </c>
      <c r="V978" s="28">
        <v>1</v>
      </c>
      <c r="W978" s="28">
        <f>1.65+SQRT((30)*Table1[[#This Row],[Demand variability (COV)]])+(V978*Table1[[#This Row],[APU
(units)]])^2</f>
        <v>48407.235696017509</v>
      </c>
      <c r="X978" s="28">
        <f>(Table1[[#This Row],[INVENTORY IN UNITS ON HAND]]-W978)*Table1[[#This Row],[Std. Price ($)]]</f>
        <v>-6027007.6509106867</v>
      </c>
      <c r="Y978" s="28">
        <v>1.04</v>
      </c>
      <c r="Z978" s="28">
        <v>28</v>
      </c>
    </row>
    <row r="979" spans="1:26" x14ac:dyDescent="0.15">
      <c r="A979" s="31">
        <v>29891.194711443248</v>
      </c>
      <c r="B979" s="32">
        <v>9.4867494400000005</v>
      </c>
      <c r="C979" s="32">
        <v>1223.4978025701323</v>
      </c>
      <c r="D979" s="32">
        <f>C979/Table1[[#This Row],[Std. Price ($)]]</f>
        <v>128.96912797247148</v>
      </c>
      <c r="E979" s="28">
        <v>114</v>
      </c>
      <c r="F979" s="28">
        <f>Table1[[#This Row],[APU
(units)]]*(1+Table1[[#This Row],[APU Trend]])^0</f>
        <v>114</v>
      </c>
      <c r="G979" s="28">
        <f>Table1[[#This Row],[APU
(units)]]*(1+Table1[[#This Row],[APU Trend]])^1</f>
        <v>250.8</v>
      </c>
      <c r="H979" s="28">
        <f>Table1[[#This Row],[APU
(units)]]*(1+Table1[[#This Row],[APU Trend]])^2</f>
        <v>551.7600000000001</v>
      </c>
      <c r="I979" s="55">
        <f>Table1[[#This Row],[APU
(units)]]*(1+Table1[[#This Row],[APU Trend]])^3</f>
        <v>1213.8720000000003</v>
      </c>
      <c r="J979" s="55">
        <f>Table1[[#This Row],[APU
(units)]]*(1+Table1[[#This Row],[APU Trend]])^4</f>
        <v>2670.5184000000008</v>
      </c>
      <c r="K979" s="55">
        <f>Table1[[#This Row],[APU
(units)]]*(1+Table1[[#This Row],[APU Trend]])^5</f>
        <v>5875.1404800000018</v>
      </c>
      <c r="L979" s="55">
        <f>Table1[[#This Row],[APU
(units)]]*(1+Table1[[#This Row],[APU Trend]])^6</f>
        <v>12925.309056000006</v>
      </c>
      <c r="M979" s="55">
        <f>Table1[[#This Row],[APU
(units)]]*(1+Table1[[#This Row],[APU Trend]])^7</f>
        <v>28435.679923200016</v>
      </c>
      <c r="N979" s="55">
        <f>Table1[[#This Row],[APU
(units)]]*(1+Table1[[#This Row],[APU Trend]])^8</f>
        <v>62558.495831040032</v>
      </c>
      <c r="O979" s="55">
        <f>Table1[[#This Row],[APU
(units)]]*(1+Table1[[#This Row],[APU Trend]])^9</f>
        <v>137628.69082828809</v>
      </c>
      <c r="P979" s="55">
        <f>Table1[[#This Row],[APU
(units)]]*(1+Table1[[#This Row],[APU Trend]])^10</f>
        <v>302783.1198222338</v>
      </c>
      <c r="Q979" s="55">
        <f>Table1[[#This Row],[APU
(units)]]*(1+Table1[[#This Row],[APU Trend]])^11</f>
        <v>666122.86360891454</v>
      </c>
      <c r="R979" s="55">
        <f>SUM(Table1[[#This Row],[Oct]:[September]])</f>
        <v>1221130.2499496765</v>
      </c>
      <c r="S979" s="55">
        <f>Table1[[#This Row],[On-Hand Stock ($)]]*Table1[[#This Row],[APU Trend]]</f>
        <v>1468.1973630841587</v>
      </c>
      <c r="T979" s="87">
        <v>1.2</v>
      </c>
      <c r="U979" s="87" t="b">
        <f>IF(AND(Table1[[#This Row],[INVENTROY SIZING]]&lt;0,Table1[[#This Row],[Lead Time (days)]]&lt;30),TRUE,FALSE)</f>
        <v>0</v>
      </c>
      <c r="V979" s="28">
        <v>0.8</v>
      </c>
      <c r="W979" s="28">
        <f>1.65+SQRT((30)*Table1[[#This Row],[Demand variability (COV)]])+(V979*Table1[[#This Row],[APU
(units)]])^2</f>
        <v>8324.7291488719493</v>
      </c>
      <c r="X979" s="28">
        <f>(Table1[[#This Row],[INVENTORY IN UNITS ON HAND]]-W979)*Table1[[#This Row],[Std. Price ($)]]</f>
        <v>-77751.121788642515</v>
      </c>
      <c r="Y979" s="28">
        <v>1.06</v>
      </c>
      <c r="Z979" s="28">
        <v>21</v>
      </c>
    </row>
    <row r="980" spans="1:26" x14ac:dyDescent="0.15">
      <c r="A980" s="31">
        <v>49843.969563489634</v>
      </c>
      <c r="B980" s="32">
        <v>11.450469999999999</v>
      </c>
      <c r="C980" s="32">
        <v>7454.3820604375842</v>
      </c>
      <c r="D980" s="32">
        <f>C980/Table1[[#This Row],[Std. Price ($)]]</f>
        <v>651.01101181327795</v>
      </c>
      <c r="E980" s="28">
        <v>372</v>
      </c>
      <c r="F980" s="28">
        <f>Table1[[#This Row],[APU
(units)]]*(1+Table1[[#This Row],[APU Trend]])^0</f>
        <v>372</v>
      </c>
      <c r="G980" s="28">
        <f>Table1[[#This Row],[APU
(units)]]*(1+Table1[[#This Row],[APU Trend]])^1</f>
        <v>669.6</v>
      </c>
      <c r="H980" s="28">
        <f>Table1[[#This Row],[APU
(units)]]*(1+Table1[[#This Row],[APU Trend]])^2</f>
        <v>1205.28</v>
      </c>
      <c r="I980" s="55">
        <f>Table1[[#This Row],[APU
(units)]]*(1+Table1[[#This Row],[APU Trend]])^3</f>
        <v>2169.5040000000004</v>
      </c>
      <c r="J980" s="55">
        <f>Table1[[#This Row],[APU
(units)]]*(1+Table1[[#This Row],[APU Trend]])^4</f>
        <v>3905.1072000000008</v>
      </c>
      <c r="K980" s="55">
        <f>Table1[[#This Row],[APU
(units)]]*(1+Table1[[#This Row],[APU Trend]])^5</f>
        <v>7029.1929600000021</v>
      </c>
      <c r="L980" s="55">
        <f>Table1[[#This Row],[APU
(units)]]*(1+Table1[[#This Row],[APU Trend]])^6</f>
        <v>12652.547328000004</v>
      </c>
      <c r="M980" s="55">
        <f>Table1[[#This Row],[APU
(units)]]*(1+Table1[[#This Row],[APU Trend]])^7</f>
        <v>22774.585190400008</v>
      </c>
      <c r="N980" s="55">
        <f>Table1[[#This Row],[APU
(units)]]*(1+Table1[[#This Row],[APU Trend]])^8</f>
        <v>40994.253342720018</v>
      </c>
      <c r="O980" s="55">
        <f>Table1[[#This Row],[APU
(units)]]*(1+Table1[[#This Row],[APU Trend]])^9</f>
        <v>73789.656016896028</v>
      </c>
      <c r="P980" s="55">
        <f>Table1[[#This Row],[APU
(units)]]*(1+Table1[[#This Row],[APU Trend]])^10</f>
        <v>132821.38083041285</v>
      </c>
      <c r="Q980" s="55">
        <f>Table1[[#This Row],[APU
(units)]]*(1+Table1[[#This Row],[APU Trend]])^11</f>
        <v>239078.48549474316</v>
      </c>
      <c r="R980" s="55">
        <f>SUM(Table1[[#This Row],[Oct]:[September]])</f>
        <v>537461.59236317198</v>
      </c>
      <c r="S980" s="55">
        <f>Table1[[#This Row],[On-Hand Stock ($)]]*Table1[[#This Row],[APU Trend]]</f>
        <v>5963.5056483500675</v>
      </c>
      <c r="T980" s="87">
        <v>0.8</v>
      </c>
      <c r="U980" s="87" t="b">
        <f>IF(AND(Table1[[#This Row],[INVENTROY SIZING]]&lt;0,Table1[[#This Row],[Lead Time (days)]]&lt;30),TRUE,FALSE)</f>
        <v>0</v>
      </c>
      <c r="V980" s="28">
        <v>0.75</v>
      </c>
      <c r="W980" s="28">
        <f>1.65+SQRT((30)*Table1[[#This Row],[Demand variability (COV)]])+(V980*Table1[[#This Row],[APU
(units)]])^2</f>
        <v>77849.534765791221</v>
      </c>
      <c r="X980" s="28">
        <f>(Table1[[#This Row],[INVENTORY IN UNITS ON HAND]]-W980)*Table1[[#This Row],[Std. Price ($)]]</f>
        <v>-883959.38028921187</v>
      </c>
      <c r="Y980" s="28">
        <v>1.58</v>
      </c>
      <c r="Z980" s="28">
        <v>27</v>
      </c>
    </row>
    <row r="981" spans="1:26" x14ac:dyDescent="0.15">
      <c r="A981" s="31">
        <v>60104.76149723991</v>
      </c>
      <c r="B981" s="32">
        <v>15.870854089999998</v>
      </c>
      <c r="C981" s="32">
        <v>7937.8565578188727</v>
      </c>
      <c r="D981" s="32">
        <f>C981/Table1[[#This Row],[Std. Price ($)]]</f>
        <v>500.15308015593217</v>
      </c>
      <c r="E981" s="28">
        <v>170</v>
      </c>
      <c r="F981" s="28">
        <f>Table1[[#This Row],[APU
(units)]]*(1+Table1[[#This Row],[APU Trend]])^0</f>
        <v>170</v>
      </c>
      <c r="G981" s="28">
        <f>Table1[[#This Row],[APU
(units)]]*(1+Table1[[#This Row],[APU Trend]])^1</f>
        <v>153</v>
      </c>
      <c r="H981" s="28">
        <f>Table1[[#This Row],[APU
(units)]]*(1+Table1[[#This Row],[APU Trend]])^2</f>
        <v>137.70000000000002</v>
      </c>
      <c r="I981" s="55">
        <f>Table1[[#This Row],[APU
(units)]]*(1+Table1[[#This Row],[APU Trend]])^3</f>
        <v>123.93000000000002</v>
      </c>
      <c r="J981" s="55">
        <f>Table1[[#This Row],[APU
(units)]]*(1+Table1[[#This Row],[APU Trend]])^4</f>
        <v>111.53700000000002</v>
      </c>
      <c r="K981" s="55">
        <f>Table1[[#This Row],[APU
(units)]]*(1+Table1[[#This Row],[APU Trend]])^5</f>
        <v>100.38330000000003</v>
      </c>
      <c r="L981" s="55">
        <f>Table1[[#This Row],[APU
(units)]]*(1+Table1[[#This Row],[APU Trend]])^6</f>
        <v>90.344970000000032</v>
      </c>
      <c r="M981" s="55">
        <f>Table1[[#This Row],[APU
(units)]]*(1+Table1[[#This Row],[APU Trend]])^7</f>
        <v>81.31047300000003</v>
      </c>
      <c r="N981" s="55">
        <f>Table1[[#This Row],[APU
(units)]]*(1+Table1[[#This Row],[APU Trend]])^8</f>
        <v>73.179425700000024</v>
      </c>
      <c r="O981" s="55">
        <f>Table1[[#This Row],[APU
(units)]]*(1+Table1[[#This Row],[APU Trend]])^9</f>
        <v>65.861483130000025</v>
      </c>
      <c r="P981" s="55">
        <f>Table1[[#This Row],[APU
(units)]]*(1+Table1[[#This Row],[APU Trend]])^10</f>
        <v>59.275334817000029</v>
      </c>
      <c r="Q981" s="55">
        <f>Table1[[#This Row],[APU
(units)]]*(1+Table1[[#This Row],[APU Trend]])^11</f>
        <v>53.347801335300026</v>
      </c>
      <c r="R981" s="55">
        <f>SUM(Table1[[#This Row],[Oct]:[September]])</f>
        <v>1219.8697879823003</v>
      </c>
      <c r="S981" s="55">
        <f>Table1[[#This Row],[On-Hand Stock ($)]]*Table1[[#This Row],[APU Trend]]</f>
        <v>-793.78565578188727</v>
      </c>
      <c r="T981" s="87">
        <v>-0.1</v>
      </c>
      <c r="U981" s="87" t="b">
        <f>IF(AND(Table1[[#This Row],[INVENTROY SIZING]]&lt;0,Table1[[#This Row],[Lead Time (days)]]&lt;30),TRUE,FALSE)</f>
        <v>0</v>
      </c>
      <c r="V981" s="28">
        <v>0.96</v>
      </c>
      <c r="W981" s="28">
        <f>1.65+SQRT((30)*Table1[[#This Row],[Demand variability (COV)]])+(V981*Table1[[#This Row],[APU
(units)]])^2</f>
        <v>26641.172045058494</v>
      </c>
      <c r="X981" s="28">
        <f>(Table1[[#This Row],[INVENTORY IN UNITS ON HAND]]-W981)*Table1[[#This Row],[Std. Price ($)]]</f>
        <v>-414880.29775589134</v>
      </c>
      <c r="Y981" s="28">
        <v>0.93</v>
      </c>
      <c r="Z981" s="28">
        <v>77</v>
      </c>
    </row>
    <row r="982" spans="1:26" x14ac:dyDescent="0.15">
      <c r="A982" s="31">
        <v>81043.205687688052</v>
      </c>
      <c r="B982" s="32">
        <v>133.58429966</v>
      </c>
      <c r="C982" s="32">
        <v>5451.4668933823823</v>
      </c>
      <c r="D982" s="32">
        <f>C982/Table1[[#This Row],[Std. Price ($)]]</f>
        <v>40.809188708983811</v>
      </c>
      <c r="E982" s="28">
        <v>186</v>
      </c>
      <c r="F982" s="28">
        <f>Table1[[#This Row],[APU
(units)]]*(1+Table1[[#This Row],[APU Trend]])^0</f>
        <v>186</v>
      </c>
      <c r="G982" s="28">
        <f>Table1[[#This Row],[APU
(units)]]*(1+Table1[[#This Row],[APU Trend]])^1</f>
        <v>148.80000000000001</v>
      </c>
      <c r="H982" s="28">
        <f>Table1[[#This Row],[APU
(units)]]*(1+Table1[[#This Row],[APU Trend]])^2</f>
        <v>119.04000000000002</v>
      </c>
      <c r="I982" s="55">
        <f>Table1[[#This Row],[APU
(units)]]*(1+Table1[[#This Row],[APU Trend]])^3</f>
        <v>95.232000000000028</v>
      </c>
      <c r="J982" s="55">
        <f>Table1[[#This Row],[APU
(units)]]*(1+Table1[[#This Row],[APU Trend]])^4</f>
        <v>76.185600000000036</v>
      </c>
      <c r="K982" s="55">
        <f>Table1[[#This Row],[APU
(units)]]*(1+Table1[[#This Row],[APU Trend]])^5</f>
        <v>60.948480000000039</v>
      </c>
      <c r="L982" s="55">
        <f>Table1[[#This Row],[APU
(units)]]*(1+Table1[[#This Row],[APU Trend]])^6</f>
        <v>48.758784000000027</v>
      </c>
      <c r="M982" s="55">
        <f>Table1[[#This Row],[APU
(units)]]*(1+Table1[[#This Row],[APU Trend]])^7</f>
        <v>39.007027200000032</v>
      </c>
      <c r="N982" s="55">
        <f>Table1[[#This Row],[APU
(units)]]*(1+Table1[[#This Row],[APU Trend]])^8</f>
        <v>31.205621760000028</v>
      </c>
      <c r="O982" s="55">
        <f>Table1[[#This Row],[APU
(units)]]*(1+Table1[[#This Row],[APU Trend]])^9</f>
        <v>24.964497408000021</v>
      </c>
      <c r="P982" s="55">
        <f>Table1[[#This Row],[APU
(units)]]*(1+Table1[[#This Row],[APU Trend]])^10</f>
        <v>19.971597926400023</v>
      </c>
      <c r="Q982" s="55">
        <f>Table1[[#This Row],[APU
(units)]]*(1+Table1[[#This Row],[APU Trend]])^11</f>
        <v>15.977278341120018</v>
      </c>
      <c r="R982" s="55">
        <f>SUM(Table1[[#This Row],[Oct]:[September]])</f>
        <v>866.09088663552029</v>
      </c>
      <c r="S982" s="55">
        <f>Table1[[#This Row],[On-Hand Stock ($)]]*Table1[[#This Row],[APU Trend]]</f>
        <v>-1090.2933786764766</v>
      </c>
      <c r="T982" s="87">
        <v>-0.2</v>
      </c>
      <c r="U982" s="87" t="b">
        <f>IF(AND(Table1[[#This Row],[INVENTROY SIZING]]&lt;0,Table1[[#This Row],[Lead Time (days)]]&lt;30),TRUE,FALSE)</f>
        <v>1</v>
      </c>
      <c r="V982" s="28">
        <v>1</v>
      </c>
      <c r="W982" s="28">
        <f>1.65+SQRT((30)*Table1[[#This Row],[Demand variability (COV)]])+(V982*Table1[[#This Row],[APU
(units)]])^2</f>
        <v>34600.890370349203</v>
      </c>
      <c r="X982" s="28">
        <f>(Table1[[#This Row],[INVENTORY IN UNITS ON HAND]]-W982)*Table1[[#This Row],[Std. Price ($)]]</f>
        <v>-4616684.2408421542</v>
      </c>
      <c r="Y982" s="28">
        <v>0.35</v>
      </c>
      <c r="Z982" s="28">
        <v>16</v>
      </c>
    </row>
    <row r="983" spans="1:26" x14ac:dyDescent="0.15">
      <c r="A983" s="31">
        <v>86262.200539299563</v>
      </c>
      <c r="B983" s="32">
        <v>6.843682199999999</v>
      </c>
      <c r="C983" s="32">
        <v>108.27490377739566</v>
      </c>
      <c r="D983" s="32">
        <f>C983/Table1[[#This Row],[Std. Price ($)]]</f>
        <v>15.821147244007864</v>
      </c>
      <c r="E983" s="28">
        <v>58</v>
      </c>
      <c r="F983" s="28">
        <f>Table1[[#This Row],[APU
(units)]]*(1+Table1[[#This Row],[APU Trend]])^0</f>
        <v>58</v>
      </c>
      <c r="G983" s="28">
        <f>Table1[[#This Row],[APU
(units)]]*(1+Table1[[#This Row],[APU Trend]])^1</f>
        <v>145</v>
      </c>
      <c r="H983" s="28">
        <f>Table1[[#This Row],[APU
(units)]]*(1+Table1[[#This Row],[APU Trend]])^2</f>
        <v>362.5</v>
      </c>
      <c r="I983" s="55">
        <f>Table1[[#This Row],[APU
(units)]]*(1+Table1[[#This Row],[APU Trend]])^3</f>
        <v>906.25</v>
      </c>
      <c r="J983" s="55">
        <f>Table1[[#This Row],[APU
(units)]]*(1+Table1[[#This Row],[APU Trend]])^4</f>
        <v>2265.625</v>
      </c>
      <c r="K983" s="55">
        <f>Table1[[#This Row],[APU
(units)]]*(1+Table1[[#This Row],[APU Trend]])^5</f>
        <v>5664.0625</v>
      </c>
      <c r="L983" s="55">
        <f>Table1[[#This Row],[APU
(units)]]*(1+Table1[[#This Row],[APU Trend]])^6</f>
        <v>14160.15625</v>
      </c>
      <c r="M983" s="55">
        <f>Table1[[#This Row],[APU
(units)]]*(1+Table1[[#This Row],[APU Trend]])^7</f>
        <v>35400.390625</v>
      </c>
      <c r="N983" s="55">
        <f>Table1[[#This Row],[APU
(units)]]*(1+Table1[[#This Row],[APU Trend]])^8</f>
        <v>88500.9765625</v>
      </c>
      <c r="O983" s="55">
        <f>Table1[[#This Row],[APU
(units)]]*(1+Table1[[#This Row],[APU Trend]])^9</f>
        <v>221252.44140625</v>
      </c>
      <c r="P983" s="55">
        <f>Table1[[#This Row],[APU
(units)]]*(1+Table1[[#This Row],[APU Trend]])^10</f>
        <v>553131.103515625</v>
      </c>
      <c r="Q983" s="55">
        <f>Table1[[#This Row],[APU
(units)]]*(1+Table1[[#This Row],[APU Trend]])^11</f>
        <v>1382827.7587890625</v>
      </c>
      <c r="R983" s="55">
        <f>SUM(Table1[[#This Row],[Oct]:[September]])</f>
        <v>2304674.2646484375</v>
      </c>
      <c r="S983" s="55">
        <f>Table1[[#This Row],[On-Hand Stock ($)]]*Table1[[#This Row],[APU Trend]]</f>
        <v>162.4123556660935</v>
      </c>
      <c r="T983" s="87">
        <v>1.5</v>
      </c>
      <c r="U983" s="87" t="b">
        <f>IF(AND(Table1[[#This Row],[INVENTROY SIZING]]&lt;0,Table1[[#This Row],[Lead Time (days)]]&lt;30),TRUE,FALSE)</f>
        <v>0</v>
      </c>
      <c r="V983" s="28">
        <v>1</v>
      </c>
      <c r="W983" s="28">
        <f>1.65+SQRT((30)*Table1[[#This Row],[Demand variability (COV)]])+(V983*Table1[[#This Row],[APU
(units)]])^2</f>
        <v>3371.8225197448046</v>
      </c>
      <c r="X983" s="28">
        <f>(Table1[[#This Row],[INVENTORY IN UNITS ON HAND]]-W983)*Table1[[#This Row],[Std. Price ($)]]</f>
        <v>-22967.406856159269</v>
      </c>
      <c r="Y983" s="28">
        <v>1.27</v>
      </c>
      <c r="Z983" s="28">
        <v>5</v>
      </c>
    </row>
    <row r="984" spans="1:26" x14ac:dyDescent="0.15">
      <c r="A984" s="31">
        <v>2893.48808816986</v>
      </c>
      <c r="B984" s="32">
        <v>25.233847809999997</v>
      </c>
      <c r="C984" s="32">
        <v>3682.5345103111563</v>
      </c>
      <c r="D984" s="32">
        <f>C984/Table1[[#This Row],[Std. Price ($)]]</f>
        <v>145.93630499950126</v>
      </c>
      <c r="E984" s="28">
        <v>204</v>
      </c>
      <c r="F984" s="28">
        <f>Table1[[#This Row],[APU
(units)]]*(1+Table1[[#This Row],[APU Trend]])^0</f>
        <v>204</v>
      </c>
      <c r="G984" s="28">
        <f>Table1[[#This Row],[APU
(units)]]*(1+Table1[[#This Row],[APU Trend]])^1</f>
        <v>122.39999999999999</v>
      </c>
      <c r="H984" s="28">
        <f>Table1[[#This Row],[APU
(units)]]*(1+Table1[[#This Row],[APU Trend]])^2</f>
        <v>73.44</v>
      </c>
      <c r="I984" s="55">
        <f>Table1[[#This Row],[APU
(units)]]*(1+Table1[[#This Row],[APU Trend]])^3</f>
        <v>44.064</v>
      </c>
      <c r="J984" s="55">
        <f>Table1[[#This Row],[APU
(units)]]*(1+Table1[[#This Row],[APU Trend]])^4</f>
        <v>26.438399999999998</v>
      </c>
      <c r="K984" s="55">
        <f>Table1[[#This Row],[APU
(units)]]*(1+Table1[[#This Row],[APU Trend]])^5</f>
        <v>15.86304</v>
      </c>
      <c r="L984" s="55">
        <f>Table1[[#This Row],[APU
(units)]]*(1+Table1[[#This Row],[APU Trend]])^6</f>
        <v>9.5178239999999992</v>
      </c>
      <c r="M984" s="55">
        <f>Table1[[#This Row],[APU
(units)]]*(1+Table1[[#This Row],[APU Trend]])^7</f>
        <v>5.7106943999999995</v>
      </c>
      <c r="N984" s="55">
        <f>Table1[[#This Row],[APU
(units)]]*(1+Table1[[#This Row],[APU Trend]])^8</f>
        <v>3.4264166399999993</v>
      </c>
      <c r="O984" s="55">
        <f>Table1[[#This Row],[APU
(units)]]*(1+Table1[[#This Row],[APU Trend]])^9</f>
        <v>2.055849984</v>
      </c>
      <c r="P984" s="55">
        <f>Table1[[#This Row],[APU
(units)]]*(1+Table1[[#This Row],[APU Trend]])^10</f>
        <v>1.2335099903999998</v>
      </c>
      <c r="Q984" s="55">
        <f>Table1[[#This Row],[APU
(units)]]*(1+Table1[[#This Row],[APU Trend]])^11</f>
        <v>0.7401059942399999</v>
      </c>
      <c r="R984" s="55">
        <f>SUM(Table1[[#This Row],[Oct]:[September]])</f>
        <v>508.88984100864013</v>
      </c>
      <c r="S984" s="55">
        <f>Table1[[#This Row],[On-Hand Stock ($)]]*Table1[[#This Row],[APU Trend]]</f>
        <v>-1473.0138041244627</v>
      </c>
      <c r="T984" s="87">
        <v>-0.4</v>
      </c>
      <c r="U984" s="87" t="b">
        <f>IF(AND(Table1[[#This Row],[INVENTROY SIZING]]&lt;0,Table1[[#This Row],[Lead Time (days)]]&lt;30),TRUE,FALSE)</f>
        <v>1</v>
      </c>
      <c r="V984" s="28">
        <v>0.88</v>
      </c>
      <c r="W984" s="28">
        <f>1.65+SQRT((30)*Table1[[#This Row],[Demand variability (COV)]])+(V984*Table1[[#This Row],[APU
(units)]])^2</f>
        <v>32233.287536793596</v>
      </c>
      <c r="X984" s="28">
        <f>(Table1[[#This Row],[INVENTORY IN UNITS ON HAND]]-W984)*Table1[[#This Row],[Std. Price ($)]]</f>
        <v>-809687.33760910807</v>
      </c>
      <c r="Y984" s="28">
        <v>0.59</v>
      </c>
      <c r="Z984" s="28">
        <v>29</v>
      </c>
    </row>
    <row r="985" spans="1:26" x14ac:dyDescent="0.15">
      <c r="A985" s="31">
        <v>82832.343931019612</v>
      </c>
      <c r="B985" s="32">
        <v>9.2150526499999987</v>
      </c>
      <c r="C985" s="32">
        <v>1544.0003684651947</v>
      </c>
      <c r="D985" s="32">
        <f>C985/Table1[[#This Row],[Std. Price ($)]]</f>
        <v>167.55198555107495</v>
      </c>
      <c r="E985" s="28">
        <v>162</v>
      </c>
      <c r="F985" s="28">
        <f>Table1[[#This Row],[APU
(units)]]*(1+Table1[[#This Row],[APU Trend]])^0</f>
        <v>162</v>
      </c>
      <c r="G985" s="28">
        <f>Table1[[#This Row],[APU
(units)]]*(1+Table1[[#This Row],[APU Trend]])^1</f>
        <v>194.4</v>
      </c>
      <c r="H985" s="28">
        <f>Table1[[#This Row],[APU
(units)]]*(1+Table1[[#This Row],[APU Trend]])^2</f>
        <v>233.28</v>
      </c>
      <c r="I985" s="55">
        <f>Table1[[#This Row],[APU
(units)]]*(1+Table1[[#This Row],[APU Trend]])^3</f>
        <v>279.93599999999998</v>
      </c>
      <c r="J985" s="55">
        <f>Table1[[#This Row],[APU
(units)]]*(1+Table1[[#This Row],[APU Trend]])^4</f>
        <v>335.92320000000001</v>
      </c>
      <c r="K985" s="55">
        <f>Table1[[#This Row],[APU
(units)]]*(1+Table1[[#This Row],[APU Trend]])^5</f>
        <v>403.10783999999995</v>
      </c>
      <c r="L985" s="55">
        <f>Table1[[#This Row],[APU
(units)]]*(1+Table1[[#This Row],[APU Trend]])^6</f>
        <v>483.72940799999998</v>
      </c>
      <c r="M985" s="55">
        <f>Table1[[#This Row],[APU
(units)]]*(1+Table1[[#This Row],[APU Trend]])^7</f>
        <v>580.47528959999988</v>
      </c>
      <c r="N985" s="55">
        <f>Table1[[#This Row],[APU
(units)]]*(1+Table1[[#This Row],[APU Trend]])^8</f>
        <v>696.57034751999993</v>
      </c>
      <c r="O985" s="55">
        <f>Table1[[#This Row],[APU
(units)]]*(1+Table1[[#This Row],[APU Trend]])^9</f>
        <v>835.88441702399996</v>
      </c>
      <c r="P985" s="55">
        <f>Table1[[#This Row],[APU
(units)]]*(1+Table1[[#This Row],[APU Trend]])^10</f>
        <v>1003.0613004287999</v>
      </c>
      <c r="Q985" s="55">
        <f>Table1[[#This Row],[APU
(units)]]*(1+Table1[[#This Row],[APU Trend]])^11</f>
        <v>1203.6735605145598</v>
      </c>
      <c r="R985" s="55">
        <f>SUM(Table1[[#This Row],[Oct]:[September]])</f>
        <v>6412.0413630873591</v>
      </c>
      <c r="S985" s="55">
        <f>Table1[[#This Row],[On-Hand Stock ($)]]*Table1[[#This Row],[APU Trend]]</f>
        <v>308.80007369303894</v>
      </c>
      <c r="T985" s="87">
        <v>0.2</v>
      </c>
      <c r="U985" s="87" t="b">
        <f>IF(AND(Table1[[#This Row],[INVENTROY SIZING]]&lt;0,Table1[[#This Row],[Lead Time (days)]]&lt;30),TRUE,FALSE)</f>
        <v>0</v>
      </c>
      <c r="V985" s="28">
        <v>1</v>
      </c>
      <c r="W985" s="28">
        <f>1.65+SQRT((30)*Table1[[#This Row],[Demand variability (COV)]])+(V985*Table1[[#This Row],[APU
(units)]])^2</f>
        <v>26250.988539126014</v>
      </c>
      <c r="X985" s="28">
        <f>(Table1[[#This Row],[INVENTORY IN UNITS ON HAND]]-W985)*Table1[[#This Row],[Std. Price ($)]]</f>
        <v>-240360.24113412757</v>
      </c>
      <c r="Y985" s="28">
        <v>0.95</v>
      </c>
      <c r="Z985" s="28">
        <v>31</v>
      </c>
    </row>
    <row r="986" spans="1:26" x14ac:dyDescent="0.15">
      <c r="A986" s="31">
        <v>25584.028237359136</v>
      </c>
      <c r="B986" s="32">
        <v>10.618819899999998</v>
      </c>
      <c r="C986" s="32">
        <v>1753.9586284395284</v>
      </c>
      <c r="D986" s="32">
        <f>C986/Table1[[#This Row],[Std. Price ($)]]</f>
        <v>165.17453398371779</v>
      </c>
      <c r="E986" s="28">
        <v>162</v>
      </c>
      <c r="F986" s="28">
        <f>Table1[[#This Row],[APU
(units)]]*(1+Table1[[#This Row],[APU Trend]])^0</f>
        <v>162</v>
      </c>
      <c r="G986" s="28">
        <f>Table1[[#This Row],[APU
(units)]]*(1+Table1[[#This Row],[APU Trend]])^1</f>
        <v>97.2</v>
      </c>
      <c r="H986" s="28">
        <f>Table1[[#This Row],[APU
(units)]]*(1+Table1[[#This Row],[APU Trend]])^2</f>
        <v>58.32</v>
      </c>
      <c r="I986" s="55">
        <f>Table1[[#This Row],[APU
(units)]]*(1+Table1[[#This Row],[APU Trend]])^3</f>
        <v>34.991999999999997</v>
      </c>
      <c r="J986" s="55">
        <f>Table1[[#This Row],[APU
(units)]]*(1+Table1[[#This Row],[APU Trend]])^4</f>
        <v>20.995200000000001</v>
      </c>
      <c r="K986" s="55">
        <f>Table1[[#This Row],[APU
(units)]]*(1+Table1[[#This Row],[APU Trend]])^5</f>
        <v>12.597119999999999</v>
      </c>
      <c r="L986" s="55">
        <f>Table1[[#This Row],[APU
(units)]]*(1+Table1[[#This Row],[APU Trend]])^6</f>
        <v>7.5582719999999997</v>
      </c>
      <c r="M986" s="55">
        <f>Table1[[#This Row],[APU
(units)]]*(1+Table1[[#This Row],[APU Trend]])^7</f>
        <v>4.5349631999999991</v>
      </c>
      <c r="N986" s="55">
        <f>Table1[[#This Row],[APU
(units)]]*(1+Table1[[#This Row],[APU Trend]])^8</f>
        <v>2.7209779199999997</v>
      </c>
      <c r="O986" s="55">
        <f>Table1[[#This Row],[APU
(units)]]*(1+Table1[[#This Row],[APU Trend]])^9</f>
        <v>1.6325867519999999</v>
      </c>
      <c r="P986" s="55">
        <f>Table1[[#This Row],[APU
(units)]]*(1+Table1[[#This Row],[APU Trend]])^10</f>
        <v>0.97955205119999988</v>
      </c>
      <c r="Q986" s="55">
        <f>Table1[[#This Row],[APU
(units)]]*(1+Table1[[#This Row],[APU Trend]])^11</f>
        <v>0.58773123071999989</v>
      </c>
      <c r="R986" s="55">
        <f>SUM(Table1[[#This Row],[Oct]:[September]])</f>
        <v>404.11840315392004</v>
      </c>
      <c r="S986" s="55">
        <f>Table1[[#This Row],[On-Hand Stock ($)]]*Table1[[#This Row],[APU Trend]]</f>
        <v>-701.58345137581136</v>
      </c>
      <c r="T986" s="87">
        <v>-0.4</v>
      </c>
      <c r="U986" s="87" t="b">
        <f>IF(AND(Table1[[#This Row],[INVENTROY SIZING]]&lt;0,Table1[[#This Row],[Lead Time (days)]]&lt;30),TRUE,FALSE)</f>
        <v>0</v>
      </c>
      <c r="V986" s="28">
        <v>1</v>
      </c>
      <c r="W986" s="28">
        <f>1.65+SQRT((30)*Table1[[#This Row],[Demand variability (COV)]])+(V986*Table1[[#This Row],[APU
(units)]])^2</f>
        <v>26250.988539126014</v>
      </c>
      <c r="X986" s="28">
        <f>(Table1[[#This Row],[INVENTORY IN UNITS ON HAND]]-W986)*Table1[[#This Row],[Std. Price ($)]]</f>
        <v>-277000.56086550368</v>
      </c>
      <c r="Y986" s="28">
        <v>0.95</v>
      </c>
      <c r="Z986" s="28">
        <v>31</v>
      </c>
    </row>
    <row r="987" spans="1:26" x14ac:dyDescent="0.15">
      <c r="A987" s="31">
        <v>50930.933792181953</v>
      </c>
      <c r="B987" s="32">
        <v>7.6867573999999994</v>
      </c>
      <c r="C987" s="32">
        <v>556.65740043227697</v>
      </c>
      <c r="D987" s="32">
        <f>C987/Table1[[#This Row],[Std. Price ($)]]</f>
        <v>72.417714188856408</v>
      </c>
      <c r="E987" s="28">
        <v>316</v>
      </c>
      <c r="F987" s="28">
        <f>Table1[[#This Row],[APU
(units)]]*(1+Table1[[#This Row],[APU Trend]])^0</f>
        <v>316</v>
      </c>
      <c r="G987" s="28">
        <f>Table1[[#This Row],[APU
(units)]]*(1+Table1[[#This Row],[APU Trend]])^1</f>
        <v>189.6</v>
      </c>
      <c r="H987" s="28">
        <f>Table1[[#This Row],[APU
(units)]]*(1+Table1[[#This Row],[APU Trend]])^2</f>
        <v>113.75999999999999</v>
      </c>
      <c r="I987" s="55">
        <f>Table1[[#This Row],[APU
(units)]]*(1+Table1[[#This Row],[APU Trend]])^3</f>
        <v>68.256</v>
      </c>
      <c r="J987" s="55">
        <f>Table1[[#This Row],[APU
(units)]]*(1+Table1[[#This Row],[APU Trend]])^4</f>
        <v>40.953599999999994</v>
      </c>
      <c r="K987" s="55">
        <f>Table1[[#This Row],[APU
(units)]]*(1+Table1[[#This Row],[APU Trend]])^5</f>
        <v>24.57216</v>
      </c>
      <c r="L987" s="55">
        <f>Table1[[#This Row],[APU
(units)]]*(1+Table1[[#This Row],[APU Trend]])^6</f>
        <v>14.743295999999999</v>
      </c>
      <c r="M987" s="55">
        <f>Table1[[#This Row],[APU
(units)]]*(1+Table1[[#This Row],[APU Trend]])^7</f>
        <v>8.8459775999999994</v>
      </c>
      <c r="N987" s="55">
        <f>Table1[[#This Row],[APU
(units)]]*(1+Table1[[#This Row],[APU Trend]])^8</f>
        <v>5.307586559999999</v>
      </c>
      <c r="O987" s="55">
        <f>Table1[[#This Row],[APU
(units)]]*(1+Table1[[#This Row],[APU Trend]])^9</f>
        <v>3.1845519359999996</v>
      </c>
      <c r="P987" s="55">
        <f>Table1[[#This Row],[APU
(units)]]*(1+Table1[[#This Row],[APU Trend]])^10</f>
        <v>1.9107311615999998</v>
      </c>
      <c r="Q987" s="55">
        <f>Table1[[#This Row],[APU
(units)]]*(1+Table1[[#This Row],[APU Trend]])^11</f>
        <v>1.1464386969599998</v>
      </c>
      <c r="R987" s="55">
        <f>SUM(Table1[[#This Row],[Oct]:[September]])</f>
        <v>788.28034195456007</v>
      </c>
      <c r="S987" s="55">
        <f>Table1[[#This Row],[On-Hand Stock ($)]]*Table1[[#This Row],[APU Trend]]</f>
        <v>-222.6629601729108</v>
      </c>
      <c r="T987" s="87">
        <v>-0.4</v>
      </c>
      <c r="U987" s="87" t="b">
        <f>IF(AND(Table1[[#This Row],[INVENTROY SIZING]]&lt;0,Table1[[#This Row],[Lead Time (days)]]&lt;30),TRUE,FALSE)</f>
        <v>1</v>
      </c>
      <c r="V987" s="28">
        <v>0.87</v>
      </c>
      <c r="W987" s="28">
        <f>1.65+SQRT((30)*Table1[[#This Row],[Demand variability (COV)]])+(V987*Table1[[#This Row],[APU
(units)]])^2</f>
        <v>75587.706152469196</v>
      </c>
      <c r="X987" s="28">
        <f>(Table1[[#This Row],[INVENTORY IN UNITS ON HAND]]-W987)*Table1[[#This Row],[Std. Price ($)]]</f>
        <v>-580467.70221608586</v>
      </c>
      <c r="Y987" s="28">
        <v>0.85</v>
      </c>
      <c r="Z987" s="28">
        <v>6</v>
      </c>
    </row>
    <row r="988" spans="1:26" x14ac:dyDescent="0.15">
      <c r="A988" s="31">
        <v>44835.250621947183</v>
      </c>
      <c r="B988" s="32">
        <v>106.21030357999999</v>
      </c>
      <c r="C988" s="32">
        <v>11968.331039233271</v>
      </c>
      <c r="D988" s="32">
        <f>C988/Table1[[#This Row],[Std. Price ($)]]</f>
        <v>112.68521636621116</v>
      </c>
      <c r="E988" s="28">
        <v>82</v>
      </c>
      <c r="F988" s="28">
        <f>Table1[[#This Row],[APU
(units)]]*(1+Table1[[#This Row],[APU Trend]])^0</f>
        <v>82</v>
      </c>
      <c r="G988" s="28">
        <f>Table1[[#This Row],[APU
(units)]]*(1+Table1[[#This Row],[APU Trend]])^1</f>
        <v>49.199999999999996</v>
      </c>
      <c r="H988" s="28">
        <f>Table1[[#This Row],[APU
(units)]]*(1+Table1[[#This Row],[APU Trend]])^2</f>
        <v>29.52</v>
      </c>
      <c r="I988" s="55">
        <f>Table1[[#This Row],[APU
(units)]]*(1+Table1[[#This Row],[APU Trend]])^3</f>
        <v>17.712</v>
      </c>
      <c r="J988" s="55">
        <f>Table1[[#This Row],[APU
(units)]]*(1+Table1[[#This Row],[APU Trend]])^4</f>
        <v>10.6272</v>
      </c>
      <c r="K988" s="55">
        <f>Table1[[#This Row],[APU
(units)]]*(1+Table1[[#This Row],[APU Trend]])^5</f>
        <v>6.3763199999999998</v>
      </c>
      <c r="L988" s="55">
        <f>Table1[[#This Row],[APU
(units)]]*(1+Table1[[#This Row],[APU Trend]])^6</f>
        <v>3.8257919999999999</v>
      </c>
      <c r="M988" s="55">
        <f>Table1[[#This Row],[APU
(units)]]*(1+Table1[[#This Row],[APU Trend]])^7</f>
        <v>2.2954751999999998</v>
      </c>
      <c r="N988" s="55">
        <f>Table1[[#This Row],[APU
(units)]]*(1+Table1[[#This Row],[APU Trend]])^8</f>
        <v>1.3772851199999998</v>
      </c>
      <c r="O988" s="55">
        <f>Table1[[#This Row],[APU
(units)]]*(1+Table1[[#This Row],[APU Trend]])^9</f>
        <v>0.82637107199999993</v>
      </c>
      <c r="P988" s="55">
        <f>Table1[[#This Row],[APU
(units)]]*(1+Table1[[#This Row],[APU Trend]])^10</f>
        <v>0.49582264319999991</v>
      </c>
      <c r="Q988" s="55">
        <f>Table1[[#This Row],[APU
(units)]]*(1+Table1[[#This Row],[APU Trend]])^11</f>
        <v>0.29749358591999997</v>
      </c>
      <c r="R988" s="55">
        <f>SUM(Table1[[#This Row],[Oct]:[September]])</f>
        <v>204.55375962111998</v>
      </c>
      <c r="S988" s="55">
        <f>Table1[[#This Row],[On-Hand Stock ($)]]*Table1[[#This Row],[APU Trend]]</f>
        <v>-4787.3324156933086</v>
      </c>
      <c r="T988" s="87">
        <v>-0.4</v>
      </c>
      <c r="U988" s="87" t="b">
        <f>IF(AND(Table1[[#This Row],[INVENTROY SIZING]]&lt;0,Table1[[#This Row],[Lead Time (days)]]&lt;30),TRUE,FALSE)</f>
        <v>0</v>
      </c>
      <c r="V988" s="28">
        <v>0.81</v>
      </c>
      <c r="W988" s="28">
        <f>1.65+SQRT((30)*Table1[[#This Row],[Demand variability (COV)]])+(V988*Table1[[#This Row],[APU
(units)]])^2</f>
        <v>4418.9055488719487</v>
      </c>
      <c r="X988" s="28">
        <f>(Table1[[#This Row],[INVENTORY IN UNITS ON HAND]]-W988)*Table1[[#This Row],[Std. Price ($)]]</f>
        <v>-457364.96879780281</v>
      </c>
      <c r="Y988" s="28">
        <v>1.06</v>
      </c>
      <c r="Z988" s="28">
        <v>33</v>
      </c>
    </row>
    <row r="989" spans="1:26" x14ac:dyDescent="0.15">
      <c r="A989" s="31">
        <v>44205.044112530013</v>
      </c>
      <c r="B989" s="32">
        <v>7.7099000000000002</v>
      </c>
      <c r="C989" s="32">
        <v>571.14148563236824</v>
      </c>
      <c r="D989" s="32">
        <f>C989/Table1[[#This Row],[Std. Price ($)]]</f>
        <v>74.078974517486373</v>
      </c>
      <c r="E989" s="28">
        <v>178</v>
      </c>
      <c r="F989" s="28">
        <f>Table1[[#This Row],[APU
(units)]]*(1+Table1[[#This Row],[APU Trend]])^0</f>
        <v>178</v>
      </c>
      <c r="G989" s="28">
        <f>Table1[[#This Row],[APU
(units)]]*(1+Table1[[#This Row],[APU Trend]])^1</f>
        <v>391.6</v>
      </c>
      <c r="H989" s="28">
        <f>Table1[[#This Row],[APU
(units)]]*(1+Table1[[#This Row],[APU Trend]])^2</f>
        <v>861.5200000000001</v>
      </c>
      <c r="I989" s="55">
        <f>Table1[[#This Row],[APU
(units)]]*(1+Table1[[#This Row],[APU Trend]])^3</f>
        <v>1895.3440000000005</v>
      </c>
      <c r="J989" s="55">
        <f>Table1[[#This Row],[APU
(units)]]*(1+Table1[[#This Row],[APU Trend]])^4</f>
        <v>4169.756800000001</v>
      </c>
      <c r="K989" s="55">
        <f>Table1[[#This Row],[APU
(units)]]*(1+Table1[[#This Row],[APU Trend]])^5</f>
        <v>9173.464960000003</v>
      </c>
      <c r="L989" s="55">
        <f>Table1[[#This Row],[APU
(units)]]*(1+Table1[[#This Row],[APU Trend]])^6</f>
        <v>20181.62291200001</v>
      </c>
      <c r="M989" s="55">
        <f>Table1[[#This Row],[APU
(units)]]*(1+Table1[[#This Row],[APU Trend]])^7</f>
        <v>44399.570406400024</v>
      </c>
      <c r="N989" s="55">
        <f>Table1[[#This Row],[APU
(units)]]*(1+Table1[[#This Row],[APU Trend]])^8</f>
        <v>97679.054894080051</v>
      </c>
      <c r="O989" s="55">
        <f>Table1[[#This Row],[APU
(units)]]*(1+Table1[[#This Row],[APU Trend]])^9</f>
        <v>214893.92076697614</v>
      </c>
      <c r="P989" s="55">
        <f>Table1[[#This Row],[APU
(units)]]*(1+Table1[[#This Row],[APU Trend]])^10</f>
        <v>472766.62568734755</v>
      </c>
      <c r="Q989" s="55">
        <f>Table1[[#This Row],[APU
(units)]]*(1+Table1[[#This Row],[APU Trend]])^11</f>
        <v>1040086.5765121648</v>
      </c>
      <c r="R989" s="55">
        <f>SUM(Table1[[#This Row],[Oct]:[September]])</f>
        <v>1906677.0569389686</v>
      </c>
      <c r="S989" s="55">
        <f>Table1[[#This Row],[On-Hand Stock ($)]]*Table1[[#This Row],[APU Trend]]</f>
        <v>685.36978275884189</v>
      </c>
      <c r="T989" s="87">
        <v>1.2</v>
      </c>
      <c r="U989" s="87" t="b">
        <f>IF(AND(Table1[[#This Row],[INVENTROY SIZING]]&lt;0,Table1[[#This Row],[Lead Time (days)]]&lt;30),TRUE,FALSE)</f>
        <v>0</v>
      </c>
      <c r="V989" s="28">
        <v>0.95</v>
      </c>
      <c r="W989" s="28">
        <f>1.65+SQRT((30)*Table1[[#This Row],[Demand variability (COV)]])+(V989*Table1[[#This Row],[APU
(units)]])^2</f>
        <v>28600.484922359497</v>
      </c>
      <c r="X989" s="28">
        <f>(Table1[[#This Row],[INVENTORY IN UNITS ON HAND]]-W989)*Table1[[#This Row],[Std. Price ($)]]</f>
        <v>-219935.7372172671</v>
      </c>
      <c r="Y989" s="28">
        <v>0.54</v>
      </c>
      <c r="Z989" s="28">
        <v>16</v>
      </c>
    </row>
    <row r="990" spans="1:26" x14ac:dyDescent="0.15">
      <c r="A990" s="31">
        <v>93505.32572037616</v>
      </c>
      <c r="B990" s="32">
        <v>18.484839999999998</v>
      </c>
      <c r="C990" s="32">
        <v>1117.3027186463999</v>
      </c>
      <c r="D990" s="32">
        <f>C990/Table1[[#This Row],[Std. Price ($)]]</f>
        <v>60.444273179881456</v>
      </c>
      <c r="E990" s="28">
        <v>90</v>
      </c>
      <c r="F990" s="28">
        <f>Table1[[#This Row],[APU
(units)]]*(1+Table1[[#This Row],[APU Trend]])^0</f>
        <v>90</v>
      </c>
      <c r="G990" s="28">
        <f>Table1[[#This Row],[APU
(units)]]*(1+Table1[[#This Row],[APU Trend]])^1</f>
        <v>135</v>
      </c>
      <c r="H990" s="28">
        <f>Table1[[#This Row],[APU
(units)]]*(1+Table1[[#This Row],[APU Trend]])^2</f>
        <v>202.5</v>
      </c>
      <c r="I990" s="55">
        <f>Table1[[#This Row],[APU
(units)]]*(1+Table1[[#This Row],[APU Trend]])^3</f>
        <v>303.75</v>
      </c>
      <c r="J990" s="55">
        <f>Table1[[#This Row],[APU
(units)]]*(1+Table1[[#This Row],[APU Trend]])^4</f>
        <v>455.625</v>
      </c>
      <c r="K990" s="55">
        <f>Table1[[#This Row],[APU
(units)]]*(1+Table1[[#This Row],[APU Trend]])^5</f>
        <v>683.4375</v>
      </c>
      <c r="L990" s="55">
        <f>Table1[[#This Row],[APU
(units)]]*(1+Table1[[#This Row],[APU Trend]])^6</f>
        <v>1025.15625</v>
      </c>
      <c r="M990" s="55">
        <f>Table1[[#This Row],[APU
(units)]]*(1+Table1[[#This Row],[APU Trend]])^7</f>
        <v>1537.734375</v>
      </c>
      <c r="N990" s="55">
        <f>Table1[[#This Row],[APU
(units)]]*(1+Table1[[#This Row],[APU Trend]])^8</f>
        <v>2306.6015625</v>
      </c>
      <c r="O990" s="55">
        <f>Table1[[#This Row],[APU
(units)]]*(1+Table1[[#This Row],[APU Trend]])^9</f>
        <v>3459.90234375</v>
      </c>
      <c r="P990" s="55">
        <f>Table1[[#This Row],[APU
(units)]]*(1+Table1[[#This Row],[APU Trend]])^10</f>
        <v>5189.853515625</v>
      </c>
      <c r="Q990" s="55">
        <f>Table1[[#This Row],[APU
(units)]]*(1+Table1[[#This Row],[APU Trend]])^11</f>
        <v>7784.7802734375</v>
      </c>
      <c r="R990" s="55">
        <f>SUM(Table1[[#This Row],[Oct]:[September]])</f>
        <v>23174.3408203125</v>
      </c>
      <c r="S990" s="55">
        <f>Table1[[#This Row],[On-Hand Stock ($)]]*Table1[[#This Row],[APU Trend]]</f>
        <v>558.65135932319993</v>
      </c>
      <c r="T990" s="87">
        <v>0.5</v>
      </c>
      <c r="U990" s="87" t="b">
        <f>IF(AND(Table1[[#This Row],[INVENTROY SIZING]]&lt;0,Table1[[#This Row],[Lead Time (days)]]&lt;30),TRUE,FALSE)</f>
        <v>0</v>
      </c>
      <c r="V990" s="28">
        <v>1</v>
      </c>
      <c r="W990" s="28">
        <f>1.65+SQRT((30)*Table1[[#This Row],[Demand variability (COV)]])+(V990*Table1[[#This Row],[APU
(units)]])^2</f>
        <v>8106.7588159097777</v>
      </c>
      <c r="X990" s="28">
        <f>(Table1[[#This Row],[INVENTORY IN UNITS ON HAND]]-W990)*Table1[[#This Row],[Std. Price ($)]]</f>
        <v>-148734.83691203527</v>
      </c>
      <c r="Y990" s="28">
        <v>0.87</v>
      </c>
      <c r="Z990" s="28">
        <v>16</v>
      </c>
    </row>
    <row r="991" spans="1:26" x14ac:dyDescent="0.15">
      <c r="A991" s="31">
        <v>50685.293263513588</v>
      </c>
      <c r="B991" s="32">
        <v>14.04213289</v>
      </c>
      <c r="C991" s="32">
        <v>224.0770364223288</v>
      </c>
      <c r="D991" s="32">
        <f>C991/Table1[[#This Row],[Std. Price ($)]]</f>
        <v>15.957478694842974</v>
      </c>
      <c r="E991" s="28">
        <v>196</v>
      </c>
      <c r="F991" s="28">
        <f>Table1[[#This Row],[APU
(units)]]*(1+Table1[[#This Row],[APU Trend]])^0</f>
        <v>196</v>
      </c>
      <c r="G991" s="28">
        <f>Table1[[#This Row],[APU
(units)]]*(1+Table1[[#This Row],[APU Trend]])^1</f>
        <v>235.2</v>
      </c>
      <c r="H991" s="28">
        <f>Table1[[#This Row],[APU
(units)]]*(1+Table1[[#This Row],[APU Trend]])^2</f>
        <v>282.24</v>
      </c>
      <c r="I991" s="55">
        <f>Table1[[#This Row],[APU
(units)]]*(1+Table1[[#This Row],[APU Trend]])^3</f>
        <v>338.68799999999999</v>
      </c>
      <c r="J991" s="55">
        <f>Table1[[#This Row],[APU
(units)]]*(1+Table1[[#This Row],[APU Trend]])^4</f>
        <v>406.42559999999997</v>
      </c>
      <c r="K991" s="55">
        <f>Table1[[#This Row],[APU
(units)]]*(1+Table1[[#This Row],[APU Trend]])^5</f>
        <v>487.71071999999998</v>
      </c>
      <c r="L991" s="55">
        <f>Table1[[#This Row],[APU
(units)]]*(1+Table1[[#This Row],[APU Trend]])^6</f>
        <v>585.25286399999993</v>
      </c>
      <c r="M991" s="55">
        <f>Table1[[#This Row],[APU
(units)]]*(1+Table1[[#This Row],[APU Trend]])^7</f>
        <v>702.30343679999987</v>
      </c>
      <c r="N991" s="55">
        <f>Table1[[#This Row],[APU
(units)]]*(1+Table1[[#This Row],[APU Trend]])^8</f>
        <v>842.76412415999982</v>
      </c>
      <c r="O991" s="55">
        <f>Table1[[#This Row],[APU
(units)]]*(1+Table1[[#This Row],[APU Trend]])^9</f>
        <v>1011.3169489919999</v>
      </c>
      <c r="P991" s="55">
        <f>Table1[[#This Row],[APU
(units)]]*(1+Table1[[#This Row],[APU Trend]])^10</f>
        <v>1213.5803387903998</v>
      </c>
      <c r="Q991" s="55">
        <f>Table1[[#This Row],[APU
(units)]]*(1+Table1[[#This Row],[APU Trend]])^11</f>
        <v>1456.2964065484798</v>
      </c>
      <c r="R991" s="55">
        <f>SUM(Table1[[#This Row],[Oct]:[September]])</f>
        <v>7757.7784392908798</v>
      </c>
      <c r="S991" s="55">
        <f>Table1[[#This Row],[On-Hand Stock ($)]]*Table1[[#This Row],[APU Trend]]</f>
        <v>44.815407284465763</v>
      </c>
      <c r="T991" s="87">
        <v>0.2</v>
      </c>
      <c r="U991" s="87" t="b">
        <f>IF(AND(Table1[[#This Row],[INVENTROY SIZING]]&lt;0,Table1[[#This Row],[Lead Time (days)]]&lt;30),TRUE,FALSE)</f>
        <v>0</v>
      </c>
      <c r="V991" s="28">
        <v>1</v>
      </c>
      <c r="W991" s="28">
        <f>1.65+SQRT((30)*Table1[[#This Row],[Demand variability (COV)]])+(V991*Table1[[#This Row],[APU
(units)]])^2</f>
        <v>38420.890370349203</v>
      </c>
      <c r="X991" s="28">
        <f>(Table1[[#This Row],[INVENTORY IN UNITS ON HAND]]-W991)*Table1[[#This Row],[Std. Price ($)]]</f>
        <v>-539287.17129614251</v>
      </c>
      <c r="Y991" s="28">
        <v>0.35</v>
      </c>
      <c r="Z991" s="28">
        <v>5</v>
      </c>
    </row>
    <row r="992" spans="1:26" x14ac:dyDescent="0.15">
      <c r="A992" s="31">
        <v>29811.365817647427</v>
      </c>
      <c r="B992" s="32">
        <v>42.031054769999997</v>
      </c>
      <c r="C992" s="32">
        <v>4792.9747069994919</v>
      </c>
      <c r="D992" s="32">
        <f>C992/Table1[[#This Row],[Std. Price ($)]]</f>
        <v>114.03412865147786</v>
      </c>
      <c r="E992" s="28">
        <v>324</v>
      </c>
      <c r="F992" s="28">
        <f>Table1[[#This Row],[APU
(units)]]*(1+Table1[[#This Row],[APU Trend]])^0</f>
        <v>324</v>
      </c>
      <c r="G992" s="28">
        <f>Table1[[#This Row],[APU
(units)]]*(1+Table1[[#This Row],[APU Trend]])^1</f>
        <v>486</v>
      </c>
      <c r="H992" s="28">
        <f>Table1[[#This Row],[APU
(units)]]*(1+Table1[[#This Row],[APU Trend]])^2</f>
        <v>729</v>
      </c>
      <c r="I992" s="55">
        <f>Table1[[#This Row],[APU
(units)]]*(1+Table1[[#This Row],[APU Trend]])^3</f>
        <v>1093.5</v>
      </c>
      <c r="J992" s="55">
        <f>Table1[[#This Row],[APU
(units)]]*(1+Table1[[#This Row],[APU Trend]])^4</f>
        <v>1640.25</v>
      </c>
      <c r="K992" s="55">
        <f>Table1[[#This Row],[APU
(units)]]*(1+Table1[[#This Row],[APU Trend]])^5</f>
        <v>2460.375</v>
      </c>
      <c r="L992" s="55">
        <f>Table1[[#This Row],[APU
(units)]]*(1+Table1[[#This Row],[APU Trend]])^6</f>
        <v>3690.5625</v>
      </c>
      <c r="M992" s="55">
        <f>Table1[[#This Row],[APU
(units)]]*(1+Table1[[#This Row],[APU Trend]])^7</f>
        <v>5535.84375</v>
      </c>
      <c r="N992" s="55">
        <f>Table1[[#This Row],[APU
(units)]]*(1+Table1[[#This Row],[APU Trend]])^8</f>
        <v>8303.765625</v>
      </c>
      <c r="O992" s="55">
        <f>Table1[[#This Row],[APU
(units)]]*(1+Table1[[#This Row],[APU Trend]])^9</f>
        <v>12455.6484375</v>
      </c>
      <c r="P992" s="55">
        <f>Table1[[#This Row],[APU
(units)]]*(1+Table1[[#This Row],[APU Trend]])^10</f>
        <v>18683.47265625</v>
      </c>
      <c r="Q992" s="55">
        <f>Table1[[#This Row],[APU
(units)]]*(1+Table1[[#This Row],[APU Trend]])^11</f>
        <v>28025.208984375</v>
      </c>
      <c r="R992" s="55">
        <f>SUM(Table1[[#This Row],[Oct]:[September]])</f>
        <v>83427.626953125</v>
      </c>
      <c r="S992" s="55">
        <f>Table1[[#This Row],[On-Hand Stock ($)]]*Table1[[#This Row],[APU Trend]]</f>
        <v>2396.487353499746</v>
      </c>
      <c r="T992" s="87">
        <v>0.5</v>
      </c>
      <c r="U992" s="87" t="b">
        <f>IF(AND(Table1[[#This Row],[INVENTROY SIZING]]&lt;0,Table1[[#This Row],[Lead Time (days)]]&lt;30),TRUE,FALSE)</f>
        <v>0</v>
      </c>
      <c r="V992" s="28">
        <v>1</v>
      </c>
      <c r="W992" s="28">
        <f>1.65+SQRT((30)*Table1[[#This Row],[Demand variability (COV)]])+(V992*Table1[[#This Row],[APU
(units)]])^2</f>
        <v>104982.57950301755</v>
      </c>
      <c r="X992" s="28">
        <f>(Table1[[#This Row],[INVENTORY IN UNITS ON HAND]]-W992)*Table1[[#This Row],[Std. Price ($)]]</f>
        <v>-4407735.5742802108</v>
      </c>
      <c r="Y992" s="28">
        <v>0.81</v>
      </c>
      <c r="Z992" s="28">
        <v>11</v>
      </c>
    </row>
    <row r="993" spans="1:26" x14ac:dyDescent="0.15">
      <c r="A993" s="31">
        <v>8351.7122882142085</v>
      </c>
      <c r="B993" s="32">
        <v>49.473770829999992</v>
      </c>
      <c r="C993" s="32">
        <v>5791.7047006479306</v>
      </c>
      <c r="D993" s="32">
        <f>C993/Table1[[#This Row],[Std. Price ($)]]</f>
        <v>117.06616664715492</v>
      </c>
      <c r="E993" s="28">
        <v>154</v>
      </c>
      <c r="F993" s="28">
        <f>Table1[[#This Row],[APU
(units)]]*(1+Table1[[#This Row],[APU Trend]])^0</f>
        <v>154</v>
      </c>
      <c r="G993" s="28">
        <f>Table1[[#This Row],[APU
(units)]]*(1+Table1[[#This Row],[APU Trend]])^1</f>
        <v>138.6</v>
      </c>
      <c r="H993" s="28">
        <f>Table1[[#This Row],[APU
(units)]]*(1+Table1[[#This Row],[APU Trend]])^2</f>
        <v>124.74000000000001</v>
      </c>
      <c r="I993" s="55">
        <f>Table1[[#This Row],[APU
(units)]]*(1+Table1[[#This Row],[APU Trend]])^3</f>
        <v>112.26600000000002</v>
      </c>
      <c r="J993" s="55">
        <f>Table1[[#This Row],[APU
(units)]]*(1+Table1[[#This Row],[APU Trend]])^4</f>
        <v>101.03940000000001</v>
      </c>
      <c r="K993" s="55">
        <f>Table1[[#This Row],[APU
(units)]]*(1+Table1[[#This Row],[APU Trend]])^5</f>
        <v>90.935460000000035</v>
      </c>
      <c r="L993" s="55">
        <f>Table1[[#This Row],[APU
(units)]]*(1+Table1[[#This Row],[APU Trend]])^6</f>
        <v>81.841914000000031</v>
      </c>
      <c r="M993" s="55">
        <f>Table1[[#This Row],[APU
(units)]]*(1+Table1[[#This Row],[APU Trend]])^7</f>
        <v>73.657722600000028</v>
      </c>
      <c r="N993" s="55">
        <f>Table1[[#This Row],[APU
(units)]]*(1+Table1[[#This Row],[APU Trend]])^8</f>
        <v>66.291950340000028</v>
      </c>
      <c r="O993" s="55">
        <f>Table1[[#This Row],[APU
(units)]]*(1+Table1[[#This Row],[APU Trend]])^9</f>
        <v>59.662755306000022</v>
      </c>
      <c r="P993" s="55">
        <f>Table1[[#This Row],[APU
(units)]]*(1+Table1[[#This Row],[APU Trend]])^10</f>
        <v>53.696479775400022</v>
      </c>
      <c r="Q993" s="55">
        <f>Table1[[#This Row],[APU
(units)]]*(1+Table1[[#This Row],[APU Trend]])^11</f>
        <v>48.326831797860024</v>
      </c>
      <c r="R993" s="55">
        <f>SUM(Table1[[#This Row],[Oct]:[September]])</f>
        <v>1105.0585138192603</v>
      </c>
      <c r="S993" s="55">
        <f>Table1[[#This Row],[On-Hand Stock ($)]]*Table1[[#This Row],[APU Trend]]</f>
        <v>-579.17047006479311</v>
      </c>
      <c r="T993" s="87">
        <v>-0.1</v>
      </c>
      <c r="U993" s="87" t="b">
        <f>IF(AND(Table1[[#This Row],[INVENTROY SIZING]]&lt;0,Table1[[#This Row],[Lead Time (days)]]&lt;30),TRUE,FALSE)</f>
        <v>0</v>
      </c>
      <c r="V993" s="28">
        <v>0.95</v>
      </c>
      <c r="W993" s="28">
        <f>1.65+SQRT((30)*Table1[[#This Row],[Demand variability (COV)]])+(V993*Table1[[#This Row],[APU
(units)]])^2</f>
        <v>21409.43878030638</v>
      </c>
      <c r="X993" s="28">
        <f>(Table1[[#This Row],[INVENTORY IN UNITS ON HAND]]-W993)*Table1[[#This Row],[Std. Price ($)]]</f>
        <v>-1053413.9631151445</v>
      </c>
      <c r="Y993" s="28">
        <v>0.56000000000000005</v>
      </c>
      <c r="Z993" s="28">
        <v>34</v>
      </c>
    </row>
    <row r="994" spans="1:26" x14ac:dyDescent="0.15">
      <c r="A994" s="31">
        <v>71032.686562262374</v>
      </c>
      <c r="B994" s="32">
        <v>107.22182998999999</v>
      </c>
      <c r="C994" s="32">
        <v>18976.106943515508</v>
      </c>
      <c r="D994" s="32">
        <f>C994/Table1[[#This Row],[Std. Price ($)]]</f>
        <v>176.97988315705214</v>
      </c>
      <c r="E994" s="28">
        <v>220</v>
      </c>
      <c r="F994" s="28">
        <f>Table1[[#This Row],[APU
(units)]]*(1+Table1[[#This Row],[APU Trend]])^0</f>
        <v>220</v>
      </c>
      <c r="G994" s="28">
        <f>Table1[[#This Row],[APU
(units)]]*(1+Table1[[#This Row],[APU Trend]])^1</f>
        <v>396</v>
      </c>
      <c r="H994" s="28">
        <f>Table1[[#This Row],[APU
(units)]]*(1+Table1[[#This Row],[APU Trend]])^2</f>
        <v>712.80000000000007</v>
      </c>
      <c r="I994" s="55">
        <f>Table1[[#This Row],[APU
(units)]]*(1+Table1[[#This Row],[APU Trend]])^3</f>
        <v>1283.0400000000002</v>
      </c>
      <c r="J994" s="55">
        <f>Table1[[#This Row],[APU
(units)]]*(1+Table1[[#This Row],[APU Trend]])^4</f>
        <v>2309.4720000000007</v>
      </c>
      <c r="K994" s="55">
        <f>Table1[[#This Row],[APU
(units)]]*(1+Table1[[#This Row],[APU Trend]])^5</f>
        <v>4157.0496000000012</v>
      </c>
      <c r="L994" s="55">
        <f>Table1[[#This Row],[APU
(units)]]*(1+Table1[[#This Row],[APU Trend]])^6</f>
        <v>7482.6892800000023</v>
      </c>
      <c r="M994" s="55">
        <f>Table1[[#This Row],[APU
(units)]]*(1+Table1[[#This Row],[APU Trend]])^7</f>
        <v>13468.840704000004</v>
      </c>
      <c r="N994" s="55">
        <f>Table1[[#This Row],[APU
(units)]]*(1+Table1[[#This Row],[APU Trend]])^8</f>
        <v>24243.913267200009</v>
      </c>
      <c r="O994" s="55">
        <f>Table1[[#This Row],[APU
(units)]]*(1+Table1[[#This Row],[APU Trend]])^9</f>
        <v>43639.043880960016</v>
      </c>
      <c r="P994" s="55">
        <f>Table1[[#This Row],[APU
(units)]]*(1+Table1[[#This Row],[APU Trend]])^10</f>
        <v>78550.27898572803</v>
      </c>
      <c r="Q994" s="55">
        <f>Table1[[#This Row],[APU
(units)]]*(1+Table1[[#This Row],[APU Trend]])^11</f>
        <v>141390.50217431047</v>
      </c>
      <c r="R994" s="55">
        <f>SUM(Table1[[#This Row],[Oct]:[September]])</f>
        <v>317853.62989219849</v>
      </c>
      <c r="S994" s="55">
        <f>Table1[[#This Row],[On-Hand Stock ($)]]*Table1[[#This Row],[APU Trend]]</f>
        <v>15180.885554812407</v>
      </c>
      <c r="T994" s="87">
        <v>0.8</v>
      </c>
      <c r="U994" s="87" t="b">
        <f>IF(AND(Table1[[#This Row],[INVENTROY SIZING]]&lt;0,Table1[[#This Row],[Lead Time (days)]]&lt;30),TRUE,FALSE)</f>
        <v>0</v>
      </c>
      <c r="V994" s="28">
        <v>1</v>
      </c>
      <c r="W994" s="28">
        <f>1.65+SQRT((30)*Table1[[#This Row],[Demand variability (COV)]])+(V994*Table1[[#This Row],[APU
(units)]])^2</f>
        <v>48406.361687595752</v>
      </c>
      <c r="X994" s="28">
        <f>(Table1[[#This Row],[INVENTORY IN UNITS ON HAND]]-W994)*Table1[[#This Row],[Std. Price ($)]]</f>
        <v>-5171242.5763583248</v>
      </c>
      <c r="Y994" s="28">
        <v>0.74</v>
      </c>
      <c r="Z994" s="28">
        <v>28</v>
      </c>
    </row>
    <row r="995" spans="1:26" x14ac:dyDescent="0.15">
      <c r="A995" s="31">
        <v>64524.540551395323</v>
      </c>
      <c r="B995" s="32">
        <v>5.9086261299999991</v>
      </c>
      <c r="C995" s="32">
        <v>159.36960773564348</v>
      </c>
      <c r="D995" s="32">
        <f>C995/Table1[[#This Row],[Std. Price ($)]]</f>
        <v>26.972362818231574</v>
      </c>
      <c r="E995" s="28">
        <v>204</v>
      </c>
      <c r="F995" s="28">
        <f>Table1[[#This Row],[APU
(units)]]*(1+Table1[[#This Row],[APU Trend]])^0</f>
        <v>204</v>
      </c>
      <c r="G995" s="28">
        <f>Table1[[#This Row],[APU
(units)]]*(1+Table1[[#This Row],[APU Trend]])^1</f>
        <v>285.59999999999997</v>
      </c>
      <c r="H995" s="28">
        <f>Table1[[#This Row],[APU
(units)]]*(1+Table1[[#This Row],[APU Trend]])^2</f>
        <v>399.84</v>
      </c>
      <c r="I995" s="55">
        <f>Table1[[#This Row],[APU
(units)]]*(1+Table1[[#This Row],[APU Trend]])^3</f>
        <v>559.77599999999984</v>
      </c>
      <c r="J995" s="55">
        <f>Table1[[#This Row],[APU
(units)]]*(1+Table1[[#This Row],[APU Trend]])^4</f>
        <v>783.68639999999971</v>
      </c>
      <c r="K995" s="55">
        <f>Table1[[#This Row],[APU
(units)]]*(1+Table1[[#This Row],[APU Trend]])^5</f>
        <v>1097.1609599999997</v>
      </c>
      <c r="L995" s="55">
        <f>Table1[[#This Row],[APU
(units)]]*(1+Table1[[#This Row],[APU Trend]])^6</f>
        <v>1536.0253439999992</v>
      </c>
      <c r="M995" s="55">
        <f>Table1[[#This Row],[APU
(units)]]*(1+Table1[[#This Row],[APU Trend]])^7</f>
        <v>2150.4354815999986</v>
      </c>
      <c r="N995" s="55">
        <f>Table1[[#This Row],[APU
(units)]]*(1+Table1[[#This Row],[APU Trend]])^8</f>
        <v>3010.6096742399982</v>
      </c>
      <c r="O995" s="55">
        <f>Table1[[#This Row],[APU
(units)]]*(1+Table1[[#This Row],[APU Trend]])^9</f>
        <v>4214.8535439359966</v>
      </c>
      <c r="P995" s="55">
        <f>Table1[[#This Row],[APU
(units)]]*(1+Table1[[#This Row],[APU Trend]])^10</f>
        <v>5900.7949615103962</v>
      </c>
      <c r="Q995" s="55">
        <f>Table1[[#This Row],[APU
(units)]]*(1+Table1[[#This Row],[APU Trend]])^11</f>
        <v>8261.1129461145538</v>
      </c>
      <c r="R995" s="55">
        <f>SUM(Table1[[#This Row],[Oct]:[September]])</f>
        <v>28403.895311400942</v>
      </c>
      <c r="S995" s="55">
        <f>Table1[[#This Row],[On-Hand Stock ($)]]*Table1[[#This Row],[APU Trend]]</f>
        <v>63.747843094257398</v>
      </c>
      <c r="T995" s="87">
        <v>0.4</v>
      </c>
      <c r="U995" s="87" t="b">
        <f>IF(AND(Table1[[#This Row],[INVENTROY SIZING]]&lt;0,Table1[[#This Row],[Lead Time (days)]]&lt;30),TRUE,FALSE)</f>
        <v>0</v>
      </c>
      <c r="V995" s="28">
        <v>0.96</v>
      </c>
      <c r="W995" s="28">
        <f>1.65+SQRT((30)*Table1[[#This Row],[Demand variability (COV)]])+(V995*Table1[[#This Row],[APU
(units)]])^2</f>
        <v>38357.694212787523</v>
      </c>
      <c r="X995" s="28">
        <f>(Table1[[#This Row],[INVENTORY IN UNITS ON HAND]]-W995)*Table1[[#This Row],[Std. Price ($)]]</f>
        <v>-226481.90470449044</v>
      </c>
      <c r="Y995" s="28">
        <v>0.25</v>
      </c>
      <c r="Z995" s="28">
        <v>8</v>
      </c>
    </row>
    <row r="996" spans="1:26" x14ac:dyDescent="0.15">
      <c r="A996" s="31">
        <v>76090.044322187488</v>
      </c>
      <c r="B996" s="32">
        <v>14.110238009999998</v>
      </c>
      <c r="C996" s="32">
        <v>89.611354305874244</v>
      </c>
      <c r="D996" s="32">
        <f>C996/Table1[[#This Row],[Std. Price ($)]]</f>
        <v>6.3508038803006883</v>
      </c>
      <c r="E996" s="28">
        <v>98</v>
      </c>
      <c r="F996" s="28">
        <f>Table1[[#This Row],[APU
(units)]]*(1+Table1[[#This Row],[APU Trend]])^0</f>
        <v>98</v>
      </c>
      <c r="G996" s="28">
        <f>Table1[[#This Row],[APU
(units)]]*(1+Table1[[#This Row],[APU Trend]])^1</f>
        <v>88.2</v>
      </c>
      <c r="H996" s="28">
        <f>Table1[[#This Row],[APU
(units)]]*(1+Table1[[#This Row],[APU Trend]])^2</f>
        <v>79.38000000000001</v>
      </c>
      <c r="I996" s="55">
        <f>Table1[[#This Row],[APU
(units)]]*(1+Table1[[#This Row],[APU Trend]])^3</f>
        <v>71.442000000000007</v>
      </c>
      <c r="J996" s="55">
        <f>Table1[[#This Row],[APU
(units)]]*(1+Table1[[#This Row],[APU Trend]])^4</f>
        <v>64.297800000000009</v>
      </c>
      <c r="K996" s="55">
        <f>Table1[[#This Row],[APU
(units)]]*(1+Table1[[#This Row],[APU Trend]])^5</f>
        <v>57.868020000000016</v>
      </c>
      <c r="L996" s="55">
        <f>Table1[[#This Row],[APU
(units)]]*(1+Table1[[#This Row],[APU Trend]])^6</f>
        <v>52.081218000000014</v>
      </c>
      <c r="M996" s="55">
        <f>Table1[[#This Row],[APU
(units)]]*(1+Table1[[#This Row],[APU Trend]])^7</f>
        <v>46.873096200000013</v>
      </c>
      <c r="N996" s="55">
        <f>Table1[[#This Row],[APU
(units)]]*(1+Table1[[#This Row],[APU Trend]])^8</f>
        <v>42.185786580000013</v>
      </c>
      <c r="O996" s="55">
        <f>Table1[[#This Row],[APU
(units)]]*(1+Table1[[#This Row],[APU Trend]])^9</f>
        <v>37.967207922000014</v>
      </c>
      <c r="P996" s="55">
        <f>Table1[[#This Row],[APU
(units)]]*(1+Table1[[#This Row],[APU Trend]])^10</f>
        <v>34.170487129800016</v>
      </c>
      <c r="Q996" s="55">
        <f>Table1[[#This Row],[APU
(units)]]*(1+Table1[[#This Row],[APU Trend]])^11</f>
        <v>30.753438416820018</v>
      </c>
      <c r="R996" s="55">
        <f>SUM(Table1[[#This Row],[Oct]:[September]])</f>
        <v>703.21905424862007</v>
      </c>
      <c r="S996" s="55">
        <f>Table1[[#This Row],[On-Hand Stock ($)]]*Table1[[#This Row],[APU Trend]]</f>
        <v>-8.961135430587424</v>
      </c>
      <c r="T996" s="87">
        <v>-0.1</v>
      </c>
      <c r="U996" s="87" t="b">
        <f>IF(AND(Table1[[#This Row],[INVENTROY SIZING]]&lt;0,Table1[[#This Row],[Lead Time (days)]]&lt;30),TRUE,FALSE)</f>
        <v>1</v>
      </c>
      <c r="V996" s="28">
        <v>0.96</v>
      </c>
      <c r="W996" s="28">
        <f>1.65+SQRT((30)*Table1[[#This Row],[Demand variability (COV)]])+(V996*Table1[[#This Row],[APU
(units)]])^2</f>
        <v>8857.502645936278</v>
      </c>
      <c r="X996" s="28">
        <f>(Table1[[#This Row],[INVENTORY IN UNITS ON HAND]]-W996)*Table1[[#This Row],[Std. Price ($)]]</f>
        <v>-124891.85915405974</v>
      </c>
      <c r="Y996" s="28">
        <v>0.77</v>
      </c>
      <c r="Z996" s="28">
        <v>2</v>
      </c>
    </row>
    <row r="997" spans="1:26" x14ac:dyDescent="0.15">
      <c r="A997" s="31">
        <v>18008.978871089974</v>
      </c>
      <c r="B997" s="32">
        <v>14.07605</v>
      </c>
      <c r="C997" s="32">
        <v>994.24417252160026</v>
      </c>
      <c r="D997" s="32">
        <f>C997/Table1[[#This Row],[Std. Price ($)]]</f>
        <v>70.633748283190258</v>
      </c>
      <c r="E997" s="28">
        <v>98</v>
      </c>
      <c r="F997" s="28">
        <f>Table1[[#This Row],[APU
(units)]]*(1+Table1[[#This Row],[APU Trend]])^0</f>
        <v>98</v>
      </c>
      <c r="G997" s="28">
        <f>Table1[[#This Row],[APU
(units)]]*(1+Table1[[#This Row],[APU Trend]])^1</f>
        <v>117.6</v>
      </c>
      <c r="H997" s="28">
        <f>Table1[[#This Row],[APU
(units)]]*(1+Table1[[#This Row],[APU Trend]])^2</f>
        <v>141.12</v>
      </c>
      <c r="I997" s="55">
        <f>Table1[[#This Row],[APU
(units)]]*(1+Table1[[#This Row],[APU Trend]])^3</f>
        <v>169.34399999999999</v>
      </c>
      <c r="J997" s="55">
        <f>Table1[[#This Row],[APU
(units)]]*(1+Table1[[#This Row],[APU Trend]])^4</f>
        <v>203.21279999999999</v>
      </c>
      <c r="K997" s="55">
        <f>Table1[[#This Row],[APU
(units)]]*(1+Table1[[#This Row],[APU Trend]])^5</f>
        <v>243.85535999999999</v>
      </c>
      <c r="L997" s="55">
        <f>Table1[[#This Row],[APU
(units)]]*(1+Table1[[#This Row],[APU Trend]])^6</f>
        <v>292.62643199999997</v>
      </c>
      <c r="M997" s="55">
        <f>Table1[[#This Row],[APU
(units)]]*(1+Table1[[#This Row],[APU Trend]])^7</f>
        <v>351.15171839999994</v>
      </c>
      <c r="N997" s="55">
        <f>Table1[[#This Row],[APU
(units)]]*(1+Table1[[#This Row],[APU Trend]])^8</f>
        <v>421.38206207999991</v>
      </c>
      <c r="O997" s="55">
        <f>Table1[[#This Row],[APU
(units)]]*(1+Table1[[#This Row],[APU Trend]])^9</f>
        <v>505.65847449599994</v>
      </c>
      <c r="P997" s="55">
        <f>Table1[[#This Row],[APU
(units)]]*(1+Table1[[#This Row],[APU Trend]])^10</f>
        <v>606.79016939519988</v>
      </c>
      <c r="Q997" s="55">
        <f>Table1[[#This Row],[APU
(units)]]*(1+Table1[[#This Row],[APU Trend]])^11</f>
        <v>728.1482032742399</v>
      </c>
      <c r="R997" s="55">
        <f>SUM(Table1[[#This Row],[Oct]:[September]])</f>
        <v>3878.8892196454399</v>
      </c>
      <c r="S997" s="55">
        <f>Table1[[#This Row],[On-Hand Stock ($)]]*Table1[[#This Row],[APU Trend]]</f>
        <v>198.84883450432005</v>
      </c>
      <c r="T997" s="87">
        <v>0.2</v>
      </c>
      <c r="U997" s="87" t="b">
        <f>IF(AND(Table1[[#This Row],[INVENTROY SIZING]]&lt;0,Table1[[#This Row],[Lead Time (days)]]&lt;30),TRUE,FALSE)</f>
        <v>0</v>
      </c>
      <c r="V997" s="28">
        <v>1</v>
      </c>
      <c r="W997" s="28">
        <f>1.65+SQRT((30)*Table1[[#This Row],[Demand variability (COV)]])+(V997*Table1[[#This Row],[APU
(units)]])^2</f>
        <v>9610.9035702146248</v>
      </c>
      <c r="X997" s="28">
        <f>(Table1[[#This Row],[INVENTORY IN UNITS ON HAND]]-W997)*Table1[[#This Row],[Std. Price ($)]]</f>
        <v>-134289.315026998</v>
      </c>
      <c r="Y997" s="28">
        <v>0.92</v>
      </c>
      <c r="Z997" s="28">
        <v>16</v>
      </c>
    </row>
    <row r="998" spans="1:26" x14ac:dyDescent="0.15">
      <c r="A998" s="31">
        <v>29459.795768429296</v>
      </c>
      <c r="B998" s="32">
        <v>18.565953480000001</v>
      </c>
      <c r="C998" s="32">
        <v>1014.0312351901683</v>
      </c>
      <c r="D998" s="32">
        <f>C998/Table1[[#This Row],[Std. Price ($)]]</f>
        <v>54.617783906575227</v>
      </c>
      <c r="E998" s="28">
        <v>162</v>
      </c>
      <c r="F998" s="28">
        <f>Table1[[#This Row],[APU
(units)]]*(1+Table1[[#This Row],[APU Trend]])^0</f>
        <v>162</v>
      </c>
      <c r="G998" s="28">
        <f>Table1[[#This Row],[APU
(units)]]*(1+Table1[[#This Row],[APU Trend]])^1</f>
        <v>291.60000000000002</v>
      </c>
      <c r="H998" s="28">
        <f>Table1[[#This Row],[APU
(units)]]*(1+Table1[[#This Row],[APU Trend]])^2</f>
        <v>524.88</v>
      </c>
      <c r="I998" s="55">
        <f>Table1[[#This Row],[APU
(units)]]*(1+Table1[[#This Row],[APU Trend]])^3</f>
        <v>944.78400000000011</v>
      </c>
      <c r="J998" s="55">
        <f>Table1[[#This Row],[APU
(units)]]*(1+Table1[[#This Row],[APU Trend]])^4</f>
        <v>1700.6112000000003</v>
      </c>
      <c r="K998" s="55">
        <f>Table1[[#This Row],[APU
(units)]]*(1+Table1[[#This Row],[APU Trend]])^5</f>
        <v>3061.1001600000009</v>
      </c>
      <c r="L998" s="55">
        <f>Table1[[#This Row],[APU
(units)]]*(1+Table1[[#This Row],[APU Trend]])^6</f>
        <v>5509.9802880000016</v>
      </c>
      <c r="M998" s="55">
        <f>Table1[[#This Row],[APU
(units)]]*(1+Table1[[#This Row],[APU Trend]])^7</f>
        <v>9917.9645184000037</v>
      </c>
      <c r="N998" s="55">
        <f>Table1[[#This Row],[APU
(units)]]*(1+Table1[[#This Row],[APU Trend]])^8</f>
        <v>17852.336133120007</v>
      </c>
      <c r="O998" s="55">
        <f>Table1[[#This Row],[APU
(units)]]*(1+Table1[[#This Row],[APU Trend]])^9</f>
        <v>32134.205039616012</v>
      </c>
      <c r="P998" s="55">
        <f>Table1[[#This Row],[APU
(units)]]*(1+Table1[[#This Row],[APU Trend]])^10</f>
        <v>57841.569071308826</v>
      </c>
      <c r="Q998" s="55">
        <f>Table1[[#This Row],[APU
(units)]]*(1+Table1[[#This Row],[APU Trend]])^11</f>
        <v>104114.8243283559</v>
      </c>
      <c r="R998" s="55">
        <f>SUM(Table1[[#This Row],[Oct]:[September]])</f>
        <v>234055.85473880076</v>
      </c>
      <c r="S998" s="55">
        <f>Table1[[#This Row],[On-Hand Stock ($)]]*Table1[[#This Row],[APU Trend]]</f>
        <v>811.22498815213476</v>
      </c>
      <c r="T998" s="87">
        <v>0.8</v>
      </c>
      <c r="U998" s="87" t="b">
        <f>IF(AND(Table1[[#This Row],[INVENTROY SIZING]]&lt;0,Table1[[#This Row],[Lead Time (days)]]&lt;30),TRUE,FALSE)</f>
        <v>0</v>
      </c>
      <c r="V998" s="28">
        <v>0.85</v>
      </c>
      <c r="W998" s="28">
        <f>1.65+SQRT((30)*Table1[[#This Row],[Demand variability (COV)]])+(V998*Table1[[#This Row],[APU
(units)]])^2</f>
        <v>18966.53165699921</v>
      </c>
      <c r="X998" s="28">
        <f>(Table1[[#This Row],[INVENTORY IN UNITS ON HAND]]-W998)*Table1[[#This Row],[Std. Price ($)]]</f>
        <v>-351117.71318560449</v>
      </c>
      <c r="Y998" s="28">
        <v>0.43</v>
      </c>
      <c r="Z998" s="28">
        <v>21</v>
      </c>
    </row>
    <row r="999" spans="1:26" x14ac:dyDescent="0.15">
      <c r="A999" s="31">
        <v>44496.496613466399</v>
      </c>
      <c r="B999" s="32">
        <v>16.382999999999999</v>
      </c>
      <c r="C999" s="32">
        <v>4254.3666579500805</v>
      </c>
      <c r="D999" s="32">
        <f>C999/Table1[[#This Row],[Std. Price ($)]]</f>
        <v>259.6817834310005</v>
      </c>
      <c r="E999" s="28">
        <v>380</v>
      </c>
      <c r="F999" s="28">
        <f>Table1[[#This Row],[APU
(units)]]*(1+Table1[[#This Row],[APU Trend]])^0</f>
        <v>380</v>
      </c>
      <c r="G999" s="28">
        <f>Table1[[#This Row],[APU
(units)]]*(1+Table1[[#This Row],[APU Trend]])^1</f>
        <v>950</v>
      </c>
      <c r="H999" s="28">
        <f>Table1[[#This Row],[APU
(units)]]*(1+Table1[[#This Row],[APU Trend]])^2</f>
        <v>2375</v>
      </c>
      <c r="I999" s="55">
        <f>Table1[[#This Row],[APU
(units)]]*(1+Table1[[#This Row],[APU Trend]])^3</f>
        <v>5937.5</v>
      </c>
      <c r="J999" s="55">
        <f>Table1[[#This Row],[APU
(units)]]*(1+Table1[[#This Row],[APU Trend]])^4</f>
        <v>14843.75</v>
      </c>
      <c r="K999" s="55">
        <f>Table1[[#This Row],[APU
(units)]]*(1+Table1[[#This Row],[APU Trend]])^5</f>
        <v>37109.375</v>
      </c>
      <c r="L999" s="55">
        <f>Table1[[#This Row],[APU
(units)]]*(1+Table1[[#This Row],[APU Trend]])^6</f>
        <v>92773.4375</v>
      </c>
      <c r="M999" s="55">
        <f>Table1[[#This Row],[APU
(units)]]*(1+Table1[[#This Row],[APU Trend]])^7</f>
        <v>231933.59375</v>
      </c>
      <c r="N999" s="55">
        <f>Table1[[#This Row],[APU
(units)]]*(1+Table1[[#This Row],[APU Trend]])^8</f>
        <v>579833.984375</v>
      </c>
      <c r="O999" s="55">
        <f>Table1[[#This Row],[APU
(units)]]*(1+Table1[[#This Row],[APU Trend]])^9</f>
        <v>1449584.9609375</v>
      </c>
      <c r="P999" s="55">
        <f>Table1[[#This Row],[APU
(units)]]*(1+Table1[[#This Row],[APU Trend]])^10</f>
        <v>3623962.40234375</v>
      </c>
      <c r="Q999" s="55">
        <f>Table1[[#This Row],[APU
(units)]]*(1+Table1[[#This Row],[APU Trend]])^11</f>
        <v>9059906.005859375</v>
      </c>
      <c r="R999" s="55">
        <f>SUM(Table1[[#This Row],[Oct]:[September]])</f>
        <v>15099590.009765625</v>
      </c>
      <c r="S999" s="55">
        <f>Table1[[#This Row],[On-Hand Stock ($)]]*Table1[[#This Row],[APU Trend]]</f>
        <v>6381.5499869251207</v>
      </c>
      <c r="T999" s="87">
        <v>1.5</v>
      </c>
      <c r="U999" s="87" t="b">
        <f>IF(AND(Table1[[#This Row],[INVENTROY SIZING]]&lt;0,Table1[[#This Row],[Lead Time (days)]]&lt;30),TRUE,FALSE)</f>
        <v>0</v>
      </c>
      <c r="V999" s="28">
        <v>0.97</v>
      </c>
      <c r="W999" s="28">
        <f>1.65+SQRT((30)*Table1[[#This Row],[Demand variability (COV)]])+(V999*Table1[[#This Row],[APU
(units)]])^2</f>
        <v>135873.22248608014</v>
      </c>
      <c r="X999" s="28">
        <f>(Table1[[#This Row],[INVENTORY IN UNITS ON HAND]]-W999)*Table1[[#This Row],[Std. Price ($)]]</f>
        <v>-2221756.6373315006</v>
      </c>
      <c r="Y999" s="28">
        <v>1.05</v>
      </c>
      <c r="Z999" s="28">
        <v>16</v>
      </c>
    </row>
    <row r="1000" spans="1:26" x14ac:dyDescent="0.15">
      <c r="A1000" s="31">
        <v>32256.656254583471</v>
      </c>
      <c r="B1000" s="32">
        <v>26.24478684</v>
      </c>
      <c r="C1000" s="32">
        <v>235.7396417873295</v>
      </c>
      <c r="D1000" s="32">
        <f>C1000/Table1[[#This Row],[Std. Price ($)]]</f>
        <v>8.9823416446284803</v>
      </c>
      <c r="E1000" s="28">
        <v>74</v>
      </c>
      <c r="F1000" s="28">
        <f>Table1[[#This Row],[APU
(units)]]*(1+Table1[[#This Row],[APU Trend]])^0</f>
        <v>74</v>
      </c>
      <c r="G1000" s="28">
        <f>Table1[[#This Row],[APU
(units)]]*(1+Table1[[#This Row],[APU Trend]])^1</f>
        <v>185</v>
      </c>
      <c r="H1000" s="28">
        <f>Table1[[#This Row],[APU
(units)]]*(1+Table1[[#This Row],[APU Trend]])^2</f>
        <v>462.5</v>
      </c>
      <c r="I1000" s="55">
        <f>Table1[[#This Row],[APU
(units)]]*(1+Table1[[#This Row],[APU Trend]])^3</f>
        <v>1156.25</v>
      </c>
      <c r="J1000" s="55">
        <f>Table1[[#This Row],[APU
(units)]]*(1+Table1[[#This Row],[APU Trend]])^4</f>
        <v>2890.625</v>
      </c>
      <c r="K1000" s="55">
        <f>Table1[[#This Row],[APU
(units)]]*(1+Table1[[#This Row],[APU Trend]])^5</f>
        <v>7226.5625</v>
      </c>
      <c r="L1000" s="55">
        <f>Table1[[#This Row],[APU
(units)]]*(1+Table1[[#This Row],[APU Trend]])^6</f>
        <v>18066.40625</v>
      </c>
      <c r="M1000" s="55">
        <f>Table1[[#This Row],[APU
(units)]]*(1+Table1[[#This Row],[APU Trend]])^7</f>
        <v>45166.015625</v>
      </c>
      <c r="N1000" s="55">
        <f>Table1[[#This Row],[APU
(units)]]*(1+Table1[[#This Row],[APU Trend]])^8</f>
        <v>112915.0390625</v>
      </c>
      <c r="O1000" s="55">
        <f>Table1[[#This Row],[APU
(units)]]*(1+Table1[[#This Row],[APU Trend]])^9</f>
        <v>282287.59765625</v>
      </c>
      <c r="P1000" s="55">
        <f>Table1[[#This Row],[APU
(units)]]*(1+Table1[[#This Row],[APU Trend]])^10</f>
        <v>705718.994140625</v>
      </c>
      <c r="Q1000" s="55">
        <f>Table1[[#This Row],[APU
(units)]]*(1+Table1[[#This Row],[APU Trend]])^11</f>
        <v>1764297.4853515625</v>
      </c>
      <c r="R1000" s="55">
        <f>SUM(Table1[[#This Row],[Oct]:[September]])</f>
        <v>2940446.4755859375</v>
      </c>
      <c r="S1000" s="55">
        <f>Table1[[#This Row],[On-Hand Stock ($)]]*Table1[[#This Row],[APU Trend]]</f>
        <v>353.60946268099428</v>
      </c>
      <c r="T1000" s="87">
        <v>1.5</v>
      </c>
      <c r="U1000" s="87" t="b">
        <f>IF(AND(Table1[[#This Row],[INVENTROY SIZING]]&lt;0,Table1[[#This Row],[Lead Time (days)]]&lt;30),TRUE,FALSE)</f>
        <v>0</v>
      </c>
      <c r="V1000" s="28">
        <v>0.82</v>
      </c>
      <c r="W1000" s="28">
        <f>1.65+SQRT((30)*Table1[[#This Row],[Demand variability (COV)]])+(V1000*Table1[[#This Row],[APU
(units)]])^2</f>
        <v>3688.3921435827187</v>
      </c>
      <c r="X1000" s="28">
        <f>(Table1[[#This Row],[INVENTORY IN UNITS ON HAND]]-W1000)*Table1[[#This Row],[Std. Price ($)]]</f>
        <v>-96565.325948871803</v>
      </c>
      <c r="Y1000" s="28">
        <v>0.73</v>
      </c>
      <c r="Z1000" s="28">
        <v>4</v>
      </c>
    </row>
    <row r="1001" spans="1:26" x14ac:dyDescent="0.15">
      <c r="A1001" s="31">
        <v>63670.75083444974</v>
      </c>
      <c r="B1001" s="32">
        <v>6.3720500299999996</v>
      </c>
      <c r="C1001" s="32">
        <v>239.93651213937682</v>
      </c>
      <c r="D1001" s="32">
        <f>C1001/Table1[[#This Row],[Std. Price ($)]]</f>
        <v>37.654524212732341</v>
      </c>
      <c r="E1001" s="28">
        <v>244</v>
      </c>
      <c r="F1001" s="28">
        <f>Table1[[#This Row],[APU
(units)]]*(1+Table1[[#This Row],[APU Trend]])^0</f>
        <v>244</v>
      </c>
      <c r="G1001" s="28">
        <f>Table1[[#This Row],[APU
(units)]]*(1+Table1[[#This Row],[APU Trend]])^1</f>
        <v>439.2</v>
      </c>
      <c r="H1001" s="28">
        <f>Table1[[#This Row],[APU
(units)]]*(1+Table1[[#This Row],[APU Trend]])^2</f>
        <v>790.56000000000006</v>
      </c>
      <c r="I1001" s="55">
        <f>Table1[[#This Row],[APU
(units)]]*(1+Table1[[#This Row],[APU Trend]])^3</f>
        <v>1423.0080000000003</v>
      </c>
      <c r="J1001" s="55">
        <f>Table1[[#This Row],[APU
(units)]]*(1+Table1[[#This Row],[APU Trend]])^4</f>
        <v>2561.4144000000006</v>
      </c>
      <c r="K1001" s="55">
        <f>Table1[[#This Row],[APU
(units)]]*(1+Table1[[#This Row],[APU Trend]])^5</f>
        <v>4610.5459200000014</v>
      </c>
      <c r="L1001" s="55">
        <f>Table1[[#This Row],[APU
(units)]]*(1+Table1[[#This Row],[APU Trend]])^6</f>
        <v>8298.982656000002</v>
      </c>
      <c r="M1001" s="55">
        <f>Table1[[#This Row],[APU
(units)]]*(1+Table1[[#This Row],[APU Trend]])^7</f>
        <v>14938.168780800004</v>
      </c>
      <c r="N1001" s="55">
        <f>Table1[[#This Row],[APU
(units)]]*(1+Table1[[#This Row],[APU Trend]])^8</f>
        <v>26888.703805440011</v>
      </c>
      <c r="O1001" s="55">
        <f>Table1[[#This Row],[APU
(units)]]*(1+Table1[[#This Row],[APU Trend]])^9</f>
        <v>48399.666849792018</v>
      </c>
      <c r="P1001" s="55">
        <f>Table1[[#This Row],[APU
(units)]]*(1+Table1[[#This Row],[APU Trend]])^10</f>
        <v>87119.400329625641</v>
      </c>
      <c r="Q1001" s="55">
        <f>Table1[[#This Row],[APU
(units)]]*(1+Table1[[#This Row],[APU Trend]])^11</f>
        <v>156814.92059332615</v>
      </c>
      <c r="R1001" s="55">
        <f>SUM(Table1[[#This Row],[Oct]:[September]])</f>
        <v>352528.5713349838</v>
      </c>
      <c r="S1001" s="55">
        <f>Table1[[#This Row],[On-Hand Stock ($)]]*Table1[[#This Row],[APU Trend]]</f>
        <v>191.94920971150145</v>
      </c>
      <c r="T1001" s="87">
        <v>0.8</v>
      </c>
      <c r="U1001" s="87" t="b">
        <f>IF(AND(Table1[[#This Row],[INVENTROY SIZING]]&lt;0,Table1[[#This Row],[Lead Time (days)]]&lt;30),TRUE,FALSE)</f>
        <v>0</v>
      </c>
      <c r="V1001" s="28">
        <v>0.84</v>
      </c>
      <c r="W1001" s="28">
        <f>1.65+SQRT((30)*Table1[[#This Row],[Demand variability (COV)]])+(V1001*Table1[[#This Row],[APU
(units)]])^2</f>
        <v>42014.564371730565</v>
      </c>
      <c r="X1001" s="28">
        <f>(Table1[[#This Row],[INVENTORY IN UNITS ON HAND]]-W1001)*Table1[[#This Row],[Std. Price ($)]]</f>
        <v>-267478.9696531833</v>
      </c>
      <c r="Y1001" s="28">
        <v>0.62</v>
      </c>
      <c r="Z1001" s="28">
        <v>5</v>
      </c>
    </row>
    <row r="1002" spans="1:26" x14ac:dyDescent="0.15">
      <c r="A1002" s="31">
        <v>3015.2995833076179</v>
      </c>
      <c r="B1002" s="32">
        <v>5.8811099999999996</v>
      </c>
      <c r="C1002" s="32">
        <v>587.55457307890708</v>
      </c>
      <c r="D1002" s="32">
        <f>C1002/Table1[[#This Row],[Std. Price ($)]]</f>
        <v>99.90538743177855</v>
      </c>
      <c r="E1002" s="28">
        <v>204</v>
      </c>
      <c r="F1002" s="28">
        <f>Table1[[#This Row],[APU
(units)]]*(1+Table1[[#This Row],[APU Trend]])^0</f>
        <v>204</v>
      </c>
      <c r="G1002" s="28">
        <f>Table1[[#This Row],[APU
(units)]]*(1+Table1[[#This Row],[APU Trend]])^1</f>
        <v>448.8</v>
      </c>
      <c r="H1002" s="28">
        <f>Table1[[#This Row],[APU
(units)]]*(1+Table1[[#This Row],[APU Trend]])^2</f>
        <v>987.36000000000013</v>
      </c>
      <c r="I1002" s="55">
        <f>Table1[[#This Row],[APU
(units)]]*(1+Table1[[#This Row],[APU Trend]])^3</f>
        <v>2172.1920000000005</v>
      </c>
      <c r="J1002" s="55">
        <f>Table1[[#This Row],[APU
(units)]]*(1+Table1[[#This Row],[APU Trend]])^4</f>
        <v>4778.8224000000009</v>
      </c>
      <c r="K1002" s="55">
        <f>Table1[[#This Row],[APU
(units)]]*(1+Table1[[#This Row],[APU Trend]])^5</f>
        <v>10513.409280000003</v>
      </c>
      <c r="L1002" s="55">
        <f>Table1[[#This Row],[APU
(units)]]*(1+Table1[[#This Row],[APU Trend]])^6</f>
        <v>23129.50041600001</v>
      </c>
      <c r="M1002" s="55">
        <f>Table1[[#This Row],[APU
(units)]]*(1+Table1[[#This Row],[APU Trend]])^7</f>
        <v>50884.900915200029</v>
      </c>
      <c r="N1002" s="55">
        <f>Table1[[#This Row],[APU
(units)]]*(1+Table1[[#This Row],[APU Trend]])^8</f>
        <v>111946.78201344005</v>
      </c>
      <c r="O1002" s="55">
        <f>Table1[[#This Row],[APU
(units)]]*(1+Table1[[#This Row],[APU Trend]])^9</f>
        <v>246282.92042956816</v>
      </c>
      <c r="P1002" s="55">
        <f>Table1[[#This Row],[APU
(units)]]*(1+Table1[[#This Row],[APU Trend]])^10</f>
        <v>541822.42494505004</v>
      </c>
      <c r="Q1002" s="55">
        <f>Table1[[#This Row],[APU
(units)]]*(1+Table1[[#This Row],[APU Trend]])^11</f>
        <v>1192009.3348791101</v>
      </c>
      <c r="R1002" s="55">
        <f>SUM(Table1[[#This Row],[Oct]:[September]])</f>
        <v>2185180.4472783683</v>
      </c>
      <c r="S1002" s="55">
        <f>Table1[[#This Row],[On-Hand Stock ($)]]*Table1[[#This Row],[APU Trend]]</f>
        <v>705.0654876946885</v>
      </c>
      <c r="T1002" s="87">
        <v>1.2</v>
      </c>
      <c r="U1002" s="87" t="b">
        <f>IF(AND(Table1[[#This Row],[INVENTROY SIZING]]&lt;0,Table1[[#This Row],[Lead Time (days)]]&lt;30),TRUE,FALSE)</f>
        <v>0</v>
      </c>
      <c r="V1002" s="28">
        <v>0.89</v>
      </c>
      <c r="W1002" s="28">
        <f>1.65+SQRT((30)*Table1[[#This Row],[Demand variability (COV)]])+(V1002*Table1[[#This Row],[APU
(units)]])^2</f>
        <v>32969.961449927243</v>
      </c>
      <c r="X1002" s="28">
        <f>(Table1[[#This Row],[INVENTORY IN UNITS ON HAND]]-W1002)*Table1[[#This Row],[Std. Price ($)]]</f>
        <v>-193312.41540970269</v>
      </c>
      <c r="Y1002" s="28">
        <v>0.61</v>
      </c>
      <c r="Z1002" s="28">
        <v>16</v>
      </c>
    </row>
    <row r="1003" spans="1:26" x14ac:dyDescent="0.15">
      <c r="A1003" s="31">
        <v>38520.568742224845</v>
      </c>
      <c r="B1003" s="32">
        <v>45.708471959999997</v>
      </c>
      <c r="C1003" s="32">
        <v>92.213575289267666</v>
      </c>
      <c r="D1003" s="32">
        <f>C1003/Table1[[#This Row],[Std. Price ($)]]</f>
        <v>2.0174285276909893</v>
      </c>
      <c r="E1003" s="28">
        <v>10</v>
      </c>
      <c r="F1003" s="28">
        <f>Table1[[#This Row],[APU
(units)]]*(1+Table1[[#This Row],[APU Trend]])^0</f>
        <v>10</v>
      </c>
      <c r="G1003" s="28">
        <f>Table1[[#This Row],[APU
(units)]]*(1+Table1[[#This Row],[APU Trend]])^1</f>
        <v>18</v>
      </c>
      <c r="H1003" s="28">
        <f>Table1[[#This Row],[APU
(units)]]*(1+Table1[[#This Row],[APU Trend]])^2</f>
        <v>32.400000000000006</v>
      </c>
      <c r="I1003" s="55">
        <f>Table1[[#This Row],[APU
(units)]]*(1+Table1[[#This Row],[APU Trend]])^3</f>
        <v>58.320000000000007</v>
      </c>
      <c r="J1003" s="55">
        <f>Table1[[#This Row],[APU
(units)]]*(1+Table1[[#This Row],[APU Trend]])^4</f>
        <v>104.97600000000003</v>
      </c>
      <c r="K1003" s="55">
        <f>Table1[[#This Row],[APU
(units)]]*(1+Table1[[#This Row],[APU Trend]])^5</f>
        <v>188.95680000000004</v>
      </c>
      <c r="L1003" s="55">
        <f>Table1[[#This Row],[APU
(units)]]*(1+Table1[[#This Row],[APU Trend]])^6</f>
        <v>340.12224000000009</v>
      </c>
      <c r="M1003" s="55">
        <f>Table1[[#This Row],[APU
(units)]]*(1+Table1[[#This Row],[APU Trend]])^7</f>
        <v>612.22003200000017</v>
      </c>
      <c r="N1003" s="55">
        <f>Table1[[#This Row],[APU
(units)]]*(1+Table1[[#This Row],[APU Trend]])^8</f>
        <v>1101.9960576000003</v>
      </c>
      <c r="O1003" s="55">
        <f>Table1[[#This Row],[APU
(units)]]*(1+Table1[[#This Row],[APU Trend]])^9</f>
        <v>1983.5929036800007</v>
      </c>
      <c r="P1003" s="55">
        <f>Table1[[#This Row],[APU
(units)]]*(1+Table1[[#This Row],[APU Trend]])^10</f>
        <v>3570.4672266240013</v>
      </c>
      <c r="Q1003" s="55">
        <f>Table1[[#This Row],[APU
(units)]]*(1+Table1[[#This Row],[APU Trend]])^11</f>
        <v>6426.8410079232035</v>
      </c>
      <c r="R1003" s="55">
        <f>SUM(Table1[[#This Row],[Oct]:[September]])</f>
        <v>14447.892267827207</v>
      </c>
      <c r="S1003" s="55">
        <f>Table1[[#This Row],[On-Hand Stock ($)]]*Table1[[#This Row],[APU Trend]]</f>
        <v>73.770860231414133</v>
      </c>
      <c r="T1003" s="87">
        <v>0.8</v>
      </c>
      <c r="U1003" s="87" t="b">
        <f>IF(AND(Table1[[#This Row],[INVENTROY SIZING]]&lt;0,Table1[[#This Row],[Lead Time (days)]]&lt;30),TRUE,FALSE)</f>
        <v>0</v>
      </c>
      <c r="V1003" s="28">
        <v>1</v>
      </c>
      <c r="W1003" s="28">
        <f>1.65+SQRT((30)*Table1[[#This Row],[Demand variability (COV)]])+(V1003*Table1[[#This Row],[APU
(units)]])^2</f>
        <v>107.20877684387492</v>
      </c>
      <c r="X1003" s="28">
        <f>(Table1[[#This Row],[INVENTORY IN UNITS ON HAND]]-W1003)*Table1[[#This Row],[Std. Price ($)]]</f>
        <v>-4808.1357949448857</v>
      </c>
      <c r="Y1003" s="28">
        <v>1.03</v>
      </c>
      <c r="Z1003" s="28">
        <v>5</v>
      </c>
    </row>
    <row r="1004" spans="1:26" x14ac:dyDescent="0.15">
      <c r="A1004" s="31">
        <v>76274.030877055193</v>
      </c>
      <c r="B1004" s="32">
        <v>20.037644819999997</v>
      </c>
      <c r="C1004" s="32">
        <v>2678.783952115537</v>
      </c>
      <c r="D1004" s="32">
        <f>C1004/Table1[[#This Row],[Std. Price ($)]]</f>
        <v>133.6875653890115</v>
      </c>
      <c r="E1004" s="28">
        <v>122</v>
      </c>
      <c r="F1004" s="28">
        <f>Table1[[#This Row],[APU
(units)]]*(1+Table1[[#This Row],[APU Trend]])^0</f>
        <v>122</v>
      </c>
      <c r="G1004" s="28">
        <f>Table1[[#This Row],[APU
(units)]]*(1+Table1[[#This Row],[APU Trend]])^1</f>
        <v>109.8</v>
      </c>
      <c r="H1004" s="28">
        <f>Table1[[#This Row],[APU
(units)]]*(1+Table1[[#This Row],[APU Trend]])^2</f>
        <v>98.820000000000007</v>
      </c>
      <c r="I1004" s="55">
        <f>Table1[[#This Row],[APU
(units)]]*(1+Table1[[#This Row],[APU Trend]])^3</f>
        <v>88.938000000000017</v>
      </c>
      <c r="J1004" s="55">
        <f>Table1[[#This Row],[APU
(units)]]*(1+Table1[[#This Row],[APU Trend]])^4</f>
        <v>80.044200000000018</v>
      </c>
      <c r="K1004" s="55">
        <f>Table1[[#This Row],[APU
(units)]]*(1+Table1[[#This Row],[APU Trend]])^5</f>
        <v>72.039780000000022</v>
      </c>
      <c r="L1004" s="55">
        <f>Table1[[#This Row],[APU
(units)]]*(1+Table1[[#This Row],[APU Trend]])^6</f>
        <v>64.835802000000015</v>
      </c>
      <c r="M1004" s="55">
        <f>Table1[[#This Row],[APU
(units)]]*(1+Table1[[#This Row],[APU Trend]])^7</f>
        <v>58.352221800000017</v>
      </c>
      <c r="N1004" s="55">
        <f>Table1[[#This Row],[APU
(units)]]*(1+Table1[[#This Row],[APU Trend]])^8</f>
        <v>52.516999620000021</v>
      </c>
      <c r="O1004" s="55">
        <f>Table1[[#This Row],[APU
(units)]]*(1+Table1[[#This Row],[APU Trend]])^9</f>
        <v>47.265299658000018</v>
      </c>
      <c r="P1004" s="55">
        <f>Table1[[#This Row],[APU
(units)]]*(1+Table1[[#This Row],[APU Trend]])^10</f>
        <v>42.53876969220002</v>
      </c>
      <c r="Q1004" s="55">
        <f>Table1[[#This Row],[APU
(units)]]*(1+Table1[[#This Row],[APU Trend]])^11</f>
        <v>38.284892722980018</v>
      </c>
      <c r="R1004" s="55">
        <f>SUM(Table1[[#This Row],[Oct]:[September]])</f>
        <v>875.43596549318022</v>
      </c>
      <c r="S1004" s="55">
        <f>Table1[[#This Row],[On-Hand Stock ($)]]*Table1[[#This Row],[APU Trend]]</f>
        <v>-267.87839521155371</v>
      </c>
      <c r="T1004" s="87">
        <v>-0.1</v>
      </c>
      <c r="U1004" s="87" t="b">
        <f>IF(AND(Table1[[#This Row],[INVENTROY SIZING]]&lt;0,Table1[[#This Row],[Lead Time (days)]]&lt;30),TRUE,FALSE)</f>
        <v>0</v>
      </c>
      <c r="V1004" s="28">
        <v>1</v>
      </c>
      <c r="W1004" s="28">
        <f>1.65+SQRT((30)*Table1[[#This Row],[Demand variability (COV)]])+(V1004*Table1[[#This Row],[APU
(units)]])^2</f>
        <v>14890.758815909778</v>
      </c>
      <c r="X1004" s="28">
        <f>(Table1[[#This Row],[INVENTORY IN UNITS ON HAND]]-W1004)*Table1[[#This Row],[Std. Price ($)]]</f>
        <v>-295696.95230136829</v>
      </c>
      <c r="Y1004" s="28">
        <v>0.87</v>
      </c>
      <c r="Z1004" s="28">
        <v>31</v>
      </c>
    </row>
    <row r="1005" spans="1:26" x14ac:dyDescent="0.15">
      <c r="A1005" s="31">
        <v>67602.560996219734</v>
      </c>
      <c r="B1005" s="32">
        <v>13.921679999999999</v>
      </c>
      <c r="C1005" s="32">
        <v>772.72149442106672</v>
      </c>
      <c r="D1005" s="32">
        <f>C1005/Table1[[#This Row],[Std. Price ($)]]</f>
        <v>55.504902743136377</v>
      </c>
      <c r="E1005" s="28">
        <v>212</v>
      </c>
      <c r="F1005" s="28">
        <f>Table1[[#This Row],[APU
(units)]]*(1+Table1[[#This Row],[APU Trend]])^0</f>
        <v>212</v>
      </c>
      <c r="G1005" s="28">
        <f>Table1[[#This Row],[APU
(units)]]*(1+Table1[[#This Row],[APU Trend]])^1</f>
        <v>318</v>
      </c>
      <c r="H1005" s="28">
        <f>Table1[[#This Row],[APU
(units)]]*(1+Table1[[#This Row],[APU Trend]])^2</f>
        <v>477</v>
      </c>
      <c r="I1005" s="55">
        <f>Table1[[#This Row],[APU
(units)]]*(1+Table1[[#This Row],[APU Trend]])^3</f>
        <v>715.5</v>
      </c>
      <c r="J1005" s="55">
        <f>Table1[[#This Row],[APU
(units)]]*(1+Table1[[#This Row],[APU Trend]])^4</f>
        <v>1073.25</v>
      </c>
      <c r="K1005" s="55">
        <f>Table1[[#This Row],[APU
(units)]]*(1+Table1[[#This Row],[APU Trend]])^5</f>
        <v>1609.875</v>
      </c>
      <c r="L1005" s="55">
        <f>Table1[[#This Row],[APU
(units)]]*(1+Table1[[#This Row],[APU Trend]])^6</f>
        <v>2414.8125</v>
      </c>
      <c r="M1005" s="55">
        <f>Table1[[#This Row],[APU
(units)]]*(1+Table1[[#This Row],[APU Trend]])^7</f>
        <v>3622.21875</v>
      </c>
      <c r="N1005" s="55">
        <f>Table1[[#This Row],[APU
(units)]]*(1+Table1[[#This Row],[APU Trend]])^8</f>
        <v>5433.328125</v>
      </c>
      <c r="O1005" s="55">
        <f>Table1[[#This Row],[APU
(units)]]*(1+Table1[[#This Row],[APU Trend]])^9</f>
        <v>8149.9921875</v>
      </c>
      <c r="P1005" s="55">
        <f>Table1[[#This Row],[APU
(units)]]*(1+Table1[[#This Row],[APU Trend]])^10</f>
        <v>12224.98828125</v>
      </c>
      <c r="Q1005" s="55">
        <f>Table1[[#This Row],[APU
(units)]]*(1+Table1[[#This Row],[APU Trend]])^11</f>
        <v>18337.482421875</v>
      </c>
      <c r="R1005" s="55">
        <f>SUM(Table1[[#This Row],[Oct]:[September]])</f>
        <v>54588.447265625</v>
      </c>
      <c r="S1005" s="55">
        <f>Table1[[#This Row],[On-Hand Stock ($)]]*Table1[[#This Row],[APU Trend]]</f>
        <v>386.36074721053336</v>
      </c>
      <c r="T1005" s="87">
        <v>0.5</v>
      </c>
      <c r="U1005" s="87" t="b">
        <f>IF(AND(Table1[[#This Row],[INVENTROY SIZING]]&lt;0,Table1[[#This Row],[Lead Time (days)]]&lt;30),TRUE,FALSE)</f>
        <v>0</v>
      </c>
      <c r="V1005" s="28">
        <v>1</v>
      </c>
      <c r="W1005" s="28">
        <f>1.65+SQRT((30)*Table1[[#This Row],[Demand variability (COV)]])+(V1005*Table1[[#This Row],[APU
(units)]])^2</f>
        <v>44949.324234614178</v>
      </c>
      <c r="X1005" s="28">
        <f>(Table1[[#This Row],[INVENTORY IN UNITS ON HAND]]-W1005)*Table1[[#This Row],[Std. Price ($)]]</f>
        <v>-624997.38671612239</v>
      </c>
      <c r="Y1005" s="28">
        <v>0.45</v>
      </c>
      <c r="Z1005" s="28">
        <v>11</v>
      </c>
    </row>
    <row r="1006" spans="1:26" x14ac:dyDescent="0.15">
      <c r="A1006" s="31">
        <v>33661.785043974305</v>
      </c>
      <c r="B1006" s="32">
        <v>6.649169549999999</v>
      </c>
      <c r="C1006" s="32">
        <v>869.29570387559909</v>
      </c>
      <c r="D1006" s="32">
        <f>C1006/Table1[[#This Row],[Std. Price ($)]]</f>
        <v>130.7374849353329</v>
      </c>
      <c r="E1006" s="28">
        <v>438</v>
      </c>
      <c r="F1006" s="28">
        <f>Table1[[#This Row],[APU
(units)]]*(1+Table1[[#This Row],[APU Trend]])^0</f>
        <v>438</v>
      </c>
      <c r="G1006" s="28">
        <f>Table1[[#This Row],[APU
(units)]]*(1+Table1[[#This Row],[APU Trend]])^1</f>
        <v>525.6</v>
      </c>
      <c r="H1006" s="28">
        <f>Table1[[#This Row],[APU
(units)]]*(1+Table1[[#This Row],[APU Trend]])^2</f>
        <v>630.72</v>
      </c>
      <c r="I1006" s="55">
        <f>Table1[[#This Row],[APU
(units)]]*(1+Table1[[#This Row],[APU Trend]])^3</f>
        <v>756.86400000000003</v>
      </c>
      <c r="J1006" s="55">
        <f>Table1[[#This Row],[APU
(units)]]*(1+Table1[[#This Row],[APU Trend]])^4</f>
        <v>908.2367999999999</v>
      </c>
      <c r="K1006" s="55">
        <f>Table1[[#This Row],[APU
(units)]]*(1+Table1[[#This Row],[APU Trend]])^5</f>
        <v>1089.8841599999998</v>
      </c>
      <c r="L1006" s="55">
        <f>Table1[[#This Row],[APU
(units)]]*(1+Table1[[#This Row],[APU Trend]])^6</f>
        <v>1307.8609919999999</v>
      </c>
      <c r="M1006" s="55">
        <f>Table1[[#This Row],[APU
(units)]]*(1+Table1[[#This Row],[APU Trend]])^7</f>
        <v>1569.4331903999998</v>
      </c>
      <c r="N1006" s="55">
        <f>Table1[[#This Row],[APU
(units)]]*(1+Table1[[#This Row],[APU Trend]])^8</f>
        <v>1883.3198284799996</v>
      </c>
      <c r="O1006" s="55">
        <f>Table1[[#This Row],[APU
(units)]]*(1+Table1[[#This Row],[APU Trend]])^9</f>
        <v>2259.9837941759997</v>
      </c>
      <c r="P1006" s="55">
        <f>Table1[[#This Row],[APU
(units)]]*(1+Table1[[#This Row],[APU Trend]])^10</f>
        <v>2711.9805530111994</v>
      </c>
      <c r="Q1006" s="55">
        <f>Table1[[#This Row],[APU
(units)]]*(1+Table1[[#This Row],[APU Trend]])^11</f>
        <v>3254.3766636134396</v>
      </c>
      <c r="R1006" s="55">
        <f>SUM(Table1[[#This Row],[Oct]:[September]])</f>
        <v>17336.259981680636</v>
      </c>
      <c r="S1006" s="55">
        <f>Table1[[#This Row],[On-Hand Stock ($)]]*Table1[[#This Row],[APU Trend]]</f>
        <v>173.85914077511984</v>
      </c>
      <c r="T1006" s="87">
        <v>0.2</v>
      </c>
      <c r="U1006" s="87" t="b">
        <f>IF(AND(Table1[[#This Row],[INVENTROY SIZING]]&lt;0,Table1[[#This Row],[Lead Time (days)]]&lt;30),TRUE,FALSE)</f>
        <v>0</v>
      </c>
      <c r="V1006" s="28">
        <v>1</v>
      </c>
      <c r="W1006" s="28">
        <f>1.65+SQRT((30)*Table1[[#This Row],[Demand variability (COV)]])+(V1006*Table1[[#This Row],[APU
(units)]])^2</f>
        <v>191851.54915248152</v>
      </c>
      <c r="X1006" s="28">
        <f>(Table1[[#This Row],[INVENTORY IN UNITS ON HAND]]-W1006)*Table1[[#This Row],[Std. Price ($)]]</f>
        <v>-1274784.1830411328</v>
      </c>
      <c r="Y1006" s="28">
        <v>1.1599999999999999</v>
      </c>
      <c r="Z1006" s="28">
        <v>5</v>
      </c>
    </row>
    <row r="1007" spans="1:26" x14ac:dyDescent="0.15">
      <c r="A1007" s="31">
        <v>42508.604607774978</v>
      </c>
      <c r="B1007" s="32">
        <v>99.888261689999993</v>
      </c>
      <c r="C1007" s="32">
        <v>14234.420719807978</v>
      </c>
      <c r="D1007" s="32">
        <f>C1007/Table1[[#This Row],[Std. Price ($)]]</f>
        <v>142.50343813153987</v>
      </c>
      <c r="E1007" s="28">
        <v>268</v>
      </c>
      <c r="F1007" s="28">
        <f>Table1[[#This Row],[APU
(units)]]*(1+Table1[[#This Row],[APU Trend]])^0</f>
        <v>268</v>
      </c>
      <c r="G1007" s="28">
        <f>Table1[[#This Row],[APU
(units)]]*(1+Table1[[#This Row],[APU Trend]])^1</f>
        <v>160.79999999999998</v>
      </c>
      <c r="H1007" s="28">
        <f>Table1[[#This Row],[APU
(units)]]*(1+Table1[[#This Row],[APU Trend]])^2</f>
        <v>96.47999999999999</v>
      </c>
      <c r="I1007" s="55">
        <f>Table1[[#This Row],[APU
(units)]]*(1+Table1[[#This Row],[APU Trend]])^3</f>
        <v>57.887999999999998</v>
      </c>
      <c r="J1007" s="55">
        <f>Table1[[#This Row],[APU
(units)]]*(1+Table1[[#This Row],[APU Trend]])^4</f>
        <v>34.732799999999997</v>
      </c>
      <c r="K1007" s="55">
        <f>Table1[[#This Row],[APU
(units)]]*(1+Table1[[#This Row],[APU Trend]])^5</f>
        <v>20.839679999999998</v>
      </c>
      <c r="L1007" s="55">
        <f>Table1[[#This Row],[APU
(units)]]*(1+Table1[[#This Row],[APU Trend]])^6</f>
        <v>12.503807999999999</v>
      </c>
      <c r="M1007" s="55">
        <f>Table1[[#This Row],[APU
(units)]]*(1+Table1[[#This Row],[APU Trend]])^7</f>
        <v>7.5022847999999991</v>
      </c>
      <c r="N1007" s="55">
        <f>Table1[[#This Row],[APU
(units)]]*(1+Table1[[#This Row],[APU Trend]])^8</f>
        <v>4.5013708799999996</v>
      </c>
      <c r="O1007" s="55">
        <f>Table1[[#This Row],[APU
(units)]]*(1+Table1[[#This Row],[APU Trend]])^9</f>
        <v>2.7008225279999998</v>
      </c>
      <c r="P1007" s="55">
        <f>Table1[[#This Row],[APU
(units)]]*(1+Table1[[#This Row],[APU Trend]])^10</f>
        <v>1.6204935167999999</v>
      </c>
      <c r="Q1007" s="55">
        <f>Table1[[#This Row],[APU
(units)]]*(1+Table1[[#This Row],[APU Trend]])^11</f>
        <v>0.97229611007999983</v>
      </c>
      <c r="R1007" s="55">
        <f>SUM(Table1[[#This Row],[Oct]:[September]])</f>
        <v>668.54155583488011</v>
      </c>
      <c r="S1007" s="55">
        <f>Table1[[#This Row],[On-Hand Stock ($)]]*Table1[[#This Row],[APU Trend]]</f>
        <v>-5693.7682879231916</v>
      </c>
      <c r="T1007" s="87">
        <v>-0.4</v>
      </c>
      <c r="U1007" s="87" t="b">
        <f>IF(AND(Table1[[#This Row],[INVENTROY SIZING]]&lt;0,Table1[[#This Row],[Lead Time (days)]]&lt;30),TRUE,FALSE)</f>
        <v>1</v>
      </c>
      <c r="V1007" s="28">
        <v>0.93</v>
      </c>
      <c r="W1007" s="28">
        <f>1.65+SQRT((30)*Table1[[#This Row],[Demand variability (COV)]])+(V1007*Table1[[#This Row],[APU
(units)]])^2</f>
        <v>62126.02233319221</v>
      </c>
      <c r="X1007" s="28">
        <f>(Table1[[#This Row],[INVENTORY IN UNITS ON HAND]]-W1007)*Table1[[#This Row],[Std. Price ($)]]</f>
        <v>-6191425.9558568792</v>
      </c>
      <c r="Y1007" s="28">
        <v>0.48</v>
      </c>
      <c r="Z1007" s="28">
        <v>28</v>
      </c>
    </row>
    <row r="1008" spans="1:26" x14ac:dyDescent="0.15">
      <c r="A1008" s="31">
        <v>28449.618346703621</v>
      </c>
      <c r="B1008" s="32">
        <v>5.0399771099999997</v>
      </c>
      <c r="C1008" s="32">
        <v>1007.9690707037882</v>
      </c>
      <c r="D1008" s="32">
        <f>C1008/Table1[[#This Row],[Std. Price ($)]]</f>
        <v>199.99477154446606</v>
      </c>
      <c r="E1008" s="28">
        <v>534</v>
      </c>
      <c r="F1008" s="28">
        <f>Table1[[#This Row],[APU
(units)]]*(1+Table1[[#This Row],[APU Trend]])^0</f>
        <v>534</v>
      </c>
      <c r="G1008" s="28">
        <f>Table1[[#This Row],[APU
(units)]]*(1+Table1[[#This Row],[APU Trend]])^1</f>
        <v>801</v>
      </c>
      <c r="H1008" s="28">
        <f>Table1[[#This Row],[APU
(units)]]*(1+Table1[[#This Row],[APU Trend]])^2</f>
        <v>1201.5</v>
      </c>
      <c r="I1008" s="55">
        <f>Table1[[#This Row],[APU
(units)]]*(1+Table1[[#This Row],[APU Trend]])^3</f>
        <v>1802.25</v>
      </c>
      <c r="J1008" s="55">
        <f>Table1[[#This Row],[APU
(units)]]*(1+Table1[[#This Row],[APU Trend]])^4</f>
        <v>2703.375</v>
      </c>
      <c r="K1008" s="55">
        <f>Table1[[#This Row],[APU
(units)]]*(1+Table1[[#This Row],[APU Trend]])^5</f>
        <v>4055.0625</v>
      </c>
      <c r="L1008" s="55">
        <f>Table1[[#This Row],[APU
(units)]]*(1+Table1[[#This Row],[APU Trend]])^6</f>
        <v>6082.59375</v>
      </c>
      <c r="M1008" s="55">
        <f>Table1[[#This Row],[APU
(units)]]*(1+Table1[[#This Row],[APU Trend]])^7</f>
        <v>9123.890625</v>
      </c>
      <c r="N1008" s="55">
        <f>Table1[[#This Row],[APU
(units)]]*(1+Table1[[#This Row],[APU Trend]])^8</f>
        <v>13685.8359375</v>
      </c>
      <c r="O1008" s="55">
        <f>Table1[[#This Row],[APU
(units)]]*(1+Table1[[#This Row],[APU Trend]])^9</f>
        <v>20528.75390625</v>
      </c>
      <c r="P1008" s="55">
        <f>Table1[[#This Row],[APU
(units)]]*(1+Table1[[#This Row],[APU Trend]])^10</f>
        <v>30793.130859375</v>
      </c>
      <c r="Q1008" s="55">
        <f>Table1[[#This Row],[APU
(units)]]*(1+Table1[[#This Row],[APU Trend]])^11</f>
        <v>46189.6962890625</v>
      </c>
      <c r="R1008" s="55">
        <f>SUM(Table1[[#This Row],[Oct]:[September]])</f>
        <v>137501.0888671875</v>
      </c>
      <c r="S1008" s="55">
        <f>Table1[[#This Row],[On-Hand Stock ($)]]*Table1[[#This Row],[APU Trend]]</f>
        <v>503.98453535189412</v>
      </c>
      <c r="T1008" s="87">
        <v>0.5</v>
      </c>
      <c r="U1008" s="87" t="b">
        <f>IF(AND(Table1[[#This Row],[INVENTROY SIZING]]&lt;0,Table1[[#This Row],[Lead Time (days)]]&lt;30),TRUE,FALSE)</f>
        <v>0</v>
      </c>
      <c r="V1008" s="28">
        <v>0.82</v>
      </c>
      <c r="W1008" s="28">
        <f>1.65+SQRT((30)*Table1[[#This Row],[Demand variability (COV)]])+(V1008*Table1[[#This Row],[APU
(units)]])^2</f>
        <v>191743.28301278752</v>
      </c>
      <c r="X1008" s="28">
        <f>(Table1[[#This Row],[INVENTORY IN UNITS ON HAND]]-W1008)*Table1[[#This Row],[Std. Price ($)]]</f>
        <v>-965373.78830999706</v>
      </c>
      <c r="Y1008" s="28">
        <v>0.25</v>
      </c>
      <c r="Z1008" s="28">
        <v>16</v>
      </c>
    </row>
    <row r="1009" spans="1:26" x14ac:dyDescent="0.15">
      <c r="A1009" s="31">
        <v>99761.344257350313</v>
      </c>
      <c r="B1009" s="32">
        <v>5.0399771099999997</v>
      </c>
      <c r="C1009" s="32">
        <v>900.95726945145805</v>
      </c>
      <c r="D1009" s="32">
        <f>C1009/Table1[[#This Row],[Std. Price ($)]]</f>
        <v>178.76217486461127</v>
      </c>
      <c r="E1009" s="28">
        <v>534</v>
      </c>
      <c r="F1009" s="28">
        <f>Table1[[#This Row],[APU
(units)]]*(1+Table1[[#This Row],[APU Trend]])^0</f>
        <v>534</v>
      </c>
      <c r="G1009" s="28">
        <f>Table1[[#This Row],[APU
(units)]]*(1+Table1[[#This Row],[APU Trend]])^1</f>
        <v>747.59999999999991</v>
      </c>
      <c r="H1009" s="28">
        <f>Table1[[#This Row],[APU
(units)]]*(1+Table1[[#This Row],[APU Trend]])^2</f>
        <v>1046.6399999999999</v>
      </c>
      <c r="I1009" s="55">
        <f>Table1[[#This Row],[APU
(units)]]*(1+Table1[[#This Row],[APU Trend]])^3</f>
        <v>1465.2959999999996</v>
      </c>
      <c r="J1009" s="55">
        <f>Table1[[#This Row],[APU
(units)]]*(1+Table1[[#This Row],[APU Trend]])^4</f>
        <v>2051.4143999999992</v>
      </c>
      <c r="K1009" s="55">
        <f>Table1[[#This Row],[APU
(units)]]*(1+Table1[[#This Row],[APU Trend]])^5</f>
        <v>2871.9801599999992</v>
      </c>
      <c r="L1009" s="55">
        <f>Table1[[#This Row],[APU
(units)]]*(1+Table1[[#This Row],[APU Trend]])^6</f>
        <v>4020.772223999998</v>
      </c>
      <c r="M1009" s="55">
        <f>Table1[[#This Row],[APU
(units)]]*(1+Table1[[#This Row],[APU Trend]])^7</f>
        <v>5629.0811135999966</v>
      </c>
      <c r="N1009" s="55">
        <f>Table1[[#This Row],[APU
(units)]]*(1+Table1[[#This Row],[APU Trend]])^8</f>
        <v>7880.7135590399948</v>
      </c>
      <c r="O1009" s="55">
        <f>Table1[[#This Row],[APU
(units)]]*(1+Table1[[#This Row],[APU Trend]])^9</f>
        <v>11032.998982655992</v>
      </c>
      <c r="P1009" s="55">
        <f>Table1[[#This Row],[APU
(units)]]*(1+Table1[[#This Row],[APU Trend]])^10</f>
        <v>15446.198575718388</v>
      </c>
      <c r="Q1009" s="55">
        <f>Table1[[#This Row],[APU
(units)]]*(1+Table1[[#This Row],[APU Trend]])^11</f>
        <v>21624.678006005743</v>
      </c>
      <c r="R1009" s="55">
        <f>SUM(Table1[[#This Row],[Oct]:[September]])</f>
        <v>74351.373021020117</v>
      </c>
      <c r="S1009" s="55">
        <f>Table1[[#This Row],[On-Hand Stock ($)]]*Table1[[#This Row],[APU Trend]]</f>
        <v>360.38290778058325</v>
      </c>
      <c r="T1009" s="87">
        <v>0.4</v>
      </c>
      <c r="U1009" s="87" t="b">
        <f>IF(AND(Table1[[#This Row],[INVENTROY SIZING]]&lt;0,Table1[[#This Row],[Lead Time (days)]]&lt;30),TRUE,FALSE)</f>
        <v>0</v>
      </c>
      <c r="V1009" s="28">
        <v>0.96</v>
      </c>
      <c r="W1009" s="28">
        <f>1.65+SQRT((30)*Table1[[#This Row],[Demand variability (COV)]])+(V1009*Table1[[#This Row],[APU
(units)]])^2</f>
        <v>262804.15821278753</v>
      </c>
      <c r="X1009" s="28">
        <f>(Table1[[#This Row],[INVENTORY IN UNITS ON HAND]]-W1009)*Table1[[#This Row],[Std. Price ($)]]</f>
        <v>-1323625.9845358161</v>
      </c>
      <c r="Y1009" s="28">
        <v>0.25</v>
      </c>
      <c r="Z1009" s="28">
        <v>16</v>
      </c>
    </row>
    <row r="1010" spans="1:26" x14ac:dyDescent="0.15">
      <c r="A1010" s="31">
        <v>21602.765286802249</v>
      </c>
      <c r="B1010" s="32">
        <v>5.4339375199999997</v>
      </c>
      <c r="C1010" s="32">
        <v>881.85916336958439</v>
      </c>
      <c r="D1010" s="32">
        <f>C1010/Table1[[#This Row],[Std. Price ($)]]</f>
        <v>162.28732114122366</v>
      </c>
      <c r="E1010" s="28">
        <v>74</v>
      </c>
      <c r="F1010" s="28">
        <f>Table1[[#This Row],[APU
(units)]]*(1+Table1[[#This Row],[APU Trend]])^0</f>
        <v>74</v>
      </c>
      <c r="G1010" s="28">
        <f>Table1[[#This Row],[APU
(units)]]*(1+Table1[[#This Row],[APU Trend]])^1</f>
        <v>103.6</v>
      </c>
      <c r="H1010" s="28">
        <f>Table1[[#This Row],[APU
(units)]]*(1+Table1[[#This Row],[APU Trend]])^2</f>
        <v>145.04</v>
      </c>
      <c r="I1010" s="55">
        <f>Table1[[#This Row],[APU
(units)]]*(1+Table1[[#This Row],[APU Trend]])^3</f>
        <v>203.05599999999995</v>
      </c>
      <c r="J1010" s="55">
        <f>Table1[[#This Row],[APU
(units)]]*(1+Table1[[#This Row],[APU Trend]])^4</f>
        <v>284.27839999999992</v>
      </c>
      <c r="K1010" s="55">
        <f>Table1[[#This Row],[APU
(units)]]*(1+Table1[[#This Row],[APU Trend]])^5</f>
        <v>397.98975999999988</v>
      </c>
      <c r="L1010" s="55">
        <f>Table1[[#This Row],[APU
(units)]]*(1+Table1[[#This Row],[APU Trend]])^6</f>
        <v>557.18566399999975</v>
      </c>
      <c r="M1010" s="55">
        <f>Table1[[#This Row],[APU
(units)]]*(1+Table1[[#This Row],[APU Trend]])^7</f>
        <v>780.05992959999958</v>
      </c>
      <c r="N1010" s="55">
        <f>Table1[[#This Row],[APU
(units)]]*(1+Table1[[#This Row],[APU Trend]])^8</f>
        <v>1092.0839014399994</v>
      </c>
      <c r="O1010" s="55">
        <f>Table1[[#This Row],[APU
(units)]]*(1+Table1[[#This Row],[APU Trend]])^9</f>
        <v>1528.917462015999</v>
      </c>
      <c r="P1010" s="55">
        <f>Table1[[#This Row],[APU
(units)]]*(1+Table1[[#This Row],[APU Trend]])^10</f>
        <v>2140.4844468223987</v>
      </c>
      <c r="Q1010" s="55">
        <f>Table1[[#This Row],[APU
(units)]]*(1+Table1[[#This Row],[APU Trend]])^11</f>
        <v>2996.6782255513576</v>
      </c>
      <c r="R1010" s="55">
        <f>SUM(Table1[[#This Row],[Oct]:[September]])</f>
        <v>10303.373789429754</v>
      </c>
      <c r="S1010" s="55">
        <f>Table1[[#This Row],[On-Hand Stock ($)]]*Table1[[#This Row],[APU Trend]]</f>
        <v>352.74366534783377</v>
      </c>
      <c r="T1010" s="87">
        <v>0.4</v>
      </c>
      <c r="U1010" s="87" t="b">
        <f>IF(AND(Table1[[#This Row],[INVENTROY SIZING]]&lt;0,Table1[[#This Row],[Lead Time (days)]]&lt;30),TRUE,FALSE)</f>
        <v>0</v>
      </c>
      <c r="V1010" s="28">
        <v>1</v>
      </c>
      <c r="W1010" s="28">
        <f>1.65+SQRT((30)*Table1[[#This Row],[Demand variability (COV)]])+(V1010*Table1[[#This Row],[APU
(units)]])^2</f>
        <v>5483.6249476985158</v>
      </c>
      <c r="X1010" s="28">
        <f>(Table1[[#This Row],[INVENTORY IN UNITS ON HAND]]-W1010)*Table1[[#This Row],[Std. Price ($)]]</f>
        <v>-28915.81618553742</v>
      </c>
      <c r="Y1010" s="28">
        <v>1.19</v>
      </c>
      <c r="Z1010" s="28">
        <v>35</v>
      </c>
    </row>
    <row r="1011" spans="1:26" x14ac:dyDescent="0.15">
      <c r="A1011" s="31">
        <v>20398.713220960497</v>
      </c>
      <c r="B1011" s="32">
        <v>10.924579999999999</v>
      </c>
      <c r="C1011" s="32">
        <v>1425.9859243898397</v>
      </c>
      <c r="D1011" s="32">
        <f>C1011/Table1[[#This Row],[Std. Price ($)]]</f>
        <v>130.53004549280979</v>
      </c>
      <c r="E1011" s="28">
        <v>228</v>
      </c>
      <c r="F1011" s="28">
        <f>Table1[[#This Row],[APU
(units)]]*(1+Table1[[#This Row],[APU Trend]])^0</f>
        <v>228</v>
      </c>
      <c r="G1011" s="28">
        <f>Table1[[#This Row],[APU
(units)]]*(1+Table1[[#This Row],[APU Trend]])^1</f>
        <v>273.59999999999997</v>
      </c>
      <c r="H1011" s="28">
        <f>Table1[[#This Row],[APU
(units)]]*(1+Table1[[#This Row],[APU Trend]])^2</f>
        <v>328.32</v>
      </c>
      <c r="I1011" s="55">
        <f>Table1[[#This Row],[APU
(units)]]*(1+Table1[[#This Row],[APU Trend]])^3</f>
        <v>393.98399999999998</v>
      </c>
      <c r="J1011" s="55">
        <f>Table1[[#This Row],[APU
(units)]]*(1+Table1[[#This Row],[APU Trend]])^4</f>
        <v>472.7808</v>
      </c>
      <c r="K1011" s="55">
        <f>Table1[[#This Row],[APU
(units)]]*(1+Table1[[#This Row],[APU Trend]])^5</f>
        <v>567.33695999999998</v>
      </c>
      <c r="L1011" s="55">
        <f>Table1[[#This Row],[APU
(units)]]*(1+Table1[[#This Row],[APU Trend]])^6</f>
        <v>680.80435199999999</v>
      </c>
      <c r="M1011" s="55">
        <f>Table1[[#This Row],[APU
(units)]]*(1+Table1[[#This Row],[APU Trend]])^7</f>
        <v>816.9652223999999</v>
      </c>
      <c r="N1011" s="55">
        <f>Table1[[#This Row],[APU
(units)]]*(1+Table1[[#This Row],[APU Trend]])^8</f>
        <v>980.35826687999986</v>
      </c>
      <c r="O1011" s="55">
        <f>Table1[[#This Row],[APU
(units)]]*(1+Table1[[#This Row],[APU Trend]])^9</f>
        <v>1176.4299202559998</v>
      </c>
      <c r="P1011" s="55">
        <f>Table1[[#This Row],[APU
(units)]]*(1+Table1[[#This Row],[APU Trend]])^10</f>
        <v>1411.7159043071997</v>
      </c>
      <c r="Q1011" s="55">
        <f>Table1[[#This Row],[APU
(units)]]*(1+Table1[[#This Row],[APU Trend]])^11</f>
        <v>1694.0590851686397</v>
      </c>
      <c r="R1011" s="55">
        <f>SUM(Table1[[#This Row],[Oct]:[September]])</f>
        <v>9024.3545110118393</v>
      </c>
      <c r="S1011" s="55">
        <f>Table1[[#This Row],[On-Hand Stock ($)]]*Table1[[#This Row],[APU Trend]]</f>
        <v>285.19718487796797</v>
      </c>
      <c r="T1011" s="87">
        <v>0.2</v>
      </c>
      <c r="U1011" s="87" t="b">
        <f>IF(AND(Table1[[#This Row],[INVENTROY SIZING]]&lt;0,Table1[[#This Row],[Lead Time (days)]]&lt;30),TRUE,FALSE)</f>
        <v>0</v>
      </c>
      <c r="V1011" s="28">
        <v>1</v>
      </c>
      <c r="W1011" s="28">
        <f>1.65+SQRT((30)*Table1[[#This Row],[Demand variability (COV)]])+(V1011*Table1[[#This Row],[APU
(units)]])^2</f>
        <v>51989.821330722923</v>
      </c>
      <c r="X1011" s="28">
        <f>(Table1[[#This Row],[INVENTORY IN UNITS ON HAND]]-W1011)*Table1[[#This Row],[Std. Price ($)]]</f>
        <v>-566540.97638879914</v>
      </c>
      <c r="Y1011" s="28">
        <v>0.57999999999999996</v>
      </c>
      <c r="Z1011" s="28">
        <v>27</v>
      </c>
    </row>
    <row r="1012" spans="1:26" x14ac:dyDescent="0.15">
      <c r="A1012" s="31">
        <v>73806.418327234074</v>
      </c>
      <c r="B1012" s="32">
        <v>5.3732799999999994</v>
      </c>
      <c r="C1012" s="32">
        <v>551.25569519327996</v>
      </c>
      <c r="D1012" s="32">
        <f>C1012/Table1[[#This Row],[Std. Price ($)]]</f>
        <v>102.59202855486407</v>
      </c>
      <c r="E1012" s="28">
        <v>252</v>
      </c>
      <c r="F1012" s="28">
        <f>Table1[[#This Row],[APU
(units)]]*(1+Table1[[#This Row],[APU Trend]])^0</f>
        <v>252</v>
      </c>
      <c r="G1012" s="28">
        <f>Table1[[#This Row],[APU
(units)]]*(1+Table1[[#This Row],[APU Trend]])^1</f>
        <v>378</v>
      </c>
      <c r="H1012" s="28">
        <f>Table1[[#This Row],[APU
(units)]]*(1+Table1[[#This Row],[APU Trend]])^2</f>
        <v>567</v>
      </c>
      <c r="I1012" s="55">
        <f>Table1[[#This Row],[APU
(units)]]*(1+Table1[[#This Row],[APU Trend]])^3</f>
        <v>850.5</v>
      </c>
      <c r="J1012" s="55">
        <f>Table1[[#This Row],[APU
(units)]]*(1+Table1[[#This Row],[APU Trend]])^4</f>
        <v>1275.75</v>
      </c>
      <c r="K1012" s="55">
        <f>Table1[[#This Row],[APU
(units)]]*(1+Table1[[#This Row],[APU Trend]])^5</f>
        <v>1913.625</v>
      </c>
      <c r="L1012" s="55">
        <f>Table1[[#This Row],[APU
(units)]]*(1+Table1[[#This Row],[APU Trend]])^6</f>
        <v>2870.4375</v>
      </c>
      <c r="M1012" s="55">
        <f>Table1[[#This Row],[APU
(units)]]*(1+Table1[[#This Row],[APU Trend]])^7</f>
        <v>4305.65625</v>
      </c>
      <c r="N1012" s="55">
        <f>Table1[[#This Row],[APU
(units)]]*(1+Table1[[#This Row],[APU Trend]])^8</f>
        <v>6458.484375</v>
      </c>
      <c r="O1012" s="55">
        <f>Table1[[#This Row],[APU
(units)]]*(1+Table1[[#This Row],[APU Trend]])^9</f>
        <v>9687.7265625</v>
      </c>
      <c r="P1012" s="55">
        <f>Table1[[#This Row],[APU
(units)]]*(1+Table1[[#This Row],[APU Trend]])^10</f>
        <v>14531.58984375</v>
      </c>
      <c r="Q1012" s="55">
        <f>Table1[[#This Row],[APU
(units)]]*(1+Table1[[#This Row],[APU Trend]])^11</f>
        <v>21797.384765625</v>
      </c>
      <c r="R1012" s="55">
        <f>SUM(Table1[[#This Row],[Oct]:[September]])</f>
        <v>64888.154296875</v>
      </c>
      <c r="S1012" s="55">
        <f>Table1[[#This Row],[On-Hand Stock ($)]]*Table1[[#This Row],[APU Trend]]</f>
        <v>275.62784759663998</v>
      </c>
      <c r="T1012" s="87">
        <v>0.5</v>
      </c>
      <c r="U1012" s="87" t="b">
        <f>IF(AND(Table1[[#This Row],[INVENTROY SIZING]]&lt;0,Table1[[#This Row],[Lead Time (days)]]&lt;30),TRUE,FALSE)</f>
        <v>0</v>
      </c>
      <c r="V1012" s="28">
        <v>1</v>
      </c>
      <c r="W1012" s="28">
        <f>1.65+SQRT((30)*Table1[[#This Row],[Demand variability (COV)]])+(V1012*Table1[[#This Row],[APU
(units)]])^2</f>
        <v>63510.456245936279</v>
      </c>
      <c r="X1012" s="28">
        <f>(Table1[[#This Row],[INVENTORY IN UNITS ON HAND]]-W1012)*Table1[[#This Row],[Std. Price ($)]]</f>
        <v>-340708.20864197117</v>
      </c>
      <c r="Y1012" s="28">
        <v>0.77</v>
      </c>
      <c r="Z1012" s="28">
        <v>11</v>
      </c>
    </row>
    <row r="1013" spans="1:26" x14ac:dyDescent="0.15">
      <c r="A1013" s="31">
        <v>26356.056068391863</v>
      </c>
      <c r="B1013" s="32">
        <v>26.84591867</v>
      </c>
      <c r="C1013" s="32">
        <v>5190.8921964815208</v>
      </c>
      <c r="D1013" s="32">
        <f>C1013/Table1[[#This Row],[Std. Price ($)]]</f>
        <v>193.35870976478381</v>
      </c>
      <c r="E1013" s="28">
        <v>220</v>
      </c>
      <c r="F1013" s="28">
        <f>Table1[[#This Row],[APU
(units)]]*(1+Table1[[#This Row],[APU Trend]])^0</f>
        <v>220</v>
      </c>
      <c r="G1013" s="28">
        <f>Table1[[#This Row],[APU
(units)]]*(1+Table1[[#This Row],[APU Trend]])^1</f>
        <v>396</v>
      </c>
      <c r="H1013" s="28">
        <f>Table1[[#This Row],[APU
(units)]]*(1+Table1[[#This Row],[APU Trend]])^2</f>
        <v>712.80000000000007</v>
      </c>
      <c r="I1013" s="55">
        <f>Table1[[#This Row],[APU
(units)]]*(1+Table1[[#This Row],[APU Trend]])^3</f>
        <v>1283.0400000000002</v>
      </c>
      <c r="J1013" s="55">
        <f>Table1[[#This Row],[APU
(units)]]*(1+Table1[[#This Row],[APU Trend]])^4</f>
        <v>2309.4720000000007</v>
      </c>
      <c r="K1013" s="55">
        <f>Table1[[#This Row],[APU
(units)]]*(1+Table1[[#This Row],[APU Trend]])^5</f>
        <v>4157.0496000000012</v>
      </c>
      <c r="L1013" s="55">
        <f>Table1[[#This Row],[APU
(units)]]*(1+Table1[[#This Row],[APU Trend]])^6</f>
        <v>7482.6892800000023</v>
      </c>
      <c r="M1013" s="55">
        <f>Table1[[#This Row],[APU
(units)]]*(1+Table1[[#This Row],[APU Trend]])^7</f>
        <v>13468.840704000004</v>
      </c>
      <c r="N1013" s="55">
        <f>Table1[[#This Row],[APU
(units)]]*(1+Table1[[#This Row],[APU Trend]])^8</f>
        <v>24243.913267200009</v>
      </c>
      <c r="O1013" s="55">
        <f>Table1[[#This Row],[APU
(units)]]*(1+Table1[[#This Row],[APU Trend]])^9</f>
        <v>43639.043880960016</v>
      </c>
      <c r="P1013" s="55">
        <f>Table1[[#This Row],[APU
(units)]]*(1+Table1[[#This Row],[APU Trend]])^10</f>
        <v>78550.27898572803</v>
      </c>
      <c r="Q1013" s="55">
        <f>Table1[[#This Row],[APU
(units)]]*(1+Table1[[#This Row],[APU Trend]])^11</f>
        <v>141390.50217431047</v>
      </c>
      <c r="R1013" s="55">
        <f>SUM(Table1[[#This Row],[Oct]:[September]])</f>
        <v>317853.62989219849</v>
      </c>
      <c r="S1013" s="55">
        <f>Table1[[#This Row],[On-Hand Stock ($)]]*Table1[[#This Row],[APU Trend]]</f>
        <v>4152.7137571852172</v>
      </c>
      <c r="T1013" s="87">
        <v>0.8</v>
      </c>
      <c r="U1013" s="87" t="b">
        <f>IF(AND(Table1[[#This Row],[INVENTROY SIZING]]&lt;0,Table1[[#This Row],[Lead Time (days)]]&lt;30),TRUE,FALSE)</f>
        <v>0</v>
      </c>
      <c r="V1013" s="28">
        <v>1</v>
      </c>
      <c r="W1013" s="28">
        <f>1.65+SQRT((30)*Table1[[#This Row],[Demand variability (COV)]])+(V1013*Table1[[#This Row],[APU
(units)]])^2</f>
        <v>48406.487354648976</v>
      </c>
      <c r="X1013" s="28">
        <f>(Table1[[#This Row],[INVENTORY IN UNITS ON HAND]]-W1013)*Table1[[#This Row],[Std. Price ($)]]</f>
        <v>-1294325.7304268084</v>
      </c>
      <c r="Y1013" s="28">
        <v>0.78</v>
      </c>
      <c r="Z1013" s="28">
        <v>28</v>
      </c>
    </row>
    <row r="1014" spans="1:26" x14ac:dyDescent="0.15">
      <c r="A1014" s="31">
        <v>19572.589426971375</v>
      </c>
      <c r="B1014" s="32">
        <v>14.980313769999999</v>
      </c>
      <c r="C1014" s="32">
        <v>1087.7784250237441</v>
      </c>
      <c r="D1014" s="32">
        <f>C1014/Table1[[#This Row],[Std. Price ($)]]</f>
        <v>72.613861213118255</v>
      </c>
      <c r="E1014" s="28">
        <v>212</v>
      </c>
      <c r="F1014" s="28">
        <f>Table1[[#This Row],[APU
(units)]]*(1+Table1[[#This Row],[APU Trend]])^0</f>
        <v>212</v>
      </c>
      <c r="G1014" s="28">
        <f>Table1[[#This Row],[APU
(units)]]*(1+Table1[[#This Row],[APU Trend]])^1</f>
        <v>339.20000000000005</v>
      </c>
      <c r="H1014" s="28">
        <f>Table1[[#This Row],[APU
(units)]]*(1+Table1[[#This Row],[APU Trend]])^2</f>
        <v>542.72000000000014</v>
      </c>
      <c r="I1014" s="55">
        <f>Table1[[#This Row],[APU
(units)]]*(1+Table1[[#This Row],[APU Trend]])^3</f>
        <v>868.3520000000002</v>
      </c>
      <c r="J1014" s="55">
        <f>Table1[[#This Row],[APU
(units)]]*(1+Table1[[#This Row],[APU Trend]])^4</f>
        <v>1389.3632000000007</v>
      </c>
      <c r="K1014" s="55">
        <f>Table1[[#This Row],[APU
(units)]]*(1+Table1[[#This Row],[APU Trend]])^5</f>
        <v>2222.9811200000013</v>
      </c>
      <c r="L1014" s="55">
        <f>Table1[[#This Row],[APU
(units)]]*(1+Table1[[#This Row],[APU Trend]])^6</f>
        <v>3556.7697920000019</v>
      </c>
      <c r="M1014" s="55">
        <f>Table1[[#This Row],[APU
(units)]]*(1+Table1[[#This Row],[APU Trend]])^7</f>
        <v>5690.8316672000046</v>
      </c>
      <c r="N1014" s="55">
        <f>Table1[[#This Row],[APU
(units)]]*(1+Table1[[#This Row],[APU Trend]])^8</f>
        <v>9105.3306675200074</v>
      </c>
      <c r="O1014" s="55">
        <f>Table1[[#This Row],[APU
(units)]]*(1+Table1[[#This Row],[APU Trend]])^9</f>
        <v>14568.529068032012</v>
      </c>
      <c r="P1014" s="55">
        <f>Table1[[#This Row],[APU
(units)]]*(1+Table1[[#This Row],[APU Trend]])^10</f>
        <v>23309.646508851223</v>
      </c>
      <c r="Q1014" s="55">
        <f>Table1[[#This Row],[APU
(units)]]*(1+Table1[[#This Row],[APU Trend]])^11</f>
        <v>37295.434414161959</v>
      </c>
      <c r="R1014" s="55">
        <f>SUM(Table1[[#This Row],[Oct]:[September]])</f>
        <v>99101.158437765203</v>
      </c>
      <c r="S1014" s="55">
        <f>Table1[[#This Row],[On-Hand Stock ($)]]*Table1[[#This Row],[APU Trend]]</f>
        <v>652.66705501424644</v>
      </c>
      <c r="T1014" s="87">
        <v>0.6</v>
      </c>
      <c r="U1014" s="87" t="b">
        <f>IF(AND(Table1[[#This Row],[INVENTROY SIZING]]&lt;0,Table1[[#This Row],[Lead Time (days)]]&lt;30),TRUE,FALSE)</f>
        <v>0</v>
      </c>
      <c r="V1014" s="28">
        <v>1</v>
      </c>
      <c r="W1014" s="28">
        <f>1.65+SQRT((30)*Table1[[#This Row],[Demand variability (COV)]])+(V1014*Table1[[#This Row],[APU
(units)]])^2</f>
        <v>44949.324234614178</v>
      </c>
      <c r="X1014" s="28">
        <f>(Table1[[#This Row],[INVENTORY IN UNITS ON HAND]]-W1014)*Table1[[#This Row],[Std. Price ($)]]</f>
        <v>-672267.20235896169</v>
      </c>
      <c r="Y1014" s="28">
        <v>0.45</v>
      </c>
      <c r="Z1014" s="28">
        <v>21</v>
      </c>
    </row>
    <row r="1015" spans="1:26" x14ac:dyDescent="0.15">
      <c r="A1015" s="31">
        <v>93725.973195206418</v>
      </c>
      <c r="B1015" s="32">
        <v>19.306999999999999</v>
      </c>
      <c r="C1015" s="32">
        <v>2697.9976161600007</v>
      </c>
      <c r="D1015" s="32">
        <f>C1015/Table1[[#This Row],[Std. Price ($)]]</f>
        <v>139.74193899414723</v>
      </c>
      <c r="E1015" s="28">
        <v>252</v>
      </c>
      <c r="F1015" s="28">
        <f>Table1[[#This Row],[APU
(units)]]*(1+Table1[[#This Row],[APU Trend]])^0</f>
        <v>252</v>
      </c>
      <c r="G1015" s="28">
        <f>Table1[[#This Row],[APU
(units)]]*(1+Table1[[#This Row],[APU Trend]])^1</f>
        <v>151.19999999999999</v>
      </c>
      <c r="H1015" s="28">
        <f>Table1[[#This Row],[APU
(units)]]*(1+Table1[[#This Row],[APU Trend]])^2</f>
        <v>90.72</v>
      </c>
      <c r="I1015" s="55">
        <f>Table1[[#This Row],[APU
(units)]]*(1+Table1[[#This Row],[APU Trend]])^3</f>
        <v>54.432000000000002</v>
      </c>
      <c r="J1015" s="55">
        <f>Table1[[#This Row],[APU
(units)]]*(1+Table1[[#This Row],[APU Trend]])^4</f>
        <v>32.659199999999998</v>
      </c>
      <c r="K1015" s="55">
        <f>Table1[[#This Row],[APU
(units)]]*(1+Table1[[#This Row],[APU Trend]])^5</f>
        <v>19.59552</v>
      </c>
      <c r="L1015" s="55">
        <f>Table1[[#This Row],[APU
(units)]]*(1+Table1[[#This Row],[APU Trend]])^6</f>
        <v>11.757311999999999</v>
      </c>
      <c r="M1015" s="55">
        <f>Table1[[#This Row],[APU
(units)]]*(1+Table1[[#This Row],[APU Trend]])^7</f>
        <v>7.054387199999999</v>
      </c>
      <c r="N1015" s="55">
        <f>Table1[[#This Row],[APU
(units)]]*(1+Table1[[#This Row],[APU Trend]])^8</f>
        <v>4.2326323199999996</v>
      </c>
      <c r="O1015" s="55">
        <f>Table1[[#This Row],[APU
(units)]]*(1+Table1[[#This Row],[APU Trend]])^9</f>
        <v>2.5395793919999998</v>
      </c>
      <c r="P1015" s="55">
        <f>Table1[[#This Row],[APU
(units)]]*(1+Table1[[#This Row],[APU Trend]])^10</f>
        <v>1.5237476351999997</v>
      </c>
      <c r="Q1015" s="55">
        <f>Table1[[#This Row],[APU
(units)]]*(1+Table1[[#This Row],[APU Trend]])^11</f>
        <v>0.91424858111999985</v>
      </c>
      <c r="R1015" s="55">
        <f>SUM(Table1[[#This Row],[Oct]:[September]])</f>
        <v>628.62862712831975</v>
      </c>
      <c r="S1015" s="55">
        <f>Table1[[#This Row],[On-Hand Stock ($)]]*Table1[[#This Row],[APU Trend]]</f>
        <v>-1079.1990464640003</v>
      </c>
      <c r="T1015" s="87">
        <v>-0.4</v>
      </c>
      <c r="U1015" s="87" t="b">
        <f>IF(AND(Table1[[#This Row],[INVENTROY SIZING]]&lt;0,Table1[[#This Row],[Lead Time (days)]]&lt;30),TRUE,FALSE)</f>
        <v>1</v>
      </c>
      <c r="V1015" s="28">
        <v>1</v>
      </c>
      <c r="W1015" s="28">
        <f>1.65+SQRT((30)*Table1[[#This Row],[Demand variability (COV)]])+(V1015*Table1[[#This Row],[APU
(units)]])^2</f>
        <v>63510.699752469183</v>
      </c>
      <c r="X1015" s="28">
        <f>(Table1[[#This Row],[INVENTORY IN UNITS ON HAND]]-W1015)*Table1[[#This Row],[Std. Price ($)]]</f>
        <v>-1223503.0825047623</v>
      </c>
      <c r="Y1015" s="28">
        <v>0.85</v>
      </c>
      <c r="Z1015" s="28">
        <v>16</v>
      </c>
    </row>
    <row r="1016" spans="1:26" x14ac:dyDescent="0.15">
      <c r="A1016" s="31">
        <v>12538.868340482966</v>
      </c>
      <c r="B1016" s="32">
        <v>17.275393189999999</v>
      </c>
      <c r="C1016" s="32">
        <v>9426.5939413449305</v>
      </c>
      <c r="D1016" s="32">
        <f>C1016/Table1[[#This Row],[Std. Price ($)]]</f>
        <v>545.66595606064641</v>
      </c>
      <c r="E1016" s="28">
        <v>162</v>
      </c>
      <c r="F1016" s="28">
        <f>Table1[[#This Row],[APU
(units)]]*(1+Table1[[#This Row],[APU Trend]])^0</f>
        <v>162</v>
      </c>
      <c r="G1016" s="28">
        <f>Table1[[#This Row],[APU
(units)]]*(1+Table1[[#This Row],[APU Trend]])^1</f>
        <v>97.2</v>
      </c>
      <c r="H1016" s="28">
        <f>Table1[[#This Row],[APU
(units)]]*(1+Table1[[#This Row],[APU Trend]])^2</f>
        <v>58.32</v>
      </c>
      <c r="I1016" s="55">
        <f>Table1[[#This Row],[APU
(units)]]*(1+Table1[[#This Row],[APU Trend]])^3</f>
        <v>34.991999999999997</v>
      </c>
      <c r="J1016" s="55">
        <f>Table1[[#This Row],[APU
(units)]]*(1+Table1[[#This Row],[APU Trend]])^4</f>
        <v>20.995200000000001</v>
      </c>
      <c r="K1016" s="55">
        <f>Table1[[#This Row],[APU
(units)]]*(1+Table1[[#This Row],[APU Trend]])^5</f>
        <v>12.597119999999999</v>
      </c>
      <c r="L1016" s="55">
        <f>Table1[[#This Row],[APU
(units)]]*(1+Table1[[#This Row],[APU Trend]])^6</f>
        <v>7.5582719999999997</v>
      </c>
      <c r="M1016" s="55">
        <f>Table1[[#This Row],[APU
(units)]]*(1+Table1[[#This Row],[APU Trend]])^7</f>
        <v>4.5349631999999991</v>
      </c>
      <c r="N1016" s="55">
        <f>Table1[[#This Row],[APU
(units)]]*(1+Table1[[#This Row],[APU Trend]])^8</f>
        <v>2.7209779199999997</v>
      </c>
      <c r="O1016" s="55">
        <f>Table1[[#This Row],[APU
(units)]]*(1+Table1[[#This Row],[APU Trend]])^9</f>
        <v>1.6325867519999999</v>
      </c>
      <c r="P1016" s="55">
        <f>Table1[[#This Row],[APU
(units)]]*(1+Table1[[#This Row],[APU Trend]])^10</f>
        <v>0.97955205119999988</v>
      </c>
      <c r="Q1016" s="55">
        <f>Table1[[#This Row],[APU
(units)]]*(1+Table1[[#This Row],[APU Trend]])^11</f>
        <v>0.58773123071999989</v>
      </c>
      <c r="R1016" s="55">
        <f>SUM(Table1[[#This Row],[Oct]:[September]])</f>
        <v>404.11840315392004</v>
      </c>
      <c r="S1016" s="55">
        <f>Table1[[#This Row],[On-Hand Stock ($)]]*Table1[[#This Row],[APU Trend]]</f>
        <v>-3770.6375765379726</v>
      </c>
      <c r="T1016" s="87">
        <v>-0.4</v>
      </c>
      <c r="U1016" s="87" t="b">
        <f>IF(AND(Table1[[#This Row],[INVENTROY SIZING]]&lt;0,Table1[[#This Row],[Lead Time (days)]]&lt;30),TRUE,FALSE)</f>
        <v>0</v>
      </c>
      <c r="V1016" s="28">
        <v>1</v>
      </c>
      <c r="W1016" s="28">
        <f>1.65+SQRT((30)*Table1[[#This Row],[Demand variability (COV)]])+(V1016*Table1[[#This Row],[APU
(units)]])^2</f>
        <v>26251.549152481501</v>
      </c>
      <c r="X1016" s="28">
        <f>(Table1[[#This Row],[INVENTORY IN UNITS ON HAND]]-W1016)*Table1[[#This Row],[Std. Price ($)]]</f>
        <v>-444079.23951438424</v>
      </c>
      <c r="Y1016" s="28">
        <v>1.1599999999999999</v>
      </c>
      <c r="Z1016" s="28">
        <v>72</v>
      </c>
    </row>
    <row r="1017" spans="1:26" x14ac:dyDescent="0.15">
      <c r="A1017" s="31">
        <v>24480.713114466391</v>
      </c>
      <c r="B1017" s="32">
        <v>15.93322</v>
      </c>
      <c r="C1017" s="32">
        <v>2280.9941813542405</v>
      </c>
      <c r="D1017" s="32">
        <f>C1017/Table1[[#This Row],[Std. Price ($)]]</f>
        <v>143.15964891931702</v>
      </c>
      <c r="E1017" s="28">
        <v>276</v>
      </c>
      <c r="F1017" s="28">
        <f>Table1[[#This Row],[APU
(units)]]*(1+Table1[[#This Row],[APU Trend]])^0</f>
        <v>276</v>
      </c>
      <c r="G1017" s="28">
        <f>Table1[[#This Row],[APU
(units)]]*(1+Table1[[#This Row],[APU Trend]])^1</f>
        <v>414</v>
      </c>
      <c r="H1017" s="28">
        <f>Table1[[#This Row],[APU
(units)]]*(1+Table1[[#This Row],[APU Trend]])^2</f>
        <v>621</v>
      </c>
      <c r="I1017" s="55">
        <f>Table1[[#This Row],[APU
(units)]]*(1+Table1[[#This Row],[APU Trend]])^3</f>
        <v>931.5</v>
      </c>
      <c r="J1017" s="55">
        <f>Table1[[#This Row],[APU
(units)]]*(1+Table1[[#This Row],[APU Trend]])^4</f>
        <v>1397.25</v>
      </c>
      <c r="K1017" s="55">
        <f>Table1[[#This Row],[APU
(units)]]*(1+Table1[[#This Row],[APU Trend]])^5</f>
        <v>2095.875</v>
      </c>
      <c r="L1017" s="55">
        <f>Table1[[#This Row],[APU
(units)]]*(1+Table1[[#This Row],[APU Trend]])^6</f>
        <v>3143.8125</v>
      </c>
      <c r="M1017" s="55">
        <f>Table1[[#This Row],[APU
(units)]]*(1+Table1[[#This Row],[APU Trend]])^7</f>
        <v>4715.71875</v>
      </c>
      <c r="N1017" s="55">
        <f>Table1[[#This Row],[APU
(units)]]*(1+Table1[[#This Row],[APU Trend]])^8</f>
        <v>7073.578125</v>
      </c>
      <c r="O1017" s="55">
        <f>Table1[[#This Row],[APU
(units)]]*(1+Table1[[#This Row],[APU Trend]])^9</f>
        <v>10610.3671875</v>
      </c>
      <c r="P1017" s="55">
        <f>Table1[[#This Row],[APU
(units)]]*(1+Table1[[#This Row],[APU Trend]])^10</f>
        <v>15915.55078125</v>
      </c>
      <c r="Q1017" s="55">
        <f>Table1[[#This Row],[APU
(units)]]*(1+Table1[[#This Row],[APU Trend]])^11</f>
        <v>23873.326171875</v>
      </c>
      <c r="R1017" s="55">
        <f>SUM(Table1[[#This Row],[Oct]:[September]])</f>
        <v>71067.978515625</v>
      </c>
      <c r="S1017" s="55">
        <f>Table1[[#This Row],[On-Hand Stock ($)]]*Table1[[#This Row],[APU Trend]]</f>
        <v>1140.4970906771202</v>
      </c>
      <c r="T1017" s="87">
        <v>0.5</v>
      </c>
      <c r="U1017" s="87" t="b">
        <f>IF(AND(Table1[[#This Row],[INVENTROY SIZING]]&lt;0,Table1[[#This Row],[Lead Time (days)]]&lt;30),TRUE,FALSE)</f>
        <v>0</v>
      </c>
      <c r="V1017" s="28">
        <v>1</v>
      </c>
      <c r="W1017" s="28">
        <f>1.65+SQRT((30)*Table1[[#This Row],[Demand variability (COV)]])+(V1017*Table1[[#This Row],[APU
(units)]])^2</f>
        <v>76182.487354648983</v>
      </c>
      <c r="X1017" s="28">
        <f>(Table1[[#This Row],[INVENTORY IN UNITS ON HAND]]-W1017)*Table1[[#This Row],[Std. Price ($)]]</f>
        <v>-1211551.3369874861</v>
      </c>
      <c r="Y1017" s="28">
        <v>0.78</v>
      </c>
      <c r="Z1017" s="28">
        <v>16</v>
      </c>
    </row>
    <row r="1018" spans="1:26" x14ac:dyDescent="0.15">
      <c r="A1018" s="31">
        <v>29598.792863791346</v>
      </c>
      <c r="B1018" s="32">
        <v>9.9329999999999998</v>
      </c>
      <c r="C1018" s="32">
        <v>1684.9329192960004</v>
      </c>
      <c r="D1018" s="32">
        <f>C1018/Table1[[#This Row],[Std. Price ($)]]</f>
        <v>169.62981166777413</v>
      </c>
      <c r="E1018" s="28">
        <v>244</v>
      </c>
      <c r="F1018" s="28">
        <f>Table1[[#This Row],[APU
(units)]]*(1+Table1[[#This Row],[APU Trend]])^0</f>
        <v>244</v>
      </c>
      <c r="G1018" s="28">
        <f>Table1[[#This Row],[APU
(units)]]*(1+Table1[[#This Row],[APU Trend]])^1</f>
        <v>341.59999999999997</v>
      </c>
      <c r="H1018" s="28">
        <f>Table1[[#This Row],[APU
(units)]]*(1+Table1[[#This Row],[APU Trend]])^2</f>
        <v>478.23999999999995</v>
      </c>
      <c r="I1018" s="55">
        <f>Table1[[#This Row],[APU
(units)]]*(1+Table1[[#This Row],[APU Trend]])^3</f>
        <v>669.53599999999983</v>
      </c>
      <c r="J1018" s="55">
        <f>Table1[[#This Row],[APU
(units)]]*(1+Table1[[#This Row],[APU Trend]])^4</f>
        <v>937.35039999999969</v>
      </c>
      <c r="K1018" s="55">
        <f>Table1[[#This Row],[APU
(units)]]*(1+Table1[[#This Row],[APU Trend]])^5</f>
        <v>1312.2905599999995</v>
      </c>
      <c r="L1018" s="55">
        <f>Table1[[#This Row],[APU
(units)]]*(1+Table1[[#This Row],[APU Trend]])^6</f>
        <v>1837.2067839999993</v>
      </c>
      <c r="M1018" s="55">
        <f>Table1[[#This Row],[APU
(units)]]*(1+Table1[[#This Row],[APU Trend]])^7</f>
        <v>2572.0894975999986</v>
      </c>
      <c r="N1018" s="55">
        <f>Table1[[#This Row],[APU
(units)]]*(1+Table1[[#This Row],[APU Trend]])^8</f>
        <v>3600.9252966399977</v>
      </c>
      <c r="O1018" s="55">
        <f>Table1[[#This Row],[APU
(units)]]*(1+Table1[[#This Row],[APU Trend]])^9</f>
        <v>5041.2954152959965</v>
      </c>
      <c r="P1018" s="55">
        <f>Table1[[#This Row],[APU
(units)]]*(1+Table1[[#This Row],[APU Trend]])^10</f>
        <v>7057.8135814143952</v>
      </c>
      <c r="Q1018" s="55">
        <f>Table1[[#This Row],[APU
(units)]]*(1+Table1[[#This Row],[APU Trend]])^11</f>
        <v>9880.9390139801526</v>
      </c>
      <c r="R1018" s="55">
        <f>SUM(Table1[[#This Row],[Oct]:[September]])</f>
        <v>33973.28654893054</v>
      </c>
      <c r="S1018" s="55">
        <f>Table1[[#This Row],[On-Hand Stock ($)]]*Table1[[#This Row],[APU Trend]]</f>
        <v>673.97316771840019</v>
      </c>
      <c r="T1018" s="87">
        <v>0.4</v>
      </c>
      <c r="U1018" s="87" t="b">
        <f>IF(AND(Table1[[#This Row],[INVENTROY SIZING]]&lt;0,Table1[[#This Row],[Lead Time (days)]]&lt;30),TRUE,FALSE)</f>
        <v>0</v>
      </c>
      <c r="V1018" s="28">
        <v>1</v>
      </c>
      <c r="W1018" s="28">
        <f>1.65+SQRT((30)*Table1[[#This Row],[Demand variability (COV)]])+(V1018*Table1[[#This Row],[APU
(units)]])^2</f>
        <v>59543.846773353929</v>
      </c>
      <c r="X1018" s="28">
        <f>(Table1[[#This Row],[INVENTORY IN UNITS ON HAND]]-W1018)*Table1[[#This Row],[Std. Price ($)]]</f>
        <v>-589764.09708042862</v>
      </c>
      <c r="Y1018" s="28">
        <v>1.28</v>
      </c>
      <c r="Z1018" s="28">
        <v>16</v>
      </c>
    </row>
    <row r="1019" spans="1:26" x14ac:dyDescent="0.15">
      <c r="A1019" s="31">
        <v>37474.06143926044</v>
      </c>
      <c r="B1019" s="32">
        <v>5.3805899999999998</v>
      </c>
      <c r="C1019" s="32">
        <v>306.29689016274142</v>
      </c>
      <c r="D1019" s="32">
        <f>C1019/Table1[[#This Row],[Std. Price ($)]]</f>
        <v>56.926264622047292</v>
      </c>
      <c r="E1019" s="28">
        <v>98</v>
      </c>
      <c r="F1019" s="28">
        <f>Table1[[#This Row],[APU
(units)]]*(1+Table1[[#This Row],[APU Trend]])^0</f>
        <v>98</v>
      </c>
      <c r="G1019" s="28">
        <f>Table1[[#This Row],[APU
(units)]]*(1+Table1[[#This Row],[APU Trend]])^1</f>
        <v>117.6</v>
      </c>
      <c r="H1019" s="28">
        <f>Table1[[#This Row],[APU
(units)]]*(1+Table1[[#This Row],[APU Trend]])^2</f>
        <v>141.12</v>
      </c>
      <c r="I1019" s="55">
        <f>Table1[[#This Row],[APU
(units)]]*(1+Table1[[#This Row],[APU Trend]])^3</f>
        <v>169.34399999999999</v>
      </c>
      <c r="J1019" s="55">
        <f>Table1[[#This Row],[APU
(units)]]*(1+Table1[[#This Row],[APU Trend]])^4</f>
        <v>203.21279999999999</v>
      </c>
      <c r="K1019" s="55">
        <f>Table1[[#This Row],[APU
(units)]]*(1+Table1[[#This Row],[APU Trend]])^5</f>
        <v>243.85535999999999</v>
      </c>
      <c r="L1019" s="55">
        <f>Table1[[#This Row],[APU
(units)]]*(1+Table1[[#This Row],[APU Trend]])^6</f>
        <v>292.62643199999997</v>
      </c>
      <c r="M1019" s="55">
        <f>Table1[[#This Row],[APU
(units)]]*(1+Table1[[#This Row],[APU Trend]])^7</f>
        <v>351.15171839999994</v>
      </c>
      <c r="N1019" s="55">
        <f>Table1[[#This Row],[APU
(units)]]*(1+Table1[[#This Row],[APU Trend]])^8</f>
        <v>421.38206207999991</v>
      </c>
      <c r="O1019" s="55">
        <f>Table1[[#This Row],[APU
(units)]]*(1+Table1[[#This Row],[APU Trend]])^9</f>
        <v>505.65847449599994</v>
      </c>
      <c r="P1019" s="55">
        <f>Table1[[#This Row],[APU
(units)]]*(1+Table1[[#This Row],[APU Trend]])^10</f>
        <v>606.79016939519988</v>
      </c>
      <c r="Q1019" s="55">
        <f>Table1[[#This Row],[APU
(units)]]*(1+Table1[[#This Row],[APU Trend]])^11</f>
        <v>728.1482032742399</v>
      </c>
      <c r="R1019" s="55">
        <f>SUM(Table1[[#This Row],[Oct]:[September]])</f>
        <v>3878.8892196454399</v>
      </c>
      <c r="S1019" s="55">
        <f>Table1[[#This Row],[On-Hand Stock ($)]]*Table1[[#This Row],[APU Trend]]</f>
        <v>61.259378032548284</v>
      </c>
      <c r="T1019" s="87">
        <v>0.2</v>
      </c>
      <c r="U1019" s="87" t="b">
        <f>IF(AND(Table1[[#This Row],[INVENTROY SIZING]]&lt;0,Table1[[#This Row],[Lead Time (days)]]&lt;30),TRUE,FALSE)</f>
        <v>0</v>
      </c>
      <c r="V1019" s="28">
        <v>0.82</v>
      </c>
      <c r="W1019" s="28">
        <f>1.65+SQRT((30)*Table1[[#This Row],[Demand variability (COV)]])+(V1019*Table1[[#This Row],[APU
(units)]])^2</f>
        <v>6464.0593435827186</v>
      </c>
      <c r="X1019" s="28">
        <f>(Table1[[#This Row],[INVENTORY IN UNITS ON HAND]]-W1019)*Table1[[#This Row],[Std. Price ($)]]</f>
        <v>-34474.156173324998</v>
      </c>
      <c r="Y1019" s="28">
        <v>0.73</v>
      </c>
      <c r="Z1019" s="28">
        <v>16</v>
      </c>
    </row>
    <row r="1020" spans="1:26" x14ac:dyDescent="0.15">
      <c r="A1020" s="31">
        <v>81640.24882380561</v>
      </c>
      <c r="B1020" s="32">
        <v>5.4179999999999993</v>
      </c>
      <c r="C1020" s="32">
        <v>371.49568580951654</v>
      </c>
      <c r="D1020" s="32">
        <f>C1020/Table1[[#This Row],[Std. Price ($)]]</f>
        <v>68.566940902457844</v>
      </c>
      <c r="E1020" s="28">
        <v>66</v>
      </c>
      <c r="F1020" s="28">
        <f>Table1[[#This Row],[APU
(units)]]*(1+Table1[[#This Row],[APU Trend]])^0</f>
        <v>66</v>
      </c>
      <c r="G1020" s="28">
        <f>Table1[[#This Row],[APU
(units)]]*(1+Table1[[#This Row],[APU Trend]])^1</f>
        <v>79.2</v>
      </c>
      <c r="H1020" s="28">
        <f>Table1[[#This Row],[APU
(units)]]*(1+Table1[[#This Row],[APU Trend]])^2</f>
        <v>95.039999999999992</v>
      </c>
      <c r="I1020" s="55">
        <f>Table1[[#This Row],[APU
(units)]]*(1+Table1[[#This Row],[APU Trend]])^3</f>
        <v>114.048</v>
      </c>
      <c r="J1020" s="55">
        <f>Table1[[#This Row],[APU
(units)]]*(1+Table1[[#This Row],[APU Trend]])^4</f>
        <v>136.85759999999999</v>
      </c>
      <c r="K1020" s="55">
        <f>Table1[[#This Row],[APU
(units)]]*(1+Table1[[#This Row],[APU Trend]])^5</f>
        <v>164.22911999999999</v>
      </c>
      <c r="L1020" s="55">
        <f>Table1[[#This Row],[APU
(units)]]*(1+Table1[[#This Row],[APU Trend]])^6</f>
        <v>197.07494399999999</v>
      </c>
      <c r="M1020" s="55">
        <f>Table1[[#This Row],[APU
(units)]]*(1+Table1[[#This Row],[APU Trend]])^7</f>
        <v>236.48993279999996</v>
      </c>
      <c r="N1020" s="55">
        <f>Table1[[#This Row],[APU
(units)]]*(1+Table1[[#This Row],[APU Trend]])^8</f>
        <v>283.78791935999993</v>
      </c>
      <c r="O1020" s="55">
        <f>Table1[[#This Row],[APU
(units)]]*(1+Table1[[#This Row],[APU Trend]])^9</f>
        <v>340.54550323199999</v>
      </c>
      <c r="P1020" s="55">
        <f>Table1[[#This Row],[APU
(units)]]*(1+Table1[[#This Row],[APU Trend]])^10</f>
        <v>408.65460387839994</v>
      </c>
      <c r="Q1020" s="55">
        <f>Table1[[#This Row],[APU
(units)]]*(1+Table1[[#This Row],[APU Trend]])^11</f>
        <v>490.38552465407992</v>
      </c>
      <c r="R1020" s="55">
        <f>SUM(Table1[[#This Row],[Oct]:[September]])</f>
        <v>2612.3131479244794</v>
      </c>
      <c r="S1020" s="55">
        <f>Table1[[#This Row],[On-Hand Stock ($)]]*Table1[[#This Row],[APU Trend]]</f>
        <v>74.299137161903317</v>
      </c>
      <c r="T1020" s="87">
        <v>0.2</v>
      </c>
      <c r="U1020" s="87" t="b">
        <f>IF(AND(Table1[[#This Row],[INVENTROY SIZING]]&lt;0,Table1[[#This Row],[Lead Time (days)]]&lt;30),TRUE,FALSE)</f>
        <v>0</v>
      </c>
      <c r="V1020" s="28">
        <v>0.97</v>
      </c>
      <c r="W1020" s="28">
        <f>1.65+SQRT((30)*Table1[[#This Row],[Demand variability (COV)]])+(V1020*Table1[[#This Row],[APU
(units)]])^2</f>
        <v>4106.9186039324986</v>
      </c>
      <c r="X1020" s="28">
        <f>(Table1[[#This Row],[INVENTORY IN UNITS ON HAND]]-W1020)*Table1[[#This Row],[Std. Price ($)]]</f>
        <v>-21879.789310296757</v>
      </c>
      <c r="Y1020" s="28">
        <v>1.5</v>
      </c>
      <c r="Z1020" s="28">
        <v>16</v>
      </c>
    </row>
    <row r="1021" spans="1:26" x14ac:dyDescent="0.15">
      <c r="A1021" s="31">
        <v>95636.949398270051</v>
      </c>
      <c r="B1021" s="32">
        <v>6.1930810199999993</v>
      </c>
      <c r="C1021" s="32">
        <v>824.42145768398882</v>
      </c>
      <c r="D1021" s="32">
        <f>C1021/Table1[[#This Row],[Std. Price ($)]]</f>
        <v>133.11975978056702</v>
      </c>
      <c r="E1021" s="28">
        <v>494</v>
      </c>
      <c r="F1021" s="28">
        <f>Table1[[#This Row],[APU
(units)]]*(1+Table1[[#This Row],[APU Trend]])^0</f>
        <v>494</v>
      </c>
      <c r="G1021" s="28">
        <f>Table1[[#This Row],[APU
(units)]]*(1+Table1[[#This Row],[APU Trend]])^1</f>
        <v>691.59999999999991</v>
      </c>
      <c r="H1021" s="28">
        <f>Table1[[#This Row],[APU
(units)]]*(1+Table1[[#This Row],[APU Trend]])^2</f>
        <v>968.2399999999999</v>
      </c>
      <c r="I1021" s="55">
        <f>Table1[[#This Row],[APU
(units)]]*(1+Table1[[#This Row],[APU Trend]])^3</f>
        <v>1355.5359999999996</v>
      </c>
      <c r="J1021" s="55">
        <f>Table1[[#This Row],[APU
(units)]]*(1+Table1[[#This Row],[APU Trend]])^4</f>
        <v>1897.7503999999994</v>
      </c>
      <c r="K1021" s="55">
        <f>Table1[[#This Row],[APU
(units)]]*(1+Table1[[#This Row],[APU Trend]])^5</f>
        <v>2656.8505599999989</v>
      </c>
      <c r="L1021" s="55">
        <f>Table1[[#This Row],[APU
(units)]]*(1+Table1[[#This Row],[APU Trend]])^6</f>
        <v>3719.5907839999982</v>
      </c>
      <c r="M1021" s="55">
        <f>Table1[[#This Row],[APU
(units)]]*(1+Table1[[#This Row],[APU Trend]])^7</f>
        <v>5207.4270975999971</v>
      </c>
      <c r="N1021" s="55">
        <f>Table1[[#This Row],[APU
(units)]]*(1+Table1[[#This Row],[APU Trend]])^8</f>
        <v>7290.3979366399954</v>
      </c>
      <c r="O1021" s="55">
        <f>Table1[[#This Row],[APU
(units)]]*(1+Table1[[#This Row],[APU Trend]])^9</f>
        <v>10206.557111295993</v>
      </c>
      <c r="P1021" s="55">
        <f>Table1[[#This Row],[APU
(units)]]*(1+Table1[[#This Row],[APU Trend]])^10</f>
        <v>14289.17995581439</v>
      </c>
      <c r="Q1021" s="55">
        <f>Table1[[#This Row],[APU
(units)]]*(1+Table1[[#This Row],[APU Trend]])^11</f>
        <v>20004.851938140146</v>
      </c>
      <c r="R1021" s="55">
        <f>SUM(Table1[[#This Row],[Oct]:[September]])</f>
        <v>68781.981783490512</v>
      </c>
      <c r="S1021" s="55">
        <f>Table1[[#This Row],[On-Hand Stock ($)]]*Table1[[#This Row],[APU Trend]]</f>
        <v>329.76858307359555</v>
      </c>
      <c r="T1021" s="87">
        <v>0.4</v>
      </c>
      <c r="U1021" s="87" t="b">
        <f>IF(AND(Table1[[#This Row],[INVENTROY SIZING]]&lt;0,Table1[[#This Row],[Lead Time (days)]]&lt;30),TRUE,FALSE)</f>
        <v>0</v>
      </c>
      <c r="V1021" s="28">
        <v>0.98</v>
      </c>
      <c r="W1021" s="28">
        <f>1.65+SQRT((30)*Table1[[#This Row],[Demand variability (COV)]])+(V1021*Table1[[#This Row],[APU
(units)]])^2</f>
        <v>234379.35612667439</v>
      </c>
      <c r="X1021" s="28">
        <f>(Table1[[#This Row],[INVENTORY IN UNITS ON HAND]]-W1021)*Table1[[#This Row],[Std. Price ($)]]</f>
        <v>-1450705.9204502439</v>
      </c>
      <c r="Y1021" s="28">
        <v>1.02</v>
      </c>
      <c r="Z1021" s="28">
        <v>5</v>
      </c>
    </row>
    <row r="1022" spans="1:26" x14ac:dyDescent="0.15">
      <c r="A1022" s="31">
        <v>22009.692131895419</v>
      </c>
      <c r="B1022" s="32">
        <v>6.8288166699999993</v>
      </c>
      <c r="C1022" s="32">
        <v>3221.9572947543343</v>
      </c>
      <c r="D1022" s="32">
        <f>C1022/Table1[[#This Row],[Std. Price ($)]]</f>
        <v>471.8178054052716</v>
      </c>
      <c r="E1022" s="28">
        <v>252</v>
      </c>
      <c r="F1022" s="28">
        <f>Table1[[#This Row],[APU
(units)]]*(1+Table1[[#This Row],[APU Trend]])^0</f>
        <v>252</v>
      </c>
      <c r="G1022" s="28">
        <f>Table1[[#This Row],[APU
(units)]]*(1+Table1[[#This Row],[APU Trend]])^1</f>
        <v>453.6</v>
      </c>
      <c r="H1022" s="28">
        <f>Table1[[#This Row],[APU
(units)]]*(1+Table1[[#This Row],[APU Trend]])^2</f>
        <v>816.48</v>
      </c>
      <c r="I1022" s="55">
        <f>Table1[[#This Row],[APU
(units)]]*(1+Table1[[#This Row],[APU Trend]])^3</f>
        <v>1469.6640000000002</v>
      </c>
      <c r="J1022" s="55">
        <f>Table1[[#This Row],[APU
(units)]]*(1+Table1[[#This Row],[APU Trend]])^4</f>
        <v>2645.3952000000004</v>
      </c>
      <c r="K1022" s="55">
        <f>Table1[[#This Row],[APU
(units)]]*(1+Table1[[#This Row],[APU Trend]])^5</f>
        <v>4761.7113600000012</v>
      </c>
      <c r="L1022" s="55">
        <f>Table1[[#This Row],[APU
(units)]]*(1+Table1[[#This Row],[APU Trend]])^6</f>
        <v>8571.0804480000024</v>
      </c>
      <c r="M1022" s="55">
        <f>Table1[[#This Row],[APU
(units)]]*(1+Table1[[#This Row],[APU Trend]])^7</f>
        <v>15427.944806400004</v>
      </c>
      <c r="N1022" s="55">
        <f>Table1[[#This Row],[APU
(units)]]*(1+Table1[[#This Row],[APU Trend]])^8</f>
        <v>27770.30065152001</v>
      </c>
      <c r="O1022" s="55">
        <f>Table1[[#This Row],[APU
(units)]]*(1+Table1[[#This Row],[APU Trend]])^9</f>
        <v>49986.541172736019</v>
      </c>
      <c r="P1022" s="55">
        <f>Table1[[#This Row],[APU
(units)]]*(1+Table1[[#This Row],[APU Trend]])^10</f>
        <v>89975.774110924845</v>
      </c>
      <c r="Q1022" s="55">
        <f>Table1[[#This Row],[APU
(units)]]*(1+Table1[[#This Row],[APU Trend]])^11</f>
        <v>161956.39339966472</v>
      </c>
      <c r="R1022" s="55">
        <f>SUM(Table1[[#This Row],[Oct]:[September]])</f>
        <v>364086.88514924562</v>
      </c>
      <c r="S1022" s="55">
        <f>Table1[[#This Row],[On-Hand Stock ($)]]*Table1[[#This Row],[APU Trend]]</f>
        <v>2577.5658358034675</v>
      </c>
      <c r="T1022" s="87">
        <v>0.8</v>
      </c>
      <c r="U1022" s="87" t="b">
        <f>IF(AND(Table1[[#This Row],[INVENTROY SIZING]]&lt;0,Table1[[#This Row],[Lead Time (days)]]&lt;30),TRUE,FALSE)</f>
        <v>0</v>
      </c>
      <c r="V1022" s="28">
        <v>0.97</v>
      </c>
      <c r="W1022" s="28">
        <f>1.65+SQRT((30)*Table1[[#This Row],[Demand variability (COV)]])+(V1022*Table1[[#This Row],[APU
(units)]])^2</f>
        <v>59756.027701615138</v>
      </c>
      <c r="X1022" s="28">
        <f>(Table1[[#This Row],[INVENTORY IN UNITS ON HAND]]-W1022)*Table1[[#This Row],[Std. Price ($)]]</f>
        <v>-404841.00080701686</v>
      </c>
      <c r="Y1022" s="28">
        <v>0.4</v>
      </c>
      <c r="Z1022" s="28">
        <v>88</v>
      </c>
    </row>
    <row r="1023" spans="1:26" x14ac:dyDescent="0.15">
      <c r="A1023" s="31">
        <v>81501.097525321937</v>
      </c>
      <c r="B1023" s="32">
        <v>93.525758519999997</v>
      </c>
      <c r="C1023" s="32">
        <v>13690.560247283725</v>
      </c>
      <c r="D1023" s="32">
        <f>C1023/Table1[[#This Row],[Std. Price ($)]]</f>
        <v>146.38277693685927</v>
      </c>
      <c r="E1023" s="28">
        <v>260</v>
      </c>
      <c r="F1023" s="28">
        <f>Table1[[#This Row],[APU
(units)]]*(1+Table1[[#This Row],[APU Trend]])^0</f>
        <v>260</v>
      </c>
      <c r="G1023" s="28">
        <f>Table1[[#This Row],[APU
(units)]]*(1+Table1[[#This Row],[APU Trend]])^1</f>
        <v>390</v>
      </c>
      <c r="H1023" s="28">
        <f>Table1[[#This Row],[APU
(units)]]*(1+Table1[[#This Row],[APU Trend]])^2</f>
        <v>585</v>
      </c>
      <c r="I1023" s="55">
        <f>Table1[[#This Row],[APU
(units)]]*(1+Table1[[#This Row],[APU Trend]])^3</f>
        <v>877.5</v>
      </c>
      <c r="J1023" s="55">
        <f>Table1[[#This Row],[APU
(units)]]*(1+Table1[[#This Row],[APU Trend]])^4</f>
        <v>1316.25</v>
      </c>
      <c r="K1023" s="55">
        <f>Table1[[#This Row],[APU
(units)]]*(1+Table1[[#This Row],[APU Trend]])^5</f>
        <v>1974.375</v>
      </c>
      <c r="L1023" s="55">
        <f>Table1[[#This Row],[APU
(units)]]*(1+Table1[[#This Row],[APU Trend]])^6</f>
        <v>2961.5625</v>
      </c>
      <c r="M1023" s="55">
        <f>Table1[[#This Row],[APU
(units)]]*(1+Table1[[#This Row],[APU Trend]])^7</f>
        <v>4442.34375</v>
      </c>
      <c r="N1023" s="55">
        <f>Table1[[#This Row],[APU
(units)]]*(1+Table1[[#This Row],[APU Trend]])^8</f>
        <v>6663.515625</v>
      </c>
      <c r="O1023" s="55">
        <f>Table1[[#This Row],[APU
(units)]]*(1+Table1[[#This Row],[APU Trend]])^9</f>
        <v>9995.2734375</v>
      </c>
      <c r="P1023" s="55">
        <f>Table1[[#This Row],[APU
(units)]]*(1+Table1[[#This Row],[APU Trend]])^10</f>
        <v>14992.91015625</v>
      </c>
      <c r="Q1023" s="55">
        <f>Table1[[#This Row],[APU
(units)]]*(1+Table1[[#This Row],[APU Trend]])^11</f>
        <v>22489.365234375</v>
      </c>
      <c r="R1023" s="55">
        <f>SUM(Table1[[#This Row],[Oct]:[September]])</f>
        <v>66948.095703125</v>
      </c>
      <c r="S1023" s="55">
        <f>Table1[[#This Row],[On-Hand Stock ($)]]*Table1[[#This Row],[APU Trend]]</f>
        <v>6845.2801236418627</v>
      </c>
      <c r="T1023" s="87">
        <v>0.5</v>
      </c>
      <c r="U1023" s="87" t="b">
        <f>IF(AND(Table1[[#This Row],[INVENTROY SIZING]]&lt;0,Table1[[#This Row],[Lead Time (days)]]&lt;30),TRUE,FALSE)</f>
        <v>0</v>
      </c>
      <c r="V1023" s="28">
        <v>0.94</v>
      </c>
      <c r="W1023" s="28">
        <f>1.65+SQRT((30)*Table1[[#This Row],[Demand variability (COV)]])+(V1023*Table1[[#This Row],[APU
(units)]])^2</f>
        <v>59736.92152144311</v>
      </c>
      <c r="X1023" s="28">
        <f>(Table1[[#This Row],[INVENTORY IN UNITS ON HAND]]-W1023)*Table1[[#This Row],[Std. Price ($)]]</f>
        <v>-5573250.3366953954</v>
      </c>
      <c r="Y1023" s="28">
        <v>0.51</v>
      </c>
      <c r="Z1023" s="28">
        <v>28</v>
      </c>
    </row>
    <row r="1024" spans="1:26" x14ac:dyDescent="0.15">
      <c r="A1024" s="31">
        <v>54050.975416279347</v>
      </c>
      <c r="B1024" s="32">
        <v>15.000940869999997</v>
      </c>
      <c r="C1024" s="32">
        <v>1756.1821430849902</v>
      </c>
      <c r="D1024" s="32">
        <f>C1024/Table1[[#This Row],[Std. Price ($)]]</f>
        <v>117.07146627030139</v>
      </c>
      <c r="E1024" s="28">
        <v>228</v>
      </c>
      <c r="F1024" s="28">
        <f>Table1[[#This Row],[APU
(units)]]*(1+Table1[[#This Row],[APU Trend]])^0</f>
        <v>228</v>
      </c>
      <c r="G1024" s="28">
        <f>Table1[[#This Row],[APU
(units)]]*(1+Table1[[#This Row],[APU Trend]])^1</f>
        <v>501.6</v>
      </c>
      <c r="H1024" s="28">
        <f>Table1[[#This Row],[APU
(units)]]*(1+Table1[[#This Row],[APU Trend]])^2</f>
        <v>1103.5200000000002</v>
      </c>
      <c r="I1024" s="55">
        <f>Table1[[#This Row],[APU
(units)]]*(1+Table1[[#This Row],[APU Trend]])^3</f>
        <v>2427.7440000000006</v>
      </c>
      <c r="J1024" s="55">
        <f>Table1[[#This Row],[APU
(units)]]*(1+Table1[[#This Row],[APU Trend]])^4</f>
        <v>5341.0368000000017</v>
      </c>
      <c r="K1024" s="55">
        <f>Table1[[#This Row],[APU
(units)]]*(1+Table1[[#This Row],[APU Trend]])^5</f>
        <v>11750.280960000004</v>
      </c>
      <c r="L1024" s="55">
        <f>Table1[[#This Row],[APU
(units)]]*(1+Table1[[#This Row],[APU Trend]])^6</f>
        <v>25850.618112000011</v>
      </c>
      <c r="M1024" s="55">
        <f>Table1[[#This Row],[APU
(units)]]*(1+Table1[[#This Row],[APU Trend]])^7</f>
        <v>56871.359846400032</v>
      </c>
      <c r="N1024" s="55">
        <f>Table1[[#This Row],[APU
(units)]]*(1+Table1[[#This Row],[APU Trend]])^8</f>
        <v>125116.99166208006</v>
      </c>
      <c r="O1024" s="55">
        <f>Table1[[#This Row],[APU
(units)]]*(1+Table1[[#This Row],[APU Trend]])^9</f>
        <v>275257.38165657618</v>
      </c>
      <c r="P1024" s="55">
        <f>Table1[[#This Row],[APU
(units)]]*(1+Table1[[#This Row],[APU Trend]])^10</f>
        <v>605566.2396444676</v>
      </c>
      <c r="Q1024" s="55">
        <f>Table1[[#This Row],[APU
(units)]]*(1+Table1[[#This Row],[APU Trend]])^11</f>
        <v>1332245.7272178291</v>
      </c>
      <c r="R1024" s="55">
        <f>SUM(Table1[[#This Row],[Oct]:[September]])</f>
        <v>2442260.4998993529</v>
      </c>
      <c r="S1024" s="55">
        <f>Table1[[#This Row],[On-Hand Stock ($)]]*Table1[[#This Row],[APU Trend]]</f>
        <v>2107.4185717019882</v>
      </c>
      <c r="T1024" s="87">
        <v>1.2</v>
      </c>
      <c r="U1024" s="87" t="b">
        <f>IF(AND(Table1[[#This Row],[INVENTROY SIZING]]&lt;0,Table1[[#This Row],[Lead Time (days)]]&lt;30),TRUE,FALSE)</f>
        <v>0</v>
      </c>
      <c r="V1024" s="28">
        <v>0.75</v>
      </c>
      <c r="W1024" s="28">
        <f>1.65+SQRT((30)*Table1[[#This Row],[Demand variability (COV)]])+(V1024*Table1[[#This Row],[APU
(units)]])^2</f>
        <v>29246.324234614174</v>
      </c>
      <c r="X1024" s="28">
        <f>(Table1[[#This Row],[INVENTORY IN UNITS ON HAND]]-W1024)*Table1[[#This Row],[Std. Price ($)]]</f>
        <v>-436966.19836521015</v>
      </c>
      <c r="Y1024" s="28">
        <v>0.45</v>
      </c>
      <c r="Z1024" s="28">
        <v>28</v>
      </c>
    </row>
    <row r="1025" spans="1:26" x14ac:dyDescent="0.15">
      <c r="A1025" s="31">
        <v>54543.475792172932</v>
      </c>
      <c r="B1025" s="32">
        <v>6.4650499999999989</v>
      </c>
      <c r="C1025" s="32">
        <v>1147.5057294497497</v>
      </c>
      <c r="D1025" s="32">
        <f>C1025/Table1[[#This Row],[Std. Price ($)]]</f>
        <v>177.49371303388989</v>
      </c>
      <c r="E1025" s="28">
        <v>98</v>
      </c>
      <c r="F1025" s="28">
        <f>Table1[[#This Row],[APU
(units)]]*(1+Table1[[#This Row],[APU Trend]])^0</f>
        <v>98</v>
      </c>
      <c r="G1025" s="28">
        <f>Table1[[#This Row],[APU
(units)]]*(1+Table1[[#This Row],[APU Trend]])^1</f>
        <v>245</v>
      </c>
      <c r="H1025" s="28">
        <f>Table1[[#This Row],[APU
(units)]]*(1+Table1[[#This Row],[APU Trend]])^2</f>
        <v>612.5</v>
      </c>
      <c r="I1025" s="55">
        <f>Table1[[#This Row],[APU
(units)]]*(1+Table1[[#This Row],[APU Trend]])^3</f>
        <v>1531.25</v>
      </c>
      <c r="J1025" s="55">
        <f>Table1[[#This Row],[APU
(units)]]*(1+Table1[[#This Row],[APU Trend]])^4</f>
        <v>3828.125</v>
      </c>
      <c r="K1025" s="55">
        <f>Table1[[#This Row],[APU
(units)]]*(1+Table1[[#This Row],[APU Trend]])^5</f>
        <v>9570.3125</v>
      </c>
      <c r="L1025" s="55">
        <f>Table1[[#This Row],[APU
(units)]]*(1+Table1[[#This Row],[APU Trend]])^6</f>
        <v>23925.78125</v>
      </c>
      <c r="M1025" s="55">
        <f>Table1[[#This Row],[APU
(units)]]*(1+Table1[[#This Row],[APU Trend]])^7</f>
        <v>59814.453125</v>
      </c>
      <c r="N1025" s="55">
        <f>Table1[[#This Row],[APU
(units)]]*(1+Table1[[#This Row],[APU Trend]])^8</f>
        <v>149536.1328125</v>
      </c>
      <c r="O1025" s="55">
        <f>Table1[[#This Row],[APU
(units)]]*(1+Table1[[#This Row],[APU Trend]])^9</f>
        <v>373840.33203125</v>
      </c>
      <c r="P1025" s="55">
        <f>Table1[[#This Row],[APU
(units)]]*(1+Table1[[#This Row],[APU Trend]])^10</f>
        <v>934600.830078125</v>
      </c>
      <c r="Q1025" s="55">
        <f>Table1[[#This Row],[APU
(units)]]*(1+Table1[[#This Row],[APU Trend]])^11</f>
        <v>2336502.0751953125</v>
      </c>
      <c r="R1025" s="55">
        <f>SUM(Table1[[#This Row],[Oct]:[September]])</f>
        <v>3894104.7919921875</v>
      </c>
      <c r="S1025" s="55">
        <f>Table1[[#This Row],[On-Hand Stock ($)]]*Table1[[#This Row],[APU Trend]]</f>
        <v>1721.2585941746245</v>
      </c>
      <c r="T1025" s="87">
        <v>1.5</v>
      </c>
      <c r="U1025" s="87" t="b">
        <f>IF(AND(Table1[[#This Row],[INVENTROY SIZING]]&lt;0,Table1[[#This Row],[Lead Time (days)]]&lt;30),TRUE,FALSE)</f>
        <v>0</v>
      </c>
      <c r="V1025" s="28">
        <v>0.82</v>
      </c>
      <c r="W1025" s="28">
        <f>1.65+SQRT((30)*Table1[[#This Row],[Demand variability (COV)]])+(V1025*Table1[[#This Row],[APU
(units)]])^2</f>
        <v>6467.7402219864307</v>
      </c>
      <c r="X1025" s="28">
        <f>(Table1[[#This Row],[INVENTORY IN UNITS ON HAND]]-W1025)*Table1[[#This Row],[Std. Price ($)]]</f>
        <v>-40666.758192703623</v>
      </c>
      <c r="Y1025" s="28">
        <v>2.33</v>
      </c>
      <c r="Z1025" s="28">
        <v>16</v>
      </c>
    </row>
    <row r="1026" spans="1:26" x14ac:dyDescent="0.15">
      <c r="A1026" s="31">
        <v>89858.932715154951</v>
      </c>
      <c r="B1026" s="32">
        <v>39.215999999999994</v>
      </c>
      <c r="C1026" s="32">
        <v>1591.7770936319998</v>
      </c>
      <c r="D1026" s="32">
        <f>C1026/Table1[[#This Row],[Std. Price ($)]]</f>
        <v>40.589991167686662</v>
      </c>
      <c r="E1026" s="28">
        <v>82</v>
      </c>
      <c r="F1026" s="28">
        <f>Table1[[#This Row],[APU
(units)]]*(1+Table1[[#This Row],[APU Trend]])^0</f>
        <v>82</v>
      </c>
      <c r="G1026" s="28">
        <f>Table1[[#This Row],[APU
(units)]]*(1+Table1[[#This Row],[APU Trend]])^1</f>
        <v>65.600000000000009</v>
      </c>
      <c r="H1026" s="28">
        <f>Table1[[#This Row],[APU
(units)]]*(1+Table1[[#This Row],[APU Trend]])^2</f>
        <v>52.480000000000011</v>
      </c>
      <c r="I1026" s="55">
        <f>Table1[[#This Row],[APU
(units)]]*(1+Table1[[#This Row],[APU Trend]])^3</f>
        <v>41.984000000000009</v>
      </c>
      <c r="J1026" s="55">
        <f>Table1[[#This Row],[APU
(units)]]*(1+Table1[[#This Row],[APU Trend]])^4</f>
        <v>33.587200000000017</v>
      </c>
      <c r="K1026" s="55">
        <f>Table1[[#This Row],[APU
(units)]]*(1+Table1[[#This Row],[APU Trend]])^5</f>
        <v>26.869760000000017</v>
      </c>
      <c r="L1026" s="55">
        <f>Table1[[#This Row],[APU
(units)]]*(1+Table1[[#This Row],[APU Trend]])^6</f>
        <v>21.495808000000011</v>
      </c>
      <c r="M1026" s="55">
        <f>Table1[[#This Row],[APU
(units)]]*(1+Table1[[#This Row],[APU Trend]])^7</f>
        <v>17.196646400000013</v>
      </c>
      <c r="N1026" s="55">
        <f>Table1[[#This Row],[APU
(units)]]*(1+Table1[[#This Row],[APU Trend]])^8</f>
        <v>13.757317120000012</v>
      </c>
      <c r="O1026" s="55">
        <f>Table1[[#This Row],[APU
(units)]]*(1+Table1[[#This Row],[APU Trend]])^9</f>
        <v>11.00585369600001</v>
      </c>
      <c r="P1026" s="55">
        <f>Table1[[#This Row],[APU
(units)]]*(1+Table1[[#This Row],[APU Trend]])^10</f>
        <v>8.8046829568000096</v>
      </c>
      <c r="Q1026" s="55">
        <f>Table1[[#This Row],[APU
(units)]]*(1+Table1[[#This Row],[APU Trend]])^11</f>
        <v>7.0437463654400077</v>
      </c>
      <c r="R1026" s="55">
        <f>SUM(Table1[[#This Row],[Oct]:[September]])</f>
        <v>381.82501453824028</v>
      </c>
      <c r="S1026" s="55">
        <f>Table1[[#This Row],[On-Hand Stock ($)]]*Table1[[#This Row],[APU Trend]]</f>
        <v>-318.35541872639999</v>
      </c>
      <c r="T1026" s="87">
        <v>-0.2</v>
      </c>
      <c r="U1026" s="87" t="b">
        <f>IF(AND(Table1[[#This Row],[INVENTROY SIZING]]&lt;0,Table1[[#This Row],[Lead Time (days)]]&lt;30),TRUE,FALSE)</f>
        <v>1</v>
      </c>
      <c r="V1026" s="28">
        <v>1</v>
      </c>
      <c r="W1026" s="28">
        <f>1.65+SQRT((30)*Table1[[#This Row],[Demand variability (COV)]])+(V1026*Table1[[#This Row],[APU
(units)]])^2</f>
        <v>6731.0165631459995</v>
      </c>
      <c r="X1026" s="28">
        <f>(Table1[[#This Row],[INVENTORY IN UNITS ON HAND]]-W1026)*Table1[[#This Row],[Std. Price ($)]]</f>
        <v>-262371.76844670146</v>
      </c>
      <c r="Y1026" s="28">
        <v>0.96</v>
      </c>
      <c r="Z1026" s="28">
        <v>16</v>
      </c>
    </row>
    <row r="1027" spans="1:26" x14ac:dyDescent="0.15">
      <c r="A1027" s="31">
        <v>26059.363301556048</v>
      </c>
      <c r="B1027" s="32">
        <v>7.4263812199999988</v>
      </c>
      <c r="C1027" s="32">
        <v>129.24569320127793</v>
      </c>
      <c r="D1027" s="32">
        <f>C1027/Table1[[#This Row],[Std. Price ($)]]</f>
        <v>17.403589900987868</v>
      </c>
      <c r="E1027" s="28">
        <v>98</v>
      </c>
      <c r="F1027" s="28">
        <f>Table1[[#This Row],[APU
(units)]]*(1+Table1[[#This Row],[APU Trend]])^0</f>
        <v>98</v>
      </c>
      <c r="G1027" s="28">
        <f>Table1[[#This Row],[APU
(units)]]*(1+Table1[[#This Row],[APU Trend]])^1</f>
        <v>78.400000000000006</v>
      </c>
      <c r="H1027" s="28">
        <f>Table1[[#This Row],[APU
(units)]]*(1+Table1[[#This Row],[APU Trend]])^2</f>
        <v>62.720000000000013</v>
      </c>
      <c r="I1027" s="55">
        <f>Table1[[#This Row],[APU
(units)]]*(1+Table1[[#This Row],[APU Trend]])^3</f>
        <v>50.176000000000009</v>
      </c>
      <c r="J1027" s="55">
        <f>Table1[[#This Row],[APU
(units)]]*(1+Table1[[#This Row],[APU Trend]])^4</f>
        <v>40.14080000000002</v>
      </c>
      <c r="K1027" s="55">
        <f>Table1[[#This Row],[APU
(units)]]*(1+Table1[[#This Row],[APU Trend]])^5</f>
        <v>32.11264000000002</v>
      </c>
      <c r="L1027" s="55">
        <f>Table1[[#This Row],[APU
(units)]]*(1+Table1[[#This Row],[APU Trend]])^6</f>
        <v>25.690112000000013</v>
      </c>
      <c r="M1027" s="55">
        <f>Table1[[#This Row],[APU
(units)]]*(1+Table1[[#This Row],[APU Trend]])^7</f>
        <v>20.552089600000016</v>
      </c>
      <c r="N1027" s="55">
        <f>Table1[[#This Row],[APU
(units)]]*(1+Table1[[#This Row],[APU Trend]])^8</f>
        <v>16.441671680000013</v>
      </c>
      <c r="O1027" s="55">
        <f>Table1[[#This Row],[APU
(units)]]*(1+Table1[[#This Row],[APU Trend]])^9</f>
        <v>13.153337344000011</v>
      </c>
      <c r="P1027" s="55">
        <f>Table1[[#This Row],[APU
(units)]]*(1+Table1[[#This Row],[APU Trend]])^10</f>
        <v>10.522669875200011</v>
      </c>
      <c r="Q1027" s="55">
        <f>Table1[[#This Row],[APU
(units)]]*(1+Table1[[#This Row],[APU Trend]])^11</f>
        <v>8.4181359001600082</v>
      </c>
      <c r="R1027" s="55">
        <f>SUM(Table1[[#This Row],[Oct]:[September]])</f>
        <v>456.32745639936007</v>
      </c>
      <c r="S1027" s="55">
        <f>Table1[[#This Row],[On-Hand Stock ($)]]*Table1[[#This Row],[APU Trend]]</f>
        <v>-25.849138640255589</v>
      </c>
      <c r="T1027" s="87">
        <v>-0.2</v>
      </c>
      <c r="U1027" s="87" t="b">
        <f>IF(AND(Table1[[#This Row],[INVENTROY SIZING]]&lt;0,Table1[[#This Row],[Lead Time (days)]]&lt;30),TRUE,FALSE)</f>
        <v>1</v>
      </c>
      <c r="V1027" s="28">
        <v>0.97</v>
      </c>
      <c r="W1027" s="28">
        <f>1.65+SQRT((30)*Table1[[#This Row],[Demand variability (COV)]])+(V1027*Table1[[#This Row],[APU
(units)]])^2</f>
        <v>9042.4010130238566</v>
      </c>
      <c r="X1027" s="28">
        <f>(Table1[[#This Row],[INVENTORY IN UNITS ON HAND]]-W1027)*Table1[[#This Row],[Std. Price ($)]]</f>
        <v>-67023.071373628045</v>
      </c>
      <c r="Y1027" s="28">
        <v>0.63</v>
      </c>
      <c r="Z1027" s="28">
        <v>6</v>
      </c>
    </row>
    <row r="1028" spans="1:26" x14ac:dyDescent="0.15">
      <c r="A1028" s="31">
        <v>66159.281487915883</v>
      </c>
      <c r="B1028" s="32">
        <v>8.5268999999999995</v>
      </c>
      <c r="C1028" s="32">
        <v>547.85535981440012</v>
      </c>
      <c r="D1028" s="32">
        <f>C1028/Table1[[#This Row],[Std. Price ($)]]</f>
        <v>64.250238634720731</v>
      </c>
      <c r="E1028" s="28">
        <v>186</v>
      </c>
      <c r="F1028" s="28">
        <f>Table1[[#This Row],[APU
(units)]]*(1+Table1[[#This Row],[APU Trend]])^0</f>
        <v>186</v>
      </c>
      <c r="G1028" s="28">
        <f>Table1[[#This Row],[APU
(units)]]*(1+Table1[[#This Row],[APU Trend]])^1</f>
        <v>111.6</v>
      </c>
      <c r="H1028" s="28">
        <f>Table1[[#This Row],[APU
(units)]]*(1+Table1[[#This Row],[APU Trend]])^2</f>
        <v>66.959999999999994</v>
      </c>
      <c r="I1028" s="55">
        <f>Table1[[#This Row],[APU
(units)]]*(1+Table1[[#This Row],[APU Trend]])^3</f>
        <v>40.176000000000002</v>
      </c>
      <c r="J1028" s="55">
        <f>Table1[[#This Row],[APU
(units)]]*(1+Table1[[#This Row],[APU Trend]])^4</f>
        <v>24.105599999999999</v>
      </c>
      <c r="K1028" s="55">
        <f>Table1[[#This Row],[APU
(units)]]*(1+Table1[[#This Row],[APU Trend]])^5</f>
        <v>14.46336</v>
      </c>
      <c r="L1028" s="55">
        <f>Table1[[#This Row],[APU
(units)]]*(1+Table1[[#This Row],[APU Trend]])^6</f>
        <v>8.6780159999999995</v>
      </c>
      <c r="M1028" s="55">
        <f>Table1[[#This Row],[APU
(units)]]*(1+Table1[[#This Row],[APU Trend]])^7</f>
        <v>5.2068095999999997</v>
      </c>
      <c r="N1028" s="55">
        <f>Table1[[#This Row],[APU
(units)]]*(1+Table1[[#This Row],[APU Trend]])^8</f>
        <v>3.1240857599999994</v>
      </c>
      <c r="O1028" s="55">
        <f>Table1[[#This Row],[APU
(units)]]*(1+Table1[[#This Row],[APU Trend]])^9</f>
        <v>1.8744514559999998</v>
      </c>
      <c r="P1028" s="55">
        <f>Table1[[#This Row],[APU
(units)]]*(1+Table1[[#This Row],[APU Trend]])^10</f>
        <v>1.1246708735999997</v>
      </c>
      <c r="Q1028" s="55">
        <f>Table1[[#This Row],[APU
(units)]]*(1+Table1[[#This Row],[APU Trend]])^11</f>
        <v>0.67480252415999986</v>
      </c>
      <c r="R1028" s="55">
        <f>SUM(Table1[[#This Row],[Oct]:[September]])</f>
        <v>463.98779621375996</v>
      </c>
      <c r="S1028" s="55">
        <f>Table1[[#This Row],[On-Hand Stock ($)]]*Table1[[#This Row],[APU Trend]]</f>
        <v>-219.14214392576005</v>
      </c>
      <c r="T1028" s="87">
        <v>-0.4</v>
      </c>
      <c r="U1028" s="87" t="b">
        <f>IF(AND(Table1[[#This Row],[INVENTROY SIZING]]&lt;0,Table1[[#This Row],[Lead Time (days)]]&lt;30),TRUE,FALSE)</f>
        <v>1</v>
      </c>
      <c r="V1028" s="28">
        <v>1</v>
      </c>
      <c r="W1028" s="28">
        <f>1.65+SQRT((30)*Table1[[#This Row],[Demand variability (COV)]])+(V1028*Table1[[#This Row],[APU
(units)]])^2</f>
        <v>34601.283180424914</v>
      </c>
      <c r="X1028" s="28">
        <f>(Table1[[#This Row],[INVENTORY IN UNITS ON HAND]]-W1028)*Table1[[#This Row],[Std. Price ($)]]</f>
        <v>-294493.82619135082</v>
      </c>
      <c r="Y1028" s="28">
        <v>0.44</v>
      </c>
      <c r="Z1028" s="28">
        <v>16</v>
      </c>
    </row>
    <row r="1029" spans="1:26" x14ac:dyDescent="0.15">
      <c r="A1029" s="31">
        <v>6795.1222281958599</v>
      </c>
      <c r="B1029" s="32">
        <v>22.589189999999999</v>
      </c>
      <c r="C1029" s="32">
        <v>6561.9474455281998</v>
      </c>
      <c r="D1029" s="32">
        <f>C1029/Table1[[#This Row],[Std. Price ($)]]</f>
        <v>290.49060393613939</v>
      </c>
      <c r="E1029" s="28">
        <v>228</v>
      </c>
      <c r="F1029" s="28">
        <f>Table1[[#This Row],[APU
(units)]]*(1+Table1[[#This Row],[APU Trend]])^0</f>
        <v>228</v>
      </c>
      <c r="G1029" s="28">
        <f>Table1[[#This Row],[APU
(units)]]*(1+Table1[[#This Row],[APU Trend]])^1</f>
        <v>342</v>
      </c>
      <c r="H1029" s="28">
        <f>Table1[[#This Row],[APU
(units)]]*(1+Table1[[#This Row],[APU Trend]])^2</f>
        <v>513</v>
      </c>
      <c r="I1029" s="55">
        <f>Table1[[#This Row],[APU
(units)]]*(1+Table1[[#This Row],[APU Trend]])^3</f>
        <v>769.5</v>
      </c>
      <c r="J1029" s="55">
        <f>Table1[[#This Row],[APU
(units)]]*(1+Table1[[#This Row],[APU Trend]])^4</f>
        <v>1154.25</v>
      </c>
      <c r="K1029" s="55">
        <f>Table1[[#This Row],[APU
(units)]]*(1+Table1[[#This Row],[APU Trend]])^5</f>
        <v>1731.375</v>
      </c>
      <c r="L1029" s="55">
        <f>Table1[[#This Row],[APU
(units)]]*(1+Table1[[#This Row],[APU Trend]])^6</f>
        <v>2597.0625</v>
      </c>
      <c r="M1029" s="55">
        <f>Table1[[#This Row],[APU
(units)]]*(1+Table1[[#This Row],[APU Trend]])^7</f>
        <v>3895.59375</v>
      </c>
      <c r="N1029" s="55">
        <f>Table1[[#This Row],[APU
(units)]]*(1+Table1[[#This Row],[APU Trend]])^8</f>
        <v>5843.390625</v>
      </c>
      <c r="O1029" s="55">
        <f>Table1[[#This Row],[APU
(units)]]*(1+Table1[[#This Row],[APU Trend]])^9</f>
        <v>8765.0859375</v>
      </c>
      <c r="P1029" s="55">
        <f>Table1[[#This Row],[APU
(units)]]*(1+Table1[[#This Row],[APU Trend]])^10</f>
        <v>13147.62890625</v>
      </c>
      <c r="Q1029" s="55">
        <f>Table1[[#This Row],[APU
(units)]]*(1+Table1[[#This Row],[APU Trend]])^11</f>
        <v>19721.443359375</v>
      </c>
      <c r="R1029" s="55">
        <f>SUM(Table1[[#This Row],[Oct]:[September]])</f>
        <v>58708.330078125</v>
      </c>
      <c r="S1029" s="55">
        <f>Table1[[#This Row],[On-Hand Stock ($)]]*Table1[[#This Row],[APU Trend]]</f>
        <v>3280.9737227640999</v>
      </c>
      <c r="T1029" s="87">
        <v>0.5</v>
      </c>
      <c r="U1029" s="87" t="b">
        <f>IF(AND(Table1[[#This Row],[INVENTROY SIZING]]&lt;0,Table1[[#This Row],[Lead Time (days)]]&lt;30),TRUE,FALSE)</f>
        <v>0</v>
      </c>
      <c r="V1029" s="28">
        <v>1</v>
      </c>
      <c r="W1029" s="28">
        <f>1.65+SQRT((30)*Table1[[#This Row],[Demand variability (COV)]])+(V1029*Table1[[#This Row],[APU
(units)]])^2</f>
        <v>51991.394562646536</v>
      </c>
      <c r="X1029" s="28">
        <f>(Table1[[#This Row],[INVENTORY IN UNITS ON HAND]]-W1029)*Table1[[#This Row],[Std. Price ($)]]</f>
        <v>-1167881.5426950613</v>
      </c>
      <c r="Y1029" s="28">
        <v>1.1000000000000001</v>
      </c>
      <c r="Z1029" s="28">
        <v>29</v>
      </c>
    </row>
    <row r="1030" spans="1:26" x14ac:dyDescent="0.15">
      <c r="A1030" s="31">
        <v>70246.003212268362</v>
      </c>
      <c r="B1030" s="32">
        <v>10.788630339999999</v>
      </c>
      <c r="C1030" s="32">
        <v>3855.94798972226</v>
      </c>
      <c r="D1030" s="32">
        <f>C1030/Table1[[#This Row],[Std. Price ($)]]</f>
        <v>357.40848172598157</v>
      </c>
      <c r="E1030" s="28">
        <v>252</v>
      </c>
      <c r="F1030" s="28">
        <f>Table1[[#This Row],[APU
(units)]]*(1+Table1[[#This Row],[APU Trend]])^0</f>
        <v>252</v>
      </c>
      <c r="G1030" s="28">
        <f>Table1[[#This Row],[APU
(units)]]*(1+Table1[[#This Row],[APU Trend]])^1</f>
        <v>453.6</v>
      </c>
      <c r="H1030" s="28">
        <f>Table1[[#This Row],[APU
(units)]]*(1+Table1[[#This Row],[APU Trend]])^2</f>
        <v>816.48</v>
      </c>
      <c r="I1030" s="55">
        <f>Table1[[#This Row],[APU
(units)]]*(1+Table1[[#This Row],[APU Trend]])^3</f>
        <v>1469.6640000000002</v>
      </c>
      <c r="J1030" s="55">
        <f>Table1[[#This Row],[APU
(units)]]*(1+Table1[[#This Row],[APU Trend]])^4</f>
        <v>2645.3952000000004</v>
      </c>
      <c r="K1030" s="55">
        <f>Table1[[#This Row],[APU
(units)]]*(1+Table1[[#This Row],[APU Trend]])^5</f>
        <v>4761.7113600000012</v>
      </c>
      <c r="L1030" s="55">
        <f>Table1[[#This Row],[APU
(units)]]*(1+Table1[[#This Row],[APU Trend]])^6</f>
        <v>8571.0804480000024</v>
      </c>
      <c r="M1030" s="55">
        <f>Table1[[#This Row],[APU
(units)]]*(1+Table1[[#This Row],[APU Trend]])^7</f>
        <v>15427.944806400004</v>
      </c>
      <c r="N1030" s="55">
        <f>Table1[[#This Row],[APU
(units)]]*(1+Table1[[#This Row],[APU Trend]])^8</f>
        <v>27770.30065152001</v>
      </c>
      <c r="O1030" s="55">
        <f>Table1[[#This Row],[APU
(units)]]*(1+Table1[[#This Row],[APU Trend]])^9</f>
        <v>49986.541172736019</v>
      </c>
      <c r="P1030" s="55">
        <f>Table1[[#This Row],[APU
(units)]]*(1+Table1[[#This Row],[APU Trend]])^10</f>
        <v>89975.774110924845</v>
      </c>
      <c r="Q1030" s="55">
        <f>Table1[[#This Row],[APU
(units)]]*(1+Table1[[#This Row],[APU Trend]])^11</f>
        <v>161956.39339966472</v>
      </c>
      <c r="R1030" s="55">
        <f>SUM(Table1[[#This Row],[Oct]:[September]])</f>
        <v>364086.88514924562</v>
      </c>
      <c r="S1030" s="55">
        <f>Table1[[#This Row],[On-Hand Stock ($)]]*Table1[[#This Row],[APU Trend]]</f>
        <v>3084.7583917778084</v>
      </c>
      <c r="T1030" s="87">
        <v>0.8</v>
      </c>
      <c r="U1030" s="87" t="b">
        <f>IF(AND(Table1[[#This Row],[INVENTROY SIZING]]&lt;0,Table1[[#This Row],[Lead Time (days)]]&lt;30),TRUE,FALSE)</f>
        <v>0</v>
      </c>
      <c r="V1030" s="28">
        <v>1</v>
      </c>
      <c r="W1030" s="28">
        <f>1.65+SQRT((30)*Table1[[#This Row],[Demand variability (COV)]])+(V1030*Table1[[#This Row],[APU
(units)]])^2</f>
        <v>63511.016563145997</v>
      </c>
      <c r="X1030" s="28">
        <f>(Table1[[#This Row],[INVENTORY IN UNITS ON HAND]]-W1030)*Table1[[#This Row],[Std. Price ($)]]</f>
        <v>-681340.9322276772</v>
      </c>
      <c r="Y1030" s="28">
        <v>0.96</v>
      </c>
      <c r="Z1030" s="28">
        <v>35</v>
      </c>
    </row>
    <row r="1031" spans="1:26" x14ac:dyDescent="0.15">
      <c r="A1031" s="31">
        <v>77672.937903908081</v>
      </c>
      <c r="B1031" s="32">
        <v>19.856269099999999</v>
      </c>
      <c r="C1031" s="32">
        <v>1701.6875853602003</v>
      </c>
      <c r="D1031" s="32">
        <f>C1031/Table1[[#This Row],[Std. Price ($)]]</f>
        <v>85.700268101231586</v>
      </c>
      <c r="E1031" s="28">
        <v>260</v>
      </c>
      <c r="F1031" s="28">
        <f>Table1[[#This Row],[APU
(units)]]*(1+Table1[[#This Row],[APU Trend]])^0</f>
        <v>260</v>
      </c>
      <c r="G1031" s="28">
        <f>Table1[[#This Row],[APU
(units)]]*(1+Table1[[#This Row],[APU Trend]])^1</f>
        <v>156</v>
      </c>
      <c r="H1031" s="28">
        <f>Table1[[#This Row],[APU
(units)]]*(1+Table1[[#This Row],[APU Trend]])^2</f>
        <v>93.6</v>
      </c>
      <c r="I1031" s="55">
        <f>Table1[[#This Row],[APU
(units)]]*(1+Table1[[#This Row],[APU Trend]])^3</f>
        <v>56.16</v>
      </c>
      <c r="J1031" s="55">
        <f>Table1[[#This Row],[APU
(units)]]*(1+Table1[[#This Row],[APU Trend]])^4</f>
        <v>33.695999999999998</v>
      </c>
      <c r="K1031" s="55">
        <f>Table1[[#This Row],[APU
(units)]]*(1+Table1[[#This Row],[APU Trend]])^5</f>
        <v>20.217599999999997</v>
      </c>
      <c r="L1031" s="55">
        <f>Table1[[#This Row],[APU
(units)]]*(1+Table1[[#This Row],[APU Trend]])^6</f>
        <v>12.130559999999999</v>
      </c>
      <c r="M1031" s="55">
        <f>Table1[[#This Row],[APU
(units)]]*(1+Table1[[#This Row],[APU Trend]])^7</f>
        <v>7.2783359999999995</v>
      </c>
      <c r="N1031" s="55">
        <f>Table1[[#This Row],[APU
(units)]]*(1+Table1[[#This Row],[APU Trend]])^8</f>
        <v>4.3670015999999992</v>
      </c>
      <c r="O1031" s="55">
        <f>Table1[[#This Row],[APU
(units)]]*(1+Table1[[#This Row],[APU Trend]])^9</f>
        <v>2.6202009599999996</v>
      </c>
      <c r="P1031" s="55">
        <f>Table1[[#This Row],[APU
(units)]]*(1+Table1[[#This Row],[APU Trend]])^10</f>
        <v>1.5721205759999999</v>
      </c>
      <c r="Q1031" s="55">
        <f>Table1[[#This Row],[APU
(units)]]*(1+Table1[[#This Row],[APU Trend]])^11</f>
        <v>0.94327234559999984</v>
      </c>
      <c r="R1031" s="55">
        <f>SUM(Table1[[#This Row],[Oct]:[September]])</f>
        <v>648.58509148159987</v>
      </c>
      <c r="S1031" s="55">
        <f>Table1[[#This Row],[On-Hand Stock ($)]]*Table1[[#This Row],[APU Trend]]</f>
        <v>-680.6750341440802</v>
      </c>
      <c r="T1031" s="87">
        <v>-0.4</v>
      </c>
      <c r="U1031" s="87" t="b">
        <f>IF(AND(Table1[[#This Row],[INVENTROY SIZING]]&lt;0,Table1[[#This Row],[Lead Time (days)]]&lt;30),TRUE,FALSE)</f>
        <v>1</v>
      </c>
      <c r="V1031" s="28">
        <v>0.96</v>
      </c>
      <c r="W1031" s="28">
        <f>1.65+SQRT((30)*Table1[[#This Row],[Demand variability (COV)]])+(V1031*Table1[[#This Row],[APU
(units)]])^2</f>
        <v>62304.908386676965</v>
      </c>
      <c r="X1031" s="28">
        <f>(Table1[[#This Row],[INVENTORY IN UNITS ON HAND]]-W1031)*Table1[[#This Row],[Std. Price ($)]]</f>
        <v>-1235441.3395913444</v>
      </c>
      <c r="Y1031" s="28">
        <v>0.32</v>
      </c>
      <c r="Z1031" s="28">
        <v>28</v>
      </c>
    </row>
    <row r="1032" spans="1:26" x14ac:dyDescent="0.15">
      <c r="A1032" s="31">
        <v>25506.417633550725</v>
      </c>
      <c r="B1032" s="32">
        <v>16.822565349999998</v>
      </c>
      <c r="C1032" s="32">
        <v>1129.8023304863866</v>
      </c>
      <c r="D1032" s="32">
        <f>C1032/Table1[[#This Row],[Std. Price ($)]]</f>
        <v>67.159931138944089</v>
      </c>
      <c r="E1032" s="28">
        <v>244</v>
      </c>
      <c r="F1032" s="28">
        <f>Table1[[#This Row],[APU
(units)]]*(1+Table1[[#This Row],[APU Trend]])^0</f>
        <v>244</v>
      </c>
      <c r="G1032" s="28">
        <f>Table1[[#This Row],[APU
(units)]]*(1+Table1[[#This Row],[APU Trend]])^1</f>
        <v>610</v>
      </c>
      <c r="H1032" s="28">
        <f>Table1[[#This Row],[APU
(units)]]*(1+Table1[[#This Row],[APU Trend]])^2</f>
        <v>1525</v>
      </c>
      <c r="I1032" s="55">
        <f>Table1[[#This Row],[APU
(units)]]*(1+Table1[[#This Row],[APU Trend]])^3</f>
        <v>3812.5</v>
      </c>
      <c r="J1032" s="55">
        <f>Table1[[#This Row],[APU
(units)]]*(1+Table1[[#This Row],[APU Trend]])^4</f>
        <v>9531.25</v>
      </c>
      <c r="K1032" s="55">
        <f>Table1[[#This Row],[APU
(units)]]*(1+Table1[[#This Row],[APU Trend]])^5</f>
        <v>23828.125</v>
      </c>
      <c r="L1032" s="55">
        <f>Table1[[#This Row],[APU
(units)]]*(1+Table1[[#This Row],[APU Trend]])^6</f>
        <v>59570.3125</v>
      </c>
      <c r="M1032" s="55">
        <f>Table1[[#This Row],[APU
(units)]]*(1+Table1[[#This Row],[APU Trend]])^7</f>
        <v>148925.78125</v>
      </c>
      <c r="N1032" s="55">
        <f>Table1[[#This Row],[APU
(units)]]*(1+Table1[[#This Row],[APU Trend]])^8</f>
        <v>372314.453125</v>
      </c>
      <c r="O1032" s="55">
        <f>Table1[[#This Row],[APU
(units)]]*(1+Table1[[#This Row],[APU Trend]])^9</f>
        <v>930786.1328125</v>
      </c>
      <c r="P1032" s="55">
        <f>Table1[[#This Row],[APU
(units)]]*(1+Table1[[#This Row],[APU Trend]])^10</f>
        <v>2326965.33203125</v>
      </c>
      <c r="Q1032" s="55">
        <f>Table1[[#This Row],[APU
(units)]]*(1+Table1[[#This Row],[APU Trend]])^11</f>
        <v>5817413.330078125</v>
      </c>
      <c r="R1032" s="55">
        <f>SUM(Table1[[#This Row],[Oct]:[September]])</f>
        <v>9695526.216796875</v>
      </c>
      <c r="S1032" s="55">
        <f>Table1[[#This Row],[On-Hand Stock ($)]]*Table1[[#This Row],[APU Trend]]</f>
        <v>1694.70349572958</v>
      </c>
      <c r="T1032" s="87">
        <v>1.5</v>
      </c>
      <c r="U1032" s="87" t="b">
        <f>IF(AND(Table1[[#This Row],[INVENTROY SIZING]]&lt;0,Table1[[#This Row],[Lead Time (days)]]&lt;30),TRUE,FALSE)</f>
        <v>0</v>
      </c>
      <c r="V1032" s="28">
        <v>1</v>
      </c>
      <c r="W1032" s="28">
        <f>1.65+SQRT((30)*Table1[[#This Row],[Demand variability (COV)]])+(V1032*Table1[[#This Row],[APU
(units)]])^2</f>
        <v>59541.484057902533</v>
      </c>
      <c r="X1032" s="28">
        <f>(Table1[[#This Row],[INVENTORY IN UNITS ON HAND]]-W1032)*Table1[[#This Row],[Std. Price ($)]]</f>
        <v>-1000510.704269562</v>
      </c>
      <c r="Y1032" s="28">
        <v>0.49</v>
      </c>
      <c r="Z1032" s="28">
        <v>11</v>
      </c>
    </row>
    <row r="1033" spans="1:26" x14ac:dyDescent="0.15">
      <c r="A1033" s="31">
        <v>76289.427107154319</v>
      </c>
      <c r="B1033" s="32">
        <v>13.5063</v>
      </c>
      <c r="C1033" s="32">
        <v>1004.2617651774272</v>
      </c>
      <c r="D1033" s="32">
        <f>C1033/Table1[[#This Row],[Std. Price ($)]]</f>
        <v>74.355061354880846</v>
      </c>
      <c r="E1033" s="28">
        <v>212</v>
      </c>
      <c r="F1033" s="28">
        <f>Table1[[#This Row],[APU
(units)]]*(1+Table1[[#This Row],[APU Trend]])^0</f>
        <v>212</v>
      </c>
      <c r="G1033" s="28">
        <f>Table1[[#This Row],[APU
(units)]]*(1+Table1[[#This Row],[APU Trend]])^1</f>
        <v>381.6</v>
      </c>
      <c r="H1033" s="28">
        <f>Table1[[#This Row],[APU
(units)]]*(1+Table1[[#This Row],[APU Trend]])^2</f>
        <v>686.88</v>
      </c>
      <c r="I1033" s="55">
        <f>Table1[[#This Row],[APU
(units)]]*(1+Table1[[#This Row],[APU Trend]])^3</f>
        <v>1236.3840000000002</v>
      </c>
      <c r="J1033" s="55">
        <f>Table1[[#This Row],[APU
(units)]]*(1+Table1[[#This Row],[APU Trend]])^4</f>
        <v>2225.4912000000004</v>
      </c>
      <c r="K1033" s="55">
        <f>Table1[[#This Row],[APU
(units)]]*(1+Table1[[#This Row],[APU Trend]])^5</f>
        <v>4005.8841600000014</v>
      </c>
      <c r="L1033" s="55">
        <f>Table1[[#This Row],[APU
(units)]]*(1+Table1[[#This Row],[APU Trend]])^6</f>
        <v>7210.5914880000018</v>
      </c>
      <c r="M1033" s="55">
        <f>Table1[[#This Row],[APU
(units)]]*(1+Table1[[#This Row],[APU Trend]])^7</f>
        <v>12979.064678400004</v>
      </c>
      <c r="N1033" s="55">
        <f>Table1[[#This Row],[APU
(units)]]*(1+Table1[[#This Row],[APU Trend]])^8</f>
        <v>23362.316421120009</v>
      </c>
      <c r="O1033" s="55">
        <f>Table1[[#This Row],[APU
(units)]]*(1+Table1[[#This Row],[APU Trend]])^9</f>
        <v>42052.169558016016</v>
      </c>
      <c r="P1033" s="55">
        <f>Table1[[#This Row],[APU
(units)]]*(1+Table1[[#This Row],[APU Trend]])^10</f>
        <v>75693.90520442884</v>
      </c>
      <c r="Q1033" s="55">
        <f>Table1[[#This Row],[APU
(units)]]*(1+Table1[[#This Row],[APU Trend]])^11</f>
        <v>136249.0293679719</v>
      </c>
      <c r="R1033" s="55">
        <f>SUM(Table1[[#This Row],[Oct]:[September]])</f>
        <v>306295.31607793679</v>
      </c>
      <c r="S1033" s="55">
        <f>Table1[[#This Row],[On-Hand Stock ($)]]*Table1[[#This Row],[APU Trend]]</f>
        <v>803.40941214194174</v>
      </c>
      <c r="T1033" s="87">
        <v>0.8</v>
      </c>
      <c r="U1033" s="87" t="b">
        <f>IF(AND(Table1[[#This Row],[INVENTROY SIZING]]&lt;0,Table1[[#This Row],[Lead Time (days)]]&lt;30),TRUE,FALSE)</f>
        <v>0</v>
      </c>
      <c r="V1033" s="28">
        <v>0.96</v>
      </c>
      <c r="W1033" s="28">
        <f>1.65+SQRT((30)*Table1[[#This Row],[Demand variability (COV)]])+(V1033*Table1[[#This Row],[APU
(units)]])^2</f>
        <v>41426.35317173056</v>
      </c>
      <c r="X1033" s="28">
        <f>(Table1[[#This Row],[INVENTORY IN UNITS ON HAND]]-W1033)*Table1[[#This Row],[Std. Price ($)]]</f>
        <v>-558512.49207816704</v>
      </c>
      <c r="Y1033" s="28">
        <v>0.62</v>
      </c>
      <c r="Z1033" s="28">
        <v>16</v>
      </c>
    </row>
    <row r="1034" spans="1:26" x14ac:dyDescent="0.15">
      <c r="A1034" s="31">
        <v>41862.315515868817</v>
      </c>
      <c r="B1034" s="32">
        <v>14.400268279999997</v>
      </c>
      <c r="C1034" s="32">
        <v>1329.3445155252998</v>
      </c>
      <c r="D1034" s="32">
        <f>C1034/Table1[[#This Row],[Std. Price ($)]]</f>
        <v>92.313871497212133</v>
      </c>
      <c r="E1034" s="28">
        <v>268</v>
      </c>
      <c r="F1034" s="28">
        <f>Table1[[#This Row],[APU
(units)]]*(1+Table1[[#This Row],[APU Trend]])^0</f>
        <v>268</v>
      </c>
      <c r="G1034" s="28">
        <f>Table1[[#This Row],[APU
(units)]]*(1+Table1[[#This Row],[APU Trend]])^1</f>
        <v>160.79999999999998</v>
      </c>
      <c r="H1034" s="28">
        <f>Table1[[#This Row],[APU
(units)]]*(1+Table1[[#This Row],[APU Trend]])^2</f>
        <v>96.47999999999999</v>
      </c>
      <c r="I1034" s="55">
        <f>Table1[[#This Row],[APU
(units)]]*(1+Table1[[#This Row],[APU Trend]])^3</f>
        <v>57.887999999999998</v>
      </c>
      <c r="J1034" s="55">
        <f>Table1[[#This Row],[APU
(units)]]*(1+Table1[[#This Row],[APU Trend]])^4</f>
        <v>34.732799999999997</v>
      </c>
      <c r="K1034" s="55">
        <f>Table1[[#This Row],[APU
(units)]]*(1+Table1[[#This Row],[APU Trend]])^5</f>
        <v>20.839679999999998</v>
      </c>
      <c r="L1034" s="55">
        <f>Table1[[#This Row],[APU
(units)]]*(1+Table1[[#This Row],[APU Trend]])^6</f>
        <v>12.503807999999999</v>
      </c>
      <c r="M1034" s="55">
        <f>Table1[[#This Row],[APU
(units)]]*(1+Table1[[#This Row],[APU Trend]])^7</f>
        <v>7.5022847999999991</v>
      </c>
      <c r="N1034" s="55">
        <f>Table1[[#This Row],[APU
(units)]]*(1+Table1[[#This Row],[APU Trend]])^8</f>
        <v>4.5013708799999996</v>
      </c>
      <c r="O1034" s="55">
        <f>Table1[[#This Row],[APU
(units)]]*(1+Table1[[#This Row],[APU Trend]])^9</f>
        <v>2.7008225279999998</v>
      </c>
      <c r="P1034" s="55">
        <f>Table1[[#This Row],[APU
(units)]]*(1+Table1[[#This Row],[APU Trend]])^10</f>
        <v>1.6204935167999999</v>
      </c>
      <c r="Q1034" s="55">
        <f>Table1[[#This Row],[APU
(units)]]*(1+Table1[[#This Row],[APU Trend]])^11</f>
        <v>0.97229611007999983</v>
      </c>
      <c r="R1034" s="55">
        <f>SUM(Table1[[#This Row],[Oct]:[September]])</f>
        <v>668.54155583488011</v>
      </c>
      <c r="S1034" s="55">
        <f>Table1[[#This Row],[On-Hand Stock ($)]]*Table1[[#This Row],[APU Trend]]</f>
        <v>-531.73780621011997</v>
      </c>
      <c r="T1034" s="87">
        <v>-0.4</v>
      </c>
      <c r="U1034" s="87" t="b">
        <f>IF(AND(Table1[[#This Row],[INVENTROY SIZING]]&lt;0,Table1[[#This Row],[Lead Time (days)]]&lt;30),TRUE,FALSE)</f>
        <v>1</v>
      </c>
      <c r="V1034" s="28">
        <v>0.99</v>
      </c>
      <c r="W1034" s="28">
        <f>1.65+SQRT((30)*Table1[[#This Row],[Demand variability (COV)]])+(V1034*Table1[[#This Row],[APU
(units)]])^2</f>
        <v>70400.026634614173</v>
      </c>
      <c r="X1034" s="28">
        <f>(Table1[[#This Row],[INVENTORY IN UNITS ON HAND]]-W1034)*Table1[[#This Row],[Std. Price ($)]]</f>
        <v>-1012449.925942064</v>
      </c>
      <c r="Y1034" s="28">
        <v>0.45</v>
      </c>
      <c r="Z1034" s="28">
        <v>21</v>
      </c>
    </row>
    <row r="1035" spans="1:26" x14ac:dyDescent="0.15">
      <c r="A1035" s="31">
        <v>43542.328960822182</v>
      </c>
      <c r="B1035" s="32">
        <v>12.876779999999998</v>
      </c>
      <c r="C1035" s="32">
        <v>4362.5330647345654</v>
      </c>
      <c r="D1035" s="32">
        <f>C1035/Table1[[#This Row],[Std. Price ($)]]</f>
        <v>338.79068095708448</v>
      </c>
      <c r="E1035" s="28">
        <v>340</v>
      </c>
      <c r="F1035" s="28">
        <f>Table1[[#This Row],[APU
(units)]]*(1+Table1[[#This Row],[APU Trend]])^0</f>
        <v>340</v>
      </c>
      <c r="G1035" s="28">
        <f>Table1[[#This Row],[APU
(units)]]*(1+Table1[[#This Row],[APU Trend]])^1</f>
        <v>204</v>
      </c>
      <c r="H1035" s="28">
        <f>Table1[[#This Row],[APU
(units)]]*(1+Table1[[#This Row],[APU Trend]])^2</f>
        <v>122.39999999999999</v>
      </c>
      <c r="I1035" s="55">
        <f>Table1[[#This Row],[APU
(units)]]*(1+Table1[[#This Row],[APU Trend]])^3</f>
        <v>73.44</v>
      </c>
      <c r="J1035" s="55">
        <f>Table1[[#This Row],[APU
(units)]]*(1+Table1[[#This Row],[APU Trend]])^4</f>
        <v>44.064</v>
      </c>
      <c r="K1035" s="55">
        <f>Table1[[#This Row],[APU
(units)]]*(1+Table1[[#This Row],[APU Trend]])^5</f>
        <v>26.438399999999998</v>
      </c>
      <c r="L1035" s="55">
        <f>Table1[[#This Row],[APU
(units)]]*(1+Table1[[#This Row],[APU Trend]])^6</f>
        <v>15.863039999999998</v>
      </c>
      <c r="M1035" s="55">
        <f>Table1[[#This Row],[APU
(units)]]*(1+Table1[[#This Row],[APU Trend]])^7</f>
        <v>9.5178239999999992</v>
      </c>
      <c r="N1035" s="55">
        <f>Table1[[#This Row],[APU
(units)]]*(1+Table1[[#This Row],[APU Trend]])^8</f>
        <v>5.7106943999999995</v>
      </c>
      <c r="O1035" s="55">
        <f>Table1[[#This Row],[APU
(units)]]*(1+Table1[[#This Row],[APU Trend]])^9</f>
        <v>3.4264166399999998</v>
      </c>
      <c r="P1035" s="55">
        <f>Table1[[#This Row],[APU
(units)]]*(1+Table1[[#This Row],[APU Trend]])^10</f>
        <v>2.0558499839999995</v>
      </c>
      <c r="Q1035" s="55">
        <f>Table1[[#This Row],[APU
(units)]]*(1+Table1[[#This Row],[APU Trend]])^11</f>
        <v>1.2335099903999998</v>
      </c>
      <c r="R1035" s="55">
        <f>SUM(Table1[[#This Row],[Oct]:[September]])</f>
        <v>848.14973501439977</v>
      </c>
      <c r="S1035" s="55">
        <f>Table1[[#This Row],[On-Hand Stock ($)]]*Table1[[#This Row],[APU Trend]]</f>
        <v>-1745.0132258938263</v>
      </c>
      <c r="T1035" s="87">
        <v>-0.4</v>
      </c>
      <c r="U1035" s="87" t="b">
        <f>IF(AND(Table1[[#This Row],[INVENTROY SIZING]]&lt;0,Table1[[#This Row],[Lead Time (days)]]&lt;30),TRUE,FALSE)</f>
        <v>1</v>
      </c>
      <c r="V1035" s="28">
        <v>0.95</v>
      </c>
      <c r="W1035" s="28">
        <f>1.65+SQRT((30)*Table1[[#This Row],[Demand variability (COV)]])+(V1035*Table1[[#This Row],[APU
(units)]])^2</f>
        <v>104335.78809303147</v>
      </c>
      <c r="X1035" s="28">
        <f>(Table1[[#This Row],[INVENTORY IN UNITS ON HAND]]-W1035)*Table1[[#This Row],[Std. Price ($)]]</f>
        <v>-1339146.456335851</v>
      </c>
      <c r="Y1035" s="28">
        <v>0.88</v>
      </c>
      <c r="Z1035" s="28">
        <v>27</v>
      </c>
    </row>
    <row r="1036" spans="1:26" x14ac:dyDescent="0.15">
      <c r="A1036" s="31">
        <v>73714.045240521518</v>
      </c>
      <c r="B1036" s="32">
        <v>22.000705759999999</v>
      </c>
      <c r="C1036" s="32">
        <v>7069.2948360996033</v>
      </c>
      <c r="D1036" s="32">
        <f>C1036/Table1[[#This Row],[Std. Price ($)]]</f>
        <v>321.32127547255573</v>
      </c>
      <c r="E1036" s="28">
        <v>284</v>
      </c>
      <c r="F1036" s="28">
        <f>Table1[[#This Row],[APU
(units)]]*(1+Table1[[#This Row],[APU Trend]])^0</f>
        <v>284</v>
      </c>
      <c r="G1036" s="28">
        <f>Table1[[#This Row],[APU
(units)]]*(1+Table1[[#This Row],[APU Trend]])^1</f>
        <v>340.8</v>
      </c>
      <c r="H1036" s="28">
        <f>Table1[[#This Row],[APU
(units)]]*(1+Table1[[#This Row],[APU Trend]])^2</f>
        <v>408.96</v>
      </c>
      <c r="I1036" s="55">
        <f>Table1[[#This Row],[APU
(units)]]*(1+Table1[[#This Row],[APU Trend]])^3</f>
        <v>490.75200000000001</v>
      </c>
      <c r="J1036" s="55">
        <f>Table1[[#This Row],[APU
(units)]]*(1+Table1[[#This Row],[APU Trend]])^4</f>
        <v>588.90239999999994</v>
      </c>
      <c r="K1036" s="55">
        <f>Table1[[#This Row],[APU
(units)]]*(1+Table1[[#This Row],[APU Trend]])^5</f>
        <v>706.68287999999995</v>
      </c>
      <c r="L1036" s="55">
        <f>Table1[[#This Row],[APU
(units)]]*(1+Table1[[#This Row],[APU Trend]])^6</f>
        <v>848.01945599999988</v>
      </c>
      <c r="M1036" s="55">
        <f>Table1[[#This Row],[APU
(units)]]*(1+Table1[[#This Row],[APU Trend]])^7</f>
        <v>1017.6233471999999</v>
      </c>
      <c r="N1036" s="55">
        <f>Table1[[#This Row],[APU
(units)]]*(1+Table1[[#This Row],[APU Trend]])^8</f>
        <v>1221.1480166399999</v>
      </c>
      <c r="O1036" s="55">
        <f>Table1[[#This Row],[APU
(units)]]*(1+Table1[[#This Row],[APU Trend]])^9</f>
        <v>1465.3776199679999</v>
      </c>
      <c r="P1036" s="55">
        <f>Table1[[#This Row],[APU
(units)]]*(1+Table1[[#This Row],[APU Trend]])^10</f>
        <v>1758.4531439615998</v>
      </c>
      <c r="Q1036" s="55">
        <f>Table1[[#This Row],[APU
(units)]]*(1+Table1[[#This Row],[APU Trend]])^11</f>
        <v>2110.1437727539196</v>
      </c>
      <c r="R1036" s="55">
        <f>SUM(Table1[[#This Row],[Oct]:[September]])</f>
        <v>11240.862636523518</v>
      </c>
      <c r="S1036" s="55">
        <f>Table1[[#This Row],[On-Hand Stock ($)]]*Table1[[#This Row],[APU Trend]]</f>
        <v>1413.8589672199207</v>
      </c>
      <c r="T1036" s="87">
        <v>0.2</v>
      </c>
      <c r="U1036" s="87" t="b">
        <f>IF(AND(Table1[[#This Row],[INVENTROY SIZING]]&lt;0,Table1[[#This Row],[Lead Time (days)]]&lt;30),TRUE,FALSE)</f>
        <v>0</v>
      </c>
      <c r="V1036" s="28">
        <v>1</v>
      </c>
      <c r="W1036" s="28">
        <f>1.65+SQRT((30)*Table1[[#This Row],[Demand variability (COV)]])+(V1036*Table1[[#This Row],[APU
(units)]])^2</f>
        <v>80661.599683531633</v>
      </c>
      <c r="X1036" s="28">
        <f>(Table1[[#This Row],[INVENTORY IN UNITS ON HAND]]-W1036)*Table1[[#This Row],[Std. Price ($)]]</f>
        <v>-1767542.8259321889</v>
      </c>
      <c r="Y1036" s="28">
        <v>0.52</v>
      </c>
      <c r="Z1036" s="28">
        <v>52</v>
      </c>
    </row>
    <row r="1037" spans="1:26" x14ac:dyDescent="0.15">
      <c r="A1037" s="31">
        <v>24401.950872764632</v>
      </c>
      <c r="B1037" s="32">
        <v>12.289970609999999</v>
      </c>
      <c r="C1037" s="32">
        <v>201.62447016081168</v>
      </c>
      <c r="D1037" s="32">
        <f>C1037/Table1[[#This Row],[Std. Price ($)]]</f>
        <v>16.405610441147484</v>
      </c>
      <c r="E1037" s="28">
        <v>276</v>
      </c>
      <c r="F1037" s="28">
        <f>Table1[[#This Row],[APU
(units)]]*(1+Table1[[#This Row],[APU Trend]])^0</f>
        <v>276</v>
      </c>
      <c r="G1037" s="28">
        <f>Table1[[#This Row],[APU
(units)]]*(1+Table1[[#This Row],[APU Trend]])^1</f>
        <v>607.20000000000005</v>
      </c>
      <c r="H1037" s="28">
        <f>Table1[[#This Row],[APU
(units)]]*(1+Table1[[#This Row],[APU Trend]])^2</f>
        <v>1335.8400000000001</v>
      </c>
      <c r="I1037" s="55">
        <f>Table1[[#This Row],[APU
(units)]]*(1+Table1[[#This Row],[APU Trend]])^3</f>
        <v>2938.8480000000009</v>
      </c>
      <c r="J1037" s="55">
        <f>Table1[[#This Row],[APU
(units)]]*(1+Table1[[#This Row],[APU Trend]])^4</f>
        <v>6465.4656000000014</v>
      </c>
      <c r="K1037" s="55">
        <f>Table1[[#This Row],[APU
(units)]]*(1+Table1[[#This Row],[APU Trend]])^5</f>
        <v>14224.024320000004</v>
      </c>
      <c r="L1037" s="55">
        <f>Table1[[#This Row],[APU
(units)]]*(1+Table1[[#This Row],[APU Trend]])^6</f>
        <v>31292.853504000013</v>
      </c>
      <c r="M1037" s="55">
        <f>Table1[[#This Row],[APU
(units)]]*(1+Table1[[#This Row],[APU Trend]])^7</f>
        <v>68844.277708800044</v>
      </c>
      <c r="N1037" s="55">
        <f>Table1[[#This Row],[APU
(units)]]*(1+Table1[[#This Row],[APU Trend]])^8</f>
        <v>151457.41095936007</v>
      </c>
      <c r="O1037" s="55">
        <f>Table1[[#This Row],[APU
(units)]]*(1+Table1[[#This Row],[APU Trend]])^9</f>
        <v>333206.30411059223</v>
      </c>
      <c r="P1037" s="55">
        <f>Table1[[#This Row],[APU
(units)]]*(1+Table1[[#This Row],[APU Trend]])^10</f>
        <v>733053.86904330296</v>
      </c>
      <c r="Q1037" s="55">
        <f>Table1[[#This Row],[APU
(units)]]*(1+Table1[[#This Row],[APU Trend]])^11</f>
        <v>1612718.5118952666</v>
      </c>
      <c r="R1037" s="55">
        <f>SUM(Table1[[#This Row],[Oct]:[September]])</f>
        <v>2956420.6051413221</v>
      </c>
      <c r="S1037" s="55">
        <f>Table1[[#This Row],[On-Hand Stock ($)]]*Table1[[#This Row],[APU Trend]]</f>
        <v>241.949364192974</v>
      </c>
      <c r="T1037" s="87">
        <v>1.2</v>
      </c>
      <c r="U1037" s="87" t="b">
        <f>IF(AND(Table1[[#This Row],[INVENTROY SIZING]]&lt;0,Table1[[#This Row],[Lead Time (days)]]&lt;30),TRUE,FALSE)</f>
        <v>0</v>
      </c>
      <c r="V1037" s="28">
        <v>1</v>
      </c>
      <c r="W1037" s="28">
        <f>1.65+SQRT((30)*Table1[[#This Row],[Demand variability (COV)]])+(V1037*Table1[[#This Row],[APU
(units)]])^2</f>
        <v>76182.19972526643</v>
      </c>
      <c r="X1037" s="28">
        <f>(Table1[[#This Row],[INVENTORY IN UNITS ON HAND]]-W1037)*Table1[[#This Row],[Std. Price ($)]]</f>
        <v>-936075.37115851371</v>
      </c>
      <c r="Y1037" s="28">
        <v>0.69</v>
      </c>
      <c r="Z1037" s="28">
        <v>2</v>
      </c>
    </row>
    <row r="1038" spans="1:26" x14ac:dyDescent="0.15">
      <c r="A1038" s="31">
        <v>41308.836596373607</v>
      </c>
      <c r="B1038" s="32">
        <v>16.188605599999999</v>
      </c>
      <c r="C1038" s="32">
        <v>958.95264297002666</v>
      </c>
      <c r="D1038" s="32">
        <f>C1038/Table1[[#This Row],[Std. Price ($)]]</f>
        <v>59.2362718979346</v>
      </c>
      <c r="E1038" s="28">
        <v>162</v>
      </c>
      <c r="F1038" s="28">
        <f>Table1[[#This Row],[APU
(units)]]*(1+Table1[[#This Row],[APU Trend]])^0</f>
        <v>162</v>
      </c>
      <c r="G1038" s="28">
        <f>Table1[[#This Row],[APU
(units)]]*(1+Table1[[#This Row],[APU Trend]])^1</f>
        <v>291.60000000000002</v>
      </c>
      <c r="H1038" s="28">
        <f>Table1[[#This Row],[APU
(units)]]*(1+Table1[[#This Row],[APU Trend]])^2</f>
        <v>524.88</v>
      </c>
      <c r="I1038" s="55">
        <f>Table1[[#This Row],[APU
(units)]]*(1+Table1[[#This Row],[APU Trend]])^3</f>
        <v>944.78400000000011</v>
      </c>
      <c r="J1038" s="55">
        <f>Table1[[#This Row],[APU
(units)]]*(1+Table1[[#This Row],[APU Trend]])^4</f>
        <v>1700.6112000000003</v>
      </c>
      <c r="K1038" s="55">
        <f>Table1[[#This Row],[APU
(units)]]*(1+Table1[[#This Row],[APU Trend]])^5</f>
        <v>3061.1001600000009</v>
      </c>
      <c r="L1038" s="55">
        <f>Table1[[#This Row],[APU
(units)]]*(1+Table1[[#This Row],[APU Trend]])^6</f>
        <v>5509.9802880000016</v>
      </c>
      <c r="M1038" s="55">
        <f>Table1[[#This Row],[APU
(units)]]*(1+Table1[[#This Row],[APU Trend]])^7</f>
        <v>9917.9645184000037</v>
      </c>
      <c r="N1038" s="55">
        <f>Table1[[#This Row],[APU
(units)]]*(1+Table1[[#This Row],[APU Trend]])^8</f>
        <v>17852.336133120007</v>
      </c>
      <c r="O1038" s="55">
        <f>Table1[[#This Row],[APU
(units)]]*(1+Table1[[#This Row],[APU Trend]])^9</f>
        <v>32134.205039616012</v>
      </c>
      <c r="P1038" s="55">
        <f>Table1[[#This Row],[APU
(units)]]*(1+Table1[[#This Row],[APU Trend]])^10</f>
        <v>57841.569071308826</v>
      </c>
      <c r="Q1038" s="55">
        <f>Table1[[#This Row],[APU
(units)]]*(1+Table1[[#This Row],[APU Trend]])^11</f>
        <v>104114.8243283559</v>
      </c>
      <c r="R1038" s="55">
        <f>SUM(Table1[[#This Row],[Oct]:[September]])</f>
        <v>234055.85473880076</v>
      </c>
      <c r="S1038" s="55">
        <f>Table1[[#This Row],[On-Hand Stock ($)]]*Table1[[#This Row],[APU Trend]]</f>
        <v>767.16211437602135</v>
      </c>
      <c r="T1038" s="87">
        <v>0.8</v>
      </c>
      <c r="U1038" s="87" t="b">
        <f>IF(AND(Table1[[#This Row],[INVENTROY SIZING]]&lt;0,Table1[[#This Row],[Lead Time (days)]]&lt;30),TRUE,FALSE)</f>
        <v>0</v>
      </c>
      <c r="V1038" s="28">
        <v>0.88</v>
      </c>
      <c r="W1038" s="28">
        <f>1.65+SQRT((30)*Table1[[#This Row],[Demand variability (COV)]])+(V1038*Table1[[#This Row],[APU
(units)]])^2</f>
        <v>20332.652129270391</v>
      </c>
      <c r="X1038" s="28">
        <f>(Table1[[#This Row],[INVENTORY IN UNITS ON HAND]]-W1038)*Table1[[#This Row],[Std. Price ($)]]</f>
        <v>-328198.3334797885</v>
      </c>
      <c r="Y1038" s="28">
        <v>1.95</v>
      </c>
      <c r="Z1038" s="28">
        <v>4</v>
      </c>
    </row>
    <row r="1039" spans="1:26" x14ac:dyDescent="0.15">
      <c r="A1039" s="31">
        <v>30931.06154957983</v>
      </c>
      <c r="B1039" s="32">
        <v>71.059219999999996</v>
      </c>
      <c r="C1039" s="32">
        <v>6070.2750121839154</v>
      </c>
      <c r="D1039" s="32">
        <f>C1039/Table1[[#This Row],[Std. Price ($)]]</f>
        <v>85.425579005566277</v>
      </c>
      <c r="E1039" s="28">
        <v>324</v>
      </c>
      <c r="F1039" s="28">
        <f>Table1[[#This Row],[APU
(units)]]*(1+Table1[[#This Row],[APU Trend]])^0</f>
        <v>324</v>
      </c>
      <c r="G1039" s="28">
        <f>Table1[[#This Row],[APU
(units)]]*(1+Table1[[#This Row],[APU Trend]])^1</f>
        <v>356.40000000000003</v>
      </c>
      <c r="H1039" s="28">
        <f>Table1[[#This Row],[APU
(units)]]*(1+Table1[[#This Row],[APU Trend]])^2</f>
        <v>392.04000000000008</v>
      </c>
      <c r="I1039" s="55">
        <f>Table1[[#This Row],[APU
(units)]]*(1+Table1[[#This Row],[APU Trend]])^3</f>
        <v>431.24400000000014</v>
      </c>
      <c r="J1039" s="55">
        <f>Table1[[#This Row],[APU
(units)]]*(1+Table1[[#This Row],[APU Trend]])^4</f>
        <v>474.36840000000012</v>
      </c>
      <c r="K1039" s="55">
        <f>Table1[[#This Row],[APU
(units)]]*(1+Table1[[#This Row],[APU Trend]])^5</f>
        <v>521.80524000000014</v>
      </c>
      <c r="L1039" s="55">
        <f>Table1[[#This Row],[APU
(units)]]*(1+Table1[[#This Row],[APU Trend]])^6</f>
        <v>573.98576400000024</v>
      </c>
      <c r="M1039" s="55">
        <f>Table1[[#This Row],[APU
(units)]]*(1+Table1[[#This Row],[APU Trend]])^7</f>
        <v>631.38434040000038</v>
      </c>
      <c r="N1039" s="55">
        <f>Table1[[#This Row],[APU
(units)]]*(1+Table1[[#This Row],[APU Trend]])^8</f>
        <v>694.52277444000038</v>
      </c>
      <c r="O1039" s="55">
        <f>Table1[[#This Row],[APU
(units)]]*(1+Table1[[#This Row],[APU Trend]])^9</f>
        <v>763.97505188400044</v>
      </c>
      <c r="P1039" s="55">
        <f>Table1[[#This Row],[APU
(units)]]*(1+Table1[[#This Row],[APU Trend]])^10</f>
        <v>840.37255707240058</v>
      </c>
      <c r="Q1039" s="55">
        <f>Table1[[#This Row],[APU
(units)]]*(1+Table1[[#This Row],[APU Trend]])^11</f>
        <v>924.40981277964079</v>
      </c>
      <c r="R1039" s="55">
        <f>SUM(Table1[[#This Row],[Oct]:[September]])</f>
        <v>6928.5079405760425</v>
      </c>
      <c r="S1039" s="55">
        <f>Table1[[#This Row],[On-Hand Stock ($)]]*Table1[[#This Row],[APU Trend]]</f>
        <v>607.02750121839154</v>
      </c>
      <c r="T1039" s="87">
        <v>0.1</v>
      </c>
      <c r="U1039" s="87" t="b">
        <f>IF(AND(Table1[[#This Row],[INVENTROY SIZING]]&lt;0,Table1[[#This Row],[Lead Time (days)]]&lt;30),TRUE,FALSE)</f>
        <v>0</v>
      </c>
      <c r="V1039" s="28">
        <v>0.97</v>
      </c>
      <c r="W1039" s="28">
        <f>1.65+SQRT((30)*Table1[[#This Row],[Demand variability (COV)]])+(V1039*Table1[[#This Row],[APU
(units)]])^2</f>
        <v>98777.846249927228</v>
      </c>
      <c r="X1039" s="28">
        <f>(Table1[[#This Row],[INVENTORY IN UNITS ON HAND]]-W1039)*Table1[[#This Row],[Std. Price ($)]]</f>
        <v>-7013006.4327875702</v>
      </c>
      <c r="Y1039" s="28">
        <v>0.61</v>
      </c>
      <c r="Z1039" s="28">
        <v>11</v>
      </c>
    </row>
    <row r="1040" spans="1:26" x14ac:dyDescent="0.15">
      <c r="A1040" s="31">
        <v>88499.430083680389</v>
      </c>
      <c r="B1040" s="32">
        <v>5.4339375199999997</v>
      </c>
      <c r="C1040" s="32">
        <v>259.74375823464914</v>
      </c>
      <c r="D1040" s="32">
        <f>C1040/Table1[[#This Row],[Std. Price ($)]]</f>
        <v>47.800284283476479</v>
      </c>
      <c r="E1040" s="28">
        <v>204</v>
      </c>
      <c r="F1040" s="28">
        <f>Table1[[#This Row],[APU
(units)]]*(1+Table1[[#This Row],[APU Trend]])^0</f>
        <v>204</v>
      </c>
      <c r="G1040" s="28">
        <f>Table1[[#This Row],[APU
(units)]]*(1+Table1[[#This Row],[APU Trend]])^1</f>
        <v>510</v>
      </c>
      <c r="H1040" s="28">
        <f>Table1[[#This Row],[APU
(units)]]*(1+Table1[[#This Row],[APU Trend]])^2</f>
        <v>1275</v>
      </c>
      <c r="I1040" s="55">
        <f>Table1[[#This Row],[APU
(units)]]*(1+Table1[[#This Row],[APU Trend]])^3</f>
        <v>3187.5</v>
      </c>
      <c r="J1040" s="55">
        <f>Table1[[#This Row],[APU
(units)]]*(1+Table1[[#This Row],[APU Trend]])^4</f>
        <v>7968.75</v>
      </c>
      <c r="K1040" s="55">
        <f>Table1[[#This Row],[APU
(units)]]*(1+Table1[[#This Row],[APU Trend]])^5</f>
        <v>19921.875</v>
      </c>
      <c r="L1040" s="55">
        <f>Table1[[#This Row],[APU
(units)]]*(1+Table1[[#This Row],[APU Trend]])^6</f>
        <v>49804.6875</v>
      </c>
      <c r="M1040" s="55">
        <f>Table1[[#This Row],[APU
(units)]]*(1+Table1[[#This Row],[APU Trend]])^7</f>
        <v>124511.71875</v>
      </c>
      <c r="N1040" s="55">
        <f>Table1[[#This Row],[APU
(units)]]*(1+Table1[[#This Row],[APU Trend]])^8</f>
        <v>311279.296875</v>
      </c>
      <c r="O1040" s="55">
        <f>Table1[[#This Row],[APU
(units)]]*(1+Table1[[#This Row],[APU Trend]])^9</f>
        <v>778198.2421875</v>
      </c>
      <c r="P1040" s="55">
        <f>Table1[[#This Row],[APU
(units)]]*(1+Table1[[#This Row],[APU Trend]])^10</f>
        <v>1945495.60546875</v>
      </c>
      <c r="Q1040" s="55">
        <f>Table1[[#This Row],[APU
(units)]]*(1+Table1[[#This Row],[APU Trend]])^11</f>
        <v>4863739.013671875</v>
      </c>
      <c r="R1040" s="55">
        <f>SUM(Table1[[#This Row],[Oct]:[September]])</f>
        <v>8106095.689453125</v>
      </c>
      <c r="S1040" s="55">
        <f>Table1[[#This Row],[On-Hand Stock ($)]]*Table1[[#This Row],[APU Trend]]</f>
        <v>389.6156373519737</v>
      </c>
      <c r="T1040" s="87">
        <v>1.5</v>
      </c>
      <c r="U1040" s="87" t="b">
        <f>IF(AND(Table1[[#This Row],[INVENTROY SIZING]]&lt;0,Table1[[#This Row],[Lead Time (days)]]&lt;30),TRUE,FALSE)</f>
        <v>0</v>
      </c>
      <c r="V1040" s="28">
        <v>0.96</v>
      </c>
      <c r="W1040" s="28">
        <f>1.65+SQRT((30)*Table1[[#This Row],[Demand variability (COV)]])+(V1040*Table1[[#This Row],[APU
(units)]])^2</f>
        <v>38358.241935345031</v>
      </c>
      <c r="X1040" s="28">
        <f>(Table1[[#This Row],[INVENTORY IN UNITS ON HAND]]-W1040)*Table1[[#This Row],[Std. Price ($)]]</f>
        <v>-208176.54629547414</v>
      </c>
      <c r="Y1040" s="28">
        <v>0.36</v>
      </c>
      <c r="Z1040" s="28">
        <v>11</v>
      </c>
    </row>
    <row r="1041" spans="1:26" x14ac:dyDescent="0.15">
      <c r="A1041" s="31">
        <v>1905.6348556657053</v>
      </c>
      <c r="B1041" s="32">
        <v>24.502530469999996</v>
      </c>
      <c r="C1041" s="32">
        <v>9020.5655533220233</v>
      </c>
      <c r="D1041" s="32">
        <f>C1041/Table1[[#This Row],[Std. Price ($)]]</f>
        <v>368.14832510325715</v>
      </c>
      <c r="E1041" s="28">
        <v>276</v>
      </c>
      <c r="F1041" s="28">
        <f>Table1[[#This Row],[APU
(units)]]*(1+Table1[[#This Row],[APU Trend]])^0</f>
        <v>276</v>
      </c>
      <c r="G1041" s="28">
        <f>Table1[[#This Row],[APU
(units)]]*(1+Table1[[#This Row],[APU Trend]])^1</f>
        <v>82.800000000000011</v>
      </c>
      <c r="H1041" s="28">
        <f>Table1[[#This Row],[APU
(units)]]*(1+Table1[[#This Row],[APU Trend]])^2</f>
        <v>24.840000000000007</v>
      </c>
      <c r="I1041" s="55">
        <f>Table1[[#This Row],[APU
(units)]]*(1+Table1[[#This Row],[APU Trend]])^3</f>
        <v>7.4520000000000026</v>
      </c>
      <c r="J1041" s="55">
        <f>Table1[[#This Row],[APU
(units)]]*(1+Table1[[#This Row],[APU Trend]])^4</f>
        <v>2.2356000000000011</v>
      </c>
      <c r="K1041" s="55">
        <f>Table1[[#This Row],[APU
(units)]]*(1+Table1[[#This Row],[APU Trend]])^5</f>
        <v>0.67068000000000039</v>
      </c>
      <c r="L1041" s="55">
        <f>Table1[[#This Row],[APU
(units)]]*(1+Table1[[#This Row],[APU Trend]])^6</f>
        <v>0.20120400000000016</v>
      </c>
      <c r="M1041" s="55">
        <f>Table1[[#This Row],[APU
(units)]]*(1+Table1[[#This Row],[APU Trend]])^7</f>
        <v>6.0361200000000059E-2</v>
      </c>
      <c r="N1041" s="55">
        <f>Table1[[#This Row],[APU
(units)]]*(1+Table1[[#This Row],[APU Trend]])^8</f>
        <v>1.8108360000000021E-2</v>
      </c>
      <c r="O1041" s="55">
        <f>Table1[[#This Row],[APU
(units)]]*(1+Table1[[#This Row],[APU Trend]])^9</f>
        <v>5.4325080000000069E-3</v>
      </c>
      <c r="P1041" s="55">
        <f>Table1[[#This Row],[APU
(units)]]*(1+Table1[[#This Row],[APU Trend]])^10</f>
        <v>1.629752400000002E-3</v>
      </c>
      <c r="Q1041" s="55">
        <f>Table1[[#This Row],[APU
(units)]]*(1+Table1[[#This Row],[APU Trend]])^11</f>
        <v>4.8892572000000078E-4</v>
      </c>
      <c r="R1041" s="55">
        <f>SUM(Table1[[#This Row],[Oct]:[September]])</f>
        <v>394.28550474612001</v>
      </c>
      <c r="S1041" s="55">
        <f>Table1[[#This Row],[On-Hand Stock ($)]]*Table1[[#This Row],[APU Trend]]</f>
        <v>-6314.395887325416</v>
      </c>
      <c r="T1041" s="87">
        <v>-0.7</v>
      </c>
      <c r="U1041" s="87" t="b">
        <f>IF(AND(Table1[[#This Row],[INVENTROY SIZING]]&lt;0,Table1[[#This Row],[Lead Time (days)]]&lt;30),TRUE,FALSE)</f>
        <v>0</v>
      </c>
      <c r="V1041" s="28">
        <v>1</v>
      </c>
      <c r="W1041" s="28">
        <f>1.65+SQRT((30)*Table1[[#This Row],[Demand variability (COV)]])+(V1041*Table1[[#This Row],[APU
(units)]])^2</f>
        <v>76183.342099788308</v>
      </c>
      <c r="X1041" s="28">
        <f>(Table1[[#This Row],[INVENTORY IN UNITS ON HAND]]-W1041)*Table1[[#This Row],[Std. Price ($)]]</f>
        <v>-1857664.0955531744</v>
      </c>
      <c r="Y1041" s="28">
        <v>1.08</v>
      </c>
      <c r="Z1041" s="28">
        <v>31</v>
      </c>
    </row>
    <row r="1042" spans="1:26" x14ac:dyDescent="0.15">
      <c r="A1042" s="31">
        <v>91035.61917339146</v>
      </c>
      <c r="B1042" s="32">
        <v>23.44798428</v>
      </c>
      <c r="C1042" s="32">
        <v>1243.3651882738752</v>
      </c>
      <c r="D1042" s="32">
        <f>C1042/Table1[[#This Row],[Std. Price ($)]]</f>
        <v>53.026527714555222</v>
      </c>
      <c r="E1042" s="28">
        <v>196</v>
      </c>
      <c r="F1042" s="28">
        <f>Table1[[#This Row],[APU
(units)]]*(1+Table1[[#This Row],[APU Trend]])^0</f>
        <v>196</v>
      </c>
      <c r="G1042" s="28">
        <f>Table1[[#This Row],[APU
(units)]]*(1+Table1[[#This Row],[APU Trend]])^1</f>
        <v>58.800000000000011</v>
      </c>
      <c r="H1042" s="28">
        <f>Table1[[#This Row],[APU
(units)]]*(1+Table1[[#This Row],[APU Trend]])^2</f>
        <v>17.640000000000004</v>
      </c>
      <c r="I1042" s="55">
        <f>Table1[[#This Row],[APU
(units)]]*(1+Table1[[#This Row],[APU Trend]])^3</f>
        <v>5.2920000000000016</v>
      </c>
      <c r="J1042" s="55">
        <f>Table1[[#This Row],[APU
(units)]]*(1+Table1[[#This Row],[APU Trend]])^4</f>
        <v>1.587600000000001</v>
      </c>
      <c r="K1042" s="55">
        <f>Table1[[#This Row],[APU
(units)]]*(1+Table1[[#This Row],[APU Trend]])^5</f>
        <v>0.47628000000000031</v>
      </c>
      <c r="L1042" s="55">
        <f>Table1[[#This Row],[APU
(units)]]*(1+Table1[[#This Row],[APU Trend]])^6</f>
        <v>0.14288400000000012</v>
      </c>
      <c r="M1042" s="55">
        <f>Table1[[#This Row],[APU
(units)]]*(1+Table1[[#This Row],[APU Trend]])^7</f>
        <v>4.2865200000000041E-2</v>
      </c>
      <c r="N1042" s="55">
        <f>Table1[[#This Row],[APU
(units)]]*(1+Table1[[#This Row],[APU Trend]])^8</f>
        <v>1.2859560000000015E-2</v>
      </c>
      <c r="O1042" s="55">
        <f>Table1[[#This Row],[APU
(units)]]*(1+Table1[[#This Row],[APU Trend]])^9</f>
        <v>3.8578680000000047E-3</v>
      </c>
      <c r="P1042" s="55">
        <f>Table1[[#This Row],[APU
(units)]]*(1+Table1[[#This Row],[APU Trend]])^10</f>
        <v>1.1573604000000015E-3</v>
      </c>
      <c r="Q1042" s="55">
        <f>Table1[[#This Row],[APU
(units)]]*(1+Table1[[#This Row],[APU Trend]])^11</f>
        <v>3.472081200000005E-4</v>
      </c>
      <c r="R1042" s="55">
        <f>SUM(Table1[[#This Row],[Oct]:[September]])</f>
        <v>279.9998511965199</v>
      </c>
      <c r="S1042" s="55">
        <f>Table1[[#This Row],[On-Hand Stock ($)]]*Table1[[#This Row],[APU Trend]]</f>
        <v>-870.35563179171265</v>
      </c>
      <c r="T1042" s="87">
        <v>-0.7</v>
      </c>
      <c r="U1042" s="87" t="b">
        <f>IF(AND(Table1[[#This Row],[INVENTROY SIZING]]&lt;0,Table1[[#This Row],[Lead Time (days)]]&lt;30),TRUE,FALSE)</f>
        <v>1</v>
      </c>
      <c r="V1042" s="28">
        <v>1</v>
      </c>
      <c r="W1042" s="28">
        <f>1.65+SQRT((30)*Table1[[#This Row],[Demand variability (COV)]])+(V1042*Table1[[#This Row],[APU
(units)]])^2</f>
        <v>38423.523670062234</v>
      </c>
      <c r="X1042" s="28">
        <f>(Table1[[#This Row],[INVENTORY IN UNITS ON HAND]]-W1042)*Table1[[#This Row],[Std. Price ($)]]</f>
        <v>-899710.81380955339</v>
      </c>
      <c r="Y1042" s="28">
        <v>1.1499999999999999</v>
      </c>
      <c r="Z1042" s="28">
        <v>5</v>
      </c>
    </row>
    <row r="1043" spans="1:26" x14ac:dyDescent="0.15">
      <c r="A1043" s="31">
        <v>49927.084820335913</v>
      </c>
      <c r="B1043" s="32">
        <v>17.161300000000001</v>
      </c>
      <c r="C1043" s="32">
        <v>1074.8839427568</v>
      </c>
      <c r="D1043" s="32">
        <f>C1043/Table1[[#This Row],[Std. Price ($)]]</f>
        <v>62.63417938948681</v>
      </c>
      <c r="E1043" s="28">
        <v>186</v>
      </c>
      <c r="F1043" s="28">
        <f>Table1[[#This Row],[APU
(units)]]*(1+Table1[[#This Row],[APU Trend]])^0</f>
        <v>186</v>
      </c>
      <c r="G1043" s="28">
        <f>Table1[[#This Row],[APU
(units)]]*(1+Table1[[#This Row],[APU Trend]])^1</f>
        <v>148.80000000000001</v>
      </c>
      <c r="H1043" s="28">
        <f>Table1[[#This Row],[APU
(units)]]*(1+Table1[[#This Row],[APU Trend]])^2</f>
        <v>119.04000000000002</v>
      </c>
      <c r="I1043" s="55">
        <f>Table1[[#This Row],[APU
(units)]]*(1+Table1[[#This Row],[APU Trend]])^3</f>
        <v>95.232000000000028</v>
      </c>
      <c r="J1043" s="55">
        <f>Table1[[#This Row],[APU
(units)]]*(1+Table1[[#This Row],[APU Trend]])^4</f>
        <v>76.185600000000036</v>
      </c>
      <c r="K1043" s="55">
        <f>Table1[[#This Row],[APU
(units)]]*(1+Table1[[#This Row],[APU Trend]])^5</f>
        <v>60.948480000000039</v>
      </c>
      <c r="L1043" s="55">
        <f>Table1[[#This Row],[APU
(units)]]*(1+Table1[[#This Row],[APU Trend]])^6</f>
        <v>48.758784000000027</v>
      </c>
      <c r="M1043" s="55">
        <f>Table1[[#This Row],[APU
(units)]]*(1+Table1[[#This Row],[APU Trend]])^7</f>
        <v>39.007027200000032</v>
      </c>
      <c r="N1043" s="55">
        <f>Table1[[#This Row],[APU
(units)]]*(1+Table1[[#This Row],[APU Trend]])^8</f>
        <v>31.205621760000028</v>
      </c>
      <c r="O1043" s="55">
        <f>Table1[[#This Row],[APU
(units)]]*(1+Table1[[#This Row],[APU Trend]])^9</f>
        <v>24.964497408000021</v>
      </c>
      <c r="P1043" s="55">
        <f>Table1[[#This Row],[APU
(units)]]*(1+Table1[[#This Row],[APU Trend]])^10</f>
        <v>19.971597926400023</v>
      </c>
      <c r="Q1043" s="55">
        <f>Table1[[#This Row],[APU
(units)]]*(1+Table1[[#This Row],[APU Trend]])^11</f>
        <v>15.977278341120018</v>
      </c>
      <c r="R1043" s="55">
        <f>SUM(Table1[[#This Row],[Oct]:[September]])</f>
        <v>866.09088663552029</v>
      </c>
      <c r="S1043" s="55">
        <f>Table1[[#This Row],[On-Hand Stock ($)]]*Table1[[#This Row],[APU Trend]]</f>
        <v>-214.97678855136002</v>
      </c>
      <c r="T1043" s="87">
        <v>-0.2</v>
      </c>
      <c r="U1043" s="87" t="b">
        <f>IF(AND(Table1[[#This Row],[INVENTROY SIZING]]&lt;0,Table1[[#This Row],[Lead Time (days)]]&lt;30),TRUE,FALSE)</f>
        <v>1</v>
      </c>
      <c r="V1043" s="28">
        <v>1</v>
      </c>
      <c r="W1043" s="28">
        <f>1.65+SQRT((30)*Table1[[#This Row],[Demand variability (COV)]])+(V1043*Table1[[#This Row],[APU
(units)]])^2</f>
        <v>34601.92784992724</v>
      </c>
      <c r="X1043" s="28">
        <f>(Table1[[#This Row],[INVENTORY IN UNITS ON HAND]]-W1043)*Table1[[#This Row],[Std. Price ($)]]</f>
        <v>-592739.18046819954</v>
      </c>
      <c r="Y1043" s="28">
        <v>0.61</v>
      </c>
      <c r="Z1043" s="28">
        <v>16</v>
      </c>
    </row>
    <row r="1044" spans="1:26" x14ac:dyDescent="0.15">
      <c r="A1044" s="31">
        <v>21236.770970840869</v>
      </c>
      <c r="B1044" s="32">
        <v>8.0608561099999996</v>
      </c>
      <c r="C1044" s="32">
        <v>5673.7178443955345</v>
      </c>
      <c r="D1044" s="32">
        <f>C1044/Table1[[#This Row],[Std. Price ($)]]</f>
        <v>703.86045439477948</v>
      </c>
      <c r="E1044" s="28">
        <v>316</v>
      </c>
      <c r="F1044" s="28">
        <f>Table1[[#This Row],[APU
(units)]]*(1+Table1[[#This Row],[APU Trend]])^0</f>
        <v>316</v>
      </c>
      <c r="G1044" s="28">
        <f>Table1[[#This Row],[APU
(units)]]*(1+Table1[[#This Row],[APU Trend]])^1</f>
        <v>284.40000000000003</v>
      </c>
      <c r="H1044" s="28">
        <f>Table1[[#This Row],[APU
(units)]]*(1+Table1[[#This Row],[APU Trend]])^2</f>
        <v>255.96</v>
      </c>
      <c r="I1044" s="55">
        <f>Table1[[#This Row],[APU
(units)]]*(1+Table1[[#This Row],[APU Trend]])^3</f>
        <v>230.36400000000003</v>
      </c>
      <c r="J1044" s="55">
        <f>Table1[[#This Row],[APU
(units)]]*(1+Table1[[#This Row],[APU Trend]])^4</f>
        <v>207.32760000000005</v>
      </c>
      <c r="K1044" s="55">
        <f>Table1[[#This Row],[APU
(units)]]*(1+Table1[[#This Row],[APU Trend]])^5</f>
        <v>186.59484000000006</v>
      </c>
      <c r="L1044" s="55">
        <f>Table1[[#This Row],[APU
(units)]]*(1+Table1[[#This Row],[APU Trend]])^6</f>
        <v>167.93535600000004</v>
      </c>
      <c r="M1044" s="55">
        <f>Table1[[#This Row],[APU
(units)]]*(1+Table1[[#This Row],[APU Trend]])^7</f>
        <v>151.14182040000003</v>
      </c>
      <c r="N1044" s="55">
        <f>Table1[[#This Row],[APU
(units)]]*(1+Table1[[#This Row],[APU Trend]])^8</f>
        <v>136.02763836000005</v>
      </c>
      <c r="O1044" s="55">
        <f>Table1[[#This Row],[APU
(units)]]*(1+Table1[[#This Row],[APU Trend]])^9</f>
        <v>122.42487452400005</v>
      </c>
      <c r="P1044" s="55">
        <f>Table1[[#This Row],[APU
(units)]]*(1+Table1[[#This Row],[APU Trend]])^10</f>
        <v>110.18238707160005</v>
      </c>
      <c r="Q1044" s="55">
        <f>Table1[[#This Row],[APU
(units)]]*(1+Table1[[#This Row],[APU Trend]])^11</f>
        <v>99.164148364440052</v>
      </c>
      <c r="R1044" s="55">
        <f>SUM(Table1[[#This Row],[Oct]:[September]])</f>
        <v>2267.5226647200407</v>
      </c>
      <c r="S1044" s="55">
        <f>Table1[[#This Row],[On-Hand Stock ($)]]*Table1[[#This Row],[APU Trend]]</f>
        <v>-567.37178443955349</v>
      </c>
      <c r="T1044" s="87">
        <v>-0.1</v>
      </c>
      <c r="U1044" s="87" t="b">
        <f>IF(AND(Table1[[#This Row],[INVENTROY SIZING]]&lt;0,Table1[[#This Row],[Lead Time (days)]]&lt;30),TRUE,FALSE)</f>
        <v>0</v>
      </c>
      <c r="V1044" s="28">
        <v>1</v>
      </c>
      <c r="W1044" s="28">
        <f>1.65+SQRT((30)*Table1[[#This Row],[Demand variability (COV)]])+(V1044*Table1[[#This Row],[APU
(units)]])^2</f>
        <v>99861.637480407473</v>
      </c>
      <c r="X1044" s="28">
        <f>(Table1[[#This Row],[INVENTORY IN UNITS ON HAND]]-W1044)*Table1[[#This Row],[Std. Price ($)]]</f>
        <v>-799296.57279415207</v>
      </c>
      <c r="Y1044" s="28">
        <v>0.53</v>
      </c>
      <c r="Z1044" s="28">
        <v>88</v>
      </c>
    </row>
    <row r="1045" spans="1:26" x14ac:dyDescent="0.15">
      <c r="A1045" s="31">
        <v>79282.395642600372</v>
      </c>
      <c r="B1045" s="32">
        <v>14.551199999999998</v>
      </c>
      <c r="C1045" s="32">
        <v>1742.9405072639997</v>
      </c>
      <c r="D1045" s="32">
        <f>C1045/Table1[[#This Row],[Std. Price ($)]]</f>
        <v>119.77984683490021</v>
      </c>
      <c r="E1045" s="28">
        <v>340</v>
      </c>
      <c r="F1045" s="28">
        <f>Table1[[#This Row],[APU
(units)]]*(1+Table1[[#This Row],[APU Trend]])^0</f>
        <v>340</v>
      </c>
      <c r="G1045" s="28">
        <f>Table1[[#This Row],[APU
(units)]]*(1+Table1[[#This Row],[APU Trend]])^1</f>
        <v>136</v>
      </c>
      <c r="H1045" s="28">
        <f>Table1[[#This Row],[APU
(units)]]*(1+Table1[[#This Row],[APU Trend]])^2</f>
        <v>54.400000000000013</v>
      </c>
      <c r="I1045" s="55">
        <f>Table1[[#This Row],[APU
(units)]]*(1+Table1[[#This Row],[APU Trend]])^3</f>
        <v>21.760000000000005</v>
      </c>
      <c r="J1045" s="55">
        <f>Table1[[#This Row],[APU
(units)]]*(1+Table1[[#This Row],[APU Trend]])^4</f>
        <v>8.7040000000000042</v>
      </c>
      <c r="K1045" s="55">
        <f>Table1[[#This Row],[APU
(units)]]*(1+Table1[[#This Row],[APU Trend]])^5</f>
        <v>3.481600000000002</v>
      </c>
      <c r="L1045" s="55">
        <f>Table1[[#This Row],[APU
(units)]]*(1+Table1[[#This Row],[APU Trend]])^6</f>
        <v>1.3926400000000008</v>
      </c>
      <c r="M1045" s="55">
        <f>Table1[[#This Row],[APU
(units)]]*(1+Table1[[#This Row],[APU Trend]])^7</f>
        <v>0.55705600000000044</v>
      </c>
      <c r="N1045" s="55">
        <f>Table1[[#This Row],[APU
(units)]]*(1+Table1[[#This Row],[APU Trend]])^8</f>
        <v>0.2228224000000002</v>
      </c>
      <c r="O1045" s="55">
        <f>Table1[[#This Row],[APU
(units)]]*(1+Table1[[#This Row],[APU Trend]])^9</f>
        <v>8.9128960000000076E-2</v>
      </c>
      <c r="P1045" s="55">
        <f>Table1[[#This Row],[APU
(units)]]*(1+Table1[[#This Row],[APU Trend]])^10</f>
        <v>3.5651584000000035E-2</v>
      </c>
      <c r="Q1045" s="55">
        <f>Table1[[#This Row],[APU
(units)]]*(1+Table1[[#This Row],[APU Trend]])^11</f>
        <v>1.4260633600000015E-2</v>
      </c>
      <c r="R1045" s="55">
        <f>SUM(Table1[[#This Row],[Oct]:[September]])</f>
        <v>566.65715957759994</v>
      </c>
      <c r="S1045" s="55">
        <f>Table1[[#This Row],[On-Hand Stock ($)]]*Table1[[#This Row],[APU Trend]]</f>
        <v>-1045.7643043583998</v>
      </c>
      <c r="T1045" s="87">
        <v>-0.6</v>
      </c>
      <c r="U1045" s="87" t="b">
        <f>IF(AND(Table1[[#This Row],[INVENTROY SIZING]]&lt;0,Table1[[#This Row],[Lead Time (days)]]&lt;30),TRUE,FALSE)</f>
        <v>1</v>
      </c>
      <c r="V1045" s="28">
        <v>1</v>
      </c>
      <c r="W1045" s="28">
        <f>1.65+SQRT((30)*Table1[[#This Row],[Demand variability (COV)]])+(V1045*Table1[[#This Row],[APU
(units)]])^2</f>
        <v>115605.99741302386</v>
      </c>
      <c r="X1045" s="28">
        <f>(Table1[[#This Row],[INVENTORY IN UNITS ON HAND]]-W1045)*Table1[[#This Row],[Std. Price ($)]]</f>
        <v>-1680463.0490491283</v>
      </c>
      <c r="Y1045" s="28">
        <v>0.63</v>
      </c>
      <c r="Z1045" s="28">
        <v>16</v>
      </c>
    </row>
    <row r="1046" spans="1:26" x14ac:dyDescent="0.15">
      <c r="A1046" s="31">
        <v>33850.331139467191</v>
      </c>
      <c r="B1046" s="32">
        <v>10.491999999999999</v>
      </c>
      <c r="C1046" s="32">
        <v>1221.8560992</v>
      </c>
      <c r="D1046" s="32">
        <f>C1046/Table1[[#This Row],[Std. Price ($)]]</f>
        <v>116.45597590545178</v>
      </c>
      <c r="E1046" s="28">
        <v>422</v>
      </c>
      <c r="F1046" s="28">
        <f>Table1[[#This Row],[APU
(units)]]*(1+Table1[[#This Row],[APU Trend]])^0</f>
        <v>422</v>
      </c>
      <c r="G1046" s="28">
        <f>Table1[[#This Row],[APU
(units)]]*(1+Table1[[#This Row],[APU Trend]])^1</f>
        <v>928.40000000000009</v>
      </c>
      <c r="H1046" s="28">
        <f>Table1[[#This Row],[APU
(units)]]*(1+Table1[[#This Row],[APU Trend]])^2</f>
        <v>2042.4800000000002</v>
      </c>
      <c r="I1046" s="55">
        <f>Table1[[#This Row],[APU
(units)]]*(1+Table1[[#This Row],[APU Trend]])^3</f>
        <v>4493.456000000001</v>
      </c>
      <c r="J1046" s="55">
        <f>Table1[[#This Row],[APU
(units)]]*(1+Table1[[#This Row],[APU Trend]])^4</f>
        <v>9885.6032000000032</v>
      </c>
      <c r="K1046" s="55">
        <f>Table1[[#This Row],[APU
(units)]]*(1+Table1[[#This Row],[APU Trend]])^5</f>
        <v>21748.327040000007</v>
      </c>
      <c r="L1046" s="55">
        <f>Table1[[#This Row],[APU
(units)]]*(1+Table1[[#This Row],[APU Trend]])^6</f>
        <v>47846.319488000023</v>
      </c>
      <c r="M1046" s="55">
        <f>Table1[[#This Row],[APU
(units)]]*(1+Table1[[#This Row],[APU Trend]])^7</f>
        <v>105261.90287360006</v>
      </c>
      <c r="N1046" s="55">
        <f>Table1[[#This Row],[APU
(units)]]*(1+Table1[[#This Row],[APU Trend]])^8</f>
        <v>231576.18632192013</v>
      </c>
      <c r="O1046" s="55">
        <f>Table1[[#This Row],[APU
(units)]]*(1+Table1[[#This Row],[APU Trend]])^9</f>
        <v>509467.60990822432</v>
      </c>
      <c r="P1046" s="55">
        <f>Table1[[#This Row],[APU
(units)]]*(1+Table1[[#This Row],[APU Trend]])^10</f>
        <v>1120828.7417980935</v>
      </c>
      <c r="Q1046" s="55">
        <f>Table1[[#This Row],[APU
(units)]]*(1+Table1[[#This Row],[APU Trend]])^11</f>
        <v>2465823.2319558063</v>
      </c>
      <c r="R1046" s="55">
        <f>SUM(Table1[[#This Row],[Oct]:[September]])</f>
        <v>4520324.2585856449</v>
      </c>
      <c r="S1046" s="55">
        <f>Table1[[#This Row],[On-Hand Stock ($)]]*Table1[[#This Row],[APU Trend]]</f>
        <v>1466.2273190399999</v>
      </c>
      <c r="T1046" s="87">
        <v>1.2</v>
      </c>
      <c r="U1046" s="87" t="b">
        <f>IF(AND(Table1[[#This Row],[INVENTROY SIZING]]&lt;0,Table1[[#This Row],[Lead Time (days)]]&lt;30),TRUE,FALSE)</f>
        <v>0</v>
      </c>
      <c r="V1046" s="28">
        <v>1</v>
      </c>
      <c r="W1046" s="28">
        <f>1.65+SQRT((30)*Table1[[#This Row],[Demand variability (COV)]])+(V1046*Table1[[#This Row],[APU
(units)]])^2</f>
        <v>178091.12722557504</v>
      </c>
      <c r="X1046" s="28">
        <f>(Table1[[#This Row],[INVENTORY IN UNITS ON HAND]]-W1046)*Table1[[#This Row],[Std. Price ($)]]</f>
        <v>-1867310.2507515333</v>
      </c>
      <c r="Y1046" s="28">
        <v>1</v>
      </c>
      <c r="Z1046" s="28">
        <v>8</v>
      </c>
    </row>
    <row r="1047" spans="1:26" x14ac:dyDescent="0.15">
      <c r="A1047" s="31">
        <v>18455.613808526483</v>
      </c>
      <c r="B1047" s="32">
        <v>16.434265029999999</v>
      </c>
      <c r="C1047" s="32">
        <v>4507.3239387584981</v>
      </c>
      <c r="D1047" s="32">
        <f>C1047/Table1[[#This Row],[Std. Price ($)]]</f>
        <v>274.26379765268388</v>
      </c>
      <c r="E1047" s="28">
        <v>106</v>
      </c>
      <c r="F1047" s="28">
        <f>Table1[[#This Row],[APU
(units)]]*(1+Table1[[#This Row],[APU Trend]])^0</f>
        <v>106</v>
      </c>
      <c r="G1047" s="28">
        <f>Table1[[#This Row],[APU
(units)]]*(1+Table1[[#This Row],[APU Trend]])^1</f>
        <v>127.19999999999999</v>
      </c>
      <c r="H1047" s="28">
        <f>Table1[[#This Row],[APU
(units)]]*(1+Table1[[#This Row],[APU Trend]])^2</f>
        <v>152.63999999999999</v>
      </c>
      <c r="I1047" s="55">
        <f>Table1[[#This Row],[APU
(units)]]*(1+Table1[[#This Row],[APU Trend]])^3</f>
        <v>183.16800000000001</v>
      </c>
      <c r="J1047" s="55">
        <f>Table1[[#This Row],[APU
(units)]]*(1+Table1[[#This Row],[APU Trend]])^4</f>
        <v>219.80159999999998</v>
      </c>
      <c r="K1047" s="55">
        <f>Table1[[#This Row],[APU
(units)]]*(1+Table1[[#This Row],[APU Trend]])^5</f>
        <v>263.76191999999998</v>
      </c>
      <c r="L1047" s="55">
        <f>Table1[[#This Row],[APU
(units)]]*(1+Table1[[#This Row],[APU Trend]])^6</f>
        <v>316.51430399999998</v>
      </c>
      <c r="M1047" s="55">
        <f>Table1[[#This Row],[APU
(units)]]*(1+Table1[[#This Row],[APU Trend]])^7</f>
        <v>379.81716479999994</v>
      </c>
      <c r="N1047" s="55">
        <f>Table1[[#This Row],[APU
(units)]]*(1+Table1[[#This Row],[APU Trend]])^8</f>
        <v>455.78059775999992</v>
      </c>
      <c r="O1047" s="55">
        <f>Table1[[#This Row],[APU
(units)]]*(1+Table1[[#This Row],[APU Trend]])^9</f>
        <v>546.93671731199993</v>
      </c>
      <c r="P1047" s="55">
        <f>Table1[[#This Row],[APU
(units)]]*(1+Table1[[#This Row],[APU Trend]])^10</f>
        <v>656.32406077439987</v>
      </c>
      <c r="Q1047" s="55">
        <f>Table1[[#This Row],[APU
(units)]]*(1+Table1[[#This Row],[APU Trend]])^11</f>
        <v>787.58887292927989</v>
      </c>
      <c r="R1047" s="55">
        <f>SUM(Table1[[#This Row],[Oct]:[September]])</f>
        <v>4195.5332375756798</v>
      </c>
      <c r="S1047" s="55">
        <f>Table1[[#This Row],[On-Hand Stock ($)]]*Table1[[#This Row],[APU Trend]]</f>
        <v>901.46478775169965</v>
      </c>
      <c r="T1047" s="87">
        <v>0.2</v>
      </c>
      <c r="U1047" s="87" t="b">
        <f>IF(AND(Table1[[#This Row],[INVENTROY SIZING]]&lt;0,Table1[[#This Row],[Lead Time (days)]]&lt;30),TRUE,FALSE)</f>
        <v>0</v>
      </c>
      <c r="V1047" s="28">
        <v>1</v>
      </c>
      <c r="W1047" s="28">
        <f>1.65+SQRT((30)*Table1[[#This Row],[Demand variability (COV)]])+(V1047*Table1[[#This Row],[APU
(units)]])^2</f>
        <v>11243.798170459575</v>
      </c>
      <c r="X1047" s="28">
        <f>(Table1[[#This Row],[INVENTORY IN UNITS ON HAND]]-W1047)*Table1[[#This Row],[Std. Price ($)]]</f>
        <v>-180276.23513840325</v>
      </c>
      <c r="Y1047" s="28">
        <v>1.26</v>
      </c>
      <c r="Z1047" s="28">
        <v>51</v>
      </c>
    </row>
    <row r="1048" spans="1:26" x14ac:dyDescent="0.15">
      <c r="A1048" s="31">
        <v>29642.640796549036</v>
      </c>
      <c r="B1048" s="32">
        <v>21.774554999999999</v>
      </c>
      <c r="C1048" s="32">
        <v>1215.2380384021533</v>
      </c>
      <c r="D1048" s="32">
        <f>C1048/Table1[[#This Row],[Std. Price ($)]]</f>
        <v>55.810005687930399</v>
      </c>
      <c r="E1048" s="28">
        <v>414</v>
      </c>
      <c r="F1048" s="28">
        <f>Table1[[#This Row],[APU
(units)]]*(1+Table1[[#This Row],[APU Trend]])^0</f>
        <v>414</v>
      </c>
      <c r="G1048" s="28">
        <f>Table1[[#This Row],[APU
(units)]]*(1+Table1[[#This Row],[APU Trend]])^1</f>
        <v>372.6</v>
      </c>
      <c r="H1048" s="28">
        <f>Table1[[#This Row],[APU
(units)]]*(1+Table1[[#This Row],[APU Trend]])^2</f>
        <v>335.34000000000003</v>
      </c>
      <c r="I1048" s="55">
        <f>Table1[[#This Row],[APU
(units)]]*(1+Table1[[#This Row],[APU Trend]])^3</f>
        <v>301.80600000000004</v>
      </c>
      <c r="J1048" s="55">
        <f>Table1[[#This Row],[APU
(units)]]*(1+Table1[[#This Row],[APU Trend]])^4</f>
        <v>271.62540000000007</v>
      </c>
      <c r="K1048" s="55">
        <f>Table1[[#This Row],[APU
(units)]]*(1+Table1[[#This Row],[APU Trend]])^5</f>
        <v>244.46286000000006</v>
      </c>
      <c r="L1048" s="55">
        <f>Table1[[#This Row],[APU
(units)]]*(1+Table1[[#This Row],[APU Trend]])^6</f>
        <v>220.01657400000008</v>
      </c>
      <c r="M1048" s="55">
        <f>Table1[[#This Row],[APU
(units)]]*(1+Table1[[#This Row],[APU Trend]])^7</f>
        <v>198.01491660000005</v>
      </c>
      <c r="N1048" s="55">
        <f>Table1[[#This Row],[APU
(units)]]*(1+Table1[[#This Row],[APU Trend]])^8</f>
        <v>178.21342494000007</v>
      </c>
      <c r="O1048" s="55">
        <f>Table1[[#This Row],[APU
(units)]]*(1+Table1[[#This Row],[APU Trend]])^9</f>
        <v>160.39208244600007</v>
      </c>
      <c r="P1048" s="55">
        <f>Table1[[#This Row],[APU
(units)]]*(1+Table1[[#This Row],[APU Trend]])^10</f>
        <v>144.35287420140006</v>
      </c>
      <c r="Q1048" s="55">
        <f>Table1[[#This Row],[APU
(units)]]*(1+Table1[[#This Row],[APU Trend]])^11</f>
        <v>129.91758678126007</v>
      </c>
      <c r="R1048" s="55">
        <f>SUM(Table1[[#This Row],[Oct]:[September]])</f>
        <v>2970.7417189686607</v>
      </c>
      <c r="S1048" s="55">
        <f>Table1[[#This Row],[On-Hand Stock ($)]]*Table1[[#This Row],[APU Trend]]</f>
        <v>-121.52380384021534</v>
      </c>
      <c r="T1048" s="87">
        <v>-0.1</v>
      </c>
      <c r="U1048" s="87" t="b">
        <f>IF(AND(Table1[[#This Row],[INVENTROY SIZING]]&lt;0,Table1[[#This Row],[Lead Time (days)]]&lt;30),TRUE,FALSE)</f>
        <v>1</v>
      </c>
      <c r="V1048" s="28">
        <v>0.98</v>
      </c>
      <c r="W1048" s="28">
        <f>1.65+SQRT((30)*Table1[[#This Row],[Demand variability (COV)]])+(V1048*Table1[[#This Row],[APU
(units)]])^2</f>
        <v>164616.94107069005</v>
      </c>
      <c r="X1048" s="28">
        <f>(Table1[[#This Row],[INVENTORY IN UNITS ON HAND]]-W1048)*Table1[[#This Row],[Std. Price ($)]]</f>
        <v>-3583245.3992370972</v>
      </c>
      <c r="Y1048" s="28">
        <v>1.44</v>
      </c>
      <c r="Z1048" s="28">
        <v>2</v>
      </c>
    </row>
    <row r="1049" spans="1:26" x14ac:dyDescent="0.15">
      <c r="A1049" s="31">
        <v>7595.5523574007148</v>
      </c>
      <c r="B1049" s="32">
        <v>37.766737890000002</v>
      </c>
      <c r="C1049" s="32">
        <v>306.50462920047875</v>
      </c>
      <c r="D1049" s="32">
        <f>C1049/Table1[[#This Row],[Std. Price ($)]]</f>
        <v>8.1157295102693006</v>
      </c>
      <c r="E1049" s="28">
        <v>186</v>
      </c>
      <c r="F1049" s="28">
        <f>Table1[[#This Row],[APU
(units)]]*(1+Table1[[#This Row],[APU Trend]])^0</f>
        <v>186</v>
      </c>
      <c r="G1049" s="28">
        <f>Table1[[#This Row],[APU
(units)]]*(1+Table1[[#This Row],[APU Trend]])^1</f>
        <v>223.2</v>
      </c>
      <c r="H1049" s="28">
        <f>Table1[[#This Row],[APU
(units)]]*(1+Table1[[#This Row],[APU Trend]])^2</f>
        <v>267.83999999999997</v>
      </c>
      <c r="I1049" s="55">
        <f>Table1[[#This Row],[APU
(units)]]*(1+Table1[[#This Row],[APU Trend]])^3</f>
        <v>321.40800000000002</v>
      </c>
      <c r="J1049" s="55">
        <f>Table1[[#This Row],[APU
(units)]]*(1+Table1[[#This Row],[APU Trend]])^4</f>
        <v>385.68959999999998</v>
      </c>
      <c r="K1049" s="55">
        <f>Table1[[#This Row],[APU
(units)]]*(1+Table1[[#This Row],[APU Trend]])^5</f>
        <v>462.82751999999999</v>
      </c>
      <c r="L1049" s="55">
        <f>Table1[[#This Row],[APU
(units)]]*(1+Table1[[#This Row],[APU Trend]])^6</f>
        <v>555.39302399999997</v>
      </c>
      <c r="M1049" s="55">
        <f>Table1[[#This Row],[APU
(units)]]*(1+Table1[[#This Row],[APU Trend]])^7</f>
        <v>666.47162879999996</v>
      </c>
      <c r="N1049" s="55">
        <f>Table1[[#This Row],[APU
(units)]]*(1+Table1[[#This Row],[APU Trend]])^8</f>
        <v>799.76595455999984</v>
      </c>
      <c r="O1049" s="55">
        <f>Table1[[#This Row],[APU
(units)]]*(1+Table1[[#This Row],[APU Trend]])^9</f>
        <v>959.71914547199992</v>
      </c>
      <c r="P1049" s="55">
        <f>Table1[[#This Row],[APU
(units)]]*(1+Table1[[#This Row],[APU Trend]])^10</f>
        <v>1151.6629745663997</v>
      </c>
      <c r="Q1049" s="55">
        <f>Table1[[#This Row],[APU
(units)]]*(1+Table1[[#This Row],[APU Trend]])^11</f>
        <v>1381.9955694796797</v>
      </c>
      <c r="R1049" s="55">
        <f>SUM(Table1[[#This Row],[Oct]:[September]])</f>
        <v>7361.9734168780788</v>
      </c>
      <c r="S1049" s="55">
        <f>Table1[[#This Row],[On-Hand Stock ($)]]*Table1[[#This Row],[APU Trend]]</f>
        <v>61.300925840095751</v>
      </c>
      <c r="T1049" s="87">
        <v>0.2</v>
      </c>
      <c r="U1049" s="87" t="b">
        <f>IF(AND(Table1[[#This Row],[INVENTROY SIZING]]&lt;0,Table1[[#This Row],[Lead Time (days)]]&lt;30),TRUE,FALSE)</f>
        <v>0</v>
      </c>
      <c r="V1049" s="28">
        <v>0.91</v>
      </c>
      <c r="W1049" s="28">
        <f>1.65+SQRT((30)*Table1[[#This Row],[Demand variability (COV)]])+(V1049*Table1[[#This Row],[APU
(units)]])^2</f>
        <v>28653.791343884543</v>
      </c>
      <c r="X1049" s="28">
        <f>(Table1[[#This Row],[INVENTORY IN UNITS ON HAND]]-W1049)*Table1[[#This Row],[Std. Price ($)]]</f>
        <v>-1081853.722610038</v>
      </c>
      <c r="Y1049" s="28">
        <v>0.34</v>
      </c>
      <c r="Z1049" s="28">
        <v>3</v>
      </c>
    </row>
    <row r="1050" spans="1:26" x14ac:dyDescent="0.15">
      <c r="A1050" s="31">
        <v>139.85232169538841</v>
      </c>
      <c r="B1050" s="32">
        <v>111.26793692</v>
      </c>
      <c r="C1050" s="32">
        <v>4523.6632653880879</v>
      </c>
      <c r="D1050" s="32">
        <f>C1050/Table1[[#This Row],[Std. Price ($)]]</f>
        <v>40.655586780947822</v>
      </c>
      <c r="E1050" s="28">
        <v>26</v>
      </c>
      <c r="F1050" s="28">
        <f>Table1[[#This Row],[APU
(units)]]*(1+Table1[[#This Row],[APU Trend]])^0</f>
        <v>26</v>
      </c>
      <c r="G1050" s="28">
        <f>Table1[[#This Row],[APU
(units)]]*(1+Table1[[#This Row],[APU Trend]])^1</f>
        <v>31.2</v>
      </c>
      <c r="H1050" s="28">
        <f>Table1[[#This Row],[APU
(units)]]*(1+Table1[[#This Row],[APU Trend]])^2</f>
        <v>37.44</v>
      </c>
      <c r="I1050" s="55">
        <f>Table1[[#This Row],[APU
(units)]]*(1+Table1[[#This Row],[APU Trend]])^3</f>
        <v>44.927999999999997</v>
      </c>
      <c r="J1050" s="55">
        <f>Table1[[#This Row],[APU
(units)]]*(1+Table1[[#This Row],[APU Trend]])^4</f>
        <v>53.913599999999995</v>
      </c>
      <c r="K1050" s="55">
        <f>Table1[[#This Row],[APU
(units)]]*(1+Table1[[#This Row],[APU Trend]])^5</f>
        <v>64.69632</v>
      </c>
      <c r="L1050" s="55">
        <f>Table1[[#This Row],[APU
(units)]]*(1+Table1[[#This Row],[APU Trend]])^6</f>
        <v>77.635583999999994</v>
      </c>
      <c r="M1050" s="55">
        <f>Table1[[#This Row],[APU
(units)]]*(1+Table1[[#This Row],[APU Trend]])^7</f>
        <v>93.162700799999996</v>
      </c>
      <c r="N1050" s="55">
        <f>Table1[[#This Row],[APU
(units)]]*(1+Table1[[#This Row],[APU Trend]])^8</f>
        <v>111.79524095999999</v>
      </c>
      <c r="O1050" s="55">
        <f>Table1[[#This Row],[APU
(units)]]*(1+Table1[[#This Row],[APU Trend]])^9</f>
        <v>134.15428915199999</v>
      </c>
      <c r="P1050" s="55">
        <f>Table1[[#This Row],[APU
(units)]]*(1+Table1[[#This Row],[APU Trend]])^10</f>
        <v>160.98514698239998</v>
      </c>
      <c r="Q1050" s="55">
        <f>Table1[[#This Row],[APU
(units)]]*(1+Table1[[#This Row],[APU Trend]])^11</f>
        <v>193.18217637887997</v>
      </c>
      <c r="R1050" s="55">
        <f>SUM(Table1[[#This Row],[Oct]:[September]])</f>
        <v>1029.0930582732799</v>
      </c>
      <c r="S1050" s="55">
        <f>Table1[[#This Row],[On-Hand Stock ($)]]*Table1[[#This Row],[APU Trend]]</f>
        <v>904.73265307761767</v>
      </c>
      <c r="T1050" s="87">
        <v>0.2</v>
      </c>
      <c r="U1050" s="87" t="b">
        <f>IF(AND(Table1[[#This Row],[INVENTROY SIZING]]&lt;0,Table1[[#This Row],[Lead Time (days)]]&lt;30),TRUE,FALSE)</f>
        <v>0</v>
      </c>
      <c r="V1050" s="28">
        <v>0.98</v>
      </c>
      <c r="W1050" s="28">
        <f>1.65+SQRT((30)*Table1[[#This Row],[Demand variability (COV)]])+(V1050*Table1[[#This Row],[APU
(units)]])^2</f>
        <v>657.7214525505949</v>
      </c>
      <c r="X1050" s="28">
        <f>(Table1[[#This Row],[INVENTORY IN UNITS ON HAND]]-W1050)*Table1[[#This Row],[Std. Price ($)]]</f>
        <v>-68659.64582794228</v>
      </c>
      <c r="Y1050" s="28">
        <v>1.56</v>
      </c>
      <c r="Z1050" s="28">
        <v>26</v>
      </c>
    </row>
    <row r="1051" spans="1:26" x14ac:dyDescent="0.15">
      <c r="A1051" s="31">
        <v>33720.916694209416</v>
      </c>
      <c r="B1051" s="32">
        <v>46.651611599999995</v>
      </c>
      <c r="C1051" s="32">
        <v>12074.954031772097</v>
      </c>
      <c r="D1051" s="32">
        <f>C1051/Table1[[#This Row],[Std. Price ($)]]</f>
        <v>258.83251655495002</v>
      </c>
      <c r="E1051" s="28">
        <v>332</v>
      </c>
      <c r="F1051" s="28">
        <f>Table1[[#This Row],[APU
(units)]]*(1+Table1[[#This Row],[APU Trend]])^0</f>
        <v>332</v>
      </c>
      <c r="G1051" s="28">
        <f>Table1[[#This Row],[APU
(units)]]*(1+Table1[[#This Row],[APU Trend]])^1</f>
        <v>199.2</v>
      </c>
      <c r="H1051" s="28">
        <f>Table1[[#This Row],[APU
(units)]]*(1+Table1[[#This Row],[APU Trend]])^2</f>
        <v>119.52</v>
      </c>
      <c r="I1051" s="55">
        <f>Table1[[#This Row],[APU
(units)]]*(1+Table1[[#This Row],[APU Trend]])^3</f>
        <v>71.712000000000003</v>
      </c>
      <c r="J1051" s="55">
        <f>Table1[[#This Row],[APU
(units)]]*(1+Table1[[#This Row],[APU Trend]])^4</f>
        <v>43.027200000000001</v>
      </c>
      <c r="K1051" s="55">
        <f>Table1[[#This Row],[APU
(units)]]*(1+Table1[[#This Row],[APU Trend]])^5</f>
        <v>25.816319999999997</v>
      </c>
      <c r="L1051" s="55">
        <f>Table1[[#This Row],[APU
(units)]]*(1+Table1[[#This Row],[APU Trend]])^6</f>
        <v>15.489792</v>
      </c>
      <c r="M1051" s="55">
        <f>Table1[[#This Row],[APU
(units)]]*(1+Table1[[#This Row],[APU Trend]])^7</f>
        <v>9.2938751999999987</v>
      </c>
      <c r="N1051" s="55">
        <f>Table1[[#This Row],[APU
(units)]]*(1+Table1[[#This Row],[APU Trend]])^8</f>
        <v>5.576325119999999</v>
      </c>
      <c r="O1051" s="55">
        <f>Table1[[#This Row],[APU
(units)]]*(1+Table1[[#This Row],[APU Trend]])^9</f>
        <v>3.3457950719999996</v>
      </c>
      <c r="P1051" s="55">
        <f>Table1[[#This Row],[APU
(units)]]*(1+Table1[[#This Row],[APU Trend]])^10</f>
        <v>2.0074770431999998</v>
      </c>
      <c r="Q1051" s="55">
        <f>Table1[[#This Row],[APU
(units)]]*(1+Table1[[#This Row],[APU Trend]])^11</f>
        <v>1.2044862259199998</v>
      </c>
      <c r="R1051" s="55">
        <f>SUM(Table1[[#This Row],[Oct]:[September]])</f>
        <v>828.19327066111998</v>
      </c>
      <c r="S1051" s="55">
        <f>Table1[[#This Row],[On-Hand Stock ($)]]*Table1[[#This Row],[APU Trend]]</f>
        <v>-4829.9816127088388</v>
      </c>
      <c r="T1051" s="87">
        <v>-0.4</v>
      </c>
      <c r="U1051" s="87" t="b">
        <f>IF(AND(Table1[[#This Row],[INVENTROY SIZING]]&lt;0,Table1[[#This Row],[Lead Time (days)]]&lt;30),TRUE,FALSE)</f>
        <v>1</v>
      </c>
      <c r="V1051" s="28">
        <v>1</v>
      </c>
      <c r="W1051" s="28">
        <f>1.65+SQRT((30)*Table1[[#This Row],[Demand variability (COV)]])+(V1051*Table1[[#This Row],[APU
(units)]])^2</f>
        <v>110230.42493455452</v>
      </c>
      <c r="X1051" s="28">
        <f>(Table1[[#This Row],[INVENTORY IN UNITS ON HAND]]-W1051)*Table1[[#This Row],[Std. Price ($)]]</f>
        <v>-5130352.016518021</v>
      </c>
      <c r="Y1051" s="28">
        <v>0.76</v>
      </c>
      <c r="Z1051" s="28">
        <v>26</v>
      </c>
    </row>
    <row r="1052" spans="1:26" x14ac:dyDescent="0.15">
      <c r="A1052" s="31">
        <v>12707.548548324299</v>
      </c>
      <c r="B1052" s="32">
        <v>8.8322000000000003</v>
      </c>
      <c r="C1052" s="32">
        <v>1229.8481303679998</v>
      </c>
      <c r="D1052" s="32">
        <f>C1052/Table1[[#This Row],[Std. Price ($)]]</f>
        <v>139.24595574919044</v>
      </c>
      <c r="E1052" s="28">
        <v>260</v>
      </c>
      <c r="F1052" s="28">
        <f>Table1[[#This Row],[APU
(units)]]*(1+Table1[[#This Row],[APU Trend]])^0</f>
        <v>260</v>
      </c>
      <c r="G1052" s="28">
        <f>Table1[[#This Row],[APU
(units)]]*(1+Table1[[#This Row],[APU Trend]])^1</f>
        <v>208</v>
      </c>
      <c r="H1052" s="28">
        <f>Table1[[#This Row],[APU
(units)]]*(1+Table1[[#This Row],[APU Trend]])^2</f>
        <v>166.40000000000003</v>
      </c>
      <c r="I1052" s="55">
        <f>Table1[[#This Row],[APU
(units)]]*(1+Table1[[#This Row],[APU Trend]])^3</f>
        <v>133.12000000000003</v>
      </c>
      <c r="J1052" s="55">
        <f>Table1[[#This Row],[APU
(units)]]*(1+Table1[[#This Row],[APU Trend]])^4</f>
        <v>106.49600000000005</v>
      </c>
      <c r="K1052" s="55">
        <f>Table1[[#This Row],[APU
(units)]]*(1+Table1[[#This Row],[APU Trend]])^5</f>
        <v>85.196800000000053</v>
      </c>
      <c r="L1052" s="55">
        <f>Table1[[#This Row],[APU
(units)]]*(1+Table1[[#This Row],[APU Trend]])^6</f>
        <v>68.157440000000037</v>
      </c>
      <c r="M1052" s="55">
        <f>Table1[[#This Row],[APU
(units)]]*(1+Table1[[#This Row],[APU Trend]])^7</f>
        <v>54.525952000000039</v>
      </c>
      <c r="N1052" s="55">
        <f>Table1[[#This Row],[APU
(units)]]*(1+Table1[[#This Row],[APU Trend]])^8</f>
        <v>43.620761600000037</v>
      </c>
      <c r="O1052" s="55">
        <f>Table1[[#This Row],[APU
(units)]]*(1+Table1[[#This Row],[APU Trend]])^9</f>
        <v>34.896609280000028</v>
      </c>
      <c r="P1052" s="55">
        <f>Table1[[#This Row],[APU
(units)]]*(1+Table1[[#This Row],[APU Trend]])^10</f>
        <v>27.91728742400003</v>
      </c>
      <c r="Q1052" s="55">
        <f>Table1[[#This Row],[APU
(units)]]*(1+Table1[[#This Row],[APU Trend]])^11</f>
        <v>22.333829939200022</v>
      </c>
      <c r="R1052" s="55">
        <f>SUM(Table1[[#This Row],[Oct]:[September]])</f>
        <v>1210.6646802432006</v>
      </c>
      <c r="S1052" s="55">
        <f>Table1[[#This Row],[On-Hand Stock ($)]]*Table1[[#This Row],[APU Trend]]</f>
        <v>-245.96962607359998</v>
      </c>
      <c r="T1052" s="87">
        <v>-0.2</v>
      </c>
      <c r="U1052" s="87" t="b">
        <f>IF(AND(Table1[[#This Row],[INVENTROY SIZING]]&lt;0,Table1[[#This Row],[Lead Time (days)]]&lt;30),TRUE,FALSE)</f>
        <v>1</v>
      </c>
      <c r="V1052" s="28">
        <v>1</v>
      </c>
      <c r="W1052" s="28">
        <f>1.65+SQRT((30)*Table1[[#This Row],[Demand variability (COV)]])+(V1052*Table1[[#This Row],[APU
(units)]])^2</f>
        <v>67605.96277173057</v>
      </c>
      <c r="X1052" s="28">
        <f>(Table1[[#This Row],[INVENTORY IN UNITS ON HAND]]-W1052)*Table1[[#This Row],[Std. Price ($)]]</f>
        <v>-595879.53626211069</v>
      </c>
      <c r="Y1052" s="28">
        <v>0.62</v>
      </c>
      <c r="Z1052" s="28">
        <v>16</v>
      </c>
    </row>
    <row r="1053" spans="1:26" x14ac:dyDescent="0.15">
      <c r="A1053" s="31">
        <v>8357.205585642736</v>
      </c>
      <c r="B1053" s="32">
        <v>5.1341999999999999</v>
      </c>
      <c r="C1053" s="32">
        <v>861.32324586880009</v>
      </c>
      <c r="D1053" s="32">
        <f>C1053/Table1[[#This Row],[Std. Price ($)]]</f>
        <v>167.76191926080014</v>
      </c>
      <c r="E1053" s="28">
        <v>204</v>
      </c>
      <c r="F1053" s="28">
        <f>Table1[[#This Row],[APU
(units)]]*(1+Table1[[#This Row],[APU Trend]])^0</f>
        <v>204</v>
      </c>
      <c r="G1053" s="28">
        <f>Table1[[#This Row],[APU
(units)]]*(1+Table1[[#This Row],[APU Trend]])^1</f>
        <v>448.8</v>
      </c>
      <c r="H1053" s="28">
        <f>Table1[[#This Row],[APU
(units)]]*(1+Table1[[#This Row],[APU Trend]])^2</f>
        <v>987.36000000000013</v>
      </c>
      <c r="I1053" s="55">
        <f>Table1[[#This Row],[APU
(units)]]*(1+Table1[[#This Row],[APU Trend]])^3</f>
        <v>2172.1920000000005</v>
      </c>
      <c r="J1053" s="55">
        <f>Table1[[#This Row],[APU
(units)]]*(1+Table1[[#This Row],[APU Trend]])^4</f>
        <v>4778.8224000000009</v>
      </c>
      <c r="K1053" s="55">
        <f>Table1[[#This Row],[APU
(units)]]*(1+Table1[[#This Row],[APU Trend]])^5</f>
        <v>10513.409280000003</v>
      </c>
      <c r="L1053" s="55">
        <f>Table1[[#This Row],[APU
(units)]]*(1+Table1[[#This Row],[APU Trend]])^6</f>
        <v>23129.50041600001</v>
      </c>
      <c r="M1053" s="55">
        <f>Table1[[#This Row],[APU
(units)]]*(1+Table1[[#This Row],[APU Trend]])^7</f>
        <v>50884.900915200029</v>
      </c>
      <c r="N1053" s="55">
        <f>Table1[[#This Row],[APU
(units)]]*(1+Table1[[#This Row],[APU Trend]])^8</f>
        <v>111946.78201344005</v>
      </c>
      <c r="O1053" s="55">
        <f>Table1[[#This Row],[APU
(units)]]*(1+Table1[[#This Row],[APU Trend]])^9</f>
        <v>246282.92042956816</v>
      </c>
      <c r="P1053" s="55">
        <f>Table1[[#This Row],[APU
(units)]]*(1+Table1[[#This Row],[APU Trend]])^10</f>
        <v>541822.42494505004</v>
      </c>
      <c r="Q1053" s="55">
        <f>Table1[[#This Row],[APU
(units)]]*(1+Table1[[#This Row],[APU Trend]])^11</f>
        <v>1192009.3348791101</v>
      </c>
      <c r="R1053" s="55">
        <f>SUM(Table1[[#This Row],[Oct]:[September]])</f>
        <v>2185180.4472783683</v>
      </c>
      <c r="S1053" s="55">
        <f>Table1[[#This Row],[On-Hand Stock ($)]]*Table1[[#This Row],[APU Trend]]</f>
        <v>1033.5878950425601</v>
      </c>
      <c r="T1053" s="87">
        <v>1.2</v>
      </c>
      <c r="U1053" s="87" t="b">
        <f>IF(AND(Table1[[#This Row],[INVENTROY SIZING]]&lt;0,Table1[[#This Row],[Lead Time (days)]]&lt;30),TRUE,FALSE)</f>
        <v>0</v>
      </c>
      <c r="V1053" s="28">
        <v>1</v>
      </c>
      <c r="W1053" s="28">
        <f>1.65+SQRT((30)*Table1[[#This Row],[Demand variability (COV)]])+(V1053*Table1[[#This Row],[APU
(units)]])^2</f>
        <v>41622.9320450585</v>
      </c>
      <c r="X1053" s="28">
        <f>(Table1[[#This Row],[INVENTORY IN UNITS ON HAND]]-W1053)*Table1[[#This Row],[Std. Price ($)]]</f>
        <v>-212839.13445987052</v>
      </c>
      <c r="Y1053" s="28">
        <v>0.93</v>
      </c>
      <c r="Z1053" s="28">
        <v>16</v>
      </c>
    </row>
    <row r="1054" spans="1:26" x14ac:dyDescent="0.15">
      <c r="A1054" s="31">
        <v>80434.792097500496</v>
      </c>
      <c r="B1054" s="32">
        <v>5.4303943199999996</v>
      </c>
      <c r="C1054" s="32">
        <v>562.02626183727784</v>
      </c>
      <c r="D1054" s="32">
        <f>C1054/Table1[[#This Row],[Std. Price ($)]]</f>
        <v>103.49639984104836</v>
      </c>
      <c r="E1054" s="28">
        <v>398</v>
      </c>
      <c r="F1054" s="28">
        <f>Table1[[#This Row],[APU
(units)]]*(1+Table1[[#This Row],[APU Trend]])^0</f>
        <v>398</v>
      </c>
      <c r="G1054" s="28">
        <f>Table1[[#This Row],[APU
(units)]]*(1+Table1[[#This Row],[APU Trend]])^1</f>
        <v>238.79999999999998</v>
      </c>
      <c r="H1054" s="28">
        <f>Table1[[#This Row],[APU
(units)]]*(1+Table1[[#This Row],[APU Trend]])^2</f>
        <v>143.28</v>
      </c>
      <c r="I1054" s="55">
        <f>Table1[[#This Row],[APU
(units)]]*(1+Table1[[#This Row],[APU Trend]])^3</f>
        <v>85.968000000000004</v>
      </c>
      <c r="J1054" s="55">
        <f>Table1[[#This Row],[APU
(units)]]*(1+Table1[[#This Row],[APU Trend]])^4</f>
        <v>51.580799999999996</v>
      </c>
      <c r="K1054" s="55">
        <f>Table1[[#This Row],[APU
(units)]]*(1+Table1[[#This Row],[APU Trend]])^5</f>
        <v>30.94848</v>
      </c>
      <c r="L1054" s="55">
        <f>Table1[[#This Row],[APU
(units)]]*(1+Table1[[#This Row],[APU Trend]])^6</f>
        <v>18.569087999999997</v>
      </c>
      <c r="M1054" s="55">
        <f>Table1[[#This Row],[APU
(units)]]*(1+Table1[[#This Row],[APU Trend]])^7</f>
        <v>11.141452799999998</v>
      </c>
      <c r="N1054" s="55">
        <f>Table1[[#This Row],[APU
(units)]]*(1+Table1[[#This Row],[APU Trend]])^8</f>
        <v>6.6848716799999988</v>
      </c>
      <c r="O1054" s="55">
        <f>Table1[[#This Row],[APU
(units)]]*(1+Table1[[#This Row],[APU Trend]])^9</f>
        <v>4.0109230079999998</v>
      </c>
      <c r="P1054" s="55">
        <f>Table1[[#This Row],[APU
(units)]]*(1+Table1[[#This Row],[APU Trend]])^10</f>
        <v>2.4065538047999997</v>
      </c>
      <c r="Q1054" s="55">
        <f>Table1[[#This Row],[APU
(units)]]*(1+Table1[[#This Row],[APU Trend]])^11</f>
        <v>1.4439322828799999</v>
      </c>
      <c r="R1054" s="55">
        <f>SUM(Table1[[#This Row],[Oct]:[September]])</f>
        <v>992.83410157567982</v>
      </c>
      <c r="S1054" s="55">
        <f>Table1[[#This Row],[On-Hand Stock ($)]]*Table1[[#This Row],[APU Trend]]</f>
        <v>-224.81050473491115</v>
      </c>
      <c r="T1054" s="87">
        <v>-0.4</v>
      </c>
      <c r="U1054" s="87" t="b">
        <f>IF(AND(Table1[[#This Row],[INVENTROY SIZING]]&lt;0,Table1[[#This Row],[Lead Time (days)]]&lt;30),TRUE,FALSE)</f>
        <v>1</v>
      </c>
      <c r="V1054" s="28">
        <v>0.91</v>
      </c>
      <c r="W1054" s="28">
        <f>1.65+SQRT((30)*Table1[[#This Row],[Demand variability (COV)]])+(V1054*Table1[[#This Row],[APU
(units)]])^2</f>
        <v>131181.90155248152</v>
      </c>
      <c r="X1054" s="28">
        <f>(Table1[[#This Row],[INVENTORY IN UNITS ON HAND]]-W1054)*Table1[[#This Row],[Std. Price ($)]]</f>
        <v>-711807.42681555753</v>
      </c>
      <c r="Y1054" s="28">
        <v>1.1599999999999999</v>
      </c>
      <c r="Z1054" s="28">
        <v>5</v>
      </c>
    </row>
    <row r="1055" spans="1:26" x14ac:dyDescent="0.15">
      <c r="A1055" s="31">
        <v>19941.467420390247</v>
      </c>
      <c r="B1055" s="32">
        <v>8.5485457700000005</v>
      </c>
      <c r="C1055" s="32">
        <v>552.90182109389798</v>
      </c>
      <c r="D1055" s="32">
        <f>C1055/Table1[[#This Row],[Std. Price ($)]]</f>
        <v>64.677880421981754</v>
      </c>
      <c r="E1055" s="28">
        <v>414</v>
      </c>
      <c r="F1055" s="28">
        <f>Table1[[#This Row],[APU
(units)]]*(1+Table1[[#This Row],[APU Trend]])^0</f>
        <v>414</v>
      </c>
      <c r="G1055" s="28">
        <f>Table1[[#This Row],[APU
(units)]]*(1+Table1[[#This Row],[APU Trend]])^1</f>
        <v>496.79999999999995</v>
      </c>
      <c r="H1055" s="28">
        <f>Table1[[#This Row],[APU
(units)]]*(1+Table1[[#This Row],[APU Trend]])^2</f>
        <v>596.16</v>
      </c>
      <c r="I1055" s="55">
        <f>Table1[[#This Row],[APU
(units)]]*(1+Table1[[#This Row],[APU Trend]])^3</f>
        <v>715.39199999999994</v>
      </c>
      <c r="J1055" s="55">
        <f>Table1[[#This Row],[APU
(units)]]*(1+Table1[[#This Row],[APU Trend]])^4</f>
        <v>858.47039999999993</v>
      </c>
      <c r="K1055" s="55">
        <f>Table1[[#This Row],[APU
(units)]]*(1+Table1[[#This Row],[APU Trend]])^5</f>
        <v>1030.1644799999999</v>
      </c>
      <c r="L1055" s="55">
        <f>Table1[[#This Row],[APU
(units)]]*(1+Table1[[#This Row],[APU Trend]])^6</f>
        <v>1236.1973759999998</v>
      </c>
      <c r="M1055" s="55">
        <f>Table1[[#This Row],[APU
(units)]]*(1+Table1[[#This Row],[APU Trend]])^7</f>
        <v>1483.4368511999999</v>
      </c>
      <c r="N1055" s="55">
        <f>Table1[[#This Row],[APU
(units)]]*(1+Table1[[#This Row],[APU Trend]])^8</f>
        <v>1780.1242214399997</v>
      </c>
      <c r="O1055" s="55">
        <f>Table1[[#This Row],[APU
(units)]]*(1+Table1[[#This Row],[APU Trend]])^9</f>
        <v>2136.1490657279996</v>
      </c>
      <c r="P1055" s="55">
        <f>Table1[[#This Row],[APU
(units)]]*(1+Table1[[#This Row],[APU Trend]])^10</f>
        <v>2563.3788788735997</v>
      </c>
      <c r="Q1055" s="55">
        <f>Table1[[#This Row],[APU
(units)]]*(1+Table1[[#This Row],[APU Trend]])^11</f>
        <v>3076.0546546483197</v>
      </c>
      <c r="R1055" s="55">
        <f>SUM(Table1[[#This Row],[Oct]:[September]])</f>
        <v>16386.327927889917</v>
      </c>
      <c r="S1055" s="55">
        <f>Table1[[#This Row],[On-Hand Stock ($)]]*Table1[[#This Row],[APU Trend]]</f>
        <v>110.58036421877961</v>
      </c>
      <c r="T1055" s="87">
        <v>0.2</v>
      </c>
      <c r="U1055" s="87" t="b">
        <f>IF(AND(Table1[[#This Row],[INVENTROY SIZING]]&lt;0,Table1[[#This Row],[Lead Time (days)]]&lt;30),TRUE,FALSE)</f>
        <v>0</v>
      </c>
      <c r="V1055" s="28">
        <v>0.87</v>
      </c>
      <c r="W1055" s="28">
        <f>1.65+SQRT((30)*Table1[[#This Row],[Demand variability (COV)]])+(V1055*Table1[[#This Row],[APU
(units)]])^2</f>
        <v>129735.79903591625</v>
      </c>
      <c r="X1055" s="28">
        <f>(Table1[[#This Row],[INVENTORY IN UNITS ON HAND]]-W1055)*Table1[[#This Row],[Std. Price ($)]]</f>
        <v>-1108499.5142449581</v>
      </c>
      <c r="Y1055" s="28">
        <v>0.68</v>
      </c>
      <c r="Z1055" s="28">
        <v>5</v>
      </c>
    </row>
    <row r="1056" spans="1:26" x14ac:dyDescent="0.15">
      <c r="A1056" s="31">
        <v>63307.535434066078</v>
      </c>
      <c r="B1056" s="32">
        <v>15.822946929999999</v>
      </c>
      <c r="C1056" s="32">
        <v>1135.8280254645022</v>
      </c>
      <c r="D1056" s="32">
        <f>C1056/Table1[[#This Row],[Std. Price ($)]]</f>
        <v>71.783595716357638</v>
      </c>
      <c r="E1056" s="28">
        <v>292</v>
      </c>
      <c r="F1056" s="28">
        <f>Table1[[#This Row],[APU
(units)]]*(1+Table1[[#This Row],[APU Trend]])^0</f>
        <v>292</v>
      </c>
      <c r="G1056" s="28">
        <f>Table1[[#This Row],[APU
(units)]]*(1+Table1[[#This Row],[APU Trend]])^1</f>
        <v>408.79999999999995</v>
      </c>
      <c r="H1056" s="28">
        <f>Table1[[#This Row],[APU
(units)]]*(1+Table1[[#This Row],[APU Trend]])^2</f>
        <v>572.31999999999994</v>
      </c>
      <c r="I1056" s="55">
        <f>Table1[[#This Row],[APU
(units)]]*(1+Table1[[#This Row],[APU Trend]])^3</f>
        <v>801.24799999999982</v>
      </c>
      <c r="J1056" s="55">
        <f>Table1[[#This Row],[APU
(units)]]*(1+Table1[[#This Row],[APU Trend]])^4</f>
        <v>1121.7471999999996</v>
      </c>
      <c r="K1056" s="55">
        <f>Table1[[#This Row],[APU
(units)]]*(1+Table1[[#This Row],[APU Trend]])^5</f>
        <v>1570.4460799999995</v>
      </c>
      <c r="L1056" s="55">
        <f>Table1[[#This Row],[APU
(units)]]*(1+Table1[[#This Row],[APU Trend]])^6</f>
        <v>2198.624511999999</v>
      </c>
      <c r="M1056" s="55">
        <f>Table1[[#This Row],[APU
(units)]]*(1+Table1[[#This Row],[APU Trend]])^7</f>
        <v>3078.0743167999981</v>
      </c>
      <c r="N1056" s="55">
        <f>Table1[[#This Row],[APU
(units)]]*(1+Table1[[#This Row],[APU Trend]])^8</f>
        <v>4309.3040435199973</v>
      </c>
      <c r="O1056" s="55">
        <f>Table1[[#This Row],[APU
(units)]]*(1+Table1[[#This Row],[APU Trend]])^9</f>
        <v>6033.0256609279959</v>
      </c>
      <c r="P1056" s="55">
        <f>Table1[[#This Row],[APU
(units)]]*(1+Table1[[#This Row],[APU Trend]])^10</f>
        <v>8446.2359252991937</v>
      </c>
      <c r="Q1056" s="55">
        <f>Table1[[#This Row],[APU
(units)]]*(1+Table1[[#This Row],[APU Trend]])^11</f>
        <v>11824.730295418871</v>
      </c>
      <c r="R1056" s="55">
        <f>SUM(Table1[[#This Row],[Oct]:[September]])</f>
        <v>40656.556033966059</v>
      </c>
      <c r="S1056" s="55">
        <f>Table1[[#This Row],[On-Hand Stock ($)]]*Table1[[#This Row],[APU Trend]]</f>
        <v>454.3312101858009</v>
      </c>
      <c r="T1056" s="87">
        <v>0.4</v>
      </c>
      <c r="U1056" s="87" t="b">
        <f>IF(AND(Table1[[#This Row],[INVENTROY SIZING]]&lt;0,Table1[[#This Row],[Lead Time (days)]]&lt;30),TRUE,FALSE)</f>
        <v>0</v>
      </c>
      <c r="V1056" s="28">
        <v>0.91</v>
      </c>
      <c r="W1056" s="28">
        <f>1.65+SQRT((30)*Table1[[#This Row],[Demand variability (COV)]])+(V1056*Table1[[#This Row],[APU
(units)]])^2</f>
        <v>70612.939730722937</v>
      </c>
      <c r="X1056" s="28">
        <f>(Table1[[#This Row],[INVENTORY IN UNITS ON HAND]]-W1056)*Table1[[#This Row],[Std. Price ($)]]</f>
        <v>-1116168.9699050528</v>
      </c>
      <c r="Y1056" s="28">
        <v>0.57999999999999996</v>
      </c>
      <c r="Z1056" s="28">
        <v>12</v>
      </c>
    </row>
    <row r="1057" spans="1:26" x14ac:dyDescent="0.15">
      <c r="A1057" s="31">
        <v>61734.751937022884</v>
      </c>
      <c r="B1057" s="32">
        <v>9.7609999999999992</v>
      </c>
      <c r="C1057" s="32">
        <v>237.93775533707537</v>
      </c>
      <c r="D1057" s="32">
        <f>C1057/Table1[[#This Row],[Std. Price ($)]]</f>
        <v>24.376370795725375</v>
      </c>
      <c r="E1057" s="28">
        <v>26</v>
      </c>
      <c r="F1057" s="28">
        <f>Table1[[#This Row],[APU
(units)]]*(1+Table1[[#This Row],[APU Trend]])^0</f>
        <v>26</v>
      </c>
      <c r="G1057" s="28">
        <f>Table1[[#This Row],[APU
(units)]]*(1+Table1[[#This Row],[APU Trend]])^1</f>
        <v>23.400000000000002</v>
      </c>
      <c r="H1057" s="28">
        <f>Table1[[#This Row],[APU
(units)]]*(1+Table1[[#This Row],[APU Trend]])^2</f>
        <v>21.060000000000002</v>
      </c>
      <c r="I1057" s="55">
        <f>Table1[[#This Row],[APU
(units)]]*(1+Table1[[#This Row],[APU Trend]])^3</f>
        <v>18.954000000000001</v>
      </c>
      <c r="J1057" s="55">
        <f>Table1[[#This Row],[APU
(units)]]*(1+Table1[[#This Row],[APU Trend]])^4</f>
        <v>17.058600000000002</v>
      </c>
      <c r="K1057" s="55">
        <f>Table1[[#This Row],[APU
(units)]]*(1+Table1[[#This Row],[APU Trend]])^5</f>
        <v>15.352740000000004</v>
      </c>
      <c r="L1057" s="55">
        <f>Table1[[#This Row],[APU
(units)]]*(1+Table1[[#This Row],[APU Trend]])^6</f>
        <v>13.817466000000005</v>
      </c>
      <c r="M1057" s="55">
        <f>Table1[[#This Row],[APU
(units)]]*(1+Table1[[#This Row],[APU Trend]])^7</f>
        <v>12.435719400000004</v>
      </c>
      <c r="N1057" s="55">
        <f>Table1[[#This Row],[APU
(units)]]*(1+Table1[[#This Row],[APU Trend]])^8</f>
        <v>11.192147460000005</v>
      </c>
      <c r="O1057" s="55">
        <f>Table1[[#This Row],[APU
(units)]]*(1+Table1[[#This Row],[APU Trend]])^9</f>
        <v>10.072932714000004</v>
      </c>
      <c r="P1057" s="55">
        <f>Table1[[#This Row],[APU
(units)]]*(1+Table1[[#This Row],[APU Trend]])^10</f>
        <v>9.0656394426000038</v>
      </c>
      <c r="Q1057" s="55">
        <f>Table1[[#This Row],[APU
(units)]]*(1+Table1[[#This Row],[APU Trend]])^11</f>
        <v>8.1590754983400053</v>
      </c>
      <c r="R1057" s="55">
        <f>SUM(Table1[[#This Row],[Oct]:[September]])</f>
        <v>186.56832051494004</v>
      </c>
      <c r="S1057" s="55">
        <f>Table1[[#This Row],[On-Hand Stock ($)]]*Table1[[#This Row],[APU Trend]]</f>
        <v>-23.793775533707539</v>
      </c>
      <c r="T1057" s="87">
        <v>-0.1</v>
      </c>
      <c r="U1057" s="87" t="b">
        <f>IF(AND(Table1[[#This Row],[INVENTROY SIZING]]&lt;0,Table1[[#This Row],[Lead Time (days)]]&lt;30),TRUE,FALSE)</f>
        <v>1</v>
      </c>
      <c r="V1057" s="28">
        <v>0.82</v>
      </c>
      <c r="W1057" s="28">
        <f>1.65+SQRT((30)*Table1[[#This Row],[Demand variability (COV)]])+(V1057*Table1[[#This Row],[APU
(units)]])^2</f>
        <v>462.6962450166036</v>
      </c>
      <c r="X1057" s="28">
        <f>(Table1[[#This Row],[INVENTORY IN UNITS ON HAND]]-W1057)*Table1[[#This Row],[Std. Price ($)]]</f>
        <v>-4278.4402922699919</v>
      </c>
      <c r="Y1057" s="28">
        <v>1.41</v>
      </c>
      <c r="Z1057" s="28">
        <v>16</v>
      </c>
    </row>
    <row r="1058" spans="1:26" x14ac:dyDescent="0.15">
      <c r="A1058" s="31">
        <v>14220.412620358169</v>
      </c>
      <c r="B1058" s="32">
        <v>9.7131633599999994</v>
      </c>
      <c r="C1058" s="32">
        <v>541.4615366826489</v>
      </c>
      <c r="D1058" s="32">
        <f>C1058/Table1[[#This Row],[Std. Price ($)]]</f>
        <v>55.745128195048594</v>
      </c>
      <c r="E1058" s="28">
        <v>332</v>
      </c>
      <c r="F1058" s="28">
        <f>Table1[[#This Row],[APU
(units)]]*(1+Table1[[#This Row],[APU Trend]])^0</f>
        <v>332</v>
      </c>
      <c r="G1058" s="28">
        <f>Table1[[#This Row],[APU
(units)]]*(1+Table1[[#This Row],[APU Trend]])^1</f>
        <v>730.40000000000009</v>
      </c>
      <c r="H1058" s="28">
        <f>Table1[[#This Row],[APU
(units)]]*(1+Table1[[#This Row],[APU Trend]])^2</f>
        <v>1606.8800000000003</v>
      </c>
      <c r="I1058" s="55">
        <f>Table1[[#This Row],[APU
(units)]]*(1+Table1[[#This Row],[APU Trend]])^3</f>
        <v>3535.1360000000009</v>
      </c>
      <c r="J1058" s="55">
        <f>Table1[[#This Row],[APU
(units)]]*(1+Table1[[#This Row],[APU Trend]])^4</f>
        <v>7777.2992000000022</v>
      </c>
      <c r="K1058" s="55">
        <f>Table1[[#This Row],[APU
(units)]]*(1+Table1[[#This Row],[APU Trend]])^5</f>
        <v>17110.058240000006</v>
      </c>
      <c r="L1058" s="55">
        <f>Table1[[#This Row],[APU
(units)]]*(1+Table1[[#This Row],[APU Trend]])^6</f>
        <v>37642.128128000018</v>
      </c>
      <c r="M1058" s="55">
        <f>Table1[[#This Row],[APU
(units)]]*(1+Table1[[#This Row],[APU Trend]])^7</f>
        <v>82812.681881600045</v>
      </c>
      <c r="N1058" s="55">
        <f>Table1[[#This Row],[APU
(units)]]*(1+Table1[[#This Row],[APU Trend]])^8</f>
        <v>182187.90013952009</v>
      </c>
      <c r="O1058" s="55">
        <f>Table1[[#This Row],[APU
(units)]]*(1+Table1[[#This Row],[APU Trend]])^9</f>
        <v>400813.38030694425</v>
      </c>
      <c r="P1058" s="55">
        <f>Table1[[#This Row],[APU
(units)]]*(1+Table1[[#This Row],[APU Trend]])^10</f>
        <v>881789.43667527742</v>
      </c>
      <c r="Q1058" s="55">
        <f>Table1[[#This Row],[APU
(units)]]*(1+Table1[[#This Row],[APU Trend]])^11</f>
        <v>1939936.7606856106</v>
      </c>
      <c r="R1058" s="55">
        <f>SUM(Table1[[#This Row],[Oct]:[September]])</f>
        <v>3556274.0612569526</v>
      </c>
      <c r="S1058" s="55">
        <f>Table1[[#This Row],[On-Hand Stock ($)]]*Table1[[#This Row],[APU Trend]]</f>
        <v>649.7538440191787</v>
      </c>
      <c r="T1058" s="87">
        <v>1.2</v>
      </c>
      <c r="U1058" s="87" t="b">
        <f>IF(AND(Table1[[#This Row],[INVENTROY SIZING]]&lt;0,Table1[[#This Row],[Lead Time (days)]]&lt;30),TRUE,FALSE)</f>
        <v>0</v>
      </c>
      <c r="V1058" s="28">
        <v>1</v>
      </c>
      <c r="W1058" s="28">
        <f>1.65+SQRT((30)*Table1[[#This Row],[Demand variability (COV)]])+(V1058*Table1[[#This Row],[APU
(units)]])^2</f>
        <v>110228.59957624075</v>
      </c>
      <c r="X1058" s="28">
        <f>(Table1[[#This Row],[INVENTORY IN UNITS ON HAND]]-W1058)*Table1[[#This Row],[Std. Price ($)]]</f>
        <v>-1070126.9330913704</v>
      </c>
      <c r="Y1058" s="28">
        <v>0.28999999999999998</v>
      </c>
      <c r="Z1058" s="28">
        <v>11</v>
      </c>
    </row>
    <row r="1059" spans="1:26" x14ac:dyDescent="0.15">
      <c r="A1059" s="31">
        <v>72325.83695089136</v>
      </c>
      <c r="B1059" s="32">
        <v>20.377266129999999</v>
      </c>
      <c r="C1059" s="32">
        <v>4701.3003132862705</v>
      </c>
      <c r="D1059" s="32">
        <f>C1059/Table1[[#This Row],[Std. Price ($)]]</f>
        <v>230.71300552751188</v>
      </c>
      <c r="E1059" s="28">
        <v>170</v>
      </c>
      <c r="F1059" s="28">
        <f>Table1[[#This Row],[APU
(units)]]*(1+Table1[[#This Row],[APU Trend]])^0</f>
        <v>170</v>
      </c>
      <c r="G1059" s="28">
        <f>Table1[[#This Row],[APU
(units)]]*(1+Table1[[#This Row],[APU Trend]])^1</f>
        <v>102</v>
      </c>
      <c r="H1059" s="28">
        <f>Table1[[#This Row],[APU
(units)]]*(1+Table1[[#This Row],[APU Trend]])^2</f>
        <v>61.199999999999996</v>
      </c>
      <c r="I1059" s="55">
        <f>Table1[[#This Row],[APU
(units)]]*(1+Table1[[#This Row],[APU Trend]])^3</f>
        <v>36.72</v>
      </c>
      <c r="J1059" s="55">
        <f>Table1[[#This Row],[APU
(units)]]*(1+Table1[[#This Row],[APU Trend]])^4</f>
        <v>22.032</v>
      </c>
      <c r="K1059" s="55">
        <f>Table1[[#This Row],[APU
(units)]]*(1+Table1[[#This Row],[APU Trend]])^5</f>
        <v>13.219199999999999</v>
      </c>
      <c r="L1059" s="55">
        <f>Table1[[#This Row],[APU
(units)]]*(1+Table1[[#This Row],[APU Trend]])^6</f>
        <v>7.931519999999999</v>
      </c>
      <c r="M1059" s="55">
        <f>Table1[[#This Row],[APU
(units)]]*(1+Table1[[#This Row],[APU Trend]])^7</f>
        <v>4.7589119999999996</v>
      </c>
      <c r="N1059" s="55">
        <f>Table1[[#This Row],[APU
(units)]]*(1+Table1[[#This Row],[APU Trend]])^8</f>
        <v>2.8553471999999998</v>
      </c>
      <c r="O1059" s="55">
        <f>Table1[[#This Row],[APU
(units)]]*(1+Table1[[#This Row],[APU Trend]])^9</f>
        <v>1.7132083199999999</v>
      </c>
      <c r="P1059" s="55">
        <f>Table1[[#This Row],[APU
(units)]]*(1+Table1[[#This Row],[APU Trend]])^10</f>
        <v>1.0279249919999998</v>
      </c>
      <c r="Q1059" s="55">
        <f>Table1[[#This Row],[APU
(units)]]*(1+Table1[[#This Row],[APU Trend]])^11</f>
        <v>0.61675499519999988</v>
      </c>
      <c r="R1059" s="55">
        <f>SUM(Table1[[#This Row],[Oct]:[September]])</f>
        <v>424.07486750719988</v>
      </c>
      <c r="S1059" s="55">
        <f>Table1[[#This Row],[On-Hand Stock ($)]]*Table1[[#This Row],[APU Trend]]</f>
        <v>-1880.5201253145083</v>
      </c>
      <c r="T1059" s="87">
        <v>-0.4</v>
      </c>
      <c r="U1059" s="87" t="b">
        <f>IF(AND(Table1[[#This Row],[INVENTROY SIZING]]&lt;0,Table1[[#This Row],[Lead Time (days)]]&lt;30),TRUE,FALSE)</f>
        <v>0</v>
      </c>
      <c r="V1059" s="28">
        <v>0.94</v>
      </c>
      <c r="W1059" s="28">
        <f>1.65+SQRT((30)*Table1[[#This Row],[Demand variability (COV)]])+(V1059*Table1[[#This Row],[APU
(units)]])^2</f>
        <v>25542.61950301754</v>
      </c>
      <c r="X1059" s="28">
        <f>(Table1[[#This Row],[INVENTORY IN UNITS ON HAND]]-W1059)*Table1[[#This Row],[Std. Price ($)]]</f>
        <v>-515787.45495703048</v>
      </c>
      <c r="Y1059" s="28">
        <v>0.81</v>
      </c>
      <c r="Z1059" s="28">
        <v>41</v>
      </c>
    </row>
    <row r="1060" spans="1:26" x14ac:dyDescent="0.15">
      <c r="A1060" s="31">
        <v>67214.501716335566</v>
      </c>
      <c r="B1060" s="32">
        <v>14.014559999999999</v>
      </c>
      <c r="C1060" s="32">
        <v>1362.4599101115098</v>
      </c>
      <c r="D1060" s="32">
        <f>C1060/Table1[[#This Row],[Std. Price ($)]]</f>
        <v>97.217458850760195</v>
      </c>
      <c r="E1060" s="28">
        <v>154</v>
      </c>
      <c r="F1060" s="28">
        <f>Table1[[#This Row],[APU
(units)]]*(1+Table1[[#This Row],[APU Trend]])^0</f>
        <v>154</v>
      </c>
      <c r="G1060" s="28">
        <f>Table1[[#This Row],[APU
(units)]]*(1+Table1[[#This Row],[APU Trend]])^1</f>
        <v>338.8</v>
      </c>
      <c r="H1060" s="28">
        <f>Table1[[#This Row],[APU
(units)]]*(1+Table1[[#This Row],[APU Trend]])^2</f>
        <v>745.36000000000013</v>
      </c>
      <c r="I1060" s="55">
        <f>Table1[[#This Row],[APU
(units)]]*(1+Table1[[#This Row],[APU Trend]])^3</f>
        <v>1639.7920000000006</v>
      </c>
      <c r="J1060" s="55">
        <f>Table1[[#This Row],[APU
(units)]]*(1+Table1[[#This Row],[APU Trend]])^4</f>
        <v>3607.5424000000012</v>
      </c>
      <c r="K1060" s="55">
        <f>Table1[[#This Row],[APU
(units)]]*(1+Table1[[#This Row],[APU Trend]])^5</f>
        <v>7936.5932800000028</v>
      </c>
      <c r="L1060" s="55">
        <f>Table1[[#This Row],[APU
(units)]]*(1+Table1[[#This Row],[APU Trend]])^6</f>
        <v>17460.505216000009</v>
      </c>
      <c r="M1060" s="55">
        <f>Table1[[#This Row],[APU
(units)]]*(1+Table1[[#This Row],[APU Trend]])^7</f>
        <v>38413.111475200021</v>
      </c>
      <c r="N1060" s="55">
        <f>Table1[[#This Row],[APU
(units)]]*(1+Table1[[#This Row],[APU Trend]])^8</f>
        <v>84508.845245440039</v>
      </c>
      <c r="O1060" s="55">
        <f>Table1[[#This Row],[APU
(units)]]*(1+Table1[[#This Row],[APU Trend]])^9</f>
        <v>185919.45953996811</v>
      </c>
      <c r="P1060" s="55">
        <f>Table1[[#This Row],[APU
(units)]]*(1+Table1[[#This Row],[APU Trend]])^10</f>
        <v>409022.81098792987</v>
      </c>
      <c r="Q1060" s="55">
        <f>Table1[[#This Row],[APU
(units)]]*(1+Table1[[#This Row],[APU Trend]])^11</f>
        <v>899850.18417344592</v>
      </c>
      <c r="R1060" s="55">
        <f>SUM(Table1[[#This Row],[Oct]:[September]])</f>
        <v>1649597.004317984</v>
      </c>
      <c r="S1060" s="55">
        <f>Table1[[#This Row],[On-Hand Stock ($)]]*Table1[[#This Row],[APU Trend]]</f>
        <v>1634.9518921338117</v>
      </c>
      <c r="T1060" s="87">
        <v>1.2</v>
      </c>
      <c r="U1060" s="87" t="b">
        <f>IF(AND(Table1[[#This Row],[INVENTROY SIZING]]&lt;0,Table1[[#This Row],[Lead Time (days)]]&lt;30),TRUE,FALSE)</f>
        <v>0</v>
      </c>
      <c r="V1060" s="28">
        <v>0.91</v>
      </c>
      <c r="W1060" s="28">
        <f>1.65+SQRT((30)*Table1[[#This Row],[Demand variability (COV)]])+(V1060*Table1[[#This Row],[APU
(units)]])^2</f>
        <v>19646.81938991226</v>
      </c>
      <c r="X1060" s="28">
        <f>(Table1[[#This Row],[INVENTORY IN UNITS ON HAND]]-W1060)*Table1[[#This Row],[Std. Price ($)]]</f>
        <v>-273979.06923897727</v>
      </c>
      <c r="Y1060" s="28">
        <v>1.18</v>
      </c>
      <c r="Z1060" s="28">
        <v>16</v>
      </c>
    </row>
    <row r="1061" spans="1:26" x14ac:dyDescent="0.15">
      <c r="A1061" s="31">
        <v>27441.052938984623</v>
      </c>
      <c r="B1061" s="32">
        <v>17.367699999999999</v>
      </c>
      <c r="C1061" s="32">
        <v>1202.9594468488806</v>
      </c>
      <c r="D1061" s="32">
        <f>C1061/Table1[[#This Row],[Std. Price ($)]]</f>
        <v>69.264176998041222</v>
      </c>
      <c r="E1061" s="28">
        <v>170</v>
      </c>
      <c r="F1061" s="28">
        <f>Table1[[#This Row],[APU
(units)]]*(1+Table1[[#This Row],[APU Trend]])^0</f>
        <v>170</v>
      </c>
      <c r="G1061" s="28">
        <f>Table1[[#This Row],[APU
(units)]]*(1+Table1[[#This Row],[APU Trend]])^1</f>
        <v>255</v>
      </c>
      <c r="H1061" s="28">
        <f>Table1[[#This Row],[APU
(units)]]*(1+Table1[[#This Row],[APU Trend]])^2</f>
        <v>382.5</v>
      </c>
      <c r="I1061" s="55">
        <f>Table1[[#This Row],[APU
(units)]]*(1+Table1[[#This Row],[APU Trend]])^3</f>
        <v>573.75</v>
      </c>
      <c r="J1061" s="55">
        <f>Table1[[#This Row],[APU
(units)]]*(1+Table1[[#This Row],[APU Trend]])^4</f>
        <v>860.625</v>
      </c>
      <c r="K1061" s="55">
        <f>Table1[[#This Row],[APU
(units)]]*(1+Table1[[#This Row],[APU Trend]])^5</f>
        <v>1290.9375</v>
      </c>
      <c r="L1061" s="55">
        <f>Table1[[#This Row],[APU
(units)]]*(1+Table1[[#This Row],[APU Trend]])^6</f>
        <v>1936.40625</v>
      </c>
      <c r="M1061" s="55">
        <f>Table1[[#This Row],[APU
(units)]]*(1+Table1[[#This Row],[APU Trend]])^7</f>
        <v>2904.609375</v>
      </c>
      <c r="N1061" s="55">
        <f>Table1[[#This Row],[APU
(units)]]*(1+Table1[[#This Row],[APU Trend]])^8</f>
        <v>4356.9140625</v>
      </c>
      <c r="O1061" s="55">
        <f>Table1[[#This Row],[APU
(units)]]*(1+Table1[[#This Row],[APU Trend]])^9</f>
        <v>6535.37109375</v>
      </c>
      <c r="P1061" s="55">
        <f>Table1[[#This Row],[APU
(units)]]*(1+Table1[[#This Row],[APU Trend]])^10</f>
        <v>9803.056640625</v>
      </c>
      <c r="Q1061" s="55">
        <f>Table1[[#This Row],[APU
(units)]]*(1+Table1[[#This Row],[APU Trend]])^11</f>
        <v>14704.5849609375</v>
      </c>
      <c r="R1061" s="55">
        <f>SUM(Table1[[#This Row],[Oct]:[September]])</f>
        <v>43773.7548828125</v>
      </c>
      <c r="S1061" s="55">
        <f>Table1[[#This Row],[On-Hand Stock ($)]]*Table1[[#This Row],[APU Trend]]</f>
        <v>601.47972342444029</v>
      </c>
      <c r="T1061" s="87">
        <v>0.5</v>
      </c>
      <c r="U1061" s="87" t="b">
        <f>IF(AND(Table1[[#This Row],[INVENTROY SIZING]]&lt;0,Table1[[#This Row],[Lead Time (days)]]&lt;30),TRUE,FALSE)</f>
        <v>0</v>
      </c>
      <c r="V1061" s="28">
        <v>0.95</v>
      </c>
      <c r="W1061" s="28">
        <f>1.65+SQRT((30)*Table1[[#This Row],[Demand variability (COV)]])+(V1061*Table1[[#This Row],[APU
(units)]])^2</f>
        <v>26088.643416490253</v>
      </c>
      <c r="X1061" s="28">
        <f>(Table1[[#This Row],[INVENTORY IN UNITS ON HAND]]-W1061)*Table1[[#This Row],[Std. Price ($)]]</f>
        <v>-451896.77281772887</v>
      </c>
      <c r="Y1061" s="28">
        <v>0.75</v>
      </c>
      <c r="Z1061" s="28">
        <v>16</v>
      </c>
    </row>
    <row r="1062" spans="1:26" x14ac:dyDescent="0.15">
      <c r="A1062" s="31">
        <v>55243.208909944486</v>
      </c>
      <c r="B1062" s="32">
        <v>157.20136423999998</v>
      </c>
      <c r="C1062" s="32">
        <v>110940.24427211177</v>
      </c>
      <c r="D1062" s="32">
        <f>C1062/Table1[[#This Row],[Std. Price ($)]]</f>
        <v>705.72062022781711</v>
      </c>
      <c r="E1062" s="28">
        <v>348</v>
      </c>
      <c r="F1062" s="28">
        <f>Table1[[#This Row],[APU
(units)]]*(1+Table1[[#This Row],[APU Trend]])^0</f>
        <v>348</v>
      </c>
      <c r="G1062" s="28">
        <f>Table1[[#This Row],[APU
(units)]]*(1+Table1[[#This Row],[APU Trend]])^1</f>
        <v>870</v>
      </c>
      <c r="H1062" s="28">
        <f>Table1[[#This Row],[APU
(units)]]*(1+Table1[[#This Row],[APU Trend]])^2</f>
        <v>2175</v>
      </c>
      <c r="I1062" s="55">
        <f>Table1[[#This Row],[APU
(units)]]*(1+Table1[[#This Row],[APU Trend]])^3</f>
        <v>5437.5</v>
      </c>
      <c r="J1062" s="55">
        <f>Table1[[#This Row],[APU
(units)]]*(1+Table1[[#This Row],[APU Trend]])^4</f>
        <v>13593.75</v>
      </c>
      <c r="K1062" s="55">
        <f>Table1[[#This Row],[APU
(units)]]*(1+Table1[[#This Row],[APU Trend]])^5</f>
        <v>33984.375</v>
      </c>
      <c r="L1062" s="55">
        <f>Table1[[#This Row],[APU
(units)]]*(1+Table1[[#This Row],[APU Trend]])^6</f>
        <v>84960.9375</v>
      </c>
      <c r="M1062" s="55">
        <f>Table1[[#This Row],[APU
(units)]]*(1+Table1[[#This Row],[APU Trend]])^7</f>
        <v>212402.34375</v>
      </c>
      <c r="N1062" s="55">
        <f>Table1[[#This Row],[APU
(units)]]*(1+Table1[[#This Row],[APU Trend]])^8</f>
        <v>531005.859375</v>
      </c>
      <c r="O1062" s="55">
        <f>Table1[[#This Row],[APU
(units)]]*(1+Table1[[#This Row],[APU Trend]])^9</f>
        <v>1327514.6484375</v>
      </c>
      <c r="P1062" s="55">
        <f>Table1[[#This Row],[APU
(units)]]*(1+Table1[[#This Row],[APU Trend]])^10</f>
        <v>3318786.62109375</v>
      </c>
      <c r="Q1062" s="55">
        <f>Table1[[#This Row],[APU
(units)]]*(1+Table1[[#This Row],[APU Trend]])^11</f>
        <v>8296966.552734375</v>
      </c>
      <c r="R1062" s="55">
        <f>SUM(Table1[[#This Row],[Oct]:[September]])</f>
        <v>13828045.587890625</v>
      </c>
      <c r="S1062" s="55">
        <f>Table1[[#This Row],[On-Hand Stock ($)]]*Table1[[#This Row],[APU Trend]]</f>
        <v>166410.36640816764</v>
      </c>
      <c r="T1062" s="87">
        <v>1.5</v>
      </c>
      <c r="U1062" s="87" t="b">
        <f>IF(AND(Table1[[#This Row],[INVENTROY SIZING]]&lt;0,Table1[[#This Row],[Lead Time (days)]]&lt;30),TRUE,FALSE)</f>
        <v>0</v>
      </c>
      <c r="V1062" s="28">
        <v>0.95</v>
      </c>
      <c r="W1062" s="28">
        <f>1.65+SQRT((30)*Table1[[#This Row],[Demand variability (COV)]])+(V1062*Table1[[#This Row],[APU
(units)]])^2</f>
        <v>109302.81624593625</v>
      </c>
      <c r="X1062" s="28">
        <f>(Table1[[#This Row],[INVENTORY IN UNITS ON HAND]]-W1062)*Table1[[#This Row],[Std. Price ($)]]</f>
        <v>-17071611.5848631</v>
      </c>
      <c r="Y1062" s="28">
        <v>0.77</v>
      </c>
      <c r="Z1062" s="28">
        <v>68</v>
      </c>
    </row>
    <row r="1063" spans="1:26" x14ac:dyDescent="0.15">
      <c r="A1063" s="31">
        <v>87814.61072016909</v>
      </c>
      <c r="B1063" s="32">
        <v>10.045415759999999</v>
      </c>
      <c r="C1063" s="32">
        <v>1499.7992912843258</v>
      </c>
      <c r="D1063" s="32">
        <f>C1063/Table1[[#This Row],[Std. Price ($)]]</f>
        <v>149.30186336900067</v>
      </c>
      <c r="E1063" s="28">
        <v>292</v>
      </c>
      <c r="F1063" s="28">
        <f>Table1[[#This Row],[APU
(units)]]*(1+Table1[[#This Row],[APU Trend]])^0</f>
        <v>292</v>
      </c>
      <c r="G1063" s="28">
        <f>Table1[[#This Row],[APU
(units)]]*(1+Table1[[#This Row],[APU Trend]])^1</f>
        <v>233.60000000000002</v>
      </c>
      <c r="H1063" s="28">
        <f>Table1[[#This Row],[APU
(units)]]*(1+Table1[[#This Row],[APU Trend]])^2</f>
        <v>186.88000000000002</v>
      </c>
      <c r="I1063" s="55">
        <f>Table1[[#This Row],[APU
(units)]]*(1+Table1[[#This Row],[APU Trend]])^3</f>
        <v>149.50400000000005</v>
      </c>
      <c r="J1063" s="55">
        <f>Table1[[#This Row],[APU
(units)]]*(1+Table1[[#This Row],[APU Trend]])^4</f>
        <v>119.60320000000006</v>
      </c>
      <c r="K1063" s="55">
        <f>Table1[[#This Row],[APU
(units)]]*(1+Table1[[#This Row],[APU Trend]])^5</f>
        <v>95.682560000000052</v>
      </c>
      <c r="L1063" s="55">
        <f>Table1[[#This Row],[APU
(units)]]*(1+Table1[[#This Row],[APU Trend]])^6</f>
        <v>76.546048000000042</v>
      </c>
      <c r="M1063" s="55">
        <f>Table1[[#This Row],[APU
(units)]]*(1+Table1[[#This Row],[APU Trend]])^7</f>
        <v>61.236838400000046</v>
      </c>
      <c r="N1063" s="55">
        <f>Table1[[#This Row],[APU
(units)]]*(1+Table1[[#This Row],[APU Trend]])^8</f>
        <v>48.989470720000043</v>
      </c>
      <c r="O1063" s="55">
        <f>Table1[[#This Row],[APU
(units)]]*(1+Table1[[#This Row],[APU Trend]])^9</f>
        <v>39.191576576000038</v>
      </c>
      <c r="P1063" s="55">
        <f>Table1[[#This Row],[APU
(units)]]*(1+Table1[[#This Row],[APU Trend]])^10</f>
        <v>31.353261260800032</v>
      </c>
      <c r="Q1063" s="55">
        <f>Table1[[#This Row],[APU
(units)]]*(1+Table1[[#This Row],[APU Trend]])^11</f>
        <v>25.082609008640027</v>
      </c>
      <c r="R1063" s="55">
        <f>SUM(Table1[[#This Row],[Oct]:[September]])</f>
        <v>1359.6695639654406</v>
      </c>
      <c r="S1063" s="55">
        <f>Table1[[#This Row],[On-Hand Stock ($)]]*Table1[[#This Row],[APU Trend]]</f>
        <v>-299.95985825686518</v>
      </c>
      <c r="T1063" s="87">
        <v>-0.2</v>
      </c>
      <c r="U1063" s="87" t="b">
        <f>IF(AND(Table1[[#This Row],[INVENTROY SIZING]]&lt;0,Table1[[#This Row],[Lead Time (days)]]&lt;30),TRUE,FALSE)</f>
        <v>1</v>
      </c>
      <c r="V1063" s="28">
        <v>0.95</v>
      </c>
      <c r="W1063" s="28">
        <f>1.65+SQRT((30)*Table1[[#This Row],[Demand variability (COV)]])+(V1063*Table1[[#This Row],[APU
(units)]])^2</f>
        <v>76956.893302354278</v>
      </c>
      <c r="X1063" s="28">
        <f>(Table1[[#This Row],[INVENTORY IN UNITS ON HAND]]-W1063)*Table1[[#This Row],[Std. Price ($)]]</f>
        <v>-771564.18952882383</v>
      </c>
      <c r="Y1063" s="28">
        <v>0.67</v>
      </c>
      <c r="Z1063" s="28">
        <v>21</v>
      </c>
    </row>
    <row r="1064" spans="1:26" x14ac:dyDescent="0.15">
      <c r="A1064" s="31">
        <v>33690.348636499853</v>
      </c>
      <c r="B1064" s="32">
        <v>17.772523929999998</v>
      </c>
      <c r="C1064" s="32">
        <v>3236.4785899854205</v>
      </c>
      <c r="D1064" s="32">
        <f>C1064/Table1[[#This Row],[Std. Price ($)]]</f>
        <v>182.10573820200341</v>
      </c>
      <c r="E1064" s="28">
        <v>340</v>
      </c>
      <c r="F1064" s="28">
        <f>Table1[[#This Row],[APU
(units)]]*(1+Table1[[#This Row],[APU Trend]])^0</f>
        <v>340</v>
      </c>
      <c r="G1064" s="28">
        <f>Table1[[#This Row],[APU
(units)]]*(1+Table1[[#This Row],[APU Trend]])^1</f>
        <v>408</v>
      </c>
      <c r="H1064" s="28">
        <f>Table1[[#This Row],[APU
(units)]]*(1+Table1[[#This Row],[APU Trend]])^2</f>
        <v>489.59999999999997</v>
      </c>
      <c r="I1064" s="55">
        <f>Table1[[#This Row],[APU
(units)]]*(1+Table1[[#This Row],[APU Trend]])^3</f>
        <v>587.52</v>
      </c>
      <c r="J1064" s="55">
        <f>Table1[[#This Row],[APU
(units)]]*(1+Table1[[#This Row],[APU Trend]])^4</f>
        <v>705.024</v>
      </c>
      <c r="K1064" s="55">
        <f>Table1[[#This Row],[APU
(units)]]*(1+Table1[[#This Row],[APU Trend]])^5</f>
        <v>846.02879999999993</v>
      </c>
      <c r="L1064" s="55">
        <f>Table1[[#This Row],[APU
(units)]]*(1+Table1[[#This Row],[APU Trend]])^6</f>
        <v>1015.2345599999999</v>
      </c>
      <c r="M1064" s="55">
        <f>Table1[[#This Row],[APU
(units)]]*(1+Table1[[#This Row],[APU Trend]])^7</f>
        <v>1218.2814719999999</v>
      </c>
      <c r="N1064" s="55">
        <f>Table1[[#This Row],[APU
(units)]]*(1+Table1[[#This Row],[APU Trend]])^8</f>
        <v>1461.9377663999999</v>
      </c>
      <c r="O1064" s="55">
        <f>Table1[[#This Row],[APU
(units)]]*(1+Table1[[#This Row],[APU Trend]])^9</f>
        <v>1754.3253196799999</v>
      </c>
      <c r="P1064" s="55">
        <f>Table1[[#This Row],[APU
(units)]]*(1+Table1[[#This Row],[APU Trend]])^10</f>
        <v>2105.1903836159995</v>
      </c>
      <c r="Q1064" s="55">
        <f>Table1[[#This Row],[APU
(units)]]*(1+Table1[[#This Row],[APU Trend]])^11</f>
        <v>2526.2284603391995</v>
      </c>
      <c r="R1064" s="55">
        <f>SUM(Table1[[#This Row],[Oct]:[September]])</f>
        <v>13457.370762035198</v>
      </c>
      <c r="S1064" s="55">
        <f>Table1[[#This Row],[On-Hand Stock ($)]]*Table1[[#This Row],[APU Trend]]</f>
        <v>647.29571799708413</v>
      </c>
      <c r="T1064" s="87">
        <v>0.2</v>
      </c>
      <c r="U1064" s="87" t="b">
        <f>IF(AND(Table1[[#This Row],[INVENTROY SIZING]]&lt;0,Table1[[#This Row],[Lead Time (days)]]&lt;30),TRUE,FALSE)</f>
        <v>0</v>
      </c>
      <c r="V1064" s="28">
        <v>1</v>
      </c>
      <c r="W1064" s="28">
        <f>1.65+SQRT((30)*Table1[[#This Row],[Demand variability (COV)]])+(V1064*Table1[[#This Row],[APU
(units)]])^2</f>
        <v>115605.28318042491</v>
      </c>
      <c r="X1064" s="28">
        <f>(Table1[[#This Row],[INVENTORY IN UNITS ON HAND]]-W1064)*Table1[[#This Row],[Std. Price ($)]]</f>
        <v>-2051361.1831685426</v>
      </c>
      <c r="Y1064" s="28">
        <v>0.44</v>
      </c>
      <c r="Z1064" s="28">
        <v>28</v>
      </c>
    </row>
    <row r="1065" spans="1:26" x14ac:dyDescent="0.15">
      <c r="A1065" s="31">
        <v>20175.184739688113</v>
      </c>
      <c r="B1065" s="32">
        <v>5.8301623099999995</v>
      </c>
      <c r="C1065" s="32">
        <v>4944.6876092072562</v>
      </c>
      <c r="D1065" s="32">
        <f>C1065/Table1[[#This Row],[Std. Price ($)]]</f>
        <v>848.1217753965509</v>
      </c>
      <c r="E1065" s="28">
        <v>380</v>
      </c>
      <c r="F1065" s="28">
        <f>Table1[[#This Row],[APU
(units)]]*(1+Table1[[#This Row],[APU Trend]])^0</f>
        <v>380</v>
      </c>
      <c r="G1065" s="28">
        <f>Table1[[#This Row],[APU
(units)]]*(1+Table1[[#This Row],[APU Trend]])^1</f>
        <v>456</v>
      </c>
      <c r="H1065" s="28">
        <f>Table1[[#This Row],[APU
(units)]]*(1+Table1[[#This Row],[APU Trend]])^2</f>
        <v>547.19999999999993</v>
      </c>
      <c r="I1065" s="55">
        <f>Table1[[#This Row],[APU
(units)]]*(1+Table1[[#This Row],[APU Trend]])^3</f>
        <v>656.64</v>
      </c>
      <c r="J1065" s="55">
        <f>Table1[[#This Row],[APU
(units)]]*(1+Table1[[#This Row],[APU Trend]])^4</f>
        <v>787.96799999999996</v>
      </c>
      <c r="K1065" s="55">
        <f>Table1[[#This Row],[APU
(units)]]*(1+Table1[[#This Row],[APU Trend]])^5</f>
        <v>945.5616</v>
      </c>
      <c r="L1065" s="55">
        <f>Table1[[#This Row],[APU
(units)]]*(1+Table1[[#This Row],[APU Trend]])^6</f>
        <v>1134.67392</v>
      </c>
      <c r="M1065" s="55">
        <f>Table1[[#This Row],[APU
(units)]]*(1+Table1[[#This Row],[APU Trend]])^7</f>
        <v>1361.6087039999998</v>
      </c>
      <c r="N1065" s="55">
        <f>Table1[[#This Row],[APU
(units)]]*(1+Table1[[#This Row],[APU Trend]])^8</f>
        <v>1633.9304447999998</v>
      </c>
      <c r="O1065" s="55">
        <f>Table1[[#This Row],[APU
(units)]]*(1+Table1[[#This Row],[APU Trend]])^9</f>
        <v>1960.7165337599997</v>
      </c>
      <c r="P1065" s="55">
        <f>Table1[[#This Row],[APU
(units)]]*(1+Table1[[#This Row],[APU Trend]])^10</f>
        <v>2352.8598405119997</v>
      </c>
      <c r="Q1065" s="55">
        <f>Table1[[#This Row],[APU
(units)]]*(1+Table1[[#This Row],[APU Trend]])^11</f>
        <v>2823.4318086143994</v>
      </c>
      <c r="R1065" s="55">
        <f>SUM(Table1[[#This Row],[Oct]:[September]])</f>
        <v>15040.590851686398</v>
      </c>
      <c r="S1065" s="55">
        <f>Table1[[#This Row],[On-Hand Stock ($)]]*Table1[[#This Row],[APU Trend]]</f>
        <v>988.93752184145126</v>
      </c>
      <c r="T1065" s="87">
        <v>0.2</v>
      </c>
      <c r="U1065" s="87" t="b">
        <f>IF(AND(Table1[[#This Row],[INVENTROY SIZING]]&lt;0,Table1[[#This Row],[Lead Time (days)]]&lt;30),TRUE,FALSE)</f>
        <v>0</v>
      </c>
      <c r="V1065" s="28">
        <v>1</v>
      </c>
      <c r="W1065" s="28">
        <f>1.65+SQRT((30)*Table1[[#This Row],[Demand variability (COV)]])+(V1065*Table1[[#This Row],[APU
(units)]])^2</f>
        <v>144411.83822850155</v>
      </c>
      <c r="X1065" s="28">
        <f>(Table1[[#This Row],[INVENTORY IN UNITS ON HAND]]-W1065)*Table1[[#This Row],[Std. Price ($)]]</f>
        <v>-836999.76874841959</v>
      </c>
      <c r="Y1065" s="28">
        <v>3.46</v>
      </c>
      <c r="Z1065" s="28">
        <v>16</v>
      </c>
    </row>
    <row r="1066" spans="1:26" x14ac:dyDescent="0.15">
      <c r="A1066" s="31">
        <v>58204.415918225539</v>
      </c>
      <c r="B1066" s="32">
        <v>6.6649999999999991</v>
      </c>
      <c r="C1066" s="32">
        <v>1142.1766089066666</v>
      </c>
      <c r="D1066" s="32">
        <f>C1066/Table1[[#This Row],[Std. Price ($)]]</f>
        <v>171.36933366941736</v>
      </c>
      <c r="E1066" s="28">
        <v>308</v>
      </c>
      <c r="F1066" s="28">
        <f>Table1[[#This Row],[APU
(units)]]*(1+Table1[[#This Row],[APU Trend]])^0</f>
        <v>308</v>
      </c>
      <c r="G1066" s="28">
        <f>Table1[[#This Row],[APU
(units)]]*(1+Table1[[#This Row],[APU Trend]])^1</f>
        <v>369.59999999999997</v>
      </c>
      <c r="H1066" s="28">
        <f>Table1[[#This Row],[APU
(units)]]*(1+Table1[[#This Row],[APU Trend]])^2</f>
        <v>443.52</v>
      </c>
      <c r="I1066" s="55">
        <f>Table1[[#This Row],[APU
(units)]]*(1+Table1[[#This Row],[APU Trend]])^3</f>
        <v>532.22400000000005</v>
      </c>
      <c r="J1066" s="55">
        <f>Table1[[#This Row],[APU
(units)]]*(1+Table1[[#This Row],[APU Trend]])^4</f>
        <v>638.66879999999992</v>
      </c>
      <c r="K1066" s="55">
        <f>Table1[[#This Row],[APU
(units)]]*(1+Table1[[#This Row],[APU Trend]])^5</f>
        <v>766.40255999999999</v>
      </c>
      <c r="L1066" s="55">
        <f>Table1[[#This Row],[APU
(units)]]*(1+Table1[[#This Row],[APU Trend]])^6</f>
        <v>919.68307199999992</v>
      </c>
      <c r="M1066" s="55">
        <f>Table1[[#This Row],[APU
(units)]]*(1+Table1[[#This Row],[APU Trend]])^7</f>
        <v>1103.6196863999999</v>
      </c>
      <c r="N1066" s="55">
        <f>Table1[[#This Row],[APU
(units)]]*(1+Table1[[#This Row],[APU Trend]])^8</f>
        <v>1324.3436236799998</v>
      </c>
      <c r="O1066" s="55">
        <f>Table1[[#This Row],[APU
(units)]]*(1+Table1[[#This Row],[APU Trend]])^9</f>
        <v>1589.2123484159997</v>
      </c>
      <c r="P1066" s="55">
        <f>Table1[[#This Row],[APU
(units)]]*(1+Table1[[#This Row],[APU Trend]])^10</f>
        <v>1907.0548180991998</v>
      </c>
      <c r="Q1066" s="55">
        <f>Table1[[#This Row],[APU
(units)]]*(1+Table1[[#This Row],[APU Trend]])^11</f>
        <v>2288.4657817190396</v>
      </c>
      <c r="R1066" s="55">
        <f>SUM(Table1[[#This Row],[Oct]:[September]])</f>
        <v>12190.794690314238</v>
      </c>
      <c r="S1066" s="55">
        <f>Table1[[#This Row],[On-Hand Stock ($)]]*Table1[[#This Row],[APU Trend]]</f>
        <v>228.43532178133333</v>
      </c>
      <c r="T1066" s="87">
        <v>0.2</v>
      </c>
      <c r="U1066" s="87" t="b">
        <f>IF(AND(Table1[[#This Row],[INVENTROY SIZING]]&lt;0,Table1[[#This Row],[Lead Time (days)]]&lt;30),TRUE,FALSE)</f>
        <v>0</v>
      </c>
      <c r="V1066" s="28">
        <v>1</v>
      </c>
      <c r="W1066" s="28">
        <f>1.65+SQRT((30)*Table1[[#This Row],[Demand variability (COV)]])+(V1066*Table1[[#This Row],[APU
(units)]])^2</f>
        <v>94869.927849927248</v>
      </c>
      <c r="X1066" s="28">
        <f>(Table1[[#This Row],[INVENTORY IN UNITS ON HAND]]-W1066)*Table1[[#This Row],[Std. Price ($)]]</f>
        <v>-631165.89251085836</v>
      </c>
      <c r="Y1066" s="28">
        <v>0.61</v>
      </c>
      <c r="Z1066" s="28">
        <v>16</v>
      </c>
    </row>
    <row r="1067" spans="1:26" x14ac:dyDescent="0.15">
      <c r="A1067" s="31">
        <v>57256.541020920784</v>
      </c>
      <c r="B1067" s="32">
        <v>17.960669999999997</v>
      </c>
      <c r="C1067" s="32">
        <v>910.63560629946653</v>
      </c>
      <c r="D1067" s="32">
        <f>C1067/Table1[[#This Row],[Std. Price ($)]]</f>
        <v>50.701650122153943</v>
      </c>
      <c r="E1067" s="28">
        <v>146</v>
      </c>
      <c r="F1067" s="28">
        <f>Table1[[#This Row],[APU
(units)]]*(1+Table1[[#This Row],[APU Trend]])^0</f>
        <v>146</v>
      </c>
      <c r="G1067" s="28">
        <f>Table1[[#This Row],[APU
(units)]]*(1+Table1[[#This Row],[APU Trend]])^1</f>
        <v>116.80000000000001</v>
      </c>
      <c r="H1067" s="28">
        <f>Table1[[#This Row],[APU
(units)]]*(1+Table1[[#This Row],[APU Trend]])^2</f>
        <v>93.440000000000012</v>
      </c>
      <c r="I1067" s="55">
        <f>Table1[[#This Row],[APU
(units)]]*(1+Table1[[#This Row],[APU Trend]])^3</f>
        <v>74.752000000000024</v>
      </c>
      <c r="J1067" s="55">
        <f>Table1[[#This Row],[APU
(units)]]*(1+Table1[[#This Row],[APU Trend]])^4</f>
        <v>59.801600000000029</v>
      </c>
      <c r="K1067" s="55">
        <f>Table1[[#This Row],[APU
(units)]]*(1+Table1[[#This Row],[APU Trend]])^5</f>
        <v>47.841280000000026</v>
      </c>
      <c r="L1067" s="55">
        <f>Table1[[#This Row],[APU
(units)]]*(1+Table1[[#This Row],[APU Trend]])^6</f>
        <v>38.273024000000021</v>
      </c>
      <c r="M1067" s="55">
        <f>Table1[[#This Row],[APU
(units)]]*(1+Table1[[#This Row],[APU Trend]])^7</f>
        <v>30.618419200000023</v>
      </c>
      <c r="N1067" s="55">
        <f>Table1[[#This Row],[APU
(units)]]*(1+Table1[[#This Row],[APU Trend]])^8</f>
        <v>24.494735360000021</v>
      </c>
      <c r="O1067" s="55">
        <f>Table1[[#This Row],[APU
(units)]]*(1+Table1[[#This Row],[APU Trend]])^9</f>
        <v>19.595788288000019</v>
      </c>
      <c r="P1067" s="55">
        <f>Table1[[#This Row],[APU
(units)]]*(1+Table1[[#This Row],[APU Trend]])^10</f>
        <v>15.676630630400016</v>
      </c>
      <c r="Q1067" s="55">
        <f>Table1[[#This Row],[APU
(units)]]*(1+Table1[[#This Row],[APU Trend]])^11</f>
        <v>12.541304504320014</v>
      </c>
      <c r="R1067" s="55">
        <f>SUM(Table1[[#This Row],[Oct]:[September]])</f>
        <v>679.8347819827203</v>
      </c>
      <c r="S1067" s="55">
        <f>Table1[[#This Row],[On-Hand Stock ($)]]*Table1[[#This Row],[APU Trend]]</f>
        <v>-182.12712125989333</v>
      </c>
      <c r="T1067" s="87">
        <v>-0.2</v>
      </c>
      <c r="U1067" s="87" t="b">
        <f>IF(AND(Table1[[#This Row],[INVENTROY SIZING]]&lt;0,Table1[[#This Row],[Lead Time (days)]]&lt;30),TRUE,FALSE)</f>
        <v>1</v>
      </c>
      <c r="V1067" s="28">
        <v>1</v>
      </c>
      <c r="W1067" s="28">
        <f>1.65+SQRT((30)*Table1[[#This Row],[Demand variability (COV)]])+(V1067*Table1[[#This Row],[APU
(units)]])^2</f>
        <v>21322.846152422706</v>
      </c>
      <c r="X1067" s="28">
        <f>(Table1[[#This Row],[INVENTORY IN UNITS ON HAND]]-W1067)*Table1[[#This Row],[Std. Price ($)]]</f>
        <v>-382061.96759813436</v>
      </c>
      <c r="Y1067" s="28">
        <v>0.9</v>
      </c>
      <c r="Z1067" s="28">
        <v>8</v>
      </c>
    </row>
    <row r="1068" spans="1:26" x14ac:dyDescent="0.15">
      <c r="A1068" s="31">
        <v>98215.010818266615</v>
      </c>
      <c r="B1068" s="32">
        <v>33.978208699999996</v>
      </c>
      <c r="C1068" s="32">
        <v>1110.2605649810359</v>
      </c>
      <c r="D1068" s="32">
        <f>C1068/Table1[[#This Row],[Std. Price ($)]]</f>
        <v>32.675665005878784</v>
      </c>
      <c r="E1068" s="28">
        <v>260</v>
      </c>
      <c r="F1068" s="28">
        <f>Table1[[#This Row],[APU
(units)]]*(1+Table1[[#This Row],[APU Trend]])^0</f>
        <v>260</v>
      </c>
      <c r="G1068" s="28">
        <f>Table1[[#This Row],[APU
(units)]]*(1+Table1[[#This Row],[APU Trend]])^1</f>
        <v>416</v>
      </c>
      <c r="H1068" s="28">
        <f>Table1[[#This Row],[APU
(units)]]*(1+Table1[[#This Row],[APU Trend]])^2</f>
        <v>665.60000000000014</v>
      </c>
      <c r="I1068" s="55">
        <f>Table1[[#This Row],[APU
(units)]]*(1+Table1[[#This Row],[APU Trend]])^3</f>
        <v>1064.9600000000003</v>
      </c>
      <c r="J1068" s="55">
        <f>Table1[[#This Row],[APU
(units)]]*(1+Table1[[#This Row],[APU Trend]])^4</f>
        <v>1703.9360000000008</v>
      </c>
      <c r="K1068" s="55">
        <f>Table1[[#This Row],[APU
(units)]]*(1+Table1[[#This Row],[APU Trend]])^5</f>
        <v>2726.2976000000017</v>
      </c>
      <c r="L1068" s="55">
        <f>Table1[[#This Row],[APU
(units)]]*(1+Table1[[#This Row],[APU Trend]])^6</f>
        <v>4362.0761600000023</v>
      </c>
      <c r="M1068" s="55">
        <f>Table1[[#This Row],[APU
(units)]]*(1+Table1[[#This Row],[APU Trend]])^7</f>
        <v>6979.321856000005</v>
      </c>
      <c r="N1068" s="55">
        <f>Table1[[#This Row],[APU
(units)]]*(1+Table1[[#This Row],[APU Trend]])^8</f>
        <v>11166.914969600009</v>
      </c>
      <c r="O1068" s="55">
        <f>Table1[[#This Row],[APU
(units)]]*(1+Table1[[#This Row],[APU Trend]])^9</f>
        <v>17867.063951360014</v>
      </c>
      <c r="P1068" s="55">
        <f>Table1[[#This Row],[APU
(units)]]*(1+Table1[[#This Row],[APU Trend]])^10</f>
        <v>28587.30232217603</v>
      </c>
      <c r="Q1068" s="55">
        <f>Table1[[#This Row],[APU
(units)]]*(1+Table1[[#This Row],[APU Trend]])^11</f>
        <v>45739.683715481646</v>
      </c>
      <c r="R1068" s="55">
        <f>SUM(Table1[[#This Row],[Oct]:[September]])</f>
        <v>121539.15657461771</v>
      </c>
      <c r="S1068" s="55">
        <f>Table1[[#This Row],[On-Hand Stock ($)]]*Table1[[#This Row],[APU Trend]]</f>
        <v>666.15633898862154</v>
      </c>
      <c r="T1068" s="87">
        <v>0.6</v>
      </c>
      <c r="U1068" s="87" t="b">
        <f>IF(AND(Table1[[#This Row],[INVENTROY SIZING]]&lt;0,Table1[[#This Row],[Lead Time (days)]]&lt;30),TRUE,FALSE)</f>
        <v>0</v>
      </c>
      <c r="V1068" s="28">
        <v>0.7</v>
      </c>
      <c r="W1068" s="28">
        <f>1.65+SQRT((30)*Table1[[#This Row],[Demand variability (COV)]])+(V1068*Table1[[#This Row],[APU
(units)]])^2</f>
        <v>33130.265192303683</v>
      </c>
      <c r="X1068" s="28">
        <f>(Table1[[#This Row],[INVENTORY IN UNITS ON HAND]]-W1068)*Table1[[#This Row],[Std. Price ($)]]</f>
        <v>-1124596.8044254589</v>
      </c>
      <c r="Y1068" s="28">
        <v>0.71</v>
      </c>
      <c r="Z1068" s="28">
        <v>5</v>
      </c>
    </row>
    <row r="1069" spans="1:26" x14ac:dyDescent="0.15">
      <c r="A1069" s="31">
        <v>25223.157191800681</v>
      </c>
      <c r="B1069" s="32">
        <v>8.9009999999999998</v>
      </c>
      <c r="C1069" s="32">
        <v>876.36698041381783</v>
      </c>
      <c r="D1069" s="32">
        <f>C1069/Table1[[#This Row],[Std. Price ($)]]</f>
        <v>98.457137446783264</v>
      </c>
      <c r="E1069" s="28">
        <v>332</v>
      </c>
      <c r="F1069" s="28">
        <f>Table1[[#This Row],[APU
(units)]]*(1+Table1[[#This Row],[APU Trend]])^0</f>
        <v>332</v>
      </c>
      <c r="G1069" s="28">
        <f>Table1[[#This Row],[APU
(units)]]*(1+Table1[[#This Row],[APU Trend]])^1</f>
        <v>298.8</v>
      </c>
      <c r="H1069" s="28">
        <f>Table1[[#This Row],[APU
(units)]]*(1+Table1[[#This Row],[APU Trend]])^2</f>
        <v>268.92</v>
      </c>
      <c r="I1069" s="55">
        <f>Table1[[#This Row],[APU
(units)]]*(1+Table1[[#This Row],[APU Trend]])^3</f>
        <v>242.02800000000002</v>
      </c>
      <c r="J1069" s="55">
        <f>Table1[[#This Row],[APU
(units)]]*(1+Table1[[#This Row],[APU Trend]])^4</f>
        <v>217.82520000000005</v>
      </c>
      <c r="K1069" s="55">
        <f>Table1[[#This Row],[APU
(units)]]*(1+Table1[[#This Row],[APU Trend]])^5</f>
        <v>196.04268000000005</v>
      </c>
      <c r="L1069" s="55">
        <f>Table1[[#This Row],[APU
(units)]]*(1+Table1[[#This Row],[APU Trend]])^6</f>
        <v>176.43841200000006</v>
      </c>
      <c r="M1069" s="55">
        <f>Table1[[#This Row],[APU
(units)]]*(1+Table1[[#This Row],[APU Trend]])^7</f>
        <v>158.79457080000003</v>
      </c>
      <c r="N1069" s="55">
        <f>Table1[[#This Row],[APU
(units)]]*(1+Table1[[#This Row],[APU Trend]])^8</f>
        <v>142.91511372000005</v>
      </c>
      <c r="O1069" s="55">
        <f>Table1[[#This Row],[APU
(units)]]*(1+Table1[[#This Row],[APU Trend]])^9</f>
        <v>128.62360234800005</v>
      </c>
      <c r="P1069" s="55">
        <f>Table1[[#This Row],[APU
(units)]]*(1+Table1[[#This Row],[APU Trend]])^10</f>
        <v>115.76124211320005</v>
      </c>
      <c r="Q1069" s="55">
        <f>Table1[[#This Row],[APU
(units)]]*(1+Table1[[#This Row],[APU Trend]])^11</f>
        <v>104.18511790188006</v>
      </c>
      <c r="R1069" s="55">
        <f>SUM(Table1[[#This Row],[Oct]:[September]])</f>
        <v>2382.33393888308</v>
      </c>
      <c r="S1069" s="55">
        <f>Table1[[#This Row],[On-Hand Stock ($)]]*Table1[[#This Row],[APU Trend]]</f>
        <v>-87.636698041381791</v>
      </c>
      <c r="T1069" s="87">
        <v>-0.1</v>
      </c>
      <c r="U1069" s="87" t="b">
        <f>IF(AND(Table1[[#This Row],[INVENTROY SIZING]]&lt;0,Table1[[#This Row],[Lead Time (days)]]&lt;30),TRUE,FALSE)</f>
        <v>1</v>
      </c>
      <c r="V1069" s="28">
        <v>0.88</v>
      </c>
      <c r="W1069" s="28">
        <f>1.65+SQRT((30)*Table1[[#This Row],[Demand variability (COV)]])+(V1069*Table1[[#This Row],[APU
(units)]])^2</f>
        <v>85363.66532526644</v>
      </c>
      <c r="X1069" s="28">
        <f>(Table1[[#This Row],[INVENTORY IN UNITS ON HAND]]-W1069)*Table1[[#This Row],[Std. Price ($)]]</f>
        <v>-758945.61807978281</v>
      </c>
      <c r="Y1069" s="28">
        <v>0.69</v>
      </c>
      <c r="Z1069" s="28">
        <v>8</v>
      </c>
    </row>
    <row r="1070" spans="1:26" x14ac:dyDescent="0.15">
      <c r="A1070" s="31">
        <v>56345.057541043352</v>
      </c>
      <c r="B1070" s="32">
        <v>27.623629999999995</v>
      </c>
      <c r="C1070" s="32">
        <v>4969.3057478240007</v>
      </c>
      <c r="D1070" s="32">
        <f>C1070/Table1[[#This Row],[Std. Price ($)]]</f>
        <v>179.89329236686132</v>
      </c>
      <c r="E1070" s="28">
        <v>300</v>
      </c>
      <c r="F1070" s="28">
        <f>Table1[[#This Row],[APU
(units)]]*(1+Table1[[#This Row],[APU Trend]])^0</f>
        <v>300</v>
      </c>
      <c r="G1070" s="28">
        <f>Table1[[#This Row],[APU
(units)]]*(1+Table1[[#This Row],[APU Trend]])^1</f>
        <v>420</v>
      </c>
      <c r="H1070" s="28">
        <f>Table1[[#This Row],[APU
(units)]]*(1+Table1[[#This Row],[APU Trend]])^2</f>
        <v>587.99999999999989</v>
      </c>
      <c r="I1070" s="55">
        <f>Table1[[#This Row],[APU
(units)]]*(1+Table1[[#This Row],[APU Trend]])^3</f>
        <v>823.19999999999982</v>
      </c>
      <c r="J1070" s="55">
        <f>Table1[[#This Row],[APU
(units)]]*(1+Table1[[#This Row],[APU Trend]])^4</f>
        <v>1152.4799999999996</v>
      </c>
      <c r="K1070" s="55">
        <f>Table1[[#This Row],[APU
(units)]]*(1+Table1[[#This Row],[APU Trend]])^5</f>
        <v>1613.4719999999995</v>
      </c>
      <c r="L1070" s="55">
        <f>Table1[[#This Row],[APU
(units)]]*(1+Table1[[#This Row],[APU Trend]])^6</f>
        <v>2258.860799999999</v>
      </c>
      <c r="M1070" s="55">
        <f>Table1[[#This Row],[APU
(units)]]*(1+Table1[[#This Row],[APU Trend]])^7</f>
        <v>3162.4051199999981</v>
      </c>
      <c r="N1070" s="55">
        <f>Table1[[#This Row],[APU
(units)]]*(1+Table1[[#This Row],[APU Trend]])^8</f>
        <v>4427.367167999997</v>
      </c>
      <c r="O1070" s="55">
        <f>Table1[[#This Row],[APU
(units)]]*(1+Table1[[#This Row],[APU Trend]])^9</f>
        <v>6198.3140351999955</v>
      </c>
      <c r="P1070" s="55">
        <f>Table1[[#This Row],[APU
(units)]]*(1+Table1[[#This Row],[APU Trend]])^10</f>
        <v>8677.639649279994</v>
      </c>
      <c r="Q1070" s="55">
        <f>Table1[[#This Row],[APU
(units)]]*(1+Table1[[#This Row],[APU Trend]])^11</f>
        <v>12148.69550899199</v>
      </c>
      <c r="R1070" s="55">
        <f>SUM(Table1[[#This Row],[Oct]:[September]])</f>
        <v>41770.434281471971</v>
      </c>
      <c r="S1070" s="55">
        <f>Table1[[#This Row],[On-Hand Stock ($)]]*Table1[[#This Row],[APU Trend]]</f>
        <v>1987.7222991296003</v>
      </c>
      <c r="T1070" s="87">
        <v>0.4</v>
      </c>
      <c r="U1070" s="87" t="b">
        <f>IF(AND(Table1[[#This Row],[INVENTROY SIZING]]&lt;0,Table1[[#This Row],[Lead Time (days)]]&lt;30),TRUE,FALSE)</f>
        <v>0</v>
      </c>
      <c r="V1070" s="28">
        <v>1</v>
      </c>
      <c r="W1070" s="28">
        <f>1.65+SQRT((30)*Table1[[#This Row],[Demand variability (COV)]])+(V1070*Table1[[#This Row],[APU
(units)]])^2</f>
        <v>90006.960367218941</v>
      </c>
      <c r="X1070" s="28">
        <f>(Table1[[#This Row],[INVENTORY IN UNITS ON HAND]]-W1070)*Table1[[#This Row],[Std. Price ($)]]</f>
        <v>-2481349.6648608958</v>
      </c>
      <c r="Y1070" s="28">
        <v>0.94</v>
      </c>
      <c r="Z1070" s="28">
        <v>16</v>
      </c>
    </row>
    <row r="1071" spans="1:26" x14ac:dyDescent="0.15">
      <c r="A1071" s="31">
        <v>5409.5305843811502</v>
      </c>
      <c r="B1071" s="32">
        <v>18.075982239999998</v>
      </c>
      <c r="C1071" s="32">
        <v>2440.099255515694</v>
      </c>
      <c r="D1071" s="32">
        <f>C1071/Table1[[#This Row],[Std. Price ($)]]</f>
        <v>134.99123992919425</v>
      </c>
      <c r="E1071" s="28">
        <v>372</v>
      </c>
      <c r="F1071" s="28">
        <f>Table1[[#This Row],[APU
(units)]]*(1+Table1[[#This Row],[APU Trend]])^0</f>
        <v>372</v>
      </c>
      <c r="G1071" s="28">
        <f>Table1[[#This Row],[APU
(units)]]*(1+Table1[[#This Row],[APU Trend]])^1</f>
        <v>669.6</v>
      </c>
      <c r="H1071" s="28">
        <f>Table1[[#This Row],[APU
(units)]]*(1+Table1[[#This Row],[APU Trend]])^2</f>
        <v>1205.28</v>
      </c>
      <c r="I1071" s="55">
        <f>Table1[[#This Row],[APU
(units)]]*(1+Table1[[#This Row],[APU Trend]])^3</f>
        <v>2169.5040000000004</v>
      </c>
      <c r="J1071" s="55">
        <f>Table1[[#This Row],[APU
(units)]]*(1+Table1[[#This Row],[APU Trend]])^4</f>
        <v>3905.1072000000008</v>
      </c>
      <c r="K1071" s="55">
        <f>Table1[[#This Row],[APU
(units)]]*(1+Table1[[#This Row],[APU Trend]])^5</f>
        <v>7029.1929600000021</v>
      </c>
      <c r="L1071" s="55">
        <f>Table1[[#This Row],[APU
(units)]]*(1+Table1[[#This Row],[APU Trend]])^6</f>
        <v>12652.547328000004</v>
      </c>
      <c r="M1071" s="55">
        <f>Table1[[#This Row],[APU
(units)]]*(1+Table1[[#This Row],[APU Trend]])^7</f>
        <v>22774.585190400008</v>
      </c>
      <c r="N1071" s="55">
        <f>Table1[[#This Row],[APU
(units)]]*(1+Table1[[#This Row],[APU Trend]])^8</f>
        <v>40994.253342720018</v>
      </c>
      <c r="O1071" s="55">
        <f>Table1[[#This Row],[APU
(units)]]*(1+Table1[[#This Row],[APU Trend]])^9</f>
        <v>73789.656016896028</v>
      </c>
      <c r="P1071" s="55">
        <f>Table1[[#This Row],[APU
(units)]]*(1+Table1[[#This Row],[APU Trend]])^10</f>
        <v>132821.38083041285</v>
      </c>
      <c r="Q1071" s="55">
        <f>Table1[[#This Row],[APU
(units)]]*(1+Table1[[#This Row],[APU Trend]])^11</f>
        <v>239078.48549474316</v>
      </c>
      <c r="R1071" s="55">
        <f>SUM(Table1[[#This Row],[Oct]:[September]])</f>
        <v>537461.59236317198</v>
      </c>
      <c r="S1071" s="55">
        <f>Table1[[#This Row],[On-Hand Stock ($)]]*Table1[[#This Row],[APU Trend]]</f>
        <v>1952.0794044125553</v>
      </c>
      <c r="T1071" s="87">
        <v>0.8</v>
      </c>
      <c r="U1071" s="87" t="b">
        <f>IF(AND(Table1[[#This Row],[INVENTROY SIZING]]&lt;0,Table1[[#This Row],[Lead Time (days)]]&lt;30),TRUE,FALSE)</f>
        <v>0</v>
      </c>
      <c r="V1071" s="28">
        <v>1</v>
      </c>
      <c r="W1071" s="28">
        <f>1.65+SQRT((30)*Table1[[#This Row],[Demand variability (COV)]])+(V1071*Table1[[#This Row],[APU
(units)]])^2</f>
        <v>138388.54827534923</v>
      </c>
      <c r="X1071" s="28">
        <f>(Table1[[#This Row],[INVENTORY IN UNITS ON HAND]]-W1071)*Table1[[#This Row],[Std. Price ($)]]</f>
        <v>-2499068.8415890792</v>
      </c>
      <c r="Y1071" s="28">
        <v>0.28000000000000003</v>
      </c>
      <c r="Z1071" s="28">
        <v>28</v>
      </c>
    </row>
    <row r="1072" spans="1:26" x14ac:dyDescent="0.15">
      <c r="A1072" s="31">
        <v>54077.961461996783</v>
      </c>
      <c r="B1072" s="32">
        <v>9.2879999999999985</v>
      </c>
      <c r="C1072" s="32">
        <v>873.97718941866674</v>
      </c>
      <c r="D1072" s="32">
        <f>C1072/Table1[[#This Row],[Std. Price ($)]]</f>
        <v>94.097457947746221</v>
      </c>
      <c r="E1072" s="28">
        <v>154</v>
      </c>
      <c r="F1072" s="28">
        <f>Table1[[#This Row],[APU
(units)]]*(1+Table1[[#This Row],[APU Trend]])^0</f>
        <v>154</v>
      </c>
      <c r="G1072" s="28">
        <f>Table1[[#This Row],[APU
(units)]]*(1+Table1[[#This Row],[APU Trend]])^1</f>
        <v>184.79999999999998</v>
      </c>
      <c r="H1072" s="28">
        <f>Table1[[#This Row],[APU
(units)]]*(1+Table1[[#This Row],[APU Trend]])^2</f>
        <v>221.76</v>
      </c>
      <c r="I1072" s="55">
        <f>Table1[[#This Row],[APU
(units)]]*(1+Table1[[#This Row],[APU Trend]])^3</f>
        <v>266.11200000000002</v>
      </c>
      <c r="J1072" s="55">
        <f>Table1[[#This Row],[APU
(units)]]*(1+Table1[[#This Row],[APU Trend]])^4</f>
        <v>319.33439999999996</v>
      </c>
      <c r="K1072" s="55">
        <f>Table1[[#This Row],[APU
(units)]]*(1+Table1[[#This Row],[APU Trend]])^5</f>
        <v>383.20128</v>
      </c>
      <c r="L1072" s="55">
        <f>Table1[[#This Row],[APU
(units)]]*(1+Table1[[#This Row],[APU Trend]])^6</f>
        <v>459.84153599999996</v>
      </c>
      <c r="M1072" s="55">
        <f>Table1[[#This Row],[APU
(units)]]*(1+Table1[[#This Row],[APU Trend]])^7</f>
        <v>551.80984319999993</v>
      </c>
      <c r="N1072" s="55">
        <f>Table1[[#This Row],[APU
(units)]]*(1+Table1[[#This Row],[APU Trend]])^8</f>
        <v>662.17181183999992</v>
      </c>
      <c r="O1072" s="55">
        <f>Table1[[#This Row],[APU
(units)]]*(1+Table1[[#This Row],[APU Trend]])^9</f>
        <v>794.60617420799986</v>
      </c>
      <c r="P1072" s="55">
        <f>Table1[[#This Row],[APU
(units)]]*(1+Table1[[#This Row],[APU Trend]])^10</f>
        <v>953.5274090495999</v>
      </c>
      <c r="Q1072" s="55">
        <f>Table1[[#This Row],[APU
(units)]]*(1+Table1[[#This Row],[APU Trend]])^11</f>
        <v>1144.2328908595198</v>
      </c>
      <c r="R1072" s="55">
        <f>SUM(Table1[[#This Row],[Oct]:[September]])</f>
        <v>6095.3973451571192</v>
      </c>
      <c r="S1072" s="55">
        <f>Table1[[#This Row],[On-Hand Stock ($)]]*Table1[[#This Row],[APU Trend]]</f>
        <v>174.79543788373337</v>
      </c>
      <c r="T1072" s="87">
        <v>0.2</v>
      </c>
      <c r="U1072" s="87" t="b">
        <f>IF(AND(Table1[[#This Row],[INVENTROY SIZING]]&lt;0,Table1[[#This Row],[Lead Time (days)]]&lt;30),TRUE,FALSE)</f>
        <v>0</v>
      </c>
      <c r="V1072" s="28">
        <v>1</v>
      </c>
      <c r="W1072" s="28">
        <f>1.65+SQRT((30)*Table1[[#This Row],[Demand variability (COV)]])+(V1072*Table1[[#This Row],[APU
(units)]])^2</f>
        <v>23722.329743582719</v>
      </c>
      <c r="X1072" s="28">
        <f>(Table1[[#This Row],[INVENTORY IN UNITS ON HAND]]-W1072)*Table1[[#This Row],[Std. Price ($)]]</f>
        <v>-219459.02146897759</v>
      </c>
      <c r="Y1072" s="28">
        <v>0.73</v>
      </c>
      <c r="Z1072" s="28">
        <v>16</v>
      </c>
    </row>
    <row r="1073" spans="1:26" x14ac:dyDescent="0.15">
      <c r="A1073" s="31">
        <v>13835.640990068865</v>
      </c>
      <c r="B1073" s="32">
        <v>5.7619999999999996</v>
      </c>
      <c r="C1073" s="32">
        <v>497.09959550130009</v>
      </c>
      <c r="D1073" s="32">
        <f>C1073/Table1[[#This Row],[Std. Price ($)]]</f>
        <v>86.272057532332539</v>
      </c>
      <c r="E1073" s="28">
        <v>154</v>
      </c>
      <c r="F1073" s="28">
        <f>Table1[[#This Row],[APU
(units)]]*(1+Table1[[#This Row],[APU Trend]])^0</f>
        <v>154</v>
      </c>
      <c r="G1073" s="28">
        <f>Table1[[#This Row],[APU
(units)]]*(1+Table1[[#This Row],[APU Trend]])^1</f>
        <v>277.2</v>
      </c>
      <c r="H1073" s="28">
        <f>Table1[[#This Row],[APU
(units)]]*(1+Table1[[#This Row],[APU Trend]])^2</f>
        <v>498.96000000000004</v>
      </c>
      <c r="I1073" s="55">
        <f>Table1[[#This Row],[APU
(units)]]*(1+Table1[[#This Row],[APU Trend]])^3</f>
        <v>898.12800000000016</v>
      </c>
      <c r="J1073" s="55">
        <f>Table1[[#This Row],[APU
(units)]]*(1+Table1[[#This Row],[APU Trend]])^4</f>
        <v>1616.6304000000002</v>
      </c>
      <c r="K1073" s="55">
        <f>Table1[[#This Row],[APU
(units)]]*(1+Table1[[#This Row],[APU Trend]])^5</f>
        <v>2909.9347200000011</v>
      </c>
      <c r="L1073" s="55">
        <f>Table1[[#This Row],[APU
(units)]]*(1+Table1[[#This Row],[APU Trend]])^6</f>
        <v>5237.882496000002</v>
      </c>
      <c r="M1073" s="55">
        <f>Table1[[#This Row],[APU
(units)]]*(1+Table1[[#This Row],[APU Trend]])^7</f>
        <v>9428.1884928000036</v>
      </c>
      <c r="N1073" s="55">
        <f>Table1[[#This Row],[APU
(units)]]*(1+Table1[[#This Row],[APU Trend]])^8</f>
        <v>16970.739287040007</v>
      </c>
      <c r="O1073" s="55">
        <f>Table1[[#This Row],[APU
(units)]]*(1+Table1[[#This Row],[APU Trend]])^9</f>
        <v>30547.330716672011</v>
      </c>
      <c r="P1073" s="55">
        <f>Table1[[#This Row],[APU
(units)]]*(1+Table1[[#This Row],[APU Trend]])^10</f>
        <v>54985.195290009622</v>
      </c>
      <c r="Q1073" s="55">
        <f>Table1[[#This Row],[APU
(units)]]*(1+Table1[[#This Row],[APU Trend]])^11</f>
        <v>98973.351522017329</v>
      </c>
      <c r="R1073" s="55">
        <f>SUM(Table1[[#This Row],[Oct]:[September]])</f>
        <v>222497.54092453897</v>
      </c>
      <c r="S1073" s="55">
        <f>Table1[[#This Row],[On-Hand Stock ($)]]*Table1[[#This Row],[APU Trend]]</f>
        <v>397.67967640104007</v>
      </c>
      <c r="T1073" s="87">
        <v>0.8</v>
      </c>
      <c r="U1073" s="87" t="b">
        <f>IF(AND(Table1[[#This Row],[INVENTROY SIZING]]&lt;0,Table1[[#This Row],[Lead Time (days)]]&lt;30),TRUE,FALSE)</f>
        <v>0</v>
      </c>
      <c r="V1073" s="28">
        <v>0.96</v>
      </c>
      <c r="W1073" s="28">
        <f>1.65+SQRT((30)*Table1[[#This Row],[Demand variability (COV)]])+(V1073*Table1[[#This Row],[APU
(units)]])^2</f>
        <v>21862.995343582719</v>
      </c>
      <c r="X1073" s="28">
        <f>(Table1[[#This Row],[INVENTORY IN UNITS ON HAND]]-W1073)*Table1[[#This Row],[Std. Price ($)]]</f>
        <v>-125477.47957422232</v>
      </c>
      <c r="Y1073" s="28">
        <v>0.73</v>
      </c>
      <c r="Z1073" s="28">
        <v>16</v>
      </c>
    </row>
    <row r="1074" spans="1:26" x14ac:dyDescent="0.15">
      <c r="A1074" s="31">
        <v>35496.075270240188</v>
      </c>
      <c r="B1074" s="32">
        <v>9.3667372999999987</v>
      </c>
      <c r="C1074" s="32">
        <v>11076.784851795324</v>
      </c>
      <c r="D1074" s="32">
        <f>C1074/Table1[[#This Row],[Std. Price ($)]]</f>
        <v>1182.5659775678055</v>
      </c>
      <c r="E1074" s="28">
        <v>584</v>
      </c>
      <c r="F1074" s="28">
        <f>Table1[[#This Row],[APU
(units)]]*(1+Table1[[#This Row],[APU Trend]])^0</f>
        <v>584</v>
      </c>
      <c r="G1074" s="28">
        <f>Table1[[#This Row],[APU
(units)]]*(1+Table1[[#This Row],[APU Trend]])^1</f>
        <v>817.59999999999991</v>
      </c>
      <c r="H1074" s="28">
        <f>Table1[[#This Row],[APU
(units)]]*(1+Table1[[#This Row],[APU Trend]])^2</f>
        <v>1144.6399999999999</v>
      </c>
      <c r="I1074" s="55">
        <f>Table1[[#This Row],[APU
(units)]]*(1+Table1[[#This Row],[APU Trend]])^3</f>
        <v>1602.4959999999996</v>
      </c>
      <c r="J1074" s="55">
        <f>Table1[[#This Row],[APU
(units)]]*(1+Table1[[#This Row],[APU Trend]])^4</f>
        <v>2243.4943999999991</v>
      </c>
      <c r="K1074" s="55">
        <f>Table1[[#This Row],[APU
(units)]]*(1+Table1[[#This Row],[APU Trend]])^5</f>
        <v>3140.892159999999</v>
      </c>
      <c r="L1074" s="55">
        <f>Table1[[#This Row],[APU
(units)]]*(1+Table1[[#This Row],[APU Trend]])^6</f>
        <v>4397.2490239999979</v>
      </c>
      <c r="M1074" s="55">
        <f>Table1[[#This Row],[APU
(units)]]*(1+Table1[[#This Row],[APU Trend]])^7</f>
        <v>6156.1486335999962</v>
      </c>
      <c r="N1074" s="55">
        <f>Table1[[#This Row],[APU
(units)]]*(1+Table1[[#This Row],[APU Trend]])^8</f>
        <v>8618.6080870399946</v>
      </c>
      <c r="O1074" s="55">
        <f>Table1[[#This Row],[APU
(units)]]*(1+Table1[[#This Row],[APU Trend]])^9</f>
        <v>12066.051321855992</v>
      </c>
      <c r="P1074" s="55">
        <f>Table1[[#This Row],[APU
(units)]]*(1+Table1[[#This Row],[APU Trend]])^10</f>
        <v>16892.471850598387</v>
      </c>
      <c r="Q1074" s="55">
        <f>Table1[[#This Row],[APU
(units)]]*(1+Table1[[#This Row],[APU Trend]])^11</f>
        <v>23649.460590837742</v>
      </c>
      <c r="R1074" s="55">
        <f>SUM(Table1[[#This Row],[Oct]:[September]])</f>
        <v>81313.112067932117</v>
      </c>
      <c r="S1074" s="55">
        <f>Table1[[#This Row],[On-Hand Stock ($)]]*Table1[[#This Row],[APU Trend]]</f>
        <v>4430.7139407181303</v>
      </c>
      <c r="T1074" s="87">
        <v>0.4</v>
      </c>
      <c r="U1074" s="87" t="b">
        <f>IF(AND(Table1[[#This Row],[INVENTROY SIZING]]&lt;0,Table1[[#This Row],[Lead Time (days)]]&lt;30),TRUE,FALSE)</f>
        <v>0</v>
      </c>
      <c r="V1074" s="28">
        <v>1</v>
      </c>
      <c r="W1074" s="28">
        <f>1.65+SQRT((30)*Table1[[#This Row],[Demand variability (COV)]])+(V1074*Table1[[#This Row],[APU
(units)]])^2</f>
        <v>341062.36168759578</v>
      </c>
      <c r="X1074" s="28">
        <f>(Table1[[#This Row],[INVENTORY IN UNITS ON HAND]]-W1074)*Table1[[#This Row],[Std. Price ($)]]</f>
        <v>-3183564.7599934987</v>
      </c>
      <c r="Y1074" s="28">
        <v>0.74</v>
      </c>
      <c r="Z1074" s="28">
        <v>62</v>
      </c>
    </row>
    <row r="1075" spans="1:26" x14ac:dyDescent="0.15">
      <c r="A1075" s="31">
        <v>21391.121572080818</v>
      </c>
      <c r="B1075" s="32">
        <v>12.344869999999998</v>
      </c>
      <c r="C1075" s="32">
        <v>1091.7010128997802</v>
      </c>
      <c r="D1075" s="32">
        <f>C1075/Table1[[#This Row],[Std. Price ($)]]</f>
        <v>88.433577097189385</v>
      </c>
      <c r="E1075" s="28">
        <v>316</v>
      </c>
      <c r="F1075" s="28">
        <f>Table1[[#This Row],[APU
(units)]]*(1+Table1[[#This Row],[APU Trend]])^0</f>
        <v>316</v>
      </c>
      <c r="G1075" s="28">
        <f>Table1[[#This Row],[APU
(units)]]*(1+Table1[[#This Row],[APU Trend]])^1</f>
        <v>695.2</v>
      </c>
      <c r="H1075" s="28">
        <f>Table1[[#This Row],[APU
(units)]]*(1+Table1[[#This Row],[APU Trend]])^2</f>
        <v>1529.4400000000003</v>
      </c>
      <c r="I1075" s="55">
        <f>Table1[[#This Row],[APU
(units)]]*(1+Table1[[#This Row],[APU Trend]])^3</f>
        <v>3364.7680000000009</v>
      </c>
      <c r="J1075" s="55">
        <f>Table1[[#This Row],[APU
(units)]]*(1+Table1[[#This Row],[APU Trend]])^4</f>
        <v>7402.4896000000017</v>
      </c>
      <c r="K1075" s="55">
        <f>Table1[[#This Row],[APU
(units)]]*(1+Table1[[#This Row],[APU Trend]])^5</f>
        <v>16285.477120000005</v>
      </c>
      <c r="L1075" s="55">
        <f>Table1[[#This Row],[APU
(units)]]*(1+Table1[[#This Row],[APU Trend]])^6</f>
        <v>35828.04966400002</v>
      </c>
      <c r="M1075" s="55">
        <f>Table1[[#This Row],[APU
(units)]]*(1+Table1[[#This Row],[APU Trend]])^7</f>
        <v>78821.709260800053</v>
      </c>
      <c r="N1075" s="55">
        <f>Table1[[#This Row],[APU
(units)]]*(1+Table1[[#This Row],[APU Trend]])^8</f>
        <v>173407.7603737601</v>
      </c>
      <c r="O1075" s="55">
        <f>Table1[[#This Row],[APU
(units)]]*(1+Table1[[#This Row],[APU Trend]])^9</f>
        <v>381497.07282227225</v>
      </c>
      <c r="P1075" s="55">
        <f>Table1[[#This Row],[APU
(units)]]*(1+Table1[[#This Row],[APU Trend]])^10</f>
        <v>839293.56020899897</v>
      </c>
      <c r="Q1075" s="55">
        <f>Table1[[#This Row],[APU
(units)]]*(1+Table1[[#This Row],[APU Trend]])^11</f>
        <v>1846445.8324597981</v>
      </c>
      <c r="R1075" s="55">
        <f>SUM(Table1[[#This Row],[Oct]:[September]])</f>
        <v>3384887.3595096297</v>
      </c>
      <c r="S1075" s="55">
        <f>Table1[[#This Row],[On-Hand Stock ($)]]*Table1[[#This Row],[APU Trend]]</f>
        <v>1310.0412154797361</v>
      </c>
      <c r="T1075" s="87">
        <v>1.2</v>
      </c>
      <c r="U1075" s="87" t="b">
        <f>IF(AND(Table1[[#This Row],[INVENTROY SIZING]]&lt;0,Table1[[#This Row],[Lead Time (days)]]&lt;30),TRUE,FALSE)</f>
        <v>0</v>
      </c>
      <c r="V1075" s="28">
        <v>0.95</v>
      </c>
      <c r="W1075" s="28">
        <f>1.65+SQRT((30)*Table1[[#This Row],[Demand variability (COV)]])+(V1075*Table1[[#This Row],[APU
(units)]])^2</f>
        <v>90125.444996671096</v>
      </c>
      <c r="X1075" s="28">
        <f>(Table1[[#This Row],[INVENTORY IN UNITS ON HAND]]-W1075)*Table1[[#This Row],[Std. Price ($)]]</f>
        <v>-1111495.201163155</v>
      </c>
      <c r="Y1075" s="28">
        <v>0.47</v>
      </c>
      <c r="Z1075" s="28">
        <v>16</v>
      </c>
    </row>
    <row r="1076" spans="1:26" x14ac:dyDescent="0.15">
      <c r="A1076" s="31">
        <v>11726.298503768829</v>
      </c>
      <c r="B1076" s="32">
        <v>5.6544342099999998</v>
      </c>
      <c r="C1076" s="32">
        <v>226.49960252291166</v>
      </c>
      <c r="D1076" s="32">
        <f>C1076/Table1[[#This Row],[Std. Price ($)]]</f>
        <v>40.056987863143192</v>
      </c>
      <c r="E1076" s="28">
        <v>10</v>
      </c>
      <c r="F1076" s="28">
        <f>Table1[[#This Row],[APU
(units)]]*(1+Table1[[#This Row],[APU Trend]])^0</f>
        <v>10</v>
      </c>
      <c r="G1076" s="28">
        <f>Table1[[#This Row],[APU
(units)]]*(1+Table1[[#This Row],[APU Trend]])^1</f>
        <v>8</v>
      </c>
      <c r="H1076" s="28">
        <f>Table1[[#This Row],[APU
(units)]]*(1+Table1[[#This Row],[APU Trend]])^2</f>
        <v>6.4000000000000012</v>
      </c>
      <c r="I1076" s="55">
        <f>Table1[[#This Row],[APU
(units)]]*(1+Table1[[#This Row],[APU Trend]])^3</f>
        <v>5.120000000000001</v>
      </c>
      <c r="J1076" s="55">
        <f>Table1[[#This Row],[APU
(units)]]*(1+Table1[[#This Row],[APU Trend]])^4</f>
        <v>4.0960000000000019</v>
      </c>
      <c r="K1076" s="55">
        <f>Table1[[#This Row],[APU
(units)]]*(1+Table1[[#This Row],[APU Trend]])^5</f>
        <v>3.2768000000000019</v>
      </c>
      <c r="L1076" s="55">
        <f>Table1[[#This Row],[APU
(units)]]*(1+Table1[[#This Row],[APU Trend]])^6</f>
        <v>2.6214400000000015</v>
      </c>
      <c r="M1076" s="55">
        <f>Table1[[#This Row],[APU
(units)]]*(1+Table1[[#This Row],[APU Trend]])^7</f>
        <v>2.0971520000000017</v>
      </c>
      <c r="N1076" s="55">
        <f>Table1[[#This Row],[APU
(units)]]*(1+Table1[[#This Row],[APU Trend]])^8</f>
        <v>1.6777216000000015</v>
      </c>
      <c r="O1076" s="55">
        <f>Table1[[#This Row],[APU
(units)]]*(1+Table1[[#This Row],[APU Trend]])^9</f>
        <v>1.3421772800000011</v>
      </c>
      <c r="P1076" s="55">
        <f>Table1[[#This Row],[APU
(units)]]*(1+Table1[[#This Row],[APU Trend]])^10</f>
        <v>1.0737418240000012</v>
      </c>
      <c r="Q1076" s="55">
        <f>Table1[[#This Row],[APU
(units)]]*(1+Table1[[#This Row],[APU Trend]])^11</f>
        <v>0.85899345920000092</v>
      </c>
      <c r="R1076" s="55">
        <f>SUM(Table1[[#This Row],[Oct]:[September]])</f>
        <v>46.564026163200012</v>
      </c>
      <c r="S1076" s="55">
        <f>Table1[[#This Row],[On-Hand Stock ($)]]*Table1[[#This Row],[APU Trend]]</f>
        <v>-45.299920504582332</v>
      </c>
      <c r="T1076" s="87">
        <v>-0.2</v>
      </c>
      <c r="U1076" s="87" t="b">
        <f>IF(AND(Table1[[#This Row],[INVENTROY SIZING]]&lt;0,Table1[[#This Row],[Lead Time (days)]]&lt;30),TRUE,FALSE)</f>
        <v>0</v>
      </c>
      <c r="V1076" s="28">
        <v>1</v>
      </c>
      <c r="W1076" s="28">
        <f>1.65+SQRT((30)*Table1[[#This Row],[Demand variability (COV)]])+(V1076*Table1[[#This Row],[APU
(units)]])^2</f>
        <v>108.35820393249936</v>
      </c>
      <c r="X1076" s="28">
        <f>(Table1[[#This Row],[INVENTORY IN UNITS ON HAND]]-W1076)*Table1[[#This Row],[Std. Price ($)]]</f>
        <v>-386.20473272716924</v>
      </c>
      <c r="Y1076" s="28">
        <v>1.5</v>
      </c>
      <c r="Z1076" s="28">
        <v>62</v>
      </c>
    </row>
    <row r="1077" spans="1:26" x14ac:dyDescent="0.15">
      <c r="A1077" s="31">
        <v>13776.590028247949</v>
      </c>
      <c r="B1077" s="32">
        <v>21.169715279999998</v>
      </c>
      <c r="C1077" s="32">
        <v>8179.1095461086543</v>
      </c>
      <c r="D1077" s="32">
        <f>C1077/Table1[[#This Row],[Std. Price ($)]]</f>
        <v>386.35897733758537</v>
      </c>
      <c r="E1077" s="28">
        <v>332</v>
      </c>
      <c r="F1077" s="28">
        <f>Table1[[#This Row],[APU
(units)]]*(1+Table1[[#This Row],[APU Trend]])^0</f>
        <v>332</v>
      </c>
      <c r="G1077" s="28">
        <f>Table1[[#This Row],[APU
(units)]]*(1+Table1[[#This Row],[APU Trend]])^1</f>
        <v>199.2</v>
      </c>
      <c r="H1077" s="28">
        <f>Table1[[#This Row],[APU
(units)]]*(1+Table1[[#This Row],[APU Trend]])^2</f>
        <v>119.52</v>
      </c>
      <c r="I1077" s="55">
        <f>Table1[[#This Row],[APU
(units)]]*(1+Table1[[#This Row],[APU Trend]])^3</f>
        <v>71.712000000000003</v>
      </c>
      <c r="J1077" s="55">
        <f>Table1[[#This Row],[APU
(units)]]*(1+Table1[[#This Row],[APU Trend]])^4</f>
        <v>43.027200000000001</v>
      </c>
      <c r="K1077" s="55">
        <f>Table1[[#This Row],[APU
(units)]]*(1+Table1[[#This Row],[APU Trend]])^5</f>
        <v>25.816319999999997</v>
      </c>
      <c r="L1077" s="55">
        <f>Table1[[#This Row],[APU
(units)]]*(1+Table1[[#This Row],[APU Trend]])^6</f>
        <v>15.489792</v>
      </c>
      <c r="M1077" s="55">
        <f>Table1[[#This Row],[APU
(units)]]*(1+Table1[[#This Row],[APU Trend]])^7</f>
        <v>9.2938751999999987</v>
      </c>
      <c r="N1077" s="55">
        <f>Table1[[#This Row],[APU
(units)]]*(1+Table1[[#This Row],[APU Trend]])^8</f>
        <v>5.576325119999999</v>
      </c>
      <c r="O1077" s="55">
        <f>Table1[[#This Row],[APU
(units)]]*(1+Table1[[#This Row],[APU Trend]])^9</f>
        <v>3.3457950719999996</v>
      </c>
      <c r="P1077" s="55">
        <f>Table1[[#This Row],[APU
(units)]]*(1+Table1[[#This Row],[APU Trend]])^10</f>
        <v>2.0074770431999998</v>
      </c>
      <c r="Q1077" s="55">
        <f>Table1[[#This Row],[APU
(units)]]*(1+Table1[[#This Row],[APU Trend]])^11</f>
        <v>1.2044862259199998</v>
      </c>
      <c r="R1077" s="55">
        <f>SUM(Table1[[#This Row],[Oct]:[September]])</f>
        <v>828.19327066111998</v>
      </c>
      <c r="S1077" s="55">
        <f>Table1[[#This Row],[On-Hand Stock ($)]]*Table1[[#This Row],[APU Trend]]</f>
        <v>-3271.6438184434619</v>
      </c>
      <c r="T1077" s="87">
        <v>-0.4</v>
      </c>
      <c r="U1077" s="87" t="b">
        <f>IF(AND(Table1[[#This Row],[INVENTROY SIZING]]&lt;0,Table1[[#This Row],[Lead Time (days)]]&lt;30),TRUE,FALSE)</f>
        <v>0</v>
      </c>
      <c r="V1077" s="28">
        <v>1</v>
      </c>
      <c r="W1077" s="28">
        <f>1.65+SQRT((30)*Table1[[#This Row],[Demand variability (COV)]])+(V1077*Table1[[#This Row],[APU
(units)]])^2</f>
        <v>110230.93204505849</v>
      </c>
      <c r="X1077" s="28">
        <f>(Table1[[#This Row],[INVENTORY IN UNITS ON HAND]]-W1077)*Table1[[#This Row],[Std. Price ($)]]</f>
        <v>-2325378.3368968074</v>
      </c>
      <c r="Y1077" s="28">
        <v>0.93</v>
      </c>
      <c r="Z1077" s="28">
        <v>31</v>
      </c>
    </row>
    <row r="1078" spans="1:26" x14ac:dyDescent="0.15">
      <c r="A1078" s="31">
        <v>16202.396590840317</v>
      </c>
      <c r="B1078" s="32">
        <v>24.452719269999999</v>
      </c>
      <c r="C1078" s="32">
        <v>9383.1521589842469</v>
      </c>
      <c r="D1078" s="32">
        <f>C1078/Table1[[#This Row],[Std. Price ($)]]</f>
        <v>383.72632734127188</v>
      </c>
      <c r="E1078" s="28">
        <v>332</v>
      </c>
      <c r="F1078" s="28">
        <f>Table1[[#This Row],[APU
(units)]]*(1+Table1[[#This Row],[APU Trend]])^0</f>
        <v>332</v>
      </c>
      <c r="G1078" s="28">
        <f>Table1[[#This Row],[APU
(units)]]*(1+Table1[[#This Row],[APU Trend]])^1</f>
        <v>597.6</v>
      </c>
      <c r="H1078" s="28">
        <f>Table1[[#This Row],[APU
(units)]]*(1+Table1[[#This Row],[APU Trend]])^2</f>
        <v>1075.68</v>
      </c>
      <c r="I1078" s="55">
        <f>Table1[[#This Row],[APU
(units)]]*(1+Table1[[#This Row],[APU Trend]])^3</f>
        <v>1936.2240000000002</v>
      </c>
      <c r="J1078" s="55">
        <f>Table1[[#This Row],[APU
(units)]]*(1+Table1[[#This Row],[APU Trend]])^4</f>
        <v>3485.2032000000008</v>
      </c>
      <c r="K1078" s="55">
        <f>Table1[[#This Row],[APU
(units)]]*(1+Table1[[#This Row],[APU Trend]])^5</f>
        <v>6273.3657600000015</v>
      </c>
      <c r="L1078" s="55">
        <f>Table1[[#This Row],[APU
(units)]]*(1+Table1[[#This Row],[APU Trend]])^6</f>
        <v>11292.058368000004</v>
      </c>
      <c r="M1078" s="55">
        <f>Table1[[#This Row],[APU
(units)]]*(1+Table1[[#This Row],[APU Trend]])^7</f>
        <v>20325.705062400004</v>
      </c>
      <c r="N1078" s="55">
        <f>Table1[[#This Row],[APU
(units)]]*(1+Table1[[#This Row],[APU Trend]])^8</f>
        <v>36586.269112320013</v>
      </c>
      <c r="O1078" s="55">
        <f>Table1[[#This Row],[APU
(units)]]*(1+Table1[[#This Row],[APU Trend]])^9</f>
        <v>65855.284402176025</v>
      </c>
      <c r="P1078" s="55">
        <f>Table1[[#This Row],[APU
(units)]]*(1+Table1[[#This Row],[APU Trend]])^10</f>
        <v>118539.51192391686</v>
      </c>
      <c r="Q1078" s="55">
        <f>Table1[[#This Row],[APU
(units)]]*(1+Table1[[#This Row],[APU Trend]])^11</f>
        <v>213371.12146305037</v>
      </c>
      <c r="R1078" s="55">
        <f>SUM(Table1[[#This Row],[Oct]:[September]])</f>
        <v>479670.02329186327</v>
      </c>
      <c r="S1078" s="55">
        <f>Table1[[#This Row],[On-Hand Stock ($)]]*Table1[[#This Row],[APU Trend]]</f>
        <v>7506.521727187398</v>
      </c>
      <c r="T1078" s="87">
        <v>0.8</v>
      </c>
      <c r="U1078" s="87" t="b">
        <f>IF(AND(Table1[[#This Row],[INVENTROY SIZING]]&lt;0,Table1[[#This Row],[Lead Time (days)]]&lt;30),TRUE,FALSE)</f>
        <v>0</v>
      </c>
      <c r="V1078" s="28">
        <v>1</v>
      </c>
      <c r="W1078" s="28">
        <f>1.65+SQRT((30)*Table1[[#This Row],[Demand variability (COV)]])+(V1078*Table1[[#This Row],[APU
(units)]])^2</f>
        <v>110230.93204505849</v>
      </c>
      <c r="X1078" s="28">
        <f>(Table1[[#This Row],[INVENTORY IN UNITS ON HAND]]-W1078)*Table1[[#This Row],[Std. Price ($)]]</f>
        <v>-2686062.8840092779</v>
      </c>
      <c r="Y1078" s="28">
        <v>0.93</v>
      </c>
      <c r="Z1078" s="28">
        <v>31</v>
      </c>
    </row>
    <row r="1079" spans="1:26" x14ac:dyDescent="0.15">
      <c r="A1079" s="31">
        <v>37034.598589425346</v>
      </c>
      <c r="B1079" s="32">
        <v>13.444569199999998</v>
      </c>
      <c r="C1079" s="32">
        <v>262.46157416646111</v>
      </c>
      <c r="D1079" s="32">
        <f>C1079/Table1[[#This Row],[Std. Price ($)]]</f>
        <v>19.52175411960847</v>
      </c>
      <c r="E1079" s="28">
        <v>494</v>
      </c>
      <c r="F1079" s="28">
        <f>Table1[[#This Row],[APU
(units)]]*(1+Table1[[#This Row],[APU Trend]])^0</f>
        <v>494</v>
      </c>
      <c r="G1079" s="28">
        <f>Table1[[#This Row],[APU
(units)]]*(1+Table1[[#This Row],[APU Trend]])^1</f>
        <v>296.39999999999998</v>
      </c>
      <c r="H1079" s="28">
        <f>Table1[[#This Row],[APU
(units)]]*(1+Table1[[#This Row],[APU Trend]])^2</f>
        <v>177.84</v>
      </c>
      <c r="I1079" s="55">
        <f>Table1[[#This Row],[APU
(units)]]*(1+Table1[[#This Row],[APU Trend]])^3</f>
        <v>106.70399999999999</v>
      </c>
      <c r="J1079" s="55">
        <f>Table1[[#This Row],[APU
(units)]]*(1+Table1[[#This Row],[APU Trend]])^4</f>
        <v>64.02239999999999</v>
      </c>
      <c r="K1079" s="55">
        <f>Table1[[#This Row],[APU
(units)]]*(1+Table1[[#This Row],[APU Trend]])^5</f>
        <v>38.413440000000001</v>
      </c>
      <c r="L1079" s="55">
        <f>Table1[[#This Row],[APU
(units)]]*(1+Table1[[#This Row],[APU Trend]])^6</f>
        <v>23.048063999999997</v>
      </c>
      <c r="M1079" s="55">
        <f>Table1[[#This Row],[APU
(units)]]*(1+Table1[[#This Row],[APU Trend]])^7</f>
        <v>13.828838399999999</v>
      </c>
      <c r="N1079" s="55">
        <f>Table1[[#This Row],[APU
(units)]]*(1+Table1[[#This Row],[APU Trend]])^8</f>
        <v>8.2973030399999992</v>
      </c>
      <c r="O1079" s="55">
        <f>Table1[[#This Row],[APU
(units)]]*(1+Table1[[#This Row],[APU Trend]])^9</f>
        <v>4.9783818239999995</v>
      </c>
      <c r="P1079" s="55">
        <f>Table1[[#This Row],[APU
(units)]]*(1+Table1[[#This Row],[APU Trend]])^10</f>
        <v>2.9870290943999995</v>
      </c>
      <c r="Q1079" s="55">
        <f>Table1[[#This Row],[APU
(units)]]*(1+Table1[[#This Row],[APU Trend]])^11</f>
        <v>1.7922174566399998</v>
      </c>
      <c r="R1079" s="55">
        <f>SUM(Table1[[#This Row],[Oct]:[September]])</f>
        <v>1232.3116738150402</v>
      </c>
      <c r="S1079" s="55">
        <f>Table1[[#This Row],[On-Hand Stock ($)]]*Table1[[#This Row],[APU Trend]]</f>
        <v>-104.98462966658445</v>
      </c>
      <c r="T1079" s="87">
        <v>-0.4</v>
      </c>
      <c r="U1079" s="87" t="b">
        <f>IF(AND(Table1[[#This Row],[INVENTROY SIZING]]&lt;0,Table1[[#This Row],[Lead Time (days)]]&lt;30),TRUE,FALSE)</f>
        <v>1</v>
      </c>
      <c r="V1079" s="28">
        <v>0.92</v>
      </c>
      <c r="W1079" s="28">
        <f>1.65+SQRT((30)*Table1[[#This Row],[Demand variability (COV)]])+(V1079*Table1[[#This Row],[APU
(units)]])^2</f>
        <v>206557.31205699925</v>
      </c>
      <c r="X1079" s="28">
        <f>(Table1[[#This Row],[INVENTORY IN UNITS ON HAND]]-W1079)*Table1[[#This Row],[Std. Price ($)]]</f>
        <v>-2776811.6141421539</v>
      </c>
      <c r="Y1079" s="28">
        <v>0.43</v>
      </c>
      <c r="Z1079" s="28">
        <v>2</v>
      </c>
    </row>
    <row r="1080" spans="1:26" x14ac:dyDescent="0.15">
      <c r="A1080" s="31">
        <v>34162.589151090673</v>
      </c>
      <c r="B1080" s="32">
        <v>11.351999999999999</v>
      </c>
      <c r="C1080" s="32">
        <v>2468.0056839631748</v>
      </c>
      <c r="D1080" s="32">
        <f>C1080/Table1[[#This Row],[Std. Price ($)]]</f>
        <v>217.40712508484629</v>
      </c>
      <c r="E1080" s="28">
        <v>146</v>
      </c>
      <c r="F1080" s="28">
        <f>Table1[[#This Row],[APU
(units)]]*(1+Table1[[#This Row],[APU Trend]])^0</f>
        <v>146</v>
      </c>
      <c r="G1080" s="28">
        <f>Table1[[#This Row],[APU
(units)]]*(1+Table1[[#This Row],[APU Trend]])^1</f>
        <v>131.4</v>
      </c>
      <c r="H1080" s="28">
        <f>Table1[[#This Row],[APU
(units)]]*(1+Table1[[#This Row],[APU Trend]])^2</f>
        <v>118.26</v>
      </c>
      <c r="I1080" s="55">
        <f>Table1[[#This Row],[APU
(units)]]*(1+Table1[[#This Row],[APU Trend]])^3</f>
        <v>106.43400000000001</v>
      </c>
      <c r="J1080" s="55">
        <f>Table1[[#This Row],[APU
(units)]]*(1+Table1[[#This Row],[APU Trend]])^4</f>
        <v>95.790600000000012</v>
      </c>
      <c r="K1080" s="55">
        <f>Table1[[#This Row],[APU
(units)]]*(1+Table1[[#This Row],[APU Trend]])^5</f>
        <v>86.211540000000028</v>
      </c>
      <c r="L1080" s="55">
        <f>Table1[[#This Row],[APU
(units)]]*(1+Table1[[#This Row],[APU Trend]])^6</f>
        <v>77.590386000000024</v>
      </c>
      <c r="M1080" s="55">
        <f>Table1[[#This Row],[APU
(units)]]*(1+Table1[[#This Row],[APU Trend]])^7</f>
        <v>69.831347400000027</v>
      </c>
      <c r="N1080" s="55">
        <f>Table1[[#This Row],[APU
(units)]]*(1+Table1[[#This Row],[APU Trend]])^8</f>
        <v>62.848212660000023</v>
      </c>
      <c r="O1080" s="55">
        <f>Table1[[#This Row],[APU
(units)]]*(1+Table1[[#This Row],[APU Trend]])^9</f>
        <v>56.563391394000021</v>
      </c>
      <c r="P1080" s="55">
        <f>Table1[[#This Row],[APU
(units)]]*(1+Table1[[#This Row],[APU Trend]])^10</f>
        <v>50.907052254600025</v>
      </c>
      <c r="Q1080" s="55">
        <f>Table1[[#This Row],[APU
(units)]]*(1+Table1[[#This Row],[APU Trend]])^11</f>
        <v>45.816347029140026</v>
      </c>
      <c r="R1080" s="55">
        <f>SUM(Table1[[#This Row],[Oct]:[September]])</f>
        <v>1047.6528767377401</v>
      </c>
      <c r="S1080" s="55">
        <f>Table1[[#This Row],[On-Hand Stock ($)]]*Table1[[#This Row],[APU Trend]]</f>
        <v>-246.80056839631749</v>
      </c>
      <c r="T1080" s="87">
        <v>-0.1</v>
      </c>
      <c r="U1080" s="87" t="b">
        <f>IF(AND(Table1[[#This Row],[INVENTROY SIZING]]&lt;0,Table1[[#This Row],[Lead Time (days)]]&lt;30),TRUE,FALSE)</f>
        <v>1</v>
      </c>
      <c r="V1080" s="28">
        <v>0.83</v>
      </c>
      <c r="W1080" s="28">
        <f>1.65+SQRT((30)*Table1[[#This Row],[Demand variability (COV)]])+(V1080*Table1[[#This Row],[APU
(units)]])^2</f>
        <v>14694.60302198643</v>
      </c>
      <c r="X1080" s="28">
        <f>(Table1[[#This Row],[INVENTORY IN UNITS ON HAND]]-W1080)*Table1[[#This Row],[Std. Price ($)]]</f>
        <v>-164345.12782162675</v>
      </c>
      <c r="Y1080" s="28">
        <v>2.33</v>
      </c>
      <c r="Z1080" s="28">
        <v>16</v>
      </c>
    </row>
    <row r="1081" spans="1:26" x14ac:dyDescent="0.15">
      <c r="A1081" s="31">
        <v>90973.58037698445</v>
      </c>
      <c r="B1081" s="32">
        <v>7.6109999999999998</v>
      </c>
      <c r="C1081" s="32">
        <v>1375.9769272960555</v>
      </c>
      <c r="D1081" s="32">
        <f>C1081/Table1[[#This Row],[Std. Price ($)]]</f>
        <v>180.78792895756871</v>
      </c>
      <c r="E1081" s="28">
        <v>146</v>
      </c>
      <c r="F1081" s="28">
        <f>Table1[[#This Row],[APU
(units)]]*(1+Table1[[#This Row],[APU Trend]])^0</f>
        <v>146</v>
      </c>
      <c r="G1081" s="28">
        <f>Table1[[#This Row],[APU
(units)]]*(1+Table1[[#This Row],[APU Trend]])^1</f>
        <v>365</v>
      </c>
      <c r="H1081" s="28">
        <f>Table1[[#This Row],[APU
(units)]]*(1+Table1[[#This Row],[APU Trend]])^2</f>
        <v>912.5</v>
      </c>
      <c r="I1081" s="55">
        <f>Table1[[#This Row],[APU
(units)]]*(1+Table1[[#This Row],[APU Trend]])^3</f>
        <v>2281.25</v>
      </c>
      <c r="J1081" s="55">
        <f>Table1[[#This Row],[APU
(units)]]*(1+Table1[[#This Row],[APU Trend]])^4</f>
        <v>5703.125</v>
      </c>
      <c r="K1081" s="55">
        <f>Table1[[#This Row],[APU
(units)]]*(1+Table1[[#This Row],[APU Trend]])^5</f>
        <v>14257.8125</v>
      </c>
      <c r="L1081" s="55">
        <f>Table1[[#This Row],[APU
(units)]]*(1+Table1[[#This Row],[APU Trend]])^6</f>
        <v>35644.53125</v>
      </c>
      <c r="M1081" s="55">
        <f>Table1[[#This Row],[APU
(units)]]*(1+Table1[[#This Row],[APU Trend]])^7</f>
        <v>89111.328125</v>
      </c>
      <c r="N1081" s="55">
        <f>Table1[[#This Row],[APU
(units)]]*(1+Table1[[#This Row],[APU Trend]])^8</f>
        <v>222778.3203125</v>
      </c>
      <c r="O1081" s="55">
        <f>Table1[[#This Row],[APU
(units)]]*(1+Table1[[#This Row],[APU Trend]])^9</f>
        <v>556945.80078125</v>
      </c>
      <c r="P1081" s="55">
        <f>Table1[[#This Row],[APU
(units)]]*(1+Table1[[#This Row],[APU Trend]])^10</f>
        <v>1392364.501953125</v>
      </c>
      <c r="Q1081" s="55">
        <f>Table1[[#This Row],[APU
(units)]]*(1+Table1[[#This Row],[APU Trend]])^11</f>
        <v>3480911.2548828125</v>
      </c>
      <c r="R1081" s="55">
        <f>SUM(Table1[[#This Row],[Oct]:[September]])</f>
        <v>5801421.4248046875</v>
      </c>
      <c r="S1081" s="55">
        <f>Table1[[#This Row],[On-Hand Stock ($)]]*Table1[[#This Row],[APU Trend]]</f>
        <v>2063.9653909440831</v>
      </c>
      <c r="T1081" s="87">
        <v>1.5</v>
      </c>
      <c r="U1081" s="87" t="b">
        <f>IF(AND(Table1[[#This Row],[INVENTROY SIZING]]&lt;0,Table1[[#This Row],[Lead Time (days)]]&lt;30),TRUE,FALSE)</f>
        <v>0</v>
      </c>
      <c r="V1081" s="28">
        <v>0.96</v>
      </c>
      <c r="W1081" s="28">
        <f>1.65+SQRT((30)*Table1[[#This Row],[Demand variability (COV)]])+(V1081*Table1[[#This Row],[APU
(units)]])^2</f>
        <v>19654.836221986432</v>
      </c>
      <c r="X1081" s="28">
        <f>(Table1[[#This Row],[INVENTORY IN UNITS ON HAND]]-W1081)*Table1[[#This Row],[Std. Price ($)]]</f>
        <v>-148216.98155824267</v>
      </c>
      <c r="Y1081" s="28">
        <v>2.33</v>
      </c>
      <c r="Z1081" s="28">
        <v>16</v>
      </c>
    </row>
    <row r="1082" spans="1:26" x14ac:dyDescent="0.15">
      <c r="A1082" s="31">
        <v>57414.410864240963</v>
      </c>
      <c r="B1082" s="32">
        <v>10.177239999999999</v>
      </c>
      <c r="C1082" s="32">
        <v>1115.2586343641599</v>
      </c>
      <c r="D1082" s="32">
        <f>C1082/Table1[[#This Row],[Std. Price ($)]]</f>
        <v>109.58360364540484</v>
      </c>
      <c r="E1082" s="28">
        <v>212</v>
      </c>
      <c r="F1082" s="28">
        <f>Table1[[#This Row],[APU
(units)]]*(1+Table1[[#This Row],[APU Trend]])^0</f>
        <v>212</v>
      </c>
      <c r="G1082" s="28">
        <f>Table1[[#This Row],[APU
(units)]]*(1+Table1[[#This Row],[APU Trend]])^1</f>
        <v>254.39999999999998</v>
      </c>
      <c r="H1082" s="28">
        <f>Table1[[#This Row],[APU
(units)]]*(1+Table1[[#This Row],[APU Trend]])^2</f>
        <v>305.27999999999997</v>
      </c>
      <c r="I1082" s="55">
        <f>Table1[[#This Row],[APU
(units)]]*(1+Table1[[#This Row],[APU Trend]])^3</f>
        <v>366.33600000000001</v>
      </c>
      <c r="J1082" s="55">
        <f>Table1[[#This Row],[APU
(units)]]*(1+Table1[[#This Row],[APU Trend]])^4</f>
        <v>439.60319999999996</v>
      </c>
      <c r="K1082" s="55">
        <f>Table1[[#This Row],[APU
(units)]]*(1+Table1[[#This Row],[APU Trend]])^5</f>
        <v>527.52383999999995</v>
      </c>
      <c r="L1082" s="55">
        <f>Table1[[#This Row],[APU
(units)]]*(1+Table1[[#This Row],[APU Trend]])^6</f>
        <v>633.02860799999996</v>
      </c>
      <c r="M1082" s="55">
        <f>Table1[[#This Row],[APU
(units)]]*(1+Table1[[#This Row],[APU Trend]])^7</f>
        <v>759.63432959999989</v>
      </c>
      <c r="N1082" s="55">
        <f>Table1[[#This Row],[APU
(units)]]*(1+Table1[[#This Row],[APU Trend]])^8</f>
        <v>911.56119551999984</v>
      </c>
      <c r="O1082" s="55">
        <f>Table1[[#This Row],[APU
(units)]]*(1+Table1[[#This Row],[APU Trend]])^9</f>
        <v>1093.8734346239999</v>
      </c>
      <c r="P1082" s="55">
        <f>Table1[[#This Row],[APU
(units)]]*(1+Table1[[#This Row],[APU Trend]])^10</f>
        <v>1312.6481215487997</v>
      </c>
      <c r="Q1082" s="55">
        <f>Table1[[#This Row],[APU
(units)]]*(1+Table1[[#This Row],[APU Trend]])^11</f>
        <v>1575.1777458585598</v>
      </c>
      <c r="R1082" s="55">
        <f>SUM(Table1[[#This Row],[Oct]:[September]])</f>
        <v>8391.0664751513596</v>
      </c>
      <c r="S1082" s="55">
        <f>Table1[[#This Row],[On-Hand Stock ($)]]*Table1[[#This Row],[APU Trend]]</f>
        <v>223.05172687283198</v>
      </c>
      <c r="T1082" s="87">
        <v>0.2</v>
      </c>
      <c r="U1082" s="87" t="b">
        <f>IF(AND(Table1[[#This Row],[INVENTROY SIZING]]&lt;0,Table1[[#This Row],[Lead Time (days)]]&lt;30),TRUE,FALSE)</f>
        <v>0</v>
      </c>
      <c r="V1082" s="28">
        <v>1</v>
      </c>
      <c r="W1082" s="28">
        <f>1.65+SQRT((30)*Table1[[#This Row],[Demand variability (COV)]])+(V1082*Table1[[#This Row],[APU
(units)]])^2</f>
        <v>44949.92784992724</v>
      </c>
      <c r="X1082" s="28">
        <f>(Table1[[#This Row],[INVENTORY IN UNITS ON HAND]]-W1082)*Table1[[#This Row],[Std. Price ($)]]</f>
        <v>-456350.94507702929</v>
      </c>
      <c r="Y1082" s="28">
        <v>0.61</v>
      </c>
      <c r="Z1082" s="28">
        <v>16</v>
      </c>
    </row>
    <row r="1083" spans="1:26" x14ac:dyDescent="0.15">
      <c r="A1083" s="31">
        <v>79775.551180354974</v>
      </c>
      <c r="B1083" s="32">
        <v>6.3420699999999997</v>
      </c>
      <c r="C1083" s="32">
        <v>2762.2309191436666</v>
      </c>
      <c r="D1083" s="32">
        <f>C1083/Table1[[#This Row],[Std. Price ($)]]</f>
        <v>435.54090685591086</v>
      </c>
      <c r="E1083" s="28">
        <v>502</v>
      </c>
      <c r="F1083" s="28">
        <f>Table1[[#This Row],[APU
(units)]]*(1+Table1[[#This Row],[APU Trend]])^0</f>
        <v>502</v>
      </c>
      <c r="G1083" s="28">
        <f>Table1[[#This Row],[APU
(units)]]*(1+Table1[[#This Row],[APU Trend]])^1</f>
        <v>602.4</v>
      </c>
      <c r="H1083" s="28">
        <f>Table1[[#This Row],[APU
(units)]]*(1+Table1[[#This Row],[APU Trend]])^2</f>
        <v>722.88</v>
      </c>
      <c r="I1083" s="55">
        <f>Table1[[#This Row],[APU
(units)]]*(1+Table1[[#This Row],[APU Trend]])^3</f>
        <v>867.45600000000002</v>
      </c>
      <c r="J1083" s="55">
        <f>Table1[[#This Row],[APU
(units)]]*(1+Table1[[#This Row],[APU Trend]])^4</f>
        <v>1040.9471999999998</v>
      </c>
      <c r="K1083" s="55">
        <f>Table1[[#This Row],[APU
(units)]]*(1+Table1[[#This Row],[APU Trend]])^5</f>
        <v>1249.1366399999999</v>
      </c>
      <c r="L1083" s="55">
        <f>Table1[[#This Row],[APU
(units)]]*(1+Table1[[#This Row],[APU Trend]])^6</f>
        <v>1498.9639679999998</v>
      </c>
      <c r="M1083" s="55">
        <f>Table1[[#This Row],[APU
(units)]]*(1+Table1[[#This Row],[APU Trend]])^7</f>
        <v>1798.7567615999999</v>
      </c>
      <c r="N1083" s="55">
        <f>Table1[[#This Row],[APU
(units)]]*(1+Table1[[#This Row],[APU Trend]])^8</f>
        <v>2158.5081139199997</v>
      </c>
      <c r="O1083" s="55">
        <f>Table1[[#This Row],[APU
(units)]]*(1+Table1[[#This Row],[APU Trend]])^9</f>
        <v>2590.2097367039996</v>
      </c>
      <c r="P1083" s="55">
        <f>Table1[[#This Row],[APU
(units)]]*(1+Table1[[#This Row],[APU Trend]])^10</f>
        <v>3108.2516840447997</v>
      </c>
      <c r="Q1083" s="55">
        <f>Table1[[#This Row],[APU
(units)]]*(1+Table1[[#This Row],[APU Trend]])^11</f>
        <v>3729.9020208537595</v>
      </c>
      <c r="R1083" s="55">
        <f>SUM(Table1[[#This Row],[Oct]:[September]])</f>
        <v>19869.412125122559</v>
      </c>
      <c r="S1083" s="55">
        <f>Table1[[#This Row],[On-Hand Stock ($)]]*Table1[[#This Row],[APU Trend]]</f>
        <v>552.4461838287333</v>
      </c>
      <c r="T1083" s="87">
        <v>0.2</v>
      </c>
      <c r="U1083" s="87" t="b">
        <f>IF(AND(Table1[[#This Row],[INVENTROY SIZING]]&lt;0,Table1[[#This Row],[Lead Time (days)]]&lt;30),TRUE,FALSE)</f>
        <v>0</v>
      </c>
      <c r="V1083" s="28">
        <v>1</v>
      </c>
      <c r="W1083" s="28">
        <f>1.65+SQRT((30)*Table1[[#This Row],[Demand variability (COV)]])+(V1083*Table1[[#This Row],[APU
(units)]])^2</f>
        <v>252009.52298334622</v>
      </c>
      <c r="X1083" s="28">
        <f>(Table1[[#This Row],[INVENTORY IN UNITS ON HAND]]-W1083)*Table1[[#This Row],[Std. Price ($)]]</f>
        <v>-1595499.8045078467</v>
      </c>
      <c r="Y1083" s="28">
        <v>0.5</v>
      </c>
      <c r="Z1083" s="28">
        <v>34</v>
      </c>
    </row>
    <row r="1084" spans="1:26" x14ac:dyDescent="0.15">
      <c r="A1084" s="31">
        <v>52150.241794691821</v>
      </c>
      <c r="B1084" s="32">
        <v>24.924017759999998</v>
      </c>
      <c r="C1084" s="32">
        <v>11092.691893909361</v>
      </c>
      <c r="D1084" s="32">
        <f>C1084/Table1[[#This Row],[Std. Price ($)]]</f>
        <v>445.06034302831284</v>
      </c>
      <c r="E1084" s="28">
        <v>106</v>
      </c>
      <c r="F1084" s="28">
        <f>Table1[[#This Row],[APU
(units)]]*(1+Table1[[#This Row],[APU Trend]])^0</f>
        <v>106</v>
      </c>
      <c r="G1084" s="28">
        <f>Table1[[#This Row],[APU
(units)]]*(1+Table1[[#This Row],[APU Trend]])^1</f>
        <v>233.20000000000002</v>
      </c>
      <c r="H1084" s="28">
        <f>Table1[[#This Row],[APU
(units)]]*(1+Table1[[#This Row],[APU Trend]])^2</f>
        <v>513.04000000000008</v>
      </c>
      <c r="I1084" s="55">
        <f>Table1[[#This Row],[APU
(units)]]*(1+Table1[[#This Row],[APU Trend]])^3</f>
        <v>1128.6880000000003</v>
      </c>
      <c r="J1084" s="55">
        <f>Table1[[#This Row],[APU
(units)]]*(1+Table1[[#This Row],[APU Trend]])^4</f>
        <v>2483.1136000000006</v>
      </c>
      <c r="K1084" s="55">
        <f>Table1[[#This Row],[APU
(units)]]*(1+Table1[[#This Row],[APU Trend]])^5</f>
        <v>5462.8499200000015</v>
      </c>
      <c r="L1084" s="55">
        <f>Table1[[#This Row],[APU
(units)]]*(1+Table1[[#This Row],[APU Trend]])^6</f>
        <v>12018.269824000006</v>
      </c>
      <c r="M1084" s="55">
        <f>Table1[[#This Row],[APU
(units)]]*(1+Table1[[#This Row],[APU Trend]])^7</f>
        <v>26440.193612800016</v>
      </c>
      <c r="N1084" s="55">
        <f>Table1[[#This Row],[APU
(units)]]*(1+Table1[[#This Row],[APU Trend]])^8</f>
        <v>58168.425948160031</v>
      </c>
      <c r="O1084" s="55">
        <f>Table1[[#This Row],[APU
(units)]]*(1+Table1[[#This Row],[APU Trend]])^9</f>
        <v>127970.53708595208</v>
      </c>
      <c r="P1084" s="55">
        <f>Table1[[#This Row],[APU
(units)]]*(1+Table1[[#This Row],[APU Trend]])^10</f>
        <v>281535.18158909463</v>
      </c>
      <c r="Q1084" s="55">
        <f>Table1[[#This Row],[APU
(units)]]*(1+Table1[[#This Row],[APU Trend]])^11</f>
        <v>619377.39949600818</v>
      </c>
      <c r="R1084" s="55">
        <f>SUM(Table1[[#This Row],[Oct]:[September]])</f>
        <v>1135436.899076015</v>
      </c>
      <c r="S1084" s="55">
        <f>Table1[[#This Row],[On-Hand Stock ($)]]*Table1[[#This Row],[APU Trend]]</f>
        <v>13311.230272691233</v>
      </c>
      <c r="T1084" s="87">
        <v>1.2</v>
      </c>
      <c r="U1084" s="87" t="b">
        <f>IF(AND(Table1[[#This Row],[INVENTROY SIZING]]&lt;0,Table1[[#This Row],[Lead Time (days)]]&lt;30),TRUE,FALSE)</f>
        <v>0</v>
      </c>
      <c r="V1084" s="28">
        <v>0.98</v>
      </c>
      <c r="W1084" s="28">
        <f>1.65+SQRT((30)*Table1[[#This Row],[Demand variability (COV)]])+(V1084*Table1[[#This Row],[APU
(units)]])^2</f>
        <v>10800.352929270388</v>
      </c>
      <c r="X1084" s="28">
        <f>(Table1[[#This Row],[INVENTORY IN UNITS ON HAND]]-W1084)*Table1[[#This Row],[Std. Price ($)]]</f>
        <v>-258095.49632949376</v>
      </c>
      <c r="Y1084" s="28">
        <v>1.95</v>
      </c>
      <c r="Z1084" s="28">
        <v>55</v>
      </c>
    </row>
    <row r="1085" spans="1:26" x14ac:dyDescent="0.15">
      <c r="A1085" s="31">
        <v>43081.608238688248</v>
      </c>
      <c r="B1085" s="32">
        <v>7.3469800000000003</v>
      </c>
      <c r="C1085" s="32">
        <v>976.07412430528018</v>
      </c>
      <c r="D1085" s="32">
        <f>C1085/Table1[[#This Row],[Std. Price ($)]]</f>
        <v>132.85378812862973</v>
      </c>
      <c r="E1085" s="28">
        <v>406</v>
      </c>
      <c r="F1085" s="28">
        <f>Table1[[#This Row],[APU
(units)]]*(1+Table1[[#This Row],[APU Trend]])^0</f>
        <v>406</v>
      </c>
      <c r="G1085" s="28">
        <f>Table1[[#This Row],[APU
(units)]]*(1+Table1[[#This Row],[APU Trend]])^1</f>
        <v>243.6</v>
      </c>
      <c r="H1085" s="28">
        <f>Table1[[#This Row],[APU
(units)]]*(1+Table1[[#This Row],[APU Trend]])^2</f>
        <v>146.16</v>
      </c>
      <c r="I1085" s="55">
        <f>Table1[[#This Row],[APU
(units)]]*(1+Table1[[#This Row],[APU Trend]])^3</f>
        <v>87.695999999999998</v>
      </c>
      <c r="J1085" s="55">
        <f>Table1[[#This Row],[APU
(units)]]*(1+Table1[[#This Row],[APU Trend]])^4</f>
        <v>52.617599999999996</v>
      </c>
      <c r="K1085" s="55">
        <f>Table1[[#This Row],[APU
(units)]]*(1+Table1[[#This Row],[APU Trend]])^5</f>
        <v>31.570559999999997</v>
      </c>
      <c r="L1085" s="55">
        <f>Table1[[#This Row],[APU
(units)]]*(1+Table1[[#This Row],[APU Trend]])^6</f>
        <v>18.942335999999997</v>
      </c>
      <c r="M1085" s="55">
        <f>Table1[[#This Row],[APU
(units)]]*(1+Table1[[#This Row],[APU Trend]])^7</f>
        <v>11.365401599999998</v>
      </c>
      <c r="N1085" s="55">
        <f>Table1[[#This Row],[APU
(units)]]*(1+Table1[[#This Row],[APU Trend]])^8</f>
        <v>6.8192409599999992</v>
      </c>
      <c r="O1085" s="55">
        <f>Table1[[#This Row],[APU
(units)]]*(1+Table1[[#This Row],[APU Trend]])^9</f>
        <v>4.0915445759999995</v>
      </c>
      <c r="P1085" s="55">
        <f>Table1[[#This Row],[APU
(units)]]*(1+Table1[[#This Row],[APU Trend]])^10</f>
        <v>2.4549267455999995</v>
      </c>
      <c r="Q1085" s="55">
        <f>Table1[[#This Row],[APU
(units)]]*(1+Table1[[#This Row],[APU Trend]])^11</f>
        <v>1.4729560473599999</v>
      </c>
      <c r="R1085" s="55">
        <f>SUM(Table1[[#This Row],[Oct]:[September]])</f>
        <v>1012.7905659289601</v>
      </c>
      <c r="S1085" s="55">
        <f>Table1[[#This Row],[On-Hand Stock ($)]]*Table1[[#This Row],[APU Trend]]</f>
        <v>-390.42964972211212</v>
      </c>
      <c r="T1085" s="87">
        <v>-0.4</v>
      </c>
      <c r="U1085" s="87" t="b">
        <f>IF(AND(Table1[[#This Row],[INVENTROY SIZING]]&lt;0,Table1[[#This Row],[Lead Time (days)]]&lt;30),TRUE,FALSE)</f>
        <v>1</v>
      </c>
      <c r="V1085" s="28">
        <v>1</v>
      </c>
      <c r="W1085" s="28">
        <f>1.65+SQRT((30)*Table1[[#This Row],[Demand variability (COV)]])+(V1085*Table1[[#This Row],[APU
(units)]])^2</f>
        <v>164842.42493455452</v>
      </c>
      <c r="X1085" s="28">
        <f>(Table1[[#This Row],[INVENTORY IN UNITS ON HAND]]-W1085)*Table1[[#This Row],[Std. Price ($)]]</f>
        <v>-1210117.9250213683</v>
      </c>
      <c r="Y1085" s="28">
        <v>0.76</v>
      </c>
      <c r="Z1085" s="28">
        <v>8</v>
      </c>
    </row>
    <row r="1086" spans="1:26" x14ac:dyDescent="0.15">
      <c r="A1086" s="31">
        <v>10047.937301700993</v>
      </c>
      <c r="B1086" s="32">
        <v>7.4523299999999999</v>
      </c>
      <c r="C1086" s="32">
        <v>987.85025293621345</v>
      </c>
      <c r="D1086" s="32">
        <f>C1086/Table1[[#This Row],[Std. Price ($)]]</f>
        <v>132.55589230968212</v>
      </c>
      <c r="E1086" s="28">
        <v>406</v>
      </c>
      <c r="F1086" s="28">
        <f>Table1[[#This Row],[APU
(units)]]*(1+Table1[[#This Row],[APU Trend]])^0</f>
        <v>406</v>
      </c>
      <c r="G1086" s="28">
        <f>Table1[[#This Row],[APU
(units)]]*(1+Table1[[#This Row],[APU Trend]])^1</f>
        <v>1015</v>
      </c>
      <c r="H1086" s="28">
        <f>Table1[[#This Row],[APU
(units)]]*(1+Table1[[#This Row],[APU Trend]])^2</f>
        <v>2537.5</v>
      </c>
      <c r="I1086" s="55">
        <f>Table1[[#This Row],[APU
(units)]]*(1+Table1[[#This Row],[APU Trend]])^3</f>
        <v>6343.75</v>
      </c>
      <c r="J1086" s="55">
        <f>Table1[[#This Row],[APU
(units)]]*(1+Table1[[#This Row],[APU Trend]])^4</f>
        <v>15859.375</v>
      </c>
      <c r="K1086" s="55">
        <f>Table1[[#This Row],[APU
(units)]]*(1+Table1[[#This Row],[APU Trend]])^5</f>
        <v>39648.4375</v>
      </c>
      <c r="L1086" s="55">
        <f>Table1[[#This Row],[APU
(units)]]*(1+Table1[[#This Row],[APU Trend]])^6</f>
        <v>99121.09375</v>
      </c>
      <c r="M1086" s="55">
        <f>Table1[[#This Row],[APU
(units)]]*(1+Table1[[#This Row],[APU Trend]])^7</f>
        <v>247802.734375</v>
      </c>
      <c r="N1086" s="55">
        <f>Table1[[#This Row],[APU
(units)]]*(1+Table1[[#This Row],[APU Trend]])^8</f>
        <v>619506.8359375</v>
      </c>
      <c r="O1086" s="55">
        <f>Table1[[#This Row],[APU
(units)]]*(1+Table1[[#This Row],[APU Trend]])^9</f>
        <v>1548767.08984375</v>
      </c>
      <c r="P1086" s="55">
        <f>Table1[[#This Row],[APU
(units)]]*(1+Table1[[#This Row],[APU Trend]])^10</f>
        <v>3871917.724609375</v>
      </c>
      <c r="Q1086" s="55">
        <f>Table1[[#This Row],[APU
(units)]]*(1+Table1[[#This Row],[APU Trend]])^11</f>
        <v>9679794.3115234375</v>
      </c>
      <c r="R1086" s="55">
        <f>SUM(Table1[[#This Row],[Oct]:[September]])</f>
        <v>16132719.852539062</v>
      </c>
      <c r="S1086" s="55">
        <f>Table1[[#This Row],[On-Hand Stock ($)]]*Table1[[#This Row],[APU Trend]]</f>
        <v>1481.7753794043201</v>
      </c>
      <c r="T1086" s="87">
        <v>1.5</v>
      </c>
      <c r="U1086" s="87" t="b">
        <f>IF(AND(Table1[[#This Row],[INVENTROY SIZING]]&lt;0,Table1[[#This Row],[Lead Time (days)]]&lt;30),TRUE,FALSE)</f>
        <v>0</v>
      </c>
      <c r="V1086" s="28">
        <v>1</v>
      </c>
      <c r="W1086" s="28">
        <f>1.65+SQRT((30)*Table1[[#This Row],[Demand variability (COV)]])+(V1086*Table1[[#This Row],[APU
(units)]])^2</f>
        <v>164842.42493455452</v>
      </c>
      <c r="X1086" s="28">
        <f>(Table1[[#This Row],[INVENTORY IN UNITS ON HAND]]-W1086)*Table1[[#This Row],[Std. Price ($)]]</f>
        <v>-1227472.2983595927</v>
      </c>
      <c r="Y1086" s="28">
        <v>0.76</v>
      </c>
      <c r="Z1086" s="28">
        <v>8</v>
      </c>
    </row>
    <row r="1087" spans="1:26" x14ac:dyDescent="0.15">
      <c r="A1087" s="31">
        <v>69939.655330893685</v>
      </c>
      <c r="B1087" s="32">
        <v>10.793622639999999</v>
      </c>
      <c r="C1087" s="32">
        <v>562.91231951938425</v>
      </c>
      <c r="D1087" s="32">
        <f>C1087/Table1[[#This Row],[Std. Price ($)]]</f>
        <v>52.152306810624644</v>
      </c>
      <c r="E1087" s="28">
        <v>526</v>
      </c>
      <c r="F1087" s="28">
        <f>Table1[[#This Row],[APU
(units)]]*(1+Table1[[#This Row],[APU Trend]])^0</f>
        <v>526</v>
      </c>
      <c r="G1087" s="28">
        <f>Table1[[#This Row],[APU
(units)]]*(1+Table1[[#This Row],[APU Trend]])^1</f>
        <v>157.80000000000001</v>
      </c>
      <c r="H1087" s="28">
        <f>Table1[[#This Row],[APU
(units)]]*(1+Table1[[#This Row],[APU Trend]])^2</f>
        <v>47.340000000000011</v>
      </c>
      <c r="I1087" s="55">
        <f>Table1[[#This Row],[APU
(units)]]*(1+Table1[[#This Row],[APU Trend]])^3</f>
        <v>14.202000000000005</v>
      </c>
      <c r="J1087" s="55">
        <f>Table1[[#This Row],[APU
(units)]]*(1+Table1[[#This Row],[APU Trend]])^4</f>
        <v>4.2606000000000028</v>
      </c>
      <c r="K1087" s="55">
        <f>Table1[[#This Row],[APU
(units)]]*(1+Table1[[#This Row],[APU Trend]])^5</f>
        <v>1.2781800000000008</v>
      </c>
      <c r="L1087" s="55">
        <f>Table1[[#This Row],[APU
(units)]]*(1+Table1[[#This Row],[APU Trend]])^6</f>
        <v>0.38345400000000029</v>
      </c>
      <c r="M1087" s="55">
        <f>Table1[[#This Row],[APU
(units)]]*(1+Table1[[#This Row],[APU Trend]])^7</f>
        <v>0.11503620000000012</v>
      </c>
      <c r="N1087" s="55">
        <f>Table1[[#This Row],[APU
(units)]]*(1+Table1[[#This Row],[APU Trend]])^8</f>
        <v>3.4510860000000039E-2</v>
      </c>
      <c r="O1087" s="55">
        <f>Table1[[#This Row],[APU
(units)]]*(1+Table1[[#This Row],[APU Trend]])^9</f>
        <v>1.0353258000000013E-2</v>
      </c>
      <c r="P1087" s="55">
        <f>Table1[[#This Row],[APU
(units)]]*(1+Table1[[#This Row],[APU Trend]])^10</f>
        <v>3.1059774000000038E-3</v>
      </c>
      <c r="Q1087" s="55">
        <f>Table1[[#This Row],[APU
(units)]]*(1+Table1[[#This Row],[APU Trend]])^11</f>
        <v>9.3179322000000139E-4</v>
      </c>
      <c r="R1087" s="55">
        <f>SUM(Table1[[#This Row],[Oct]:[September]])</f>
        <v>751.42817208861993</v>
      </c>
      <c r="S1087" s="55">
        <f>Table1[[#This Row],[On-Hand Stock ($)]]*Table1[[#This Row],[APU Trend]]</f>
        <v>-394.03862366356896</v>
      </c>
      <c r="T1087" s="87">
        <v>-0.7</v>
      </c>
      <c r="U1087" s="87" t="b">
        <f>IF(AND(Table1[[#This Row],[INVENTROY SIZING]]&lt;0,Table1[[#This Row],[Lead Time (days)]]&lt;30),TRUE,FALSE)</f>
        <v>1</v>
      </c>
      <c r="V1087" s="28">
        <v>1</v>
      </c>
      <c r="W1087" s="28">
        <f>1.65+SQRT((30)*Table1[[#This Row],[Demand variability (COV)]])+(V1087*Table1[[#This Row],[APU
(units)]])^2</f>
        <v>276681.19964786986</v>
      </c>
      <c r="X1087" s="28">
        <f>(Table1[[#This Row],[INVENTORY IN UNITS ON HAND]]-W1087)*Table1[[#This Row],[Std. Price ($)]]</f>
        <v>-2985829.5482620886</v>
      </c>
      <c r="Y1087" s="28">
        <v>0.42</v>
      </c>
      <c r="Z1087" s="28">
        <v>5</v>
      </c>
    </row>
    <row r="1088" spans="1:26" x14ac:dyDescent="0.15">
      <c r="A1088" s="31">
        <v>81436.644046380607</v>
      </c>
      <c r="B1088" s="32">
        <v>6.7358184199999993</v>
      </c>
      <c r="C1088" s="32">
        <v>862.80509682370791</v>
      </c>
      <c r="D1088" s="32">
        <f>C1088/Table1[[#This Row],[Std. Price ($)]]</f>
        <v>128.09209557399382</v>
      </c>
      <c r="E1088" s="28">
        <v>470</v>
      </c>
      <c r="F1088" s="28">
        <f>Table1[[#This Row],[APU
(units)]]*(1+Table1[[#This Row],[APU Trend]])^0</f>
        <v>470</v>
      </c>
      <c r="G1088" s="28">
        <f>Table1[[#This Row],[APU
(units)]]*(1+Table1[[#This Row],[APU Trend]])^1</f>
        <v>282</v>
      </c>
      <c r="H1088" s="28">
        <f>Table1[[#This Row],[APU
(units)]]*(1+Table1[[#This Row],[APU Trend]])^2</f>
        <v>169.2</v>
      </c>
      <c r="I1088" s="55">
        <f>Table1[[#This Row],[APU
(units)]]*(1+Table1[[#This Row],[APU Trend]])^3</f>
        <v>101.52</v>
      </c>
      <c r="J1088" s="55">
        <f>Table1[[#This Row],[APU
(units)]]*(1+Table1[[#This Row],[APU Trend]])^4</f>
        <v>60.911999999999999</v>
      </c>
      <c r="K1088" s="55">
        <f>Table1[[#This Row],[APU
(units)]]*(1+Table1[[#This Row],[APU Trend]])^5</f>
        <v>36.547199999999997</v>
      </c>
      <c r="L1088" s="55">
        <f>Table1[[#This Row],[APU
(units)]]*(1+Table1[[#This Row],[APU Trend]])^6</f>
        <v>21.928319999999999</v>
      </c>
      <c r="M1088" s="55">
        <f>Table1[[#This Row],[APU
(units)]]*(1+Table1[[#This Row],[APU Trend]])^7</f>
        <v>13.156991999999999</v>
      </c>
      <c r="N1088" s="55">
        <f>Table1[[#This Row],[APU
(units)]]*(1+Table1[[#This Row],[APU Trend]])^8</f>
        <v>7.8941951999999986</v>
      </c>
      <c r="O1088" s="55">
        <f>Table1[[#This Row],[APU
(units)]]*(1+Table1[[#This Row],[APU Trend]])^9</f>
        <v>4.7365171199999994</v>
      </c>
      <c r="P1088" s="55">
        <f>Table1[[#This Row],[APU
(units)]]*(1+Table1[[#This Row],[APU Trend]])^10</f>
        <v>2.8419102719999998</v>
      </c>
      <c r="Q1088" s="55">
        <f>Table1[[#This Row],[APU
(units)]]*(1+Table1[[#This Row],[APU Trend]])^11</f>
        <v>1.7051461631999998</v>
      </c>
      <c r="R1088" s="55">
        <f>SUM(Table1[[#This Row],[Oct]:[September]])</f>
        <v>1172.4422807551998</v>
      </c>
      <c r="S1088" s="55">
        <f>Table1[[#This Row],[On-Hand Stock ($)]]*Table1[[#This Row],[APU Trend]]</f>
        <v>-345.12203872948317</v>
      </c>
      <c r="T1088" s="87">
        <v>-0.4</v>
      </c>
      <c r="U1088" s="87" t="b">
        <f>IF(AND(Table1[[#This Row],[INVENTROY SIZING]]&lt;0,Table1[[#This Row],[Lead Time (days)]]&lt;30),TRUE,FALSE)</f>
        <v>1</v>
      </c>
      <c r="V1088" s="28">
        <v>0.95</v>
      </c>
      <c r="W1088" s="28">
        <f>1.65+SQRT((30)*Table1[[#This Row],[Demand variability (COV)]])+(V1088*Table1[[#This Row],[APU
(units)]])^2</f>
        <v>199367.81152144313</v>
      </c>
      <c r="X1088" s="28">
        <f>(Table1[[#This Row],[INVENTORY IN UNITS ON HAND]]-W1088)*Table1[[#This Row],[Std. Price ($)]]</f>
        <v>-1342042.5721044012</v>
      </c>
      <c r="Y1088" s="28">
        <v>0.51</v>
      </c>
      <c r="Z1088" s="28">
        <v>9</v>
      </c>
    </row>
    <row r="1089" spans="1:26" x14ac:dyDescent="0.15">
      <c r="A1089" s="31">
        <v>71757.132709974321</v>
      </c>
      <c r="B1089" s="32">
        <v>5.0309999999999997</v>
      </c>
      <c r="C1089" s="32">
        <v>1382.2096716999999</v>
      </c>
      <c r="D1089" s="32">
        <f>C1089/Table1[[#This Row],[Std. Price ($)]]</f>
        <v>274.73855529715763</v>
      </c>
      <c r="E1089" s="28">
        <v>268</v>
      </c>
      <c r="F1089" s="28">
        <f>Table1[[#This Row],[APU
(units)]]*(1+Table1[[#This Row],[APU Trend]])^0</f>
        <v>268</v>
      </c>
      <c r="G1089" s="28">
        <f>Table1[[#This Row],[APU
(units)]]*(1+Table1[[#This Row],[APU Trend]])^1</f>
        <v>160.79999999999998</v>
      </c>
      <c r="H1089" s="28">
        <f>Table1[[#This Row],[APU
(units)]]*(1+Table1[[#This Row],[APU Trend]])^2</f>
        <v>96.47999999999999</v>
      </c>
      <c r="I1089" s="55">
        <f>Table1[[#This Row],[APU
(units)]]*(1+Table1[[#This Row],[APU Trend]])^3</f>
        <v>57.887999999999998</v>
      </c>
      <c r="J1089" s="55">
        <f>Table1[[#This Row],[APU
(units)]]*(1+Table1[[#This Row],[APU Trend]])^4</f>
        <v>34.732799999999997</v>
      </c>
      <c r="K1089" s="55">
        <f>Table1[[#This Row],[APU
(units)]]*(1+Table1[[#This Row],[APU Trend]])^5</f>
        <v>20.839679999999998</v>
      </c>
      <c r="L1089" s="55">
        <f>Table1[[#This Row],[APU
(units)]]*(1+Table1[[#This Row],[APU Trend]])^6</f>
        <v>12.503807999999999</v>
      </c>
      <c r="M1089" s="55">
        <f>Table1[[#This Row],[APU
(units)]]*(1+Table1[[#This Row],[APU Trend]])^7</f>
        <v>7.5022847999999991</v>
      </c>
      <c r="N1089" s="55">
        <f>Table1[[#This Row],[APU
(units)]]*(1+Table1[[#This Row],[APU Trend]])^8</f>
        <v>4.5013708799999996</v>
      </c>
      <c r="O1089" s="55">
        <f>Table1[[#This Row],[APU
(units)]]*(1+Table1[[#This Row],[APU Trend]])^9</f>
        <v>2.7008225279999998</v>
      </c>
      <c r="P1089" s="55">
        <f>Table1[[#This Row],[APU
(units)]]*(1+Table1[[#This Row],[APU Trend]])^10</f>
        <v>1.6204935167999999</v>
      </c>
      <c r="Q1089" s="55">
        <f>Table1[[#This Row],[APU
(units)]]*(1+Table1[[#This Row],[APU Trend]])^11</f>
        <v>0.97229611007999983</v>
      </c>
      <c r="R1089" s="55">
        <f>SUM(Table1[[#This Row],[Oct]:[September]])</f>
        <v>668.54155583488011</v>
      </c>
      <c r="S1089" s="55">
        <f>Table1[[#This Row],[On-Hand Stock ($)]]*Table1[[#This Row],[APU Trend]]</f>
        <v>-552.88386867999998</v>
      </c>
      <c r="T1089" s="87">
        <v>-0.4</v>
      </c>
      <c r="U1089" s="87" t="b">
        <f>IF(AND(Table1[[#This Row],[INVENTROY SIZING]]&lt;0,Table1[[#This Row],[Lead Time (days)]]&lt;30),TRUE,FALSE)</f>
        <v>1</v>
      </c>
      <c r="V1089" s="28">
        <v>1</v>
      </c>
      <c r="W1089" s="28">
        <f>1.65+SQRT((30)*Table1[[#This Row],[Demand variability (COV)]])+(V1089*Table1[[#This Row],[APU
(units)]])^2</f>
        <v>71831.894997998403</v>
      </c>
      <c r="X1089" s="28">
        <f>(Table1[[#This Row],[INVENTORY IN UNITS ON HAND]]-W1089)*Table1[[#This Row],[Std. Price ($)]]</f>
        <v>-360004.05406322994</v>
      </c>
      <c r="Y1089" s="28">
        <v>1.3</v>
      </c>
      <c r="Z1089" s="28">
        <v>15</v>
      </c>
    </row>
    <row r="1090" spans="1:26" x14ac:dyDescent="0.15">
      <c r="A1090" s="31">
        <v>40406.703969016053</v>
      </c>
      <c r="B1090" s="32">
        <v>39.962082680000002</v>
      </c>
      <c r="C1090" s="32">
        <v>11817.37955499931</v>
      </c>
      <c r="D1090" s="32">
        <f>C1090/Table1[[#This Row],[Std. Price ($)]]</f>
        <v>295.71480669884119</v>
      </c>
      <c r="E1090" s="28">
        <v>558</v>
      </c>
      <c r="F1090" s="28">
        <f>Table1[[#This Row],[APU
(units)]]*(1+Table1[[#This Row],[APU Trend]])^0</f>
        <v>558</v>
      </c>
      <c r="G1090" s="28">
        <f>Table1[[#This Row],[APU
(units)]]*(1+Table1[[#This Row],[APU Trend]])^1</f>
        <v>669.6</v>
      </c>
      <c r="H1090" s="28">
        <f>Table1[[#This Row],[APU
(units)]]*(1+Table1[[#This Row],[APU Trend]])^2</f>
        <v>803.52</v>
      </c>
      <c r="I1090" s="55">
        <f>Table1[[#This Row],[APU
(units)]]*(1+Table1[[#This Row],[APU Trend]])^3</f>
        <v>964.22399999999993</v>
      </c>
      <c r="J1090" s="55">
        <f>Table1[[#This Row],[APU
(units)]]*(1+Table1[[#This Row],[APU Trend]])^4</f>
        <v>1157.0688</v>
      </c>
      <c r="K1090" s="55">
        <f>Table1[[#This Row],[APU
(units)]]*(1+Table1[[#This Row],[APU Trend]])^5</f>
        <v>1388.4825599999999</v>
      </c>
      <c r="L1090" s="55">
        <f>Table1[[#This Row],[APU
(units)]]*(1+Table1[[#This Row],[APU Trend]])^6</f>
        <v>1666.1790719999999</v>
      </c>
      <c r="M1090" s="55">
        <f>Table1[[#This Row],[APU
(units)]]*(1+Table1[[#This Row],[APU Trend]])^7</f>
        <v>1999.4148863999999</v>
      </c>
      <c r="N1090" s="55">
        <f>Table1[[#This Row],[APU
(units)]]*(1+Table1[[#This Row],[APU Trend]])^8</f>
        <v>2399.2978636799999</v>
      </c>
      <c r="O1090" s="55">
        <f>Table1[[#This Row],[APU
(units)]]*(1+Table1[[#This Row],[APU Trend]])^9</f>
        <v>2879.1574364159997</v>
      </c>
      <c r="P1090" s="55">
        <f>Table1[[#This Row],[APU
(units)]]*(1+Table1[[#This Row],[APU Trend]])^10</f>
        <v>3454.9889236991994</v>
      </c>
      <c r="Q1090" s="55">
        <f>Table1[[#This Row],[APU
(units)]]*(1+Table1[[#This Row],[APU Trend]])^11</f>
        <v>4145.9867084390389</v>
      </c>
      <c r="R1090" s="55">
        <f>SUM(Table1[[#This Row],[Oct]:[September]])</f>
        <v>22085.920250634237</v>
      </c>
      <c r="S1090" s="55">
        <f>Table1[[#This Row],[On-Hand Stock ($)]]*Table1[[#This Row],[APU Trend]]</f>
        <v>2363.4759109998622</v>
      </c>
      <c r="T1090" s="87">
        <v>0.2</v>
      </c>
      <c r="U1090" s="87" t="b">
        <f>IF(AND(Table1[[#This Row],[INVENTROY SIZING]]&lt;0,Table1[[#This Row],[Lead Time (days)]]&lt;30),TRUE,FALSE)</f>
        <v>0</v>
      </c>
      <c r="V1090" s="28">
        <v>0.95</v>
      </c>
      <c r="W1090" s="28">
        <f>1.65+SQRT((30)*Table1[[#This Row],[Demand variability (COV)]])+(V1090*Table1[[#This Row],[APU
(units)]])^2</f>
        <v>281013.73453701939</v>
      </c>
      <c r="X1090" s="28">
        <f>(Table1[[#This Row],[INVENTORY IN UNITS ON HAND]]-W1090)*Table1[[#This Row],[Std. Price ($)]]</f>
        <v>-11218076.714228941</v>
      </c>
      <c r="Y1090" s="28">
        <v>1.23</v>
      </c>
      <c r="Z1090" s="28">
        <v>11</v>
      </c>
    </row>
    <row r="1091" spans="1:26" x14ac:dyDescent="0.15">
      <c r="A1091" s="31">
        <v>3526.790467002028</v>
      </c>
      <c r="B1091" s="32">
        <v>64.052539419999988</v>
      </c>
      <c r="C1091" s="32">
        <v>18585.29011312631</v>
      </c>
      <c r="D1091" s="32">
        <f>C1091/Table1[[#This Row],[Std. Price ($)]]</f>
        <v>290.1569599178635</v>
      </c>
      <c r="E1091" s="28">
        <v>406</v>
      </c>
      <c r="F1091" s="28">
        <f>Table1[[#This Row],[APU
(units)]]*(1+Table1[[#This Row],[APU Trend]])^0</f>
        <v>406</v>
      </c>
      <c r="G1091" s="28">
        <f>Table1[[#This Row],[APU
(units)]]*(1+Table1[[#This Row],[APU Trend]])^1</f>
        <v>730.80000000000007</v>
      </c>
      <c r="H1091" s="28">
        <f>Table1[[#This Row],[APU
(units)]]*(1+Table1[[#This Row],[APU Trend]])^2</f>
        <v>1315.44</v>
      </c>
      <c r="I1091" s="55">
        <f>Table1[[#This Row],[APU
(units)]]*(1+Table1[[#This Row],[APU Trend]])^3</f>
        <v>2367.7920000000004</v>
      </c>
      <c r="J1091" s="55">
        <f>Table1[[#This Row],[APU
(units)]]*(1+Table1[[#This Row],[APU Trend]])^4</f>
        <v>4262.0256000000008</v>
      </c>
      <c r="K1091" s="55">
        <f>Table1[[#This Row],[APU
(units)]]*(1+Table1[[#This Row],[APU Trend]])^5</f>
        <v>7671.6460800000023</v>
      </c>
      <c r="L1091" s="55">
        <f>Table1[[#This Row],[APU
(units)]]*(1+Table1[[#This Row],[APU Trend]])^6</f>
        <v>13808.962944000004</v>
      </c>
      <c r="M1091" s="55">
        <f>Table1[[#This Row],[APU
(units)]]*(1+Table1[[#This Row],[APU Trend]])^7</f>
        <v>24856.133299200006</v>
      </c>
      <c r="N1091" s="55">
        <f>Table1[[#This Row],[APU
(units)]]*(1+Table1[[#This Row],[APU Trend]])^8</f>
        <v>44741.039938560018</v>
      </c>
      <c r="O1091" s="55">
        <f>Table1[[#This Row],[APU
(units)]]*(1+Table1[[#This Row],[APU Trend]])^9</f>
        <v>80533.871889408038</v>
      </c>
      <c r="P1091" s="55">
        <f>Table1[[#This Row],[APU
(units)]]*(1+Table1[[#This Row],[APU Trend]])^10</f>
        <v>144960.96940093447</v>
      </c>
      <c r="Q1091" s="55">
        <f>Table1[[#This Row],[APU
(units)]]*(1+Table1[[#This Row],[APU Trend]])^11</f>
        <v>260929.74492168205</v>
      </c>
      <c r="R1091" s="55">
        <f>SUM(Table1[[#This Row],[Oct]:[September]])</f>
        <v>586584.42607378459</v>
      </c>
      <c r="S1091" s="55">
        <f>Table1[[#This Row],[On-Hand Stock ($)]]*Table1[[#This Row],[APU Trend]]</f>
        <v>14868.232090501049</v>
      </c>
      <c r="T1091" s="87">
        <v>0.8</v>
      </c>
      <c r="U1091" s="87" t="b">
        <f>IF(AND(Table1[[#This Row],[INVENTROY SIZING]]&lt;0,Table1[[#This Row],[Lead Time (days)]]&lt;30),TRUE,FALSE)</f>
        <v>0</v>
      </c>
      <c r="V1091" s="28">
        <v>0.83</v>
      </c>
      <c r="W1091" s="28">
        <f>1.65+SQRT((30)*Table1[[#This Row],[Demand variability (COV)]])+(V1091*Table1[[#This Row],[APU
(units)]])^2</f>
        <v>113561.26918030636</v>
      </c>
      <c r="X1091" s="28">
        <f>(Table1[[#This Row],[INVENTORY IN UNITS ON HAND]]-W1091)*Table1[[#This Row],[Std. Price ($)]]</f>
        <v>-7255302.380643677</v>
      </c>
      <c r="Y1091" s="28">
        <v>0.56000000000000005</v>
      </c>
      <c r="Z1091" s="28">
        <v>31</v>
      </c>
    </row>
    <row r="1092" spans="1:26" x14ac:dyDescent="0.15">
      <c r="A1092" s="31">
        <v>36945.243932259022</v>
      </c>
      <c r="B1092" s="32">
        <v>7.0012599999999994</v>
      </c>
      <c r="C1092" s="32">
        <v>950.19645516557296</v>
      </c>
      <c r="D1092" s="32">
        <f>C1092/Table1[[#This Row],[Std. Price ($)]]</f>
        <v>135.71792151206682</v>
      </c>
      <c r="E1092" s="28">
        <v>356</v>
      </c>
      <c r="F1092" s="28">
        <f>Table1[[#This Row],[APU
(units)]]*(1+Table1[[#This Row],[APU Trend]])^0</f>
        <v>356</v>
      </c>
      <c r="G1092" s="28">
        <f>Table1[[#This Row],[APU
(units)]]*(1+Table1[[#This Row],[APU Trend]])^1</f>
        <v>427.2</v>
      </c>
      <c r="H1092" s="28">
        <f>Table1[[#This Row],[APU
(units)]]*(1+Table1[[#This Row],[APU Trend]])^2</f>
        <v>512.64</v>
      </c>
      <c r="I1092" s="55">
        <f>Table1[[#This Row],[APU
(units)]]*(1+Table1[[#This Row],[APU Trend]])^3</f>
        <v>615.16800000000001</v>
      </c>
      <c r="J1092" s="55">
        <f>Table1[[#This Row],[APU
(units)]]*(1+Table1[[#This Row],[APU Trend]])^4</f>
        <v>738.20159999999998</v>
      </c>
      <c r="K1092" s="55">
        <f>Table1[[#This Row],[APU
(units)]]*(1+Table1[[#This Row],[APU Trend]])^5</f>
        <v>885.84191999999996</v>
      </c>
      <c r="L1092" s="55">
        <f>Table1[[#This Row],[APU
(units)]]*(1+Table1[[#This Row],[APU Trend]])^6</f>
        <v>1063.0103039999999</v>
      </c>
      <c r="M1092" s="55">
        <f>Table1[[#This Row],[APU
(units)]]*(1+Table1[[#This Row],[APU Trend]])^7</f>
        <v>1275.6123647999998</v>
      </c>
      <c r="N1092" s="55">
        <f>Table1[[#This Row],[APU
(units)]]*(1+Table1[[#This Row],[APU Trend]])^8</f>
        <v>1530.7348377599997</v>
      </c>
      <c r="O1092" s="55">
        <f>Table1[[#This Row],[APU
(units)]]*(1+Table1[[#This Row],[APU Trend]])^9</f>
        <v>1836.8818053119999</v>
      </c>
      <c r="P1092" s="55">
        <f>Table1[[#This Row],[APU
(units)]]*(1+Table1[[#This Row],[APU Trend]])^10</f>
        <v>2204.2581663743995</v>
      </c>
      <c r="Q1092" s="55">
        <f>Table1[[#This Row],[APU
(units)]]*(1+Table1[[#This Row],[APU Trend]])^11</f>
        <v>2645.1097996492795</v>
      </c>
      <c r="R1092" s="55">
        <f>SUM(Table1[[#This Row],[Oct]:[September]])</f>
        <v>14090.658797895678</v>
      </c>
      <c r="S1092" s="55">
        <f>Table1[[#This Row],[On-Hand Stock ($)]]*Table1[[#This Row],[APU Trend]]</f>
        <v>190.03929103311461</v>
      </c>
      <c r="T1092" s="87">
        <v>0.2</v>
      </c>
      <c r="U1092" s="87" t="b">
        <f>IF(AND(Table1[[#This Row],[INVENTROY SIZING]]&lt;0,Table1[[#This Row],[Lead Time (days)]]&lt;30),TRUE,FALSE)</f>
        <v>0</v>
      </c>
      <c r="V1092" s="28">
        <v>0.94</v>
      </c>
      <c r="W1092" s="28">
        <f>1.65+SQRT((30)*Table1[[#This Row],[Demand variability (COV)]])+(V1092*Table1[[#This Row],[APU
(units)]])^2</f>
        <v>111990.77575242269</v>
      </c>
      <c r="X1092" s="28">
        <f>(Table1[[#This Row],[INVENTORY IN UNITS ON HAND]]-W1092)*Table1[[#This Row],[Std. Price ($)]]</f>
        <v>-783126.3421892412</v>
      </c>
      <c r="Y1092" s="28">
        <v>0.9</v>
      </c>
      <c r="Z1092" s="28">
        <v>8</v>
      </c>
    </row>
    <row r="1093" spans="1:26" x14ac:dyDescent="0.15">
      <c r="A1093" s="31">
        <v>76540.991131712392</v>
      </c>
      <c r="B1093" s="32">
        <v>29.540999999999997</v>
      </c>
      <c r="C1093" s="32">
        <v>6833.0566854584313</v>
      </c>
      <c r="D1093" s="32">
        <f>C1093/Table1[[#This Row],[Std. Price ($)]]</f>
        <v>231.30756187869173</v>
      </c>
      <c r="E1093" s="28">
        <v>462</v>
      </c>
      <c r="F1093" s="28">
        <f>Table1[[#This Row],[APU
(units)]]*(1+Table1[[#This Row],[APU Trend]])^0</f>
        <v>462</v>
      </c>
      <c r="G1093" s="28">
        <f>Table1[[#This Row],[APU
(units)]]*(1+Table1[[#This Row],[APU Trend]])^1</f>
        <v>831.6</v>
      </c>
      <c r="H1093" s="28">
        <f>Table1[[#This Row],[APU
(units)]]*(1+Table1[[#This Row],[APU Trend]])^2</f>
        <v>1496.88</v>
      </c>
      <c r="I1093" s="55">
        <f>Table1[[#This Row],[APU
(units)]]*(1+Table1[[#This Row],[APU Trend]])^3</f>
        <v>2694.3840000000005</v>
      </c>
      <c r="J1093" s="55">
        <f>Table1[[#This Row],[APU
(units)]]*(1+Table1[[#This Row],[APU Trend]])^4</f>
        <v>4849.8912000000009</v>
      </c>
      <c r="K1093" s="55">
        <f>Table1[[#This Row],[APU
(units)]]*(1+Table1[[#This Row],[APU Trend]])^5</f>
        <v>8729.8041600000033</v>
      </c>
      <c r="L1093" s="55">
        <f>Table1[[#This Row],[APU
(units)]]*(1+Table1[[#This Row],[APU Trend]])^6</f>
        <v>15713.647488000004</v>
      </c>
      <c r="M1093" s="55">
        <f>Table1[[#This Row],[APU
(units)]]*(1+Table1[[#This Row],[APU Trend]])^7</f>
        <v>28284.565478400007</v>
      </c>
      <c r="N1093" s="55">
        <f>Table1[[#This Row],[APU
(units)]]*(1+Table1[[#This Row],[APU Trend]])^8</f>
        <v>50912.217861120022</v>
      </c>
      <c r="O1093" s="55">
        <f>Table1[[#This Row],[APU
(units)]]*(1+Table1[[#This Row],[APU Trend]])^9</f>
        <v>91641.992150016042</v>
      </c>
      <c r="P1093" s="55">
        <f>Table1[[#This Row],[APU
(units)]]*(1+Table1[[#This Row],[APU Trend]])^10</f>
        <v>164955.58587002888</v>
      </c>
      <c r="Q1093" s="55">
        <f>Table1[[#This Row],[APU
(units)]]*(1+Table1[[#This Row],[APU Trend]])^11</f>
        <v>296920.05456605199</v>
      </c>
      <c r="R1093" s="55">
        <f>SUM(Table1[[#This Row],[Oct]:[September]])</f>
        <v>667492.62277361704</v>
      </c>
      <c r="S1093" s="55">
        <f>Table1[[#This Row],[On-Hand Stock ($)]]*Table1[[#This Row],[APU Trend]]</f>
        <v>5466.4453483667457</v>
      </c>
      <c r="T1093" s="87">
        <v>0.8</v>
      </c>
      <c r="U1093" s="87" t="b">
        <f>IF(AND(Table1[[#This Row],[INVENTROY SIZING]]&lt;0,Table1[[#This Row],[Lead Time (days)]]&lt;30),TRUE,FALSE)</f>
        <v>0</v>
      </c>
      <c r="V1093" s="28">
        <v>0.82</v>
      </c>
      <c r="W1093" s="28">
        <f>1.65+SQRT((30)*Table1[[#This Row],[Demand variability (COV)]])+(V1093*Table1[[#This Row],[APU
(units)]])^2</f>
        <v>143526.17053455452</v>
      </c>
      <c r="X1093" s="28">
        <f>(Table1[[#This Row],[INVENTORY IN UNITS ON HAND]]-W1093)*Table1[[#This Row],[Std. Price ($)]]</f>
        <v>-4233073.5470758164</v>
      </c>
      <c r="Y1093" s="28">
        <v>0.76</v>
      </c>
      <c r="Z1093" s="28">
        <v>16</v>
      </c>
    </row>
    <row r="1094" spans="1:26" x14ac:dyDescent="0.15">
      <c r="A1094" s="31">
        <v>17051.990151253325</v>
      </c>
      <c r="B1094" s="32">
        <v>6.0678968399999995</v>
      </c>
      <c r="C1094" s="32">
        <v>2374.1715180516499</v>
      </c>
      <c r="D1094" s="32">
        <f>C1094/Table1[[#This Row],[Std. Price ($)]]</f>
        <v>391.26761391211295</v>
      </c>
      <c r="E1094" s="28">
        <v>478</v>
      </c>
      <c r="F1094" s="28">
        <f>Table1[[#This Row],[APU
(units)]]*(1+Table1[[#This Row],[APU Trend]])^0</f>
        <v>478</v>
      </c>
      <c r="G1094" s="28">
        <f>Table1[[#This Row],[APU
(units)]]*(1+Table1[[#This Row],[APU Trend]])^1</f>
        <v>286.8</v>
      </c>
      <c r="H1094" s="28">
        <f>Table1[[#This Row],[APU
(units)]]*(1+Table1[[#This Row],[APU Trend]])^2</f>
        <v>172.07999999999998</v>
      </c>
      <c r="I1094" s="55">
        <f>Table1[[#This Row],[APU
(units)]]*(1+Table1[[#This Row],[APU Trend]])^3</f>
        <v>103.248</v>
      </c>
      <c r="J1094" s="55">
        <f>Table1[[#This Row],[APU
(units)]]*(1+Table1[[#This Row],[APU Trend]])^4</f>
        <v>61.948799999999999</v>
      </c>
      <c r="K1094" s="55">
        <f>Table1[[#This Row],[APU
(units)]]*(1+Table1[[#This Row],[APU Trend]])^5</f>
        <v>37.169280000000001</v>
      </c>
      <c r="L1094" s="55">
        <f>Table1[[#This Row],[APU
(units)]]*(1+Table1[[#This Row],[APU Trend]])^6</f>
        <v>22.301568</v>
      </c>
      <c r="M1094" s="55">
        <f>Table1[[#This Row],[APU
(units)]]*(1+Table1[[#This Row],[APU Trend]])^7</f>
        <v>13.380940799999999</v>
      </c>
      <c r="N1094" s="55">
        <f>Table1[[#This Row],[APU
(units)]]*(1+Table1[[#This Row],[APU Trend]])^8</f>
        <v>8.0285644799999982</v>
      </c>
      <c r="O1094" s="55">
        <f>Table1[[#This Row],[APU
(units)]]*(1+Table1[[#This Row],[APU Trend]])^9</f>
        <v>4.8171386879999991</v>
      </c>
      <c r="P1094" s="55">
        <f>Table1[[#This Row],[APU
(units)]]*(1+Table1[[#This Row],[APU Trend]])^10</f>
        <v>2.8902832127999996</v>
      </c>
      <c r="Q1094" s="55">
        <f>Table1[[#This Row],[APU
(units)]]*(1+Table1[[#This Row],[APU Trend]])^11</f>
        <v>1.7341699276799998</v>
      </c>
      <c r="R1094" s="55">
        <f>SUM(Table1[[#This Row],[Oct]:[September]])</f>
        <v>1192.3987451084795</v>
      </c>
      <c r="S1094" s="55">
        <f>Table1[[#This Row],[On-Hand Stock ($)]]*Table1[[#This Row],[APU Trend]]</f>
        <v>-949.66860722065996</v>
      </c>
      <c r="T1094" s="87">
        <v>-0.4</v>
      </c>
      <c r="U1094" s="87" t="b">
        <f>IF(AND(Table1[[#This Row],[INVENTROY SIZING]]&lt;0,Table1[[#This Row],[Lead Time (days)]]&lt;30),TRUE,FALSE)</f>
        <v>1</v>
      </c>
      <c r="V1094" s="28">
        <v>0.92</v>
      </c>
      <c r="W1094" s="28">
        <f>1.65+SQRT((30)*Table1[[#This Row],[Demand variability (COV)]])+(V1094*Table1[[#This Row],[APU
(units)]])^2</f>
        <v>193395.52756015919</v>
      </c>
      <c r="X1094" s="28">
        <f>(Table1[[#This Row],[INVENTORY IN UNITS ON HAND]]-W1094)*Table1[[#This Row],[Std. Price ($)]]</f>
        <v>-1171129.9390343712</v>
      </c>
      <c r="Y1094" s="28">
        <v>0.84</v>
      </c>
      <c r="Z1094" s="28">
        <v>21</v>
      </c>
    </row>
    <row r="1095" spans="1:26" x14ac:dyDescent="0.15">
      <c r="A1095" s="31">
        <v>63104.858320714244</v>
      </c>
      <c r="B1095" s="32">
        <v>36.624365919999995</v>
      </c>
      <c r="C1095" s="32">
        <v>2221.1020303457908</v>
      </c>
      <c r="D1095" s="32">
        <f>C1095/Table1[[#This Row],[Std. Price ($)]]</f>
        <v>60.645473977554424</v>
      </c>
      <c r="E1095" s="28">
        <v>494</v>
      </c>
      <c r="F1095" s="28">
        <f>Table1[[#This Row],[APU
(units)]]*(1+Table1[[#This Row],[APU Trend]])^0</f>
        <v>494</v>
      </c>
      <c r="G1095" s="28">
        <f>Table1[[#This Row],[APU
(units)]]*(1+Table1[[#This Row],[APU Trend]])^1</f>
        <v>1086.8000000000002</v>
      </c>
      <c r="H1095" s="28">
        <f>Table1[[#This Row],[APU
(units)]]*(1+Table1[[#This Row],[APU Trend]])^2</f>
        <v>2390.9600000000005</v>
      </c>
      <c r="I1095" s="55">
        <f>Table1[[#This Row],[APU
(units)]]*(1+Table1[[#This Row],[APU Trend]])^3</f>
        <v>5260.1120000000019</v>
      </c>
      <c r="J1095" s="55">
        <f>Table1[[#This Row],[APU
(units)]]*(1+Table1[[#This Row],[APU Trend]])^4</f>
        <v>11572.246400000004</v>
      </c>
      <c r="K1095" s="55">
        <f>Table1[[#This Row],[APU
(units)]]*(1+Table1[[#This Row],[APU Trend]])^5</f>
        <v>25458.942080000008</v>
      </c>
      <c r="L1095" s="55">
        <f>Table1[[#This Row],[APU
(units)]]*(1+Table1[[#This Row],[APU Trend]])^6</f>
        <v>56009.672576000026</v>
      </c>
      <c r="M1095" s="55">
        <f>Table1[[#This Row],[APU
(units)]]*(1+Table1[[#This Row],[APU Trend]])^7</f>
        <v>123221.27966720007</v>
      </c>
      <c r="N1095" s="55">
        <f>Table1[[#This Row],[APU
(units)]]*(1+Table1[[#This Row],[APU Trend]])^8</f>
        <v>271086.81526784017</v>
      </c>
      <c r="O1095" s="55">
        <f>Table1[[#This Row],[APU
(units)]]*(1+Table1[[#This Row],[APU Trend]])^9</f>
        <v>596390.99358924839</v>
      </c>
      <c r="P1095" s="55">
        <f>Table1[[#This Row],[APU
(units)]]*(1+Table1[[#This Row],[APU Trend]])^10</f>
        <v>1312060.1858963466</v>
      </c>
      <c r="Q1095" s="55">
        <f>Table1[[#This Row],[APU
(units)]]*(1+Table1[[#This Row],[APU Trend]])^11</f>
        <v>2886532.408971963</v>
      </c>
      <c r="R1095" s="55">
        <f>SUM(Table1[[#This Row],[Oct]:[September]])</f>
        <v>5291564.4164485987</v>
      </c>
      <c r="S1095" s="55">
        <f>Table1[[#This Row],[On-Hand Stock ($)]]*Table1[[#This Row],[APU Trend]]</f>
        <v>2665.3224364149487</v>
      </c>
      <c r="T1095" s="87">
        <v>1.2</v>
      </c>
      <c r="U1095" s="87" t="b">
        <f>IF(AND(Table1[[#This Row],[INVENTROY SIZING]]&lt;0,Table1[[#This Row],[Lead Time (days)]]&lt;30),TRUE,FALSE)</f>
        <v>0</v>
      </c>
      <c r="V1095" s="28">
        <v>0.95</v>
      </c>
      <c r="W1095" s="28">
        <f>1.65+SQRT((30)*Table1[[#This Row],[Demand variability (COV)]])+(V1095*Table1[[#This Row],[APU
(units)]])^2</f>
        <v>220248.41784992721</v>
      </c>
      <c r="X1095" s="28">
        <f>(Table1[[#This Row],[INVENTORY IN UNITS ON HAND]]-W1095)*Table1[[#This Row],[Std. Price ($)]]</f>
        <v>-8064237.5466064466</v>
      </c>
      <c r="Y1095" s="28">
        <v>0.61</v>
      </c>
      <c r="Z1095" s="28">
        <v>5</v>
      </c>
    </row>
    <row r="1096" spans="1:26" x14ac:dyDescent="0.15">
      <c r="A1096" s="31">
        <v>56397.937651739696</v>
      </c>
      <c r="B1096" s="32">
        <v>5.3362999999999996</v>
      </c>
      <c r="C1096" s="32">
        <v>1606.7667166665606</v>
      </c>
      <c r="D1096" s="32">
        <f>C1096/Table1[[#This Row],[Std. Price ($)]]</f>
        <v>301.1012717925455</v>
      </c>
      <c r="E1096" s="28">
        <v>574</v>
      </c>
      <c r="F1096" s="28">
        <f>Table1[[#This Row],[APU
(units)]]*(1+Table1[[#This Row],[APU Trend]])^0</f>
        <v>574</v>
      </c>
      <c r="G1096" s="28">
        <f>Table1[[#This Row],[APU
(units)]]*(1+Table1[[#This Row],[APU Trend]])^1</f>
        <v>803.59999999999991</v>
      </c>
      <c r="H1096" s="28">
        <f>Table1[[#This Row],[APU
(units)]]*(1+Table1[[#This Row],[APU Trend]])^2</f>
        <v>1125.04</v>
      </c>
      <c r="I1096" s="55">
        <f>Table1[[#This Row],[APU
(units)]]*(1+Table1[[#This Row],[APU Trend]])^3</f>
        <v>1575.0559999999996</v>
      </c>
      <c r="J1096" s="55">
        <f>Table1[[#This Row],[APU
(units)]]*(1+Table1[[#This Row],[APU Trend]])^4</f>
        <v>2205.0783999999994</v>
      </c>
      <c r="K1096" s="55">
        <f>Table1[[#This Row],[APU
(units)]]*(1+Table1[[#This Row],[APU Trend]])^5</f>
        <v>3087.1097599999989</v>
      </c>
      <c r="L1096" s="55">
        <f>Table1[[#This Row],[APU
(units)]]*(1+Table1[[#This Row],[APU Trend]])^6</f>
        <v>4321.9536639999978</v>
      </c>
      <c r="M1096" s="55">
        <f>Table1[[#This Row],[APU
(units)]]*(1+Table1[[#This Row],[APU Trend]])^7</f>
        <v>6050.7351295999961</v>
      </c>
      <c r="N1096" s="55">
        <f>Table1[[#This Row],[APU
(units)]]*(1+Table1[[#This Row],[APU Trend]])^8</f>
        <v>8471.0291814399952</v>
      </c>
      <c r="O1096" s="55">
        <f>Table1[[#This Row],[APU
(units)]]*(1+Table1[[#This Row],[APU Trend]])^9</f>
        <v>11859.440854015991</v>
      </c>
      <c r="P1096" s="55">
        <f>Table1[[#This Row],[APU
(units)]]*(1+Table1[[#This Row],[APU Trend]])^10</f>
        <v>16603.21719562239</v>
      </c>
      <c r="Q1096" s="55">
        <f>Table1[[#This Row],[APU
(units)]]*(1+Table1[[#This Row],[APU Trend]])^11</f>
        <v>23244.50407387134</v>
      </c>
      <c r="R1096" s="55">
        <f>SUM(Table1[[#This Row],[Oct]:[September]])</f>
        <v>79920.764258549709</v>
      </c>
      <c r="S1096" s="55">
        <f>Table1[[#This Row],[On-Hand Stock ($)]]*Table1[[#This Row],[APU Trend]]</f>
        <v>642.70668666662425</v>
      </c>
      <c r="T1096" s="87">
        <v>0.4</v>
      </c>
      <c r="U1096" s="87" t="b">
        <f>IF(AND(Table1[[#This Row],[INVENTROY SIZING]]&lt;0,Table1[[#This Row],[Lead Time (days)]]&lt;30),TRUE,FALSE)</f>
        <v>0</v>
      </c>
      <c r="V1096" s="28">
        <v>0.88</v>
      </c>
      <c r="W1096" s="28">
        <f>1.65+SQRT((30)*Table1[[#This Row],[Demand variability (COV)]])+(V1096*Table1[[#This Row],[APU
(units)]])^2</f>
        <v>255152.88436015919</v>
      </c>
      <c r="X1096" s="28">
        <f>(Table1[[#This Row],[INVENTORY IN UNITS ON HAND]]-W1096)*Table1[[#This Row],[Std. Price ($)]]</f>
        <v>-1359965.5700944508</v>
      </c>
      <c r="Y1096" s="28">
        <v>0.84</v>
      </c>
      <c r="Z1096" s="28">
        <v>16</v>
      </c>
    </row>
    <row r="1097" spans="1:26" x14ac:dyDescent="0.15">
      <c r="A1097" s="31">
        <v>46383.951901481327</v>
      </c>
      <c r="B1097" s="32">
        <v>144.07859156000001</v>
      </c>
      <c r="C1097" s="32">
        <v>29677.816518573469</v>
      </c>
      <c r="D1097" s="32">
        <f>C1097/Table1[[#This Row],[Std. Price ($)]]</f>
        <v>205.98352744317643</v>
      </c>
      <c r="E1097" s="28">
        <v>178</v>
      </c>
      <c r="F1097" s="28">
        <f>Table1[[#This Row],[APU
(units)]]*(1+Table1[[#This Row],[APU Trend]])^0</f>
        <v>178</v>
      </c>
      <c r="G1097" s="28">
        <f>Table1[[#This Row],[APU
(units)]]*(1+Table1[[#This Row],[APU Trend]])^1</f>
        <v>445</v>
      </c>
      <c r="H1097" s="28">
        <f>Table1[[#This Row],[APU
(units)]]*(1+Table1[[#This Row],[APU Trend]])^2</f>
        <v>1112.5</v>
      </c>
      <c r="I1097" s="55">
        <f>Table1[[#This Row],[APU
(units)]]*(1+Table1[[#This Row],[APU Trend]])^3</f>
        <v>2781.25</v>
      </c>
      <c r="J1097" s="55">
        <f>Table1[[#This Row],[APU
(units)]]*(1+Table1[[#This Row],[APU Trend]])^4</f>
        <v>6953.125</v>
      </c>
      <c r="K1097" s="55">
        <f>Table1[[#This Row],[APU
(units)]]*(1+Table1[[#This Row],[APU Trend]])^5</f>
        <v>17382.8125</v>
      </c>
      <c r="L1097" s="55">
        <f>Table1[[#This Row],[APU
(units)]]*(1+Table1[[#This Row],[APU Trend]])^6</f>
        <v>43457.03125</v>
      </c>
      <c r="M1097" s="55">
        <f>Table1[[#This Row],[APU
(units)]]*(1+Table1[[#This Row],[APU Trend]])^7</f>
        <v>108642.578125</v>
      </c>
      <c r="N1097" s="55">
        <f>Table1[[#This Row],[APU
(units)]]*(1+Table1[[#This Row],[APU Trend]])^8</f>
        <v>271606.4453125</v>
      </c>
      <c r="O1097" s="55">
        <f>Table1[[#This Row],[APU
(units)]]*(1+Table1[[#This Row],[APU Trend]])^9</f>
        <v>679016.11328125</v>
      </c>
      <c r="P1097" s="55">
        <f>Table1[[#This Row],[APU
(units)]]*(1+Table1[[#This Row],[APU Trend]])^10</f>
        <v>1697540.283203125</v>
      </c>
      <c r="Q1097" s="55">
        <f>Table1[[#This Row],[APU
(units)]]*(1+Table1[[#This Row],[APU Trend]])^11</f>
        <v>4243850.7080078125</v>
      </c>
      <c r="R1097" s="55">
        <f>SUM(Table1[[#This Row],[Oct]:[September]])</f>
        <v>7072965.8466796875</v>
      </c>
      <c r="S1097" s="55">
        <f>Table1[[#This Row],[On-Hand Stock ($)]]*Table1[[#This Row],[APU Trend]]</f>
        <v>44516.724777860203</v>
      </c>
      <c r="T1097" s="87">
        <v>1.5</v>
      </c>
      <c r="U1097" s="87" t="b">
        <f>IF(AND(Table1[[#This Row],[INVENTROY SIZING]]&lt;0,Table1[[#This Row],[Lead Time (days)]]&lt;30),TRUE,FALSE)</f>
        <v>0</v>
      </c>
      <c r="V1097" s="28">
        <v>0.89</v>
      </c>
      <c r="W1097" s="28">
        <f>1.65+SQRT((30)*Table1[[#This Row],[Demand variability (COV)]])+(V1097*Table1[[#This Row],[APU
(units)]])^2</f>
        <v>25103.828445058502</v>
      </c>
      <c r="X1097" s="28">
        <f>(Table1[[#This Row],[INVENTORY IN UNITS ON HAND]]-W1097)*Table1[[#This Row],[Std. Price ($)]]</f>
        <v>-3587246.4286093204</v>
      </c>
      <c r="Y1097" s="28">
        <v>0.93</v>
      </c>
      <c r="Z1097" s="28">
        <v>32</v>
      </c>
    </row>
    <row r="1098" spans="1:26" x14ac:dyDescent="0.15">
      <c r="A1098" s="31">
        <v>58168.277467122643</v>
      </c>
      <c r="B1098" s="32">
        <v>22.131974869999997</v>
      </c>
      <c r="C1098" s="32">
        <v>8342.4940788263775</v>
      </c>
      <c r="D1098" s="32">
        <f>C1098/Table1[[#This Row],[Std. Price ($)]]</f>
        <v>376.94304859051101</v>
      </c>
      <c r="E1098" s="28">
        <v>276</v>
      </c>
      <c r="F1098" s="28">
        <f>Table1[[#This Row],[APU
(units)]]*(1+Table1[[#This Row],[APU Trend]])^0</f>
        <v>276</v>
      </c>
      <c r="G1098" s="28">
        <f>Table1[[#This Row],[APU
(units)]]*(1+Table1[[#This Row],[APU Trend]])^1</f>
        <v>331.2</v>
      </c>
      <c r="H1098" s="28">
        <f>Table1[[#This Row],[APU
(units)]]*(1+Table1[[#This Row],[APU Trend]])^2</f>
        <v>397.44</v>
      </c>
      <c r="I1098" s="55">
        <f>Table1[[#This Row],[APU
(units)]]*(1+Table1[[#This Row],[APU Trend]])^3</f>
        <v>476.928</v>
      </c>
      <c r="J1098" s="55">
        <f>Table1[[#This Row],[APU
(units)]]*(1+Table1[[#This Row],[APU Trend]])^4</f>
        <v>572.31359999999995</v>
      </c>
      <c r="K1098" s="55">
        <f>Table1[[#This Row],[APU
(units)]]*(1+Table1[[#This Row],[APU Trend]])^5</f>
        <v>686.77631999999994</v>
      </c>
      <c r="L1098" s="55">
        <f>Table1[[#This Row],[APU
(units)]]*(1+Table1[[#This Row],[APU Trend]])^6</f>
        <v>824.13158399999998</v>
      </c>
      <c r="M1098" s="55">
        <f>Table1[[#This Row],[APU
(units)]]*(1+Table1[[#This Row],[APU Trend]])^7</f>
        <v>988.95790079999995</v>
      </c>
      <c r="N1098" s="55">
        <f>Table1[[#This Row],[APU
(units)]]*(1+Table1[[#This Row],[APU Trend]])^8</f>
        <v>1186.7494809599998</v>
      </c>
      <c r="O1098" s="55">
        <f>Table1[[#This Row],[APU
(units)]]*(1+Table1[[#This Row],[APU Trend]])^9</f>
        <v>1424.0993771519998</v>
      </c>
      <c r="P1098" s="55">
        <f>Table1[[#This Row],[APU
(units)]]*(1+Table1[[#This Row],[APU Trend]])^10</f>
        <v>1708.9192525823998</v>
      </c>
      <c r="Q1098" s="55">
        <f>Table1[[#This Row],[APU
(units)]]*(1+Table1[[#This Row],[APU Trend]])^11</f>
        <v>2050.7031030988796</v>
      </c>
      <c r="R1098" s="55">
        <f>SUM(Table1[[#This Row],[Oct]:[September]])</f>
        <v>10924.218618593279</v>
      </c>
      <c r="S1098" s="55">
        <f>Table1[[#This Row],[On-Hand Stock ($)]]*Table1[[#This Row],[APU Trend]]</f>
        <v>1668.4988157652756</v>
      </c>
      <c r="T1098" s="87">
        <v>0.2</v>
      </c>
      <c r="U1098" s="87" t="b">
        <f>IF(AND(Table1[[#This Row],[INVENTROY SIZING]]&lt;0,Table1[[#This Row],[Lead Time (days)]]&lt;30),TRUE,FALSE)</f>
        <v>0</v>
      </c>
      <c r="V1098" s="28">
        <v>0.93</v>
      </c>
      <c r="W1098" s="28">
        <f>1.65+SQRT((30)*Table1[[#This Row],[Demand variability (COV)]])+(V1098*Table1[[#This Row],[APU
(units)]])^2</f>
        <v>65892.01696264655</v>
      </c>
      <c r="X1098" s="28">
        <f>(Table1[[#This Row],[INVENTORY IN UNITS ON HAND]]-W1098)*Table1[[#This Row],[Std. Price ($)]]</f>
        <v>-1449977.9694720807</v>
      </c>
      <c r="Y1098" s="28">
        <v>1.1000000000000001</v>
      </c>
      <c r="Z1098" s="28">
        <v>31</v>
      </c>
    </row>
    <row r="1099" spans="1:26" x14ac:dyDescent="0.15">
      <c r="A1099" s="31">
        <v>92382.50897959595</v>
      </c>
      <c r="B1099" s="32">
        <v>5.7834999999999992</v>
      </c>
      <c r="C1099" s="32">
        <v>1009.007913056</v>
      </c>
      <c r="D1099" s="32">
        <f>C1099/Table1[[#This Row],[Std. Price ($)]]</f>
        <v>174.4631992834789</v>
      </c>
      <c r="E1099" s="28">
        <v>316</v>
      </c>
      <c r="F1099" s="28">
        <f>Table1[[#This Row],[APU
(units)]]*(1+Table1[[#This Row],[APU Trend]])^0</f>
        <v>316</v>
      </c>
      <c r="G1099" s="28">
        <f>Table1[[#This Row],[APU
(units)]]*(1+Table1[[#This Row],[APU Trend]])^1</f>
        <v>474</v>
      </c>
      <c r="H1099" s="28">
        <f>Table1[[#This Row],[APU
(units)]]*(1+Table1[[#This Row],[APU Trend]])^2</f>
        <v>711</v>
      </c>
      <c r="I1099" s="55">
        <f>Table1[[#This Row],[APU
(units)]]*(1+Table1[[#This Row],[APU Trend]])^3</f>
        <v>1066.5</v>
      </c>
      <c r="J1099" s="55">
        <f>Table1[[#This Row],[APU
(units)]]*(1+Table1[[#This Row],[APU Trend]])^4</f>
        <v>1599.75</v>
      </c>
      <c r="K1099" s="55">
        <f>Table1[[#This Row],[APU
(units)]]*(1+Table1[[#This Row],[APU Trend]])^5</f>
        <v>2399.625</v>
      </c>
      <c r="L1099" s="55">
        <f>Table1[[#This Row],[APU
(units)]]*(1+Table1[[#This Row],[APU Trend]])^6</f>
        <v>3599.4375</v>
      </c>
      <c r="M1099" s="55">
        <f>Table1[[#This Row],[APU
(units)]]*(1+Table1[[#This Row],[APU Trend]])^7</f>
        <v>5399.15625</v>
      </c>
      <c r="N1099" s="55">
        <f>Table1[[#This Row],[APU
(units)]]*(1+Table1[[#This Row],[APU Trend]])^8</f>
        <v>8098.734375</v>
      </c>
      <c r="O1099" s="55">
        <f>Table1[[#This Row],[APU
(units)]]*(1+Table1[[#This Row],[APU Trend]])^9</f>
        <v>12148.1015625</v>
      </c>
      <c r="P1099" s="55">
        <f>Table1[[#This Row],[APU
(units)]]*(1+Table1[[#This Row],[APU Trend]])^10</f>
        <v>18222.15234375</v>
      </c>
      <c r="Q1099" s="55">
        <f>Table1[[#This Row],[APU
(units)]]*(1+Table1[[#This Row],[APU Trend]])^11</f>
        <v>27333.228515625</v>
      </c>
      <c r="R1099" s="55">
        <f>SUM(Table1[[#This Row],[Oct]:[September]])</f>
        <v>81367.685546875</v>
      </c>
      <c r="S1099" s="55">
        <f>Table1[[#This Row],[On-Hand Stock ($)]]*Table1[[#This Row],[APU Trend]]</f>
        <v>504.503956528</v>
      </c>
      <c r="T1099" s="87">
        <v>0.5</v>
      </c>
      <c r="U1099" s="87" t="b">
        <f>IF(AND(Table1[[#This Row],[INVENTROY SIZING]]&lt;0,Table1[[#This Row],[Lead Time (days)]]&lt;30),TRUE,FALSE)</f>
        <v>0</v>
      </c>
      <c r="V1099" s="28">
        <v>1</v>
      </c>
      <c r="W1099" s="28">
        <f>1.65+SQRT((30)*Table1[[#This Row],[Demand variability (COV)]])+(V1099*Table1[[#This Row],[APU
(units)]])^2</f>
        <v>99861.821330722916</v>
      </c>
      <c r="X1099" s="28">
        <f>(Table1[[#This Row],[INVENTORY IN UNITS ON HAND]]-W1099)*Table1[[#This Row],[Std. Price ($)]]</f>
        <v>-576541.83575317997</v>
      </c>
      <c r="Y1099" s="28">
        <v>0.57999999999999996</v>
      </c>
      <c r="Z1099" s="28">
        <v>16</v>
      </c>
    </row>
    <row r="1100" spans="1:26" x14ac:dyDescent="0.15">
      <c r="A1100" s="31">
        <v>95344.069089655197</v>
      </c>
      <c r="B1100" s="32">
        <v>30.860237419999997</v>
      </c>
      <c r="C1100" s="32">
        <v>11473.945999071058</v>
      </c>
      <c r="D1100" s="32">
        <f>C1100/Table1[[#This Row],[Std. Price ($)]]</f>
        <v>371.80355558881695</v>
      </c>
      <c r="E1100" s="28">
        <v>276</v>
      </c>
      <c r="F1100" s="28">
        <f>Table1[[#This Row],[APU
(units)]]*(1+Table1[[#This Row],[APU Trend]])^0</f>
        <v>276</v>
      </c>
      <c r="G1100" s="28">
        <f>Table1[[#This Row],[APU
(units)]]*(1+Table1[[#This Row],[APU Trend]])^1</f>
        <v>607.20000000000005</v>
      </c>
      <c r="H1100" s="28">
        <f>Table1[[#This Row],[APU
(units)]]*(1+Table1[[#This Row],[APU Trend]])^2</f>
        <v>1335.8400000000001</v>
      </c>
      <c r="I1100" s="55">
        <f>Table1[[#This Row],[APU
(units)]]*(1+Table1[[#This Row],[APU Trend]])^3</f>
        <v>2938.8480000000009</v>
      </c>
      <c r="J1100" s="55">
        <f>Table1[[#This Row],[APU
(units)]]*(1+Table1[[#This Row],[APU Trend]])^4</f>
        <v>6465.4656000000014</v>
      </c>
      <c r="K1100" s="55">
        <f>Table1[[#This Row],[APU
(units)]]*(1+Table1[[#This Row],[APU Trend]])^5</f>
        <v>14224.024320000004</v>
      </c>
      <c r="L1100" s="55">
        <f>Table1[[#This Row],[APU
(units)]]*(1+Table1[[#This Row],[APU Trend]])^6</f>
        <v>31292.853504000013</v>
      </c>
      <c r="M1100" s="55">
        <f>Table1[[#This Row],[APU
(units)]]*(1+Table1[[#This Row],[APU Trend]])^7</f>
        <v>68844.277708800044</v>
      </c>
      <c r="N1100" s="55">
        <f>Table1[[#This Row],[APU
(units)]]*(1+Table1[[#This Row],[APU Trend]])^8</f>
        <v>151457.41095936007</v>
      </c>
      <c r="O1100" s="55">
        <f>Table1[[#This Row],[APU
(units)]]*(1+Table1[[#This Row],[APU Trend]])^9</f>
        <v>333206.30411059223</v>
      </c>
      <c r="P1100" s="55">
        <f>Table1[[#This Row],[APU
(units)]]*(1+Table1[[#This Row],[APU Trend]])^10</f>
        <v>733053.86904330296</v>
      </c>
      <c r="Q1100" s="55">
        <f>Table1[[#This Row],[APU
(units)]]*(1+Table1[[#This Row],[APU Trend]])^11</f>
        <v>1612718.5118952666</v>
      </c>
      <c r="R1100" s="55">
        <f>SUM(Table1[[#This Row],[Oct]:[September]])</f>
        <v>2956420.6051413221</v>
      </c>
      <c r="S1100" s="55">
        <f>Table1[[#This Row],[On-Hand Stock ($)]]*Table1[[#This Row],[APU Trend]]</f>
        <v>13768.73519888527</v>
      </c>
      <c r="T1100" s="87">
        <v>1.2</v>
      </c>
      <c r="U1100" s="87" t="b">
        <f>IF(AND(Table1[[#This Row],[INVENTROY SIZING]]&lt;0,Table1[[#This Row],[Lead Time (days)]]&lt;30),TRUE,FALSE)</f>
        <v>0</v>
      </c>
      <c r="V1100" s="28">
        <v>1</v>
      </c>
      <c r="W1100" s="28">
        <f>1.65+SQRT((30)*Table1[[#This Row],[Demand variability (COV)]])+(V1100*Table1[[#This Row],[APU
(units)]])^2</f>
        <v>76183.394562646543</v>
      </c>
      <c r="X1100" s="28">
        <f>(Table1[[#This Row],[INVENTORY IN UNITS ON HAND]]-W1100)*Table1[[#This Row],[Std. Price ($)]]</f>
        <v>-2339563.6976657379</v>
      </c>
      <c r="Y1100" s="28">
        <v>1.1000000000000001</v>
      </c>
      <c r="Z1100" s="28">
        <v>31</v>
      </c>
    </row>
    <row r="1101" spans="1:26" x14ac:dyDescent="0.15">
      <c r="A1101" s="31">
        <v>91096.309585735726</v>
      </c>
      <c r="B1101" s="32">
        <v>84.366</v>
      </c>
      <c r="C1101" s="32">
        <v>15171.383979957334</v>
      </c>
      <c r="D1101" s="32">
        <f>C1101/Table1[[#This Row],[Std. Price ($)]]</f>
        <v>179.82817699022513</v>
      </c>
      <c r="E1101" s="28">
        <v>406</v>
      </c>
      <c r="F1101" s="28">
        <f>Table1[[#This Row],[APU
(units)]]*(1+Table1[[#This Row],[APU Trend]])^0</f>
        <v>406</v>
      </c>
      <c r="G1101" s="28">
        <f>Table1[[#This Row],[APU
(units)]]*(1+Table1[[#This Row],[APU Trend]])^1</f>
        <v>324.8</v>
      </c>
      <c r="H1101" s="28">
        <f>Table1[[#This Row],[APU
(units)]]*(1+Table1[[#This Row],[APU Trend]])^2</f>
        <v>259.84000000000003</v>
      </c>
      <c r="I1101" s="55">
        <f>Table1[[#This Row],[APU
(units)]]*(1+Table1[[#This Row],[APU Trend]])^3</f>
        <v>207.87200000000004</v>
      </c>
      <c r="J1101" s="55">
        <f>Table1[[#This Row],[APU
(units)]]*(1+Table1[[#This Row],[APU Trend]])^4</f>
        <v>166.29760000000007</v>
      </c>
      <c r="K1101" s="55">
        <f>Table1[[#This Row],[APU
(units)]]*(1+Table1[[#This Row],[APU Trend]])^5</f>
        <v>133.03808000000006</v>
      </c>
      <c r="L1101" s="55">
        <f>Table1[[#This Row],[APU
(units)]]*(1+Table1[[#This Row],[APU Trend]])^6</f>
        <v>106.43046400000006</v>
      </c>
      <c r="M1101" s="55">
        <f>Table1[[#This Row],[APU
(units)]]*(1+Table1[[#This Row],[APU Trend]])^7</f>
        <v>85.144371200000066</v>
      </c>
      <c r="N1101" s="55">
        <f>Table1[[#This Row],[APU
(units)]]*(1+Table1[[#This Row],[APU Trend]])^8</f>
        <v>68.115496960000058</v>
      </c>
      <c r="O1101" s="55">
        <f>Table1[[#This Row],[APU
(units)]]*(1+Table1[[#This Row],[APU Trend]])^9</f>
        <v>54.492397568000051</v>
      </c>
      <c r="P1101" s="55">
        <f>Table1[[#This Row],[APU
(units)]]*(1+Table1[[#This Row],[APU Trend]])^10</f>
        <v>43.593918054400049</v>
      </c>
      <c r="Q1101" s="55">
        <f>Table1[[#This Row],[APU
(units)]]*(1+Table1[[#This Row],[APU Trend]])^11</f>
        <v>34.875134443520039</v>
      </c>
      <c r="R1101" s="55">
        <f>SUM(Table1[[#This Row],[Oct]:[September]])</f>
        <v>1890.4994622259203</v>
      </c>
      <c r="S1101" s="55">
        <f>Table1[[#This Row],[On-Hand Stock ($)]]*Table1[[#This Row],[APU Trend]]</f>
        <v>-3034.2767959914672</v>
      </c>
      <c r="T1101" s="87">
        <v>-0.2</v>
      </c>
      <c r="U1101" s="87" t="b">
        <f>IF(AND(Table1[[#This Row],[INVENTROY SIZING]]&lt;0,Table1[[#This Row],[Lead Time (days)]]&lt;30),TRUE,FALSE)</f>
        <v>1</v>
      </c>
      <c r="V1101" s="28">
        <v>1</v>
      </c>
      <c r="W1101" s="28">
        <f>1.65+SQRT((30)*Table1[[#This Row],[Demand variability (COV)]])+(V1101*Table1[[#This Row],[APU
(units)]])^2</f>
        <v>164842.26519230369</v>
      </c>
      <c r="X1101" s="28">
        <f>(Table1[[#This Row],[INVENTORY IN UNITS ON HAND]]-W1101)*Table1[[#This Row],[Std. Price ($)]]</f>
        <v>-13891911.161233936</v>
      </c>
      <c r="Y1101" s="28">
        <v>0.71</v>
      </c>
      <c r="Z1101" s="28">
        <v>16</v>
      </c>
    </row>
    <row r="1102" spans="1:26" x14ac:dyDescent="0.15">
      <c r="A1102" s="31">
        <v>44289.204695499051</v>
      </c>
      <c r="B1102" s="32">
        <v>12.369747649999999</v>
      </c>
      <c r="C1102" s="32">
        <v>521.10561874323582</v>
      </c>
      <c r="D1102" s="32">
        <f>C1102/Table1[[#This Row],[Std. Price ($)]]</f>
        <v>42.127425189893493</v>
      </c>
      <c r="E1102" s="28">
        <v>268</v>
      </c>
      <c r="F1102" s="28">
        <f>Table1[[#This Row],[APU
(units)]]*(1+Table1[[#This Row],[APU Trend]])^0</f>
        <v>268</v>
      </c>
      <c r="G1102" s="28">
        <f>Table1[[#This Row],[APU
(units)]]*(1+Table1[[#This Row],[APU Trend]])^1</f>
        <v>321.59999999999997</v>
      </c>
      <c r="H1102" s="28">
        <f>Table1[[#This Row],[APU
(units)]]*(1+Table1[[#This Row],[APU Trend]])^2</f>
        <v>385.91999999999996</v>
      </c>
      <c r="I1102" s="55">
        <f>Table1[[#This Row],[APU
(units)]]*(1+Table1[[#This Row],[APU Trend]])^3</f>
        <v>463.10399999999998</v>
      </c>
      <c r="J1102" s="55">
        <f>Table1[[#This Row],[APU
(units)]]*(1+Table1[[#This Row],[APU Trend]])^4</f>
        <v>555.72479999999996</v>
      </c>
      <c r="K1102" s="55">
        <f>Table1[[#This Row],[APU
(units)]]*(1+Table1[[#This Row],[APU Trend]])^5</f>
        <v>666.86975999999993</v>
      </c>
      <c r="L1102" s="55">
        <f>Table1[[#This Row],[APU
(units)]]*(1+Table1[[#This Row],[APU Trend]])^6</f>
        <v>800.24371199999996</v>
      </c>
      <c r="M1102" s="55">
        <f>Table1[[#This Row],[APU
(units)]]*(1+Table1[[#This Row],[APU Trend]])^7</f>
        <v>960.29245439999988</v>
      </c>
      <c r="N1102" s="55">
        <f>Table1[[#This Row],[APU
(units)]]*(1+Table1[[#This Row],[APU Trend]])^8</f>
        <v>1152.3509452799999</v>
      </c>
      <c r="O1102" s="55">
        <f>Table1[[#This Row],[APU
(units)]]*(1+Table1[[#This Row],[APU Trend]])^9</f>
        <v>1382.8211343359999</v>
      </c>
      <c r="P1102" s="55">
        <f>Table1[[#This Row],[APU
(units)]]*(1+Table1[[#This Row],[APU Trend]])^10</f>
        <v>1659.3853612031999</v>
      </c>
      <c r="Q1102" s="55">
        <f>Table1[[#This Row],[APU
(units)]]*(1+Table1[[#This Row],[APU Trend]])^11</f>
        <v>1991.2624334438397</v>
      </c>
      <c r="R1102" s="55">
        <f>SUM(Table1[[#This Row],[Oct]:[September]])</f>
        <v>10607.57460066304</v>
      </c>
      <c r="S1102" s="55">
        <f>Table1[[#This Row],[On-Hand Stock ($)]]*Table1[[#This Row],[APU Trend]]</f>
        <v>104.22112374864717</v>
      </c>
      <c r="T1102" s="87">
        <v>0.2</v>
      </c>
      <c r="U1102" s="87" t="b">
        <f>IF(AND(Table1[[#This Row],[INVENTROY SIZING]]&lt;0,Table1[[#This Row],[Lead Time (days)]]&lt;30),TRUE,FALSE)</f>
        <v>0</v>
      </c>
      <c r="V1102" s="28">
        <v>0.72</v>
      </c>
      <c r="W1102" s="28">
        <f>1.65+SQRT((30)*Table1[[#This Row],[Demand variability (COV)]])+(V1102*Table1[[#This Row],[APU
(units)]])^2</f>
        <v>37239.728235916249</v>
      </c>
      <c r="X1102" s="28">
        <f>(Table1[[#This Row],[INVENTORY IN UNITS ON HAND]]-W1102)*Table1[[#This Row],[Std. Price ($)]]</f>
        <v>-460124.93521412037</v>
      </c>
      <c r="Y1102" s="28">
        <v>0.68</v>
      </c>
      <c r="Z1102" s="28">
        <v>5</v>
      </c>
    </row>
    <row r="1103" spans="1:26" x14ac:dyDescent="0.15">
      <c r="A1103" s="31">
        <v>72882.492553599062</v>
      </c>
      <c r="B1103" s="32">
        <v>9.53203231</v>
      </c>
      <c r="C1103" s="32">
        <v>5293.4719789867449</v>
      </c>
      <c r="D1103" s="32">
        <f>C1103/Table1[[#This Row],[Std. Price ($)]]</f>
        <v>555.33508561793212</v>
      </c>
      <c r="E1103" s="28">
        <v>462</v>
      </c>
      <c r="F1103" s="28">
        <f>Table1[[#This Row],[APU
(units)]]*(1+Table1[[#This Row],[APU Trend]])^0</f>
        <v>462</v>
      </c>
      <c r="G1103" s="28">
        <f>Table1[[#This Row],[APU
(units)]]*(1+Table1[[#This Row],[APU Trend]])^1</f>
        <v>554.4</v>
      </c>
      <c r="H1103" s="28">
        <f>Table1[[#This Row],[APU
(units)]]*(1+Table1[[#This Row],[APU Trend]])^2</f>
        <v>665.28</v>
      </c>
      <c r="I1103" s="55">
        <f>Table1[[#This Row],[APU
(units)]]*(1+Table1[[#This Row],[APU Trend]])^3</f>
        <v>798.33600000000001</v>
      </c>
      <c r="J1103" s="55">
        <f>Table1[[#This Row],[APU
(units)]]*(1+Table1[[#This Row],[APU Trend]])^4</f>
        <v>958.00319999999999</v>
      </c>
      <c r="K1103" s="55">
        <f>Table1[[#This Row],[APU
(units)]]*(1+Table1[[#This Row],[APU Trend]])^5</f>
        <v>1149.60384</v>
      </c>
      <c r="L1103" s="55">
        <f>Table1[[#This Row],[APU
(units)]]*(1+Table1[[#This Row],[APU Trend]])^6</f>
        <v>1379.5246079999999</v>
      </c>
      <c r="M1103" s="55">
        <f>Table1[[#This Row],[APU
(units)]]*(1+Table1[[#This Row],[APU Trend]])^7</f>
        <v>1655.4295295999998</v>
      </c>
      <c r="N1103" s="55">
        <f>Table1[[#This Row],[APU
(units)]]*(1+Table1[[#This Row],[APU Trend]])^8</f>
        <v>1986.5154355199998</v>
      </c>
      <c r="O1103" s="55">
        <f>Table1[[#This Row],[APU
(units)]]*(1+Table1[[#This Row],[APU Trend]])^9</f>
        <v>2383.8185226239998</v>
      </c>
      <c r="P1103" s="55">
        <f>Table1[[#This Row],[APU
(units)]]*(1+Table1[[#This Row],[APU Trend]])^10</f>
        <v>2860.5822271487996</v>
      </c>
      <c r="Q1103" s="55">
        <f>Table1[[#This Row],[APU
(units)]]*(1+Table1[[#This Row],[APU Trend]])^11</f>
        <v>3432.6986725785596</v>
      </c>
      <c r="R1103" s="55">
        <f>SUM(Table1[[#This Row],[Oct]:[September]])</f>
        <v>18286.192035471358</v>
      </c>
      <c r="S1103" s="55">
        <f>Table1[[#This Row],[On-Hand Stock ($)]]*Table1[[#This Row],[APU Trend]]</f>
        <v>1058.694395797349</v>
      </c>
      <c r="T1103" s="87">
        <v>0.2</v>
      </c>
      <c r="U1103" s="87" t="b">
        <f>IF(AND(Table1[[#This Row],[INVENTROY SIZING]]&lt;0,Table1[[#This Row],[Lead Time (days)]]&lt;30),TRUE,FALSE)</f>
        <v>0</v>
      </c>
      <c r="V1103" s="28">
        <v>0.97</v>
      </c>
      <c r="W1103" s="28">
        <f>1.65+SQRT((30)*Table1[[#This Row],[Demand variability (COV)]])+(V1103*Table1[[#This Row],[APU
(units)]])^2</f>
        <v>200838.55943221287</v>
      </c>
      <c r="X1103" s="28">
        <f>(Table1[[#This Row],[INVENTORY IN UNITS ON HAND]]-W1103)*Table1[[#This Row],[Std. Price ($)]]</f>
        <v>-1909106.1656227217</v>
      </c>
      <c r="Y1103" s="28">
        <v>1.85</v>
      </c>
      <c r="Z1103" s="28">
        <v>16</v>
      </c>
    </row>
    <row r="1104" spans="1:26" x14ac:dyDescent="0.15">
      <c r="A1104" s="31">
        <v>15226.199147104491</v>
      </c>
      <c r="B1104" s="32">
        <v>11.116930609999999</v>
      </c>
      <c r="C1104" s="32">
        <v>1246.0730185101759</v>
      </c>
      <c r="D1104" s="32">
        <f>C1104/Table1[[#This Row],[Std. Price ($)]]</f>
        <v>112.08786509734057</v>
      </c>
      <c r="E1104" s="28">
        <v>82</v>
      </c>
      <c r="F1104" s="28">
        <f>Table1[[#This Row],[APU
(units)]]*(1+Table1[[#This Row],[APU Trend]])^0</f>
        <v>82</v>
      </c>
      <c r="G1104" s="28">
        <f>Table1[[#This Row],[APU
(units)]]*(1+Table1[[#This Row],[APU Trend]])^1</f>
        <v>32.800000000000004</v>
      </c>
      <c r="H1104" s="28">
        <f>Table1[[#This Row],[APU
(units)]]*(1+Table1[[#This Row],[APU Trend]])^2</f>
        <v>13.120000000000003</v>
      </c>
      <c r="I1104" s="55">
        <f>Table1[[#This Row],[APU
(units)]]*(1+Table1[[#This Row],[APU Trend]])^3</f>
        <v>5.2480000000000011</v>
      </c>
      <c r="J1104" s="55">
        <f>Table1[[#This Row],[APU
(units)]]*(1+Table1[[#This Row],[APU Trend]])^4</f>
        <v>2.0992000000000011</v>
      </c>
      <c r="K1104" s="55">
        <f>Table1[[#This Row],[APU
(units)]]*(1+Table1[[#This Row],[APU Trend]])^5</f>
        <v>0.83968000000000054</v>
      </c>
      <c r="L1104" s="55">
        <f>Table1[[#This Row],[APU
(units)]]*(1+Table1[[#This Row],[APU Trend]])^6</f>
        <v>0.33587200000000017</v>
      </c>
      <c r="M1104" s="55">
        <f>Table1[[#This Row],[APU
(units)]]*(1+Table1[[#This Row],[APU Trend]])^7</f>
        <v>0.1343488000000001</v>
      </c>
      <c r="N1104" s="55">
        <f>Table1[[#This Row],[APU
(units)]]*(1+Table1[[#This Row],[APU Trend]])^8</f>
        <v>5.3739520000000048E-2</v>
      </c>
      <c r="O1104" s="55">
        <f>Table1[[#This Row],[APU
(units)]]*(1+Table1[[#This Row],[APU Trend]])^9</f>
        <v>2.1495808000000019E-2</v>
      </c>
      <c r="P1104" s="55">
        <f>Table1[[#This Row],[APU
(units)]]*(1+Table1[[#This Row],[APU Trend]])^10</f>
        <v>8.5983232000000093E-3</v>
      </c>
      <c r="Q1104" s="55">
        <f>Table1[[#This Row],[APU
(units)]]*(1+Table1[[#This Row],[APU Trend]])^11</f>
        <v>3.4393292800000037E-3</v>
      </c>
      <c r="R1104" s="55">
        <f>SUM(Table1[[#This Row],[Oct]:[September]])</f>
        <v>136.66437378047999</v>
      </c>
      <c r="S1104" s="55">
        <f>Table1[[#This Row],[On-Hand Stock ($)]]*Table1[[#This Row],[APU Trend]]</f>
        <v>-747.64381110610555</v>
      </c>
      <c r="T1104" s="87">
        <v>-0.6</v>
      </c>
      <c r="U1104" s="87" t="b">
        <f>IF(AND(Table1[[#This Row],[INVENTROY SIZING]]&lt;0,Table1[[#This Row],[Lead Time (days)]]&lt;30),TRUE,FALSE)</f>
        <v>0</v>
      </c>
      <c r="V1104" s="28">
        <v>0.95</v>
      </c>
      <c r="W1104" s="28">
        <f>1.65+SQRT((30)*Table1[[#This Row],[Demand variability (COV)]])+(V1104*Table1[[#This Row],[APU
(units)]])^2</f>
        <v>6075.9336700622343</v>
      </c>
      <c r="X1104" s="28">
        <f>(Table1[[#This Row],[INVENTORY IN UNITS ON HAND]]-W1104)*Table1[[#This Row],[Std. Price ($)]]</f>
        <v>-66299.659982534315</v>
      </c>
      <c r="Y1104" s="28">
        <v>1.1499999999999999</v>
      </c>
      <c r="Z1104" s="28">
        <v>35</v>
      </c>
    </row>
    <row r="1105" spans="1:26" x14ac:dyDescent="0.15">
      <c r="A1105" s="31">
        <v>34316.69161725395</v>
      </c>
      <c r="B1105" s="32">
        <v>10.619951659999998</v>
      </c>
      <c r="C1105" s="32">
        <v>5188.7932893403031</v>
      </c>
      <c r="D1105" s="32">
        <f>C1105/Table1[[#This Row],[Std. Price ($)]]</f>
        <v>488.58916268742263</v>
      </c>
      <c r="E1105" s="28">
        <v>438</v>
      </c>
      <c r="F1105" s="28">
        <f>Table1[[#This Row],[APU
(units)]]*(1+Table1[[#This Row],[APU Trend]])^0</f>
        <v>438</v>
      </c>
      <c r="G1105" s="28">
        <f>Table1[[#This Row],[APU
(units)]]*(1+Table1[[#This Row],[APU Trend]])^1</f>
        <v>525.6</v>
      </c>
      <c r="H1105" s="28">
        <f>Table1[[#This Row],[APU
(units)]]*(1+Table1[[#This Row],[APU Trend]])^2</f>
        <v>630.72</v>
      </c>
      <c r="I1105" s="55">
        <f>Table1[[#This Row],[APU
(units)]]*(1+Table1[[#This Row],[APU Trend]])^3</f>
        <v>756.86400000000003</v>
      </c>
      <c r="J1105" s="55">
        <f>Table1[[#This Row],[APU
(units)]]*(1+Table1[[#This Row],[APU Trend]])^4</f>
        <v>908.2367999999999</v>
      </c>
      <c r="K1105" s="55">
        <f>Table1[[#This Row],[APU
(units)]]*(1+Table1[[#This Row],[APU Trend]])^5</f>
        <v>1089.8841599999998</v>
      </c>
      <c r="L1105" s="55">
        <f>Table1[[#This Row],[APU
(units)]]*(1+Table1[[#This Row],[APU Trend]])^6</f>
        <v>1307.8609919999999</v>
      </c>
      <c r="M1105" s="55">
        <f>Table1[[#This Row],[APU
(units)]]*(1+Table1[[#This Row],[APU Trend]])^7</f>
        <v>1569.4331903999998</v>
      </c>
      <c r="N1105" s="55">
        <f>Table1[[#This Row],[APU
(units)]]*(1+Table1[[#This Row],[APU Trend]])^8</f>
        <v>1883.3198284799996</v>
      </c>
      <c r="O1105" s="55">
        <f>Table1[[#This Row],[APU
(units)]]*(1+Table1[[#This Row],[APU Trend]])^9</f>
        <v>2259.9837941759997</v>
      </c>
      <c r="P1105" s="55">
        <f>Table1[[#This Row],[APU
(units)]]*(1+Table1[[#This Row],[APU Trend]])^10</f>
        <v>2711.9805530111994</v>
      </c>
      <c r="Q1105" s="55">
        <f>Table1[[#This Row],[APU
(units)]]*(1+Table1[[#This Row],[APU Trend]])^11</f>
        <v>3254.3766636134396</v>
      </c>
      <c r="R1105" s="55">
        <f>SUM(Table1[[#This Row],[Oct]:[September]])</f>
        <v>17336.259981680636</v>
      </c>
      <c r="S1105" s="55">
        <f>Table1[[#This Row],[On-Hand Stock ($)]]*Table1[[#This Row],[APU Trend]]</f>
        <v>1037.7586578680607</v>
      </c>
      <c r="T1105" s="87">
        <v>0.2</v>
      </c>
      <c r="U1105" s="87" t="b">
        <f>IF(AND(Table1[[#This Row],[INVENTROY SIZING]]&lt;0,Table1[[#This Row],[Lead Time (days)]]&lt;30),TRUE,FALSE)</f>
        <v>0</v>
      </c>
      <c r="V1105" s="28">
        <v>1</v>
      </c>
      <c r="W1105" s="28">
        <f>1.65+SQRT((30)*Table1[[#This Row],[Demand variability (COV)]])+(V1105*Table1[[#This Row],[APU
(units)]])^2</f>
        <v>191850.6699601592</v>
      </c>
      <c r="X1105" s="28">
        <f>(Table1[[#This Row],[INVENTORY IN UNITS ON HAND]]-W1105)*Table1[[#This Row],[Std. Price ($)]]</f>
        <v>-2032256.047626164</v>
      </c>
      <c r="Y1105" s="28">
        <v>0.84</v>
      </c>
      <c r="Z1105" s="28">
        <v>31</v>
      </c>
    </row>
    <row r="1106" spans="1:26" x14ac:dyDescent="0.15">
      <c r="A1106" s="31">
        <v>74311.183496270256</v>
      </c>
      <c r="B1106" s="32">
        <v>10.720706249999999</v>
      </c>
      <c r="C1106" s="32">
        <v>5183.4959998899476</v>
      </c>
      <c r="D1106" s="32">
        <f>C1106/Table1[[#This Row],[Std. Price ($)]]</f>
        <v>483.50322068473315</v>
      </c>
      <c r="E1106" s="28">
        <v>446</v>
      </c>
      <c r="F1106" s="28">
        <f>Table1[[#This Row],[APU
(units)]]*(1+Table1[[#This Row],[APU Trend]])^0</f>
        <v>446</v>
      </c>
      <c r="G1106" s="28">
        <f>Table1[[#This Row],[APU
(units)]]*(1+Table1[[#This Row],[APU Trend]])^1</f>
        <v>356.8</v>
      </c>
      <c r="H1106" s="28">
        <f>Table1[[#This Row],[APU
(units)]]*(1+Table1[[#This Row],[APU Trend]])^2</f>
        <v>285.44000000000005</v>
      </c>
      <c r="I1106" s="55">
        <f>Table1[[#This Row],[APU
(units)]]*(1+Table1[[#This Row],[APU Trend]])^3</f>
        <v>228.35200000000006</v>
      </c>
      <c r="J1106" s="55">
        <f>Table1[[#This Row],[APU
(units)]]*(1+Table1[[#This Row],[APU Trend]])^4</f>
        <v>182.68160000000009</v>
      </c>
      <c r="K1106" s="55">
        <f>Table1[[#This Row],[APU
(units)]]*(1+Table1[[#This Row],[APU Trend]])^5</f>
        <v>146.1452800000001</v>
      </c>
      <c r="L1106" s="55">
        <f>Table1[[#This Row],[APU
(units)]]*(1+Table1[[#This Row],[APU Trend]])^6</f>
        <v>116.91622400000007</v>
      </c>
      <c r="M1106" s="55">
        <f>Table1[[#This Row],[APU
(units)]]*(1+Table1[[#This Row],[APU Trend]])^7</f>
        <v>93.532979200000071</v>
      </c>
      <c r="N1106" s="55">
        <f>Table1[[#This Row],[APU
(units)]]*(1+Table1[[#This Row],[APU Trend]])^8</f>
        <v>74.826383360000065</v>
      </c>
      <c r="O1106" s="55">
        <f>Table1[[#This Row],[APU
(units)]]*(1+Table1[[#This Row],[APU Trend]])^9</f>
        <v>59.861106688000056</v>
      </c>
      <c r="P1106" s="55">
        <f>Table1[[#This Row],[APU
(units)]]*(1+Table1[[#This Row],[APU Trend]])^10</f>
        <v>47.888885350400052</v>
      </c>
      <c r="Q1106" s="55">
        <f>Table1[[#This Row],[APU
(units)]]*(1+Table1[[#This Row],[APU Trend]])^11</f>
        <v>38.311108280320042</v>
      </c>
      <c r="R1106" s="55">
        <f>SUM(Table1[[#This Row],[Oct]:[September]])</f>
        <v>2076.7555668787209</v>
      </c>
      <c r="S1106" s="55">
        <f>Table1[[#This Row],[On-Hand Stock ($)]]*Table1[[#This Row],[APU Trend]]</f>
        <v>-1036.6991999779896</v>
      </c>
      <c r="T1106" s="87">
        <v>-0.2</v>
      </c>
      <c r="U1106" s="87" t="b">
        <f>IF(AND(Table1[[#This Row],[INVENTROY SIZING]]&lt;0,Table1[[#This Row],[Lead Time (days)]]&lt;30),TRUE,FALSE)</f>
        <v>1</v>
      </c>
      <c r="V1106" s="28">
        <v>1</v>
      </c>
      <c r="W1106" s="28">
        <f>1.65+SQRT((30)*Table1[[#This Row],[Demand variability (COV)]])+(V1106*Table1[[#This Row],[APU
(units)]])^2</f>
        <v>198923.09977063737</v>
      </c>
      <c r="X1106" s="28">
        <f>(Table1[[#This Row],[INVENTORY IN UNITS ON HAND]]-W1106)*Table1[[#This Row],[Std. Price ($)]]</f>
        <v>-2127412.6229805555</v>
      </c>
      <c r="Y1106" s="28">
        <v>0.99</v>
      </c>
      <c r="Z1106" s="28">
        <v>26</v>
      </c>
    </row>
    <row r="1107" spans="1:26" x14ac:dyDescent="0.15">
      <c r="A1107" s="31">
        <v>32871.991613295715</v>
      </c>
      <c r="B1107" s="32">
        <v>10.4942919</v>
      </c>
      <c r="C1107" s="32">
        <v>6061.5749431165432</v>
      </c>
      <c r="D1107" s="32">
        <f>C1107/Table1[[#This Row],[Std. Price ($)]]</f>
        <v>577.60685531498723</v>
      </c>
      <c r="E1107" s="28">
        <v>446</v>
      </c>
      <c r="F1107" s="28">
        <f>Table1[[#This Row],[APU
(units)]]*(1+Table1[[#This Row],[APU Trend]])^0</f>
        <v>446</v>
      </c>
      <c r="G1107" s="28">
        <f>Table1[[#This Row],[APU
(units)]]*(1+Table1[[#This Row],[APU Trend]])^1</f>
        <v>356.8</v>
      </c>
      <c r="H1107" s="28">
        <f>Table1[[#This Row],[APU
(units)]]*(1+Table1[[#This Row],[APU Trend]])^2</f>
        <v>285.44000000000005</v>
      </c>
      <c r="I1107" s="55">
        <f>Table1[[#This Row],[APU
(units)]]*(1+Table1[[#This Row],[APU Trend]])^3</f>
        <v>228.35200000000006</v>
      </c>
      <c r="J1107" s="55">
        <f>Table1[[#This Row],[APU
(units)]]*(1+Table1[[#This Row],[APU Trend]])^4</f>
        <v>182.68160000000009</v>
      </c>
      <c r="K1107" s="55">
        <f>Table1[[#This Row],[APU
(units)]]*(1+Table1[[#This Row],[APU Trend]])^5</f>
        <v>146.1452800000001</v>
      </c>
      <c r="L1107" s="55">
        <f>Table1[[#This Row],[APU
(units)]]*(1+Table1[[#This Row],[APU Trend]])^6</f>
        <v>116.91622400000007</v>
      </c>
      <c r="M1107" s="55">
        <f>Table1[[#This Row],[APU
(units)]]*(1+Table1[[#This Row],[APU Trend]])^7</f>
        <v>93.532979200000071</v>
      </c>
      <c r="N1107" s="55">
        <f>Table1[[#This Row],[APU
(units)]]*(1+Table1[[#This Row],[APU Trend]])^8</f>
        <v>74.826383360000065</v>
      </c>
      <c r="O1107" s="55">
        <f>Table1[[#This Row],[APU
(units)]]*(1+Table1[[#This Row],[APU Trend]])^9</f>
        <v>59.861106688000056</v>
      </c>
      <c r="P1107" s="55">
        <f>Table1[[#This Row],[APU
(units)]]*(1+Table1[[#This Row],[APU Trend]])^10</f>
        <v>47.888885350400052</v>
      </c>
      <c r="Q1107" s="55">
        <f>Table1[[#This Row],[APU
(units)]]*(1+Table1[[#This Row],[APU Trend]])^11</f>
        <v>38.311108280320042</v>
      </c>
      <c r="R1107" s="55">
        <f>SUM(Table1[[#This Row],[Oct]:[September]])</f>
        <v>2076.7555668787209</v>
      </c>
      <c r="S1107" s="55">
        <f>Table1[[#This Row],[On-Hand Stock ($)]]*Table1[[#This Row],[APU Trend]]</f>
        <v>-1212.3149886233086</v>
      </c>
      <c r="T1107" s="87">
        <v>-0.2</v>
      </c>
      <c r="U1107" s="87" t="b">
        <f>IF(AND(Table1[[#This Row],[INVENTROY SIZING]]&lt;0,Table1[[#This Row],[Lead Time (days)]]&lt;30),TRUE,FALSE)</f>
        <v>0</v>
      </c>
      <c r="V1107" s="28">
        <v>1</v>
      </c>
      <c r="W1107" s="28">
        <f>1.65+SQRT((30)*Table1[[#This Row],[Demand variability (COV)]])+(V1107*Table1[[#This Row],[APU
(units)]])^2</f>
        <v>198923.09977063737</v>
      </c>
      <c r="X1107" s="28">
        <f>(Table1[[#This Row],[INVENTORY IN UNITS ON HAND]]-W1107)*Table1[[#This Row],[Std. Price ($)]]</f>
        <v>-2081495.4997027752</v>
      </c>
      <c r="Y1107" s="28">
        <v>0.99</v>
      </c>
      <c r="Z1107" s="28">
        <v>31</v>
      </c>
    </row>
    <row r="1108" spans="1:26" x14ac:dyDescent="0.15">
      <c r="A1108" s="31">
        <v>49341.738254227959</v>
      </c>
      <c r="B1108" s="32">
        <v>5.13959951</v>
      </c>
      <c r="C1108" s="32">
        <v>1254.7504983784986</v>
      </c>
      <c r="D1108" s="32">
        <f>C1108/Table1[[#This Row],[Std. Price ($)]]</f>
        <v>244.13390497394974</v>
      </c>
      <c r="E1108" s="28">
        <v>584</v>
      </c>
      <c r="F1108" s="28">
        <f>Table1[[#This Row],[APU
(units)]]*(1+Table1[[#This Row],[APU Trend]])^0</f>
        <v>584</v>
      </c>
      <c r="G1108" s="28">
        <f>Table1[[#This Row],[APU
(units)]]*(1+Table1[[#This Row],[APU Trend]])^1</f>
        <v>350.4</v>
      </c>
      <c r="H1108" s="28">
        <f>Table1[[#This Row],[APU
(units)]]*(1+Table1[[#This Row],[APU Trend]])^2</f>
        <v>210.23999999999998</v>
      </c>
      <c r="I1108" s="55">
        <f>Table1[[#This Row],[APU
(units)]]*(1+Table1[[#This Row],[APU Trend]])^3</f>
        <v>126.14400000000001</v>
      </c>
      <c r="J1108" s="55">
        <f>Table1[[#This Row],[APU
(units)]]*(1+Table1[[#This Row],[APU Trend]])^4</f>
        <v>75.686399999999992</v>
      </c>
      <c r="K1108" s="55">
        <f>Table1[[#This Row],[APU
(units)]]*(1+Table1[[#This Row],[APU Trend]])^5</f>
        <v>45.411839999999998</v>
      </c>
      <c r="L1108" s="55">
        <f>Table1[[#This Row],[APU
(units)]]*(1+Table1[[#This Row],[APU Trend]])^6</f>
        <v>27.247103999999997</v>
      </c>
      <c r="M1108" s="55">
        <f>Table1[[#This Row],[APU
(units)]]*(1+Table1[[#This Row],[APU Trend]])^7</f>
        <v>16.348262399999999</v>
      </c>
      <c r="N1108" s="55">
        <f>Table1[[#This Row],[APU
(units)]]*(1+Table1[[#This Row],[APU Trend]])^8</f>
        <v>9.8089574399999986</v>
      </c>
      <c r="O1108" s="55">
        <f>Table1[[#This Row],[APU
(units)]]*(1+Table1[[#This Row],[APU Trend]])^9</f>
        <v>5.885374463999999</v>
      </c>
      <c r="P1108" s="55">
        <f>Table1[[#This Row],[APU
(units)]]*(1+Table1[[#This Row],[APU Trend]])^10</f>
        <v>3.5312246783999997</v>
      </c>
      <c r="Q1108" s="55">
        <f>Table1[[#This Row],[APU
(units)]]*(1+Table1[[#This Row],[APU Trend]])^11</f>
        <v>2.1187348070399996</v>
      </c>
      <c r="R1108" s="55">
        <f>SUM(Table1[[#This Row],[Oct]:[September]])</f>
        <v>1456.8218977894401</v>
      </c>
      <c r="S1108" s="55">
        <f>Table1[[#This Row],[On-Hand Stock ($)]]*Table1[[#This Row],[APU Trend]]</f>
        <v>-501.90019935139946</v>
      </c>
      <c r="T1108" s="87">
        <v>-0.4</v>
      </c>
      <c r="U1108" s="87" t="b">
        <f>IF(AND(Table1[[#This Row],[INVENTROY SIZING]]&lt;0,Table1[[#This Row],[Lead Time (days)]]&lt;30),TRUE,FALSE)</f>
        <v>1</v>
      </c>
      <c r="V1108" s="28">
        <v>0.82</v>
      </c>
      <c r="W1108" s="28">
        <f>1.65+SQRT((30)*Table1[[#This Row],[Demand variability (COV)]])+(V1108*Table1[[#This Row],[APU
(units)]])^2</f>
        <v>229330.44301278752</v>
      </c>
      <c r="X1108" s="28">
        <f>(Table1[[#This Row],[INVENTORY IN UNITS ON HAND]]-W1108)*Table1[[#This Row],[Std. Price ($)]]</f>
        <v>-1177411.8820382273</v>
      </c>
      <c r="Y1108" s="28">
        <v>0.25</v>
      </c>
      <c r="Z1108" s="28">
        <v>26</v>
      </c>
    </row>
    <row r="1109" spans="1:26" x14ac:dyDescent="0.15">
      <c r="A1109" s="31">
        <v>98708.200388743746</v>
      </c>
      <c r="B1109" s="32">
        <v>6.0021459699999991</v>
      </c>
      <c r="C1109" s="32">
        <v>514.84827766689205</v>
      </c>
      <c r="D1109" s="32">
        <f>C1109/Table1[[#This Row],[Std. Price ($)]]</f>
        <v>85.777367001771225</v>
      </c>
      <c r="E1109" s="28">
        <v>542</v>
      </c>
      <c r="F1109" s="28">
        <f>Table1[[#This Row],[APU
(units)]]*(1+Table1[[#This Row],[APU Trend]])^0</f>
        <v>542</v>
      </c>
      <c r="G1109" s="28">
        <f>Table1[[#This Row],[APU
(units)]]*(1+Table1[[#This Row],[APU Trend]])^1</f>
        <v>813</v>
      </c>
      <c r="H1109" s="28">
        <f>Table1[[#This Row],[APU
(units)]]*(1+Table1[[#This Row],[APU Trend]])^2</f>
        <v>1219.5</v>
      </c>
      <c r="I1109" s="55">
        <f>Table1[[#This Row],[APU
(units)]]*(1+Table1[[#This Row],[APU Trend]])^3</f>
        <v>1829.25</v>
      </c>
      <c r="J1109" s="55">
        <f>Table1[[#This Row],[APU
(units)]]*(1+Table1[[#This Row],[APU Trend]])^4</f>
        <v>2743.875</v>
      </c>
      <c r="K1109" s="55">
        <f>Table1[[#This Row],[APU
(units)]]*(1+Table1[[#This Row],[APU Trend]])^5</f>
        <v>4115.8125</v>
      </c>
      <c r="L1109" s="55">
        <f>Table1[[#This Row],[APU
(units)]]*(1+Table1[[#This Row],[APU Trend]])^6</f>
        <v>6173.71875</v>
      </c>
      <c r="M1109" s="55">
        <f>Table1[[#This Row],[APU
(units)]]*(1+Table1[[#This Row],[APU Trend]])^7</f>
        <v>9260.578125</v>
      </c>
      <c r="N1109" s="55">
        <f>Table1[[#This Row],[APU
(units)]]*(1+Table1[[#This Row],[APU Trend]])^8</f>
        <v>13890.8671875</v>
      </c>
      <c r="O1109" s="55">
        <f>Table1[[#This Row],[APU
(units)]]*(1+Table1[[#This Row],[APU Trend]])^9</f>
        <v>20836.30078125</v>
      </c>
      <c r="P1109" s="55">
        <f>Table1[[#This Row],[APU
(units)]]*(1+Table1[[#This Row],[APU Trend]])^10</f>
        <v>31254.451171875</v>
      </c>
      <c r="Q1109" s="55">
        <f>Table1[[#This Row],[APU
(units)]]*(1+Table1[[#This Row],[APU Trend]])^11</f>
        <v>46881.6767578125</v>
      </c>
      <c r="R1109" s="55">
        <f>SUM(Table1[[#This Row],[Oct]:[September]])</f>
        <v>139561.0302734375</v>
      </c>
      <c r="S1109" s="55">
        <f>Table1[[#This Row],[On-Hand Stock ($)]]*Table1[[#This Row],[APU Trend]]</f>
        <v>257.42413883344602</v>
      </c>
      <c r="T1109" s="87">
        <v>0.5</v>
      </c>
      <c r="U1109" s="87" t="b">
        <f>IF(AND(Table1[[#This Row],[INVENTROY SIZING]]&lt;0,Table1[[#This Row],[Lead Time (days)]]&lt;30),TRUE,FALSE)</f>
        <v>0</v>
      </c>
      <c r="V1109" s="28">
        <v>0.97</v>
      </c>
      <c r="W1109" s="28">
        <f>1.65+SQRT((30)*Table1[[#This Row],[Demand variability (COV)]])+(V1109*Table1[[#This Row],[APU
(units)]])^2</f>
        <v>276408.61348043318</v>
      </c>
      <c r="X1109" s="28">
        <f>(Table1[[#This Row],[INVENTORY IN UNITS ON HAND]]-W1109)*Table1[[#This Row],[Std. Price ($)]]</f>
        <v>-1658529.9971972026</v>
      </c>
      <c r="Y1109" s="28">
        <v>0.65</v>
      </c>
      <c r="Z1109" s="28">
        <v>5</v>
      </c>
    </row>
    <row r="1110" spans="1:26" x14ac:dyDescent="0.15">
      <c r="A1110" s="31">
        <v>39272.037099568137</v>
      </c>
      <c r="B1110" s="32">
        <v>11.58506</v>
      </c>
      <c r="C1110" s="32">
        <v>1619.1204672150541</v>
      </c>
      <c r="D1110" s="32">
        <f>C1110/Table1[[#This Row],[Std. Price ($)]]</f>
        <v>139.75935102753496</v>
      </c>
      <c r="E1110" s="28">
        <v>414</v>
      </c>
      <c r="F1110" s="28">
        <f>Table1[[#This Row],[APU
(units)]]*(1+Table1[[#This Row],[APU Trend]])^0</f>
        <v>414</v>
      </c>
      <c r="G1110" s="28">
        <f>Table1[[#This Row],[APU
(units)]]*(1+Table1[[#This Row],[APU Trend]])^1</f>
        <v>331.20000000000005</v>
      </c>
      <c r="H1110" s="28">
        <f>Table1[[#This Row],[APU
(units)]]*(1+Table1[[#This Row],[APU Trend]])^2</f>
        <v>264.96000000000004</v>
      </c>
      <c r="I1110" s="55">
        <f>Table1[[#This Row],[APU
(units)]]*(1+Table1[[#This Row],[APU Trend]])^3</f>
        <v>211.96800000000005</v>
      </c>
      <c r="J1110" s="55">
        <f>Table1[[#This Row],[APU
(units)]]*(1+Table1[[#This Row],[APU Trend]])^4</f>
        <v>169.57440000000008</v>
      </c>
      <c r="K1110" s="55">
        <f>Table1[[#This Row],[APU
(units)]]*(1+Table1[[#This Row],[APU Trend]])^5</f>
        <v>135.65952000000007</v>
      </c>
      <c r="L1110" s="55">
        <f>Table1[[#This Row],[APU
(units)]]*(1+Table1[[#This Row],[APU Trend]])^6</f>
        <v>108.52761600000007</v>
      </c>
      <c r="M1110" s="55">
        <f>Table1[[#This Row],[APU
(units)]]*(1+Table1[[#This Row],[APU Trend]])^7</f>
        <v>86.822092800000064</v>
      </c>
      <c r="N1110" s="55">
        <f>Table1[[#This Row],[APU
(units)]]*(1+Table1[[#This Row],[APU Trend]])^8</f>
        <v>69.45767424000006</v>
      </c>
      <c r="O1110" s="55">
        <f>Table1[[#This Row],[APU
(units)]]*(1+Table1[[#This Row],[APU Trend]])^9</f>
        <v>55.566139392000046</v>
      </c>
      <c r="P1110" s="55">
        <f>Table1[[#This Row],[APU
(units)]]*(1+Table1[[#This Row],[APU Trend]])^10</f>
        <v>44.45291151360005</v>
      </c>
      <c r="Q1110" s="55">
        <f>Table1[[#This Row],[APU
(units)]]*(1+Table1[[#This Row],[APU Trend]])^11</f>
        <v>35.562329210880037</v>
      </c>
      <c r="R1110" s="55">
        <f>SUM(Table1[[#This Row],[Oct]:[September]])</f>
        <v>1927.7506831564806</v>
      </c>
      <c r="S1110" s="55">
        <f>Table1[[#This Row],[On-Hand Stock ($)]]*Table1[[#This Row],[APU Trend]]</f>
        <v>-323.82409344301084</v>
      </c>
      <c r="T1110" s="87">
        <v>-0.2</v>
      </c>
      <c r="U1110" s="87" t="b">
        <f>IF(AND(Table1[[#This Row],[INVENTROY SIZING]]&lt;0,Table1[[#This Row],[Lead Time (days)]]&lt;30),TRUE,FALSE)</f>
        <v>1</v>
      </c>
      <c r="V1110" s="28">
        <v>0.95</v>
      </c>
      <c r="W1110" s="28">
        <f>1.65+SQRT((30)*Table1[[#This Row],[Demand variability (COV)]])+(V1110*Table1[[#This Row],[APU
(units)]])^2</f>
        <v>154690.71133072287</v>
      </c>
      <c r="X1110" s="28">
        <f>(Table1[[#This Row],[INVENTORY IN UNITS ON HAND]]-W1110)*Table1[[#This Row],[Std. Price ($)]]</f>
        <v>-1790482.0517418892</v>
      </c>
      <c r="Y1110" s="28">
        <v>0.57999999999999996</v>
      </c>
      <c r="Z1110" s="28">
        <v>16</v>
      </c>
    </row>
    <row r="1111" spans="1:26" x14ac:dyDescent="0.15">
      <c r="A1111" s="31">
        <v>8303.9185268969359</v>
      </c>
      <c r="B1111" s="32">
        <v>9.0792040400000005</v>
      </c>
      <c r="C1111" s="32">
        <v>3079.7668323979351</v>
      </c>
      <c r="D1111" s="32">
        <f>C1111/Table1[[#This Row],[Std. Price ($)]]</f>
        <v>339.21110472123888</v>
      </c>
      <c r="E1111" s="28">
        <v>632</v>
      </c>
      <c r="F1111" s="28">
        <f>Table1[[#This Row],[APU
(units)]]*(1+Table1[[#This Row],[APU Trend]])^0</f>
        <v>632</v>
      </c>
      <c r="G1111" s="28">
        <f>Table1[[#This Row],[APU
(units)]]*(1+Table1[[#This Row],[APU Trend]])^1</f>
        <v>379.2</v>
      </c>
      <c r="H1111" s="28">
        <f>Table1[[#This Row],[APU
(units)]]*(1+Table1[[#This Row],[APU Trend]])^2</f>
        <v>227.51999999999998</v>
      </c>
      <c r="I1111" s="55">
        <f>Table1[[#This Row],[APU
(units)]]*(1+Table1[[#This Row],[APU Trend]])^3</f>
        <v>136.512</v>
      </c>
      <c r="J1111" s="55">
        <f>Table1[[#This Row],[APU
(units)]]*(1+Table1[[#This Row],[APU Trend]])^4</f>
        <v>81.907199999999989</v>
      </c>
      <c r="K1111" s="55">
        <f>Table1[[#This Row],[APU
(units)]]*(1+Table1[[#This Row],[APU Trend]])^5</f>
        <v>49.14432</v>
      </c>
      <c r="L1111" s="55">
        <f>Table1[[#This Row],[APU
(units)]]*(1+Table1[[#This Row],[APU Trend]])^6</f>
        <v>29.486591999999998</v>
      </c>
      <c r="M1111" s="55">
        <f>Table1[[#This Row],[APU
(units)]]*(1+Table1[[#This Row],[APU Trend]])^7</f>
        <v>17.691955199999999</v>
      </c>
      <c r="N1111" s="55">
        <f>Table1[[#This Row],[APU
(units)]]*(1+Table1[[#This Row],[APU Trend]])^8</f>
        <v>10.615173119999998</v>
      </c>
      <c r="O1111" s="55">
        <f>Table1[[#This Row],[APU
(units)]]*(1+Table1[[#This Row],[APU Trend]])^9</f>
        <v>6.3691038719999993</v>
      </c>
      <c r="P1111" s="55">
        <f>Table1[[#This Row],[APU
(units)]]*(1+Table1[[#This Row],[APU Trend]])^10</f>
        <v>3.8214623231999996</v>
      </c>
      <c r="Q1111" s="55">
        <f>Table1[[#This Row],[APU
(units)]]*(1+Table1[[#This Row],[APU Trend]])^11</f>
        <v>2.2928773939199996</v>
      </c>
      <c r="R1111" s="55">
        <f>SUM(Table1[[#This Row],[Oct]:[September]])</f>
        <v>1576.5606839091201</v>
      </c>
      <c r="S1111" s="55">
        <f>Table1[[#This Row],[On-Hand Stock ($)]]*Table1[[#This Row],[APU Trend]]</f>
        <v>-1231.9067329591742</v>
      </c>
      <c r="T1111" s="87">
        <v>-0.4</v>
      </c>
      <c r="U1111" s="87" t="b">
        <f>IF(AND(Table1[[#This Row],[INVENTROY SIZING]]&lt;0,Table1[[#This Row],[Lead Time (days)]]&lt;30),TRUE,FALSE)</f>
        <v>1</v>
      </c>
      <c r="V1111" s="28">
        <v>0.88</v>
      </c>
      <c r="W1111" s="28">
        <f>1.65+SQRT((30)*Table1[[#This Row],[Demand variability (COV)]])+(V1111*Table1[[#This Row],[APU
(units)]])^2</f>
        <v>309320.33901649021</v>
      </c>
      <c r="X1111" s="28">
        <f>(Table1[[#This Row],[INVENTORY IN UNITS ON HAND]]-W1111)*Table1[[#This Row],[Std. Price ($)]]</f>
        <v>-2805302.7048202897</v>
      </c>
      <c r="Y1111" s="28">
        <v>0.75</v>
      </c>
      <c r="Z1111" s="28">
        <v>16</v>
      </c>
    </row>
    <row r="1112" spans="1:26" x14ac:dyDescent="0.15">
      <c r="A1112" s="31">
        <v>82028.9062190197</v>
      </c>
      <c r="B1112" s="32">
        <v>6.6674643299999996</v>
      </c>
      <c r="C1112" s="32">
        <v>961.45228176265891</v>
      </c>
      <c r="D1112" s="32">
        <f>C1112/Table1[[#This Row],[Std. Price ($)]]</f>
        <v>144.20058873605686</v>
      </c>
      <c r="E1112" s="28">
        <v>462</v>
      </c>
      <c r="F1112" s="28">
        <f>Table1[[#This Row],[APU
(units)]]*(1+Table1[[#This Row],[APU Trend]])^0</f>
        <v>462</v>
      </c>
      <c r="G1112" s="28">
        <f>Table1[[#This Row],[APU
(units)]]*(1+Table1[[#This Row],[APU Trend]])^1</f>
        <v>554.4</v>
      </c>
      <c r="H1112" s="28">
        <f>Table1[[#This Row],[APU
(units)]]*(1+Table1[[#This Row],[APU Trend]])^2</f>
        <v>665.28</v>
      </c>
      <c r="I1112" s="55">
        <f>Table1[[#This Row],[APU
(units)]]*(1+Table1[[#This Row],[APU Trend]])^3</f>
        <v>798.33600000000001</v>
      </c>
      <c r="J1112" s="55">
        <f>Table1[[#This Row],[APU
(units)]]*(1+Table1[[#This Row],[APU Trend]])^4</f>
        <v>958.00319999999999</v>
      </c>
      <c r="K1112" s="55">
        <f>Table1[[#This Row],[APU
(units)]]*(1+Table1[[#This Row],[APU Trend]])^5</f>
        <v>1149.60384</v>
      </c>
      <c r="L1112" s="55">
        <f>Table1[[#This Row],[APU
(units)]]*(1+Table1[[#This Row],[APU Trend]])^6</f>
        <v>1379.5246079999999</v>
      </c>
      <c r="M1112" s="55">
        <f>Table1[[#This Row],[APU
(units)]]*(1+Table1[[#This Row],[APU Trend]])^7</f>
        <v>1655.4295295999998</v>
      </c>
      <c r="N1112" s="55">
        <f>Table1[[#This Row],[APU
(units)]]*(1+Table1[[#This Row],[APU Trend]])^8</f>
        <v>1986.5154355199998</v>
      </c>
      <c r="O1112" s="55">
        <f>Table1[[#This Row],[APU
(units)]]*(1+Table1[[#This Row],[APU Trend]])^9</f>
        <v>2383.8185226239998</v>
      </c>
      <c r="P1112" s="55">
        <f>Table1[[#This Row],[APU
(units)]]*(1+Table1[[#This Row],[APU Trend]])^10</f>
        <v>2860.5822271487996</v>
      </c>
      <c r="Q1112" s="55">
        <f>Table1[[#This Row],[APU
(units)]]*(1+Table1[[#This Row],[APU Trend]])^11</f>
        <v>3432.6986725785596</v>
      </c>
      <c r="R1112" s="55">
        <f>SUM(Table1[[#This Row],[Oct]:[September]])</f>
        <v>18286.192035471358</v>
      </c>
      <c r="S1112" s="55">
        <f>Table1[[#This Row],[On-Hand Stock ($)]]*Table1[[#This Row],[APU Trend]]</f>
        <v>192.29045635253181</v>
      </c>
      <c r="T1112" s="87">
        <v>0.2</v>
      </c>
      <c r="U1112" s="87" t="b">
        <f>IF(AND(Table1[[#This Row],[INVENTROY SIZING]]&lt;0,Table1[[#This Row],[Lead Time (days)]]&lt;30),TRUE,FALSE)</f>
        <v>0</v>
      </c>
      <c r="V1112" s="28">
        <v>0.96</v>
      </c>
      <c r="W1112" s="28">
        <f>1.65+SQRT((30)*Table1[[#This Row],[Demand variability (COV)]])+(V1112*Table1[[#This Row],[APU
(units)]])^2</f>
        <v>196717.69019338489</v>
      </c>
      <c r="X1112" s="28">
        <f>(Table1[[#This Row],[INVENTORY IN UNITS ON HAND]]-W1112)*Table1[[#This Row],[Std. Price ($)]]</f>
        <v>-1310646.7301626219</v>
      </c>
      <c r="Y1112" s="28">
        <v>1.22</v>
      </c>
      <c r="Z1112" s="28">
        <v>5</v>
      </c>
    </row>
    <row r="1113" spans="1:26" x14ac:dyDescent="0.15">
      <c r="A1113" s="31">
        <v>90981.630340109405</v>
      </c>
      <c r="B1113" s="32">
        <v>20.031549999999999</v>
      </c>
      <c r="C1113" s="32">
        <v>4015.4724522659999</v>
      </c>
      <c r="D1113" s="32">
        <f>C1113/Table1[[#This Row],[Std. Price ($)]]</f>
        <v>200.45740106312292</v>
      </c>
      <c r="E1113" s="28">
        <v>510</v>
      </c>
      <c r="F1113" s="28">
        <f>Table1[[#This Row],[APU
(units)]]*(1+Table1[[#This Row],[APU Trend]])^0</f>
        <v>510</v>
      </c>
      <c r="G1113" s="28">
        <f>Table1[[#This Row],[APU
(units)]]*(1+Table1[[#This Row],[APU Trend]])^1</f>
        <v>765</v>
      </c>
      <c r="H1113" s="28">
        <f>Table1[[#This Row],[APU
(units)]]*(1+Table1[[#This Row],[APU Trend]])^2</f>
        <v>1147.5</v>
      </c>
      <c r="I1113" s="55">
        <f>Table1[[#This Row],[APU
(units)]]*(1+Table1[[#This Row],[APU Trend]])^3</f>
        <v>1721.25</v>
      </c>
      <c r="J1113" s="55">
        <f>Table1[[#This Row],[APU
(units)]]*(1+Table1[[#This Row],[APU Trend]])^4</f>
        <v>2581.875</v>
      </c>
      <c r="K1113" s="55">
        <f>Table1[[#This Row],[APU
(units)]]*(1+Table1[[#This Row],[APU Trend]])^5</f>
        <v>3872.8125</v>
      </c>
      <c r="L1113" s="55">
        <f>Table1[[#This Row],[APU
(units)]]*(1+Table1[[#This Row],[APU Trend]])^6</f>
        <v>5809.21875</v>
      </c>
      <c r="M1113" s="55">
        <f>Table1[[#This Row],[APU
(units)]]*(1+Table1[[#This Row],[APU Trend]])^7</f>
        <v>8713.828125</v>
      </c>
      <c r="N1113" s="55">
        <f>Table1[[#This Row],[APU
(units)]]*(1+Table1[[#This Row],[APU Trend]])^8</f>
        <v>13070.7421875</v>
      </c>
      <c r="O1113" s="55">
        <f>Table1[[#This Row],[APU
(units)]]*(1+Table1[[#This Row],[APU Trend]])^9</f>
        <v>19606.11328125</v>
      </c>
      <c r="P1113" s="55">
        <f>Table1[[#This Row],[APU
(units)]]*(1+Table1[[#This Row],[APU Trend]])^10</f>
        <v>29409.169921875</v>
      </c>
      <c r="Q1113" s="55">
        <f>Table1[[#This Row],[APU
(units)]]*(1+Table1[[#This Row],[APU Trend]])^11</f>
        <v>44113.7548828125</v>
      </c>
      <c r="R1113" s="55">
        <f>SUM(Table1[[#This Row],[Oct]:[September]])</f>
        <v>131321.2646484375</v>
      </c>
      <c r="S1113" s="55">
        <f>Table1[[#This Row],[On-Hand Stock ($)]]*Table1[[#This Row],[APU Trend]]</f>
        <v>2007.7362261329999</v>
      </c>
      <c r="T1113" s="87">
        <v>0.5</v>
      </c>
      <c r="U1113" s="87" t="b">
        <f>IF(AND(Table1[[#This Row],[INVENTROY SIZING]]&lt;0,Table1[[#This Row],[Lead Time (days)]]&lt;30),TRUE,FALSE)</f>
        <v>0</v>
      </c>
      <c r="V1113" s="28">
        <v>1</v>
      </c>
      <c r="W1113" s="28">
        <f>1.65+SQRT((30)*Table1[[#This Row],[Demand variability (COV)]])+(V1113*Table1[[#This Row],[APU
(units)]])^2</f>
        <v>260106.78809303147</v>
      </c>
      <c r="X1113" s="28">
        <f>(Table1[[#This Row],[INVENTORY IN UNITS ON HAND]]-W1113)*Table1[[#This Row],[Std. Price ($)]]</f>
        <v>-5206326.658572698</v>
      </c>
      <c r="Y1113" s="28">
        <v>0.88</v>
      </c>
      <c r="Z1113" s="28">
        <v>11</v>
      </c>
    </row>
    <row r="1114" spans="1:26" x14ac:dyDescent="0.15">
      <c r="A1114" s="31">
        <v>36031.035935005792</v>
      </c>
      <c r="B1114" s="32">
        <v>40.370030559999996</v>
      </c>
      <c r="C1114" s="32">
        <v>19967.487957218</v>
      </c>
      <c r="D1114" s="32">
        <f>C1114/Table1[[#This Row],[Std. Price ($)]]</f>
        <v>494.61166316288273</v>
      </c>
      <c r="E1114" s="28">
        <v>510</v>
      </c>
      <c r="F1114" s="28">
        <f>Table1[[#This Row],[APU
(units)]]*(1+Table1[[#This Row],[APU Trend]])^0</f>
        <v>510</v>
      </c>
      <c r="G1114" s="28">
        <f>Table1[[#This Row],[APU
(units)]]*(1+Table1[[#This Row],[APU Trend]])^1</f>
        <v>1122</v>
      </c>
      <c r="H1114" s="28">
        <f>Table1[[#This Row],[APU
(units)]]*(1+Table1[[#This Row],[APU Trend]])^2</f>
        <v>2468.4000000000005</v>
      </c>
      <c r="I1114" s="55">
        <f>Table1[[#This Row],[APU
(units)]]*(1+Table1[[#This Row],[APU Trend]])^3</f>
        <v>5430.4800000000014</v>
      </c>
      <c r="J1114" s="55">
        <f>Table1[[#This Row],[APU
(units)]]*(1+Table1[[#This Row],[APU Trend]])^4</f>
        <v>11947.056000000004</v>
      </c>
      <c r="K1114" s="55">
        <f>Table1[[#This Row],[APU
(units)]]*(1+Table1[[#This Row],[APU Trend]])^5</f>
        <v>26283.523200000011</v>
      </c>
      <c r="L1114" s="55">
        <f>Table1[[#This Row],[APU
(units)]]*(1+Table1[[#This Row],[APU Trend]])^6</f>
        <v>57823.751040000025</v>
      </c>
      <c r="M1114" s="55">
        <f>Table1[[#This Row],[APU
(units)]]*(1+Table1[[#This Row],[APU Trend]])^7</f>
        <v>127212.25228800008</v>
      </c>
      <c r="N1114" s="55">
        <f>Table1[[#This Row],[APU
(units)]]*(1+Table1[[#This Row],[APU Trend]])^8</f>
        <v>279866.95503360016</v>
      </c>
      <c r="O1114" s="55">
        <f>Table1[[#This Row],[APU
(units)]]*(1+Table1[[#This Row],[APU Trend]])^9</f>
        <v>615707.30107392033</v>
      </c>
      <c r="P1114" s="55">
        <f>Table1[[#This Row],[APU
(units)]]*(1+Table1[[#This Row],[APU Trend]])^10</f>
        <v>1354556.062362625</v>
      </c>
      <c r="Q1114" s="55">
        <f>Table1[[#This Row],[APU
(units)]]*(1+Table1[[#This Row],[APU Trend]])^11</f>
        <v>2980023.3371977755</v>
      </c>
      <c r="R1114" s="55">
        <f>SUM(Table1[[#This Row],[Oct]:[September]])</f>
        <v>5462951.1181959212</v>
      </c>
      <c r="S1114" s="55">
        <f>Table1[[#This Row],[On-Hand Stock ($)]]*Table1[[#This Row],[APU Trend]]</f>
        <v>23960.9855486616</v>
      </c>
      <c r="T1114" s="87">
        <v>1.2</v>
      </c>
      <c r="U1114" s="87" t="b">
        <f>IF(AND(Table1[[#This Row],[INVENTROY SIZING]]&lt;0,Table1[[#This Row],[Lead Time (days)]]&lt;30),TRUE,FALSE)</f>
        <v>0</v>
      </c>
      <c r="V1114" s="28">
        <v>1</v>
      </c>
      <c r="W1114" s="28">
        <f>1.65+SQRT((30)*Table1[[#This Row],[Demand variability (COV)]])+(V1114*Table1[[#This Row],[APU
(units)]])^2</f>
        <v>260106.03178046003</v>
      </c>
      <c r="X1114" s="28">
        <f>(Table1[[#This Row],[INVENTORY IN UNITS ON HAND]]-W1114)*Table1[[#This Row],[Std. Price ($)]]</f>
        <v>-10480520.963860285</v>
      </c>
      <c r="Y1114" s="28">
        <v>0.64</v>
      </c>
      <c r="Z1114" s="28">
        <v>38</v>
      </c>
    </row>
    <row r="1115" spans="1:26" x14ac:dyDescent="0.15">
      <c r="A1115" s="31">
        <v>18962.5671040614</v>
      </c>
      <c r="B1115" s="32">
        <v>8.8714013799999982</v>
      </c>
      <c r="C1115" s="32">
        <v>1120.1161706247742</v>
      </c>
      <c r="D1115" s="32">
        <f>C1115/Table1[[#This Row],[Std. Price ($)]]</f>
        <v>126.2614690335175</v>
      </c>
      <c r="E1115" s="28">
        <v>672</v>
      </c>
      <c r="F1115" s="28">
        <f>Table1[[#This Row],[APU
(units)]]*(1+Table1[[#This Row],[APU Trend]])^0</f>
        <v>672</v>
      </c>
      <c r="G1115" s="28">
        <f>Table1[[#This Row],[APU
(units)]]*(1+Table1[[#This Row],[APU Trend]])^1</f>
        <v>604.80000000000007</v>
      </c>
      <c r="H1115" s="28">
        <f>Table1[[#This Row],[APU
(units)]]*(1+Table1[[#This Row],[APU Trend]])^2</f>
        <v>544.32000000000005</v>
      </c>
      <c r="I1115" s="55">
        <f>Table1[[#This Row],[APU
(units)]]*(1+Table1[[#This Row],[APU Trend]])^3</f>
        <v>489.88800000000003</v>
      </c>
      <c r="J1115" s="55">
        <f>Table1[[#This Row],[APU
(units)]]*(1+Table1[[#This Row],[APU Trend]])^4</f>
        <v>440.89920000000006</v>
      </c>
      <c r="K1115" s="55">
        <f>Table1[[#This Row],[APU
(units)]]*(1+Table1[[#This Row],[APU Trend]])^5</f>
        <v>396.80928000000011</v>
      </c>
      <c r="L1115" s="55">
        <f>Table1[[#This Row],[APU
(units)]]*(1+Table1[[#This Row],[APU Trend]])^6</f>
        <v>357.12835200000012</v>
      </c>
      <c r="M1115" s="55">
        <f>Table1[[#This Row],[APU
(units)]]*(1+Table1[[#This Row],[APU Trend]])^7</f>
        <v>321.41551680000009</v>
      </c>
      <c r="N1115" s="55">
        <f>Table1[[#This Row],[APU
(units)]]*(1+Table1[[#This Row],[APU Trend]])^8</f>
        <v>289.27396512000013</v>
      </c>
      <c r="O1115" s="55">
        <f>Table1[[#This Row],[APU
(units)]]*(1+Table1[[#This Row],[APU Trend]])^9</f>
        <v>260.3465686080001</v>
      </c>
      <c r="P1115" s="55">
        <f>Table1[[#This Row],[APU
(units)]]*(1+Table1[[#This Row],[APU Trend]])^10</f>
        <v>234.3119117472001</v>
      </c>
      <c r="Q1115" s="55">
        <f>Table1[[#This Row],[APU
(units)]]*(1+Table1[[#This Row],[APU Trend]])^11</f>
        <v>210.88072057248013</v>
      </c>
      <c r="R1115" s="55">
        <f>SUM(Table1[[#This Row],[Oct]:[September]])</f>
        <v>4822.0735148476806</v>
      </c>
      <c r="S1115" s="55">
        <f>Table1[[#This Row],[On-Hand Stock ($)]]*Table1[[#This Row],[APU Trend]]</f>
        <v>-112.01161706247743</v>
      </c>
      <c r="T1115" s="87">
        <v>-0.1</v>
      </c>
      <c r="U1115" s="87" t="b">
        <f>IF(AND(Table1[[#This Row],[INVENTROY SIZING]]&lt;0,Table1[[#This Row],[Lead Time (days)]]&lt;30),TRUE,FALSE)</f>
        <v>1</v>
      </c>
      <c r="V1115" s="28">
        <v>1</v>
      </c>
      <c r="W1115" s="28">
        <f>1.65+SQRT((30)*Table1[[#This Row],[Demand variability (COV)]])+(V1115*Table1[[#This Row],[APU
(units)]])^2</f>
        <v>451591.34209978831</v>
      </c>
      <c r="X1115" s="28">
        <f>(Table1[[#This Row],[INVENTORY IN UNITS ON HAND]]-W1115)*Table1[[#This Row],[Std. Price ($)]]</f>
        <v>-4005127.9393294887</v>
      </c>
      <c r="Y1115" s="28">
        <v>1.08</v>
      </c>
      <c r="Z1115" s="28">
        <v>5</v>
      </c>
    </row>
    <row r="1116" spans="1:26" x14ac:dyDescent="0.15">
      <c r="A1116" s="31">
        <v>46597.288225679877</v>
      </c>
      <c r="B1116" s="32">
        <v>5.5697861299999998</v>
      </c>
      <c r="C1116" s="32">
        <v>1259.8181766263665</v>
      </c>
      <c r="D1116" s="32">
        <f>C1116/Table1[[#This Row],[Std. Price ($)]]</f>
        <v>226.1878907415726</v>
      </c>
      <c r="E1116" s="28">
        <v>162</v>
      </c>
      <c r="F1116" s="28">
        <f>Table1[[#This Row],[APU
(units)]]*(1+Table1[[#This Row],[APU Trend]])^0</f>
        <v>162</v>
      </c>
      <c r="G1116" s="28">
        <f>Table1[[#This Row],[APU
(units)]]*(1+Table1[[#This Row],[APU Trend]])^1</f>
        <v>356.40000000000003</v>
      </c>
      <c r="H1116" s="28">
        <f>Table1[[#This Row],[APU
(units)]]*(1+Table1[[#This Row],[APU Trend]])^2</f>
        <v>784.08000000000015</v>
      </c>
      <c r="I1116" s="55">
        <f>Table1[[#This Row],[APU
(units)]]*(1+Table1[[#This Row],[APU Trend]])^3</f>
        <v>1724.9760000000006</v>
      </c>
      <c r="J1116" s="55">
        <f>Table1[[#This Row],[APU
(units)]]*(1+Table1[[#This Row],[APU Trend]])^4</f>
        <v>3794.947200000001</v>
      </c>
      <c r="K1116" s="55">
        <f>Table1[[#This Row],[APU
(units)]]*(1+Table1[[#This Row],[APU Trend]])^5</f>
        <v>8348.8838400000022</v>
      </c>
      <c r="L1116" s="55">
        <f>Table1[[#This Row],[APU
(units)]]*(1+Table1[[#This Row],[APU Trend]])^6</f>
        <v>18367.544448000008</v>
      </c>
      <c r="M1116" s="55">
        <f>Table1[[#This Row],[APU
(units)]]*(1+Table1[[#This Row],[APU Trend]])^7</f>
        <v>40408.597785600025</v>
      </c>
      <c r="N1116" s="55">
        <f>Table1[[#This Row],[APU
(units)]]*(1+Table1[[#This Row],[APU Trend]])^8</f>
        <v>88898.915128320048</v>
      </c>
      <c r="O1116" s="55">
        <f>Table1[[#This Row],[APU
(units)]]*(1+Table1[[#This Row],[APU Trend]])^9</f>
        <v>195577.61328230411</v>
      </c>
      <c r="P1116" s="55">
        <f>Table1[[#This Row],[APU
(units)]]*(1+Table1[[#This Row],[APU Trend]])^10</f>
        <v>430270.7492210691</v>
      </c>
      <c r="Q1116" s="55">
        <f>Table1[[#This Row],[APU
(units)]]*(1+Table1[[#This Row],[APU Trend]])^11</f>
        <v>946595.64828635217</v>
      </c>
      <c r="R1116" s="55">
        <f>SUM(Table1[[#This Row],[Oct]:[September]])</f>
        <v>1735290.3551916454</v>
      </c>
      <c r="S1116" s="55">
        <f>Table1[[#This Row],[On-Hand Stock ($)]]*Table1[[#This Row],[APU Trend]]</f>
        <v>1511.7818119516398</v>
      </c>
      <c r="T1116" s="87">
        <v>1.2</v>
      </c>
      <c r="U1116" s="87" t="b">
        <f>IF(AND(Table1[[#This Row],[INVENTROY SIZING]]&lt;0,Table1[[#This Row],[Lead Time (days)]]&lt;30),TRUE,FALSE)</f>
        <v>0</v>
      </c>
      <c r="V1116" s="28">
        <v>0.75</v>
      </c>
      <c r="W1116" s="28">
        <f>1.65+SQRT((30)*Table1[[#This Row],[Demand variability (COV)]])+(V1116*Table1[[#This Row],[APU
(units)]])^2</f>
        <v>14771.083313998428</v>
      </c>
      <c r="X1116" s="28">
        <f>(Table1[[#This Row],[INVENTORY IN UNITS ON HAND]]-W1116)*Table1[[#This Row],[Std. Price ($)]]</f>
        <v>-81011.956790756507</v>
      </c>
      <c r="Y1116" s="28">
        <v>1.72</v>
      </c>
      <c r="Z1116" s="28">
        <v>16</v>
      </c>
    </row>
    <row r="1117" spans="1:26" x14ac:dyDescent="0.15">
      <c r="A1117" s="31">
        <v>1258.7814294532373</v>
      </c>
      <c r="B1117" s="32">
        <v>6.3961975400000002</v>
      </c>
      <c r="C1117" s="32">
        <v>1391.7578730489035</v>
      </c>
      <c r="D1117" s="32">
        <f>C1117/Table1[[#This Row],[Std. Price ($)]]</f>
        <v>217.5914462217975</v>
      </c>
      <c r="E1117" s="28">
        <v>398</v>
      </c>
      <c r="F1117" s="28">
        <f>Table1[[#This Row],[APU
(units)]]*(1+Table1[[#This Row],[APU Trend]])^0</f>
        <v>398</v>
      </c>
      <c r="G1117" s="28">
        <f>Table1[[#This Row],[APU
(units)]]*(1+Table1[[#This Row],[APU Trend]])^1</f>
        <v>716.4</v>
      </c>
      <c r="H1117" s="28">
        <f>Table1[[#This Row],[APU
(units)]]*(1+Table1[[#This Row],[APU Trend]])^2</f>
        <v>1289.52</v>
      </c>
      <c r="I1117" s="55">
        <f>Table1[[#This Row],[APU
(units)]]*(1+Table1[[#This Row],[APU Trend]])^3</f>
        <v>2321.1360000000004</v>
      </c>
      <c r="J1117" s="55">
        <f>Table1[[#This Row],[APU
(units)]]*(1+Table1[[#This Row],[APU Trend]])^4</f>
        <v>4178.0448000000006</v>
      </c>
      <c r="K1117" s="55">
        <f>Table1[[#This Row],[APU
(units)]]*(1+Table1[[#This Row],[APU Trend]])^5</f>
        <v>7520.4806400000025</v>
      </c>
      <c r="L1117" s="55">
        <f>Table1[[#This Row],[APU
(units)]]*(1+Table1[[#This Row],[APU Trend]])^6</f>
        <v>13536.865152000004</v>
      </c>
      <c r="M1117" s="55">
        <f>Table1[[#This Row],[APU
(units)]]*(1+Table1[[#This Row],[APU Trend]])^7</f>
        <v>24366.357273600006</v>
      </c>
      <c r="N1117" s="55">
        <f>Table1[[#This Row],[APU
(units)]]*(1+Table1[[#This Row],[APU Trend]])^8</f>
        <v>43859.443092480018</v>
      </c>
      <c r="O1117" s="55">
        <f>Table1[[#This Row],[APU
(units)]]*(1+Table1[[#This Row],[APU Trend]])^9</f>
        <v>78946.997566464037</v>
      </c>
      <c r="P1117" s="55">
        <f>Table1[[#This Row],[APU
(units)]]*(1+Table1[[#This Row],[APU Trend]])^10</f>
        <v>142104.59561963525</v>
      </c>
      <c r="Q1117" s="55">
        <f>Table1[[#This Row],[APU
(units)]]*(1+Table1[[#This Row],[APU Trend]])^11</f>
        <v>255788.27211534351</v>
      </c>
      <c r="R1117" s="55">
        <f>SUM(Table1[[#This Row],[Oct]:[September]])</f>
        <v>575026.11225952278</v>
      </c>
      <c r="S1117" s="55">
        <f>Table1[[#This Row],[On-Hand Stock ($)]]*Table1[[#This Row],[APU Trend]]</f>
        <v>1113.4062984391228</v>
      </c>
      <c r="T1117" s="87">
        <v>0.8</v>
      </c>
      <c r="U1117" s="87" t="b">
        <f>IF(AND(Table1[[#This Row],[INVENTROY SIZING]]&lt;0,Table1[[#This Row],[Lead Time (days)]]&lt;30),TRUE,FALSE)</f>
        <v>0</v>
      </c>
      <c r="V1117" s="28">
        <v>1</v>
      </c>
      <c r="W1117" s="28">
        <f>1.65+SQRT((30)*Table1[[#This Row],[Demand variability (COV)]])+(V1117*Table1[[#This Row],[APU
(units)]])^2</f>
        <v>158409.85713679358</v>
      </c>
      <c r="X1117" s="28">
        <f>(Table1[[#This Row],[INVENTORY IN UNITS ON HAND]]-W1117)*Table1[[#This Row],[Std. Price ($)]]</f>
        <v>-1011828.9806570616</v>
      </c>
      <c r="Y1117" s="28">
        <v>0.59</v>
      </c>
      <c r="Z1117" s="28">
        <v>16</v>
      </c>
    </row>
    <row r="1118" spans="1:26" x14ac:dyDescent="0.15">
      <c r="A1118" s="31">
        <v>79318.690453231684</v>
      </c>
      <c r="B1118" s="32">
        <v>12.588621949999999</v>
      </c>
      <c r="C1118" s="32">
        <v>12940.098379033425</v>
      </c>
      <c r="D1118" s="32">
        <f>C1118/Table1[[#This Row],[Std. Price ($)]]</f>
        <v>1027.9201671501007</v>
      </c>
      <c r="E1118" s="28">
        <v>364</v>
      </c>
      <c r="F1118" s="28">
        <f>Table1[[#This Row],[APU
(units)]]*(1+Table1[[#This Row],[APU Trend]])^0</f>
        <v>364</v>
      </c>
      <c r="G1118" s="28">
        <f>Table1[[#This Row],[APU
(units)]]*(1+Table1[[#This Row],[APU Trend]])^1</f>
        <v>291.2</v>
      </c>
      <c r="H1118" s="28">
        <f>Table1[[#This Row],[APU
(units)]]*(1+Table1[[#This Row],[APU Trend]])^2</f>
        <v>232.96000000000004</v>
      </c>
      <c r="I1118" s="55">
        <f>Table1[[#This Row],[APU
(units)]]*(1+Table1[[#This Row],[APU Trend]])^3</f>
        <v>186.36800000000005</v>
      </c>
      <c r="J1118" s="55">
        <f>Table1[[#This Row],[APU
(units)]]*(1+Table1[[#This Row],[APU Trend]])^4</f>
        <v>149.09440000000006</v>
      </c>
      <c r="K1118" s="55">
        <f>Table1[[#This Row],[APU
(units)]]*(1+Table1[[#This Row],[APU Trend]])^5</f>
        <v>119.27552000000007</v>
      </c>
      <c r="L1118" s="55">
        <f>Table1[[#This Row],[APU
(units)]]*(1+Table1[[#This Row],[APU Trend]])^6</f>
        <v>95.42041600000006</v>
      </c>
      <c r="M1118" s="55">
        <f>Table1[[#This Row],[APU
(units)]]*(1+Table1[[#This Row],[APU Trend]])^7</f>
        <v>76.336332800000051</v>
      </c>
      <c r="N1118" s="55">
        <f>Table1[[#This Row],[APU
(units)]]*(1+Table1[[#This Row],[APU Trend]])^8</f>
        <v>61.069066240000055</v>
      </c>
      <c r="O1118" s="55">
        <f>Table1[[#This Row],[APU
(units)]]*(1+Table1[[#This Row],[APU Trend]])^9</f>
        <v>48.855252992000047</v>
      </c>
      <c r="P1118" s="55">
        <f>Table1[[#This Row],[APU
(units)]]*(1+Table1[[#This Row],[APU Trend]])^10</f>
        <v>39.084202393600044</v>
      </c>
      <c r="Q1118" s="55">
        <f>Table1[[#This Row],[APU
(units)]]*(1+Table1[[#This Row],[APU Trend]])^11</f>
        <v>31.267361914880034</v>
      </c>
      <c r="R1118" s="55">
        <f>SUM(Table1[[#This Row],[Oct]:[September]])</f>
        <v>1694.9305523404805</v>
      </c>
      <c r="S1118" s="55">
        <f>Table1[[#This Row],[On-Hand Stock ($)]]*Table1[[#This Row],[APU Trend]]</f>
        <v>-2588.019675806685</v>
      </c>
      <c r="T1118" s="87">
        <v>-0.2</v>
      </c>
      <c r="U1118" s="87" t="b">
        <f>IF(AND(Table1[[#This Row],[INVENTROY SIZING]]&lt;0,Table1[[#This Row],[Lead Time (days)]]&lt;30),TRUE,FALSE)</f>
        <v>0</v>
      </c>
      <c r="V1118" s="28">
        <v>1</v>
      </c>
      <c r="W1118" s="28">
        <f>1.65+SQRT((30)*Table1[[#This Row],[Demand variability (COV)]])+(V1118*Table1[[#This Row],[APU
(units)]])^2</f>
        <v>132502.96036721894</v>
      </c>
      <c r="X1118" s="28">
        <f>(Table1[[#This Row],[INVENTORY IN UNITS ON HAND]]-W1118)*Table1[[#This Row],[Std. Price ($)]]</f>
        <v>-1655089.5769397188</v>
      </c>
      <c r="Y1118" s="28">
        <v>0.94</v>
      </c>
      <c r="Z1118" s="28">
        <v>72</v>
      </c>
    </row>
    <row r="1119" spans="1:26" x14ac:dyDescent="0.15">
      <c r="A1119" s="31">
        <v>766.38962509556484</v>
      </c>
      <c r="B1119" s="32">
        <v>11.217839999999999</v>
      </c>
      <c r="C1119" s="32">
        <v>4825.2069609638402</v>
      </c>
      <c r="D1119" s="32">
        <f>C1119/Table1[[#This Row],[Std. Price ($)]]</f>
        <v>430.13690344699518</v>
      </c>
      <c r="E1119" s="28">
        <v>608</v>
      </c>
      <c r="F1119" s="28">
        <f>Table1[[#This Row],[APU
(units)]]*(1+Table1[[#This Row],[APU Trend]])^0</f>
        <v>608</v>
      </c>
      <c r="G1119" s="28">
        <f>Table1[[#This Row],[APU
(units)]]*(1+Table1[[#This Row],[APU Trend]])^1</f>
        <v>851.19999999999993</v>
      </c>
      <c r="H1119" s="28">
        <f>Table1[[#This Row],[APU
(units)]]*(1+Table1[[#This Row],[APU Trend]])^2</f>
        <v>1191.6799999999998</v>
      </c>
      <c r="I1119" s="55">
        <f>Table1[[#This Row],[APU
(units)]]*(1+Table1[[#This Row],[APU Trend]])^3</f>
        <v>1668.3519999999996</v>
      </c>
      <c r="J1119" s="55">
        <f>Table1[[#This Row],[APU
(units)]]*(1+Table1[[#This Row],[APU Trend]])^4</f>
        <v>2335.6927999999994</v>
      </c>
      <c r="K1119" s="55">
        <f>Table1[[#This Row],[APU
(units)]]*(1+Table1[[#This Row],[APU Trend]])^5</f>
        <v>3269.9699199999986</v>
      </c>
      <c r="L1119" s="55">
        <f>Table1[[#This Row],[APU
(units)]]*(1+Table1[[#This Row],[APU Trend]])^6</f>
        <v>4577.9578879999981</v>
      </c>
      <c r="M1119" s="55">
        <f>Table1[[#This Row],[APU
(units)]]*(1+Table1[[#This Row],[APU Trend]])^7</f>
        <v>6409.1410431999957</v>
      </c>
      <c r="N1119" s="55">
        <f>Table1[[#This Row],[APU
(units)]]*(1+Table1[[#This Row],[APU Trend]])^8</f>
        <v>8972.7974604799947</v>
      </c>
      <c r="O1119" s="55">
        <f>Table1[[#This Row],[APU
(units)]]*(1+Table1[[#This Row],[APU Trend]])^9</f>
        <v>12561.916444671991</v>
      </c>
      <c r="P1119" s="55">
        <f>Table1[[#This Row],[APU
(units)]]*(1+Table1[[#This Row],[APU Trend]])^10</f>
        <v>17586.683022540787</v>
      </c>
      <c r="Q1119" s="55">
        <f>Table1[[#This Row],[APU
(units)]]*(1+Table1[[#This Row],[APU Trend]])^11</f>
        <v>24621.3562315571</v>
      </c>
      <c r="R1119" s="55">
        <f>SUM(Table1[[#This Row],[Oct]:[September]])</f>
        <v>84654.746810449869</v>
      </c>
      <c r="S1119" s="55">
        <f>Table1[[#This Row],[On-Hand Stock ($)]]*Table1[[#This Row],[APU Trend]]</f>
        <v>1930.0827843855361</v>
      </c>
      <c r="T1119" s="87">
        <v>0.4</v>
      </c>
      <c r="U1119" s="87" t="b">
        <f>IF(AND(Table1[[#This Row],[INVENTROY SIZING]]&lt;0,Table1[[#This Row],[Lead Time (days)]]&lt;30),TRUE,FALSE)</f>
        <v>0</v>
      </c>
      <c r="V1119" s="28">
        <v>1</v>
      </c>
      <c r="W1119" s="28">
        <f>1.65+SQRT((30)*Table1[[#This Row],[Demand variability (COV)]])+(V1119*Table1[[#This Row],[APU
(units)]])^2</f>
        <v>369669.85713679361</v>
      </c>
      <c r="X1119" s="28">
        <f>(Table1[[#This Row],[INVENTORY IN UNITS ON HAND]]-W1119)*Table1[[#This Row],[Std. Price ($)]]</f>
        <v>-4142072.1032224447</v>
      </c>
      <c r="Y1119" s="28">
        <v>0.59</v>
      </c>
      <c r="Z1119" s="28">
        <v>27</v>
      </c>
    </row>
    <row r="1120" spans="1:26" x14ac:dyDescent="0.15">
      <c r="A1120" s="31">
        <v>43809.864572447921</v>
      </c>
      <c r="B1120" s="32">
        <v>8.9093935999999996</v>
      </c>
      <c r="C1120" s="32">
        <v>3673.2441042790833</v>
      </c>
      <c r="D1120" s="32">
        <f>C1120/Table1[[#This Row],[Std. Price ($)]]</f>
        <v>412.28890193818393</v>
      </c>
      <c r="E1120" s="28">
        <v>308</v>
      </c>
      <c r="F1120" s="28">
        <f>Table1[[#This Row],[APU
(units)]]*(1+Table1[[#This Row],[APU Trend]])^0</f>
        <v>308</v>
      </c>
      <c r="G1120" s="28">
        <f>Table1[[#This Row],[APU
(units)]]*(1+Table1[[#This Row],[APU Trend]])^1</f>
        <v>554.4</v>
      </c>
      <c r="H1120" s="28">
        <f>Table1[[#This Row],[APU
(units)]]*(1+Table1[[#This Row],[APU Trend]])^2</f>
        <v>997.92000000000007</v>
      </c>
      <c r="I1120" s="55">
        <f>Table1[[#This Row],[APU
(units)]]*(1+Table1[[#This Row],[APU Trend]])^3</f>
        <v>1796.2560000000003</v>
      </c>
      <c r="J1120" s="55">
        <f>Table1[[#This Row],[APU
(units)]]*(1+Table1[[#This Row],[APU Trend]])^4</f>
        <v>3233.2608000000005</v>
      </c>
      <c r="K1120" s="55">
        <f>Table1[[#This Row],[APU
(units)]]*(1+Table1[[#This Row],[APU Trend]])^5</f>
        <v>5819.8694400000022</v>
      </c>
      <c r="L1120" s="55">
        <f>Table1[[#This Row],[APU
(units)]]*(1+Table1[[#This Row],[APU Trend]])^6</f>
        <v>10475.764992000004</v>
      </c>
      <c r="M1120" s="55">
        <f>Table1[[#This Row],[APU
(units)]]*(1+Table1[[#This Row],[APU Trend]])^7</f>
        <v>18856.376985600007</v>
      </c>
      <c r="N1120" s="55">
        <f>Table1[[#This Row],[APU
(units)]]*(1+Table1[[#This Row],[APU Trend]])^8</f>
        <v>33941.478574080014</v>
      </c>
      <c r="O1120" s="55">
        <f>Table1[[#This Row],[APU
(units)]]*(1+Table1[[#This Row],[APU Trend]])^9</f>
        <v>61094.661433344023</v>
      </c>
      <c r="P1120" s="55">
        <f>Table1[[#This Row],[APU
(units)]]*(1+Table1[[#This Row],[APU Trend]])^10</f>
        <v>109970.39058001924</v>
      </c>
      <c r="Q1120" s="55">
        <f>Table1[[#This Row],[APU
(units)]]*(1+Table1[[#This Row],[APU Trend]])^11</f>
        <v>197946.70304403466</v>
      </c>
      <c r="R1120" s="55">
        <f>SUM(Table1[[#This Row],[Oct]:[September]])</f>
        <v>444995.08184907795</v>
      </c>
      <c r="S1120" s="55">
        <f>Table1[[#This Row],[On-Hand Stock ($)]]*Table1[[#This Row],[APU Trend]]</f>
        <v>2938.5952834232667</v>
      </c>
      <c r="T1120" s="87">
        <v>0.8</v>
      </c>
      <c r="U1120" s="87" t="b">
        <f>IF(AND(Table1[[#This Row],[INVENTROY SIZING]]&lt;0,Table1[[#This Row],[Lead Time (days)]]&lt;30),TRUE,FALSE)</f>
        <v>0</v>
      </c>
      <c r="V1120" s="28">
        <v>1</v>
      </c>
      <c r="W1120" s="28">
        <f>1.65+SQRT((30)*Table1[[#This Row],[Demand variability (COV)]])+(V1120*Table1[[#This Row],[APU
(units)]])^2</f>
        <v>94870.788093031471</v>
      </c>
      <c r="X1120" s="28">
        <f>(Table1[[#This Row],[INVENTORY IN UNITS ON HAND]]-W1120)*Table1[[#This Row],[Std. Price ($)]]</f>
        <v>-841567.94815873168</v>
      </c>
      <c r="Y1120" s="28">
        <v>0.88</v>
      </c>
      <c r="Z1120" s="28">
        <v>35</v>
      </c>
    </row>
    <row r="1121" spans="1:26" x14ac:dyDescent="0.15">
      <c r="A1121" s="31">
        <v>52376.607295768743</v>
      </c>
      <c r="B1121" s="32">
        <v>45.822090000000003</v>
      </c>
      <c r="C1121" s="32">
        <v>29380.11542355</v>
      </c>
      <c r="D1121" s="32">
        <f>C1121/Table1[[#This Row],[Std. Price ($)]]</f>
        <v>641.17798693926875</v>
      </c>
      <c r="E1121" s="28">
        <v>656</v>
      </c>
      <c r="F1121" s="28">
        <f>Table1[[#This Row],[APU
(units)]]*(1+Table1[[#This Row],[APU Trend]])^0</f>
        <v>656</v>
      </c>
      <c r="G1121" s="28">
        <f>Table1[[#This Row],[APU
(units)]]*(1+Table1[[#This Row],[APU Trend]])^1</f>
        <v>1443.2</v>
      </c>
      <c r="H1121" s="28">
        <f>Table1[[#This Row],[APU
(units)]]*(1+Table1[[#This Row],[APU Trend]])^2</f>
        <v>3175.0400000000004</v>
      </c>
      <c r="I1121" s="55">
        <f>Table1[[#This Row],[APU
(units)]]*(1+Table1[[#This Row],[APU Trend]])^3</f>
        <v>6985.0880000000025</v>
      </c>
      <c r="J1121" s="55">
        <f>Table1[[#This Row],[APU
(units)]]*(1+Table1[[#This Row],[APU Trend]])^4</f>
        <v>15367.193600000004</v>
      </c>
      <c r="K1121" s="55">
        <f>Table1[[#This Row],[APU
(units)]]*(1+Table1[[#This Row],[APU Trend]])^5</f>
        <v>33807.82592000001</v>
      </c>
      <c r="L1121" s="55">
        <f>Table1[[#This Row],[APU
(units)]]*(1+Table1[[#This Row],[APU Trend]])^6</f>
        <v>74377.217024000041</v>
      </c>
      <c r="M1121" s="55">
        <f>Table1[[#This Row],[APU
(units)]]*(1+Table1[[#This Row],[APU Trend]])^7</f>
        <v>163629.87745280011</v>
      </c>
      <c r="N1121" s="55">
        <f>Table1[[#This Row],[APU
(units)]]*(1+Table1[[#This Row],[APU Trend]])^8</f>
        <v>359985.73039616022</v>
      </c>
      <c r="O1121" s="55">
        <f>Table1[[#This Row],[APU
(units)]]*(1+Table1[[#This Row],[APU Trend]])^9</f>
        <v>791968.60687155253</v>
      </c>
      <c r="P1121" s="55">
        <f>Table1[[#This Row],[APU
(units)]]*(1+Table1[[#This Row],[APU Trend]])^10</f>
        <v>1742330.9351174156</v>
      </c>
      <c r="Q1121" s="55">
        <f>Table1[[#This Row],[APU
(units)]]*(1+Table1[[#This Row],[APU Trend]])^11</f>
        <v>3833128.0572583149</v>
      </c>
      <c r="R1121" s="55">
        <f>SUM(Table1[[#This Row],[Oct]:[September]])</f>
        <v>7026854.771640243</v>
      </c>
      <c r="S1121" s="55">
        <f>Table1[[#This Row],[On-Hand Stock ($)]]*Table1[[#This Row],[APU Trend]]</f>
        <v>35256.138508259995</v>
      </c>
      <c r="T1121" s="87">
        <v>1.2</v>
      </c>
      <c r="U1121" s="87" t="b">
        <f>IF(AND(Table1[[#This Row],[INVENTROY SIZING]]&lt;0,Table1[[#This Row],[Lead Time (days)]]&lt;30),TRUE,FALSE)</f>
        <v>0</v>
      </c>
      <c r="V1121" s="28">
        <v>0.76</v>
      </c>
      <c r="W1121" s="28">
        <f>1.65+SQRT((30)*Table1[[#This Row],[Demand variability (COV)]])+(V1121*Table1[[#This Row],[APU
(units)]])^2</f>
        <v>248568.89080427311</v>
      </c>
      <c r="X1121" s="28">
        <f>(Table1[[#This Row],[INVENTORY IN UNITS ON HAND]]-W1121)*Table1[[#This Row],[Std. Price ($)]]</f>
        <v>-11360565.970210025</v>
      </c>
      <c r="Y1121" s="28">
        <v>0.89</v>
      </c>
      <c r="Z1121" s="28">
        <v>27</v>
      </c>
    </row>
    <row r="1122" spans="1:26" x14ac:dyDescent="0.15">
      <c r="A1122" s="31">
        <v>4472.4524558869107</v>
      </c>
      <c r="B1122" s="32">
        <v>190.01529031999999</v>
      </c>
      <c r="C1122" s="32">
        <v>17811.234733503974</v>
      </c>
      <c r="D1122" s="32">
        <f>C1122/Table1[[#This Row],[Std. Price ($)]]</f>
        <v>93.73579727983217</v>
      </c>
      <c r="E1122" s="28">
        <v>74</v>
      </c>
      <c r="F1122" s="28">
        <f>Table1[[#This Row],[APU
(units)]]*(1+Table1[[#This Row],[APU Trend]])^0</f>
        <v>74</v>
      </c>
      <c r="G1122" s="28">
        <f>Table1[[#This Row],[APU
(units)]]*(1+Table1[[#This Row],[APU Trend]])^1</f>
        <v>103.6</v>
      </c>
      <c r="H1122" s="28">
        <f>Table1[[#This Row],[APU
(units)]]*(1+Table1[[#This Row],[APU Trend]])^2</f>
        <v>145.04</v>
      </c>
      <c r="I1122" s="55">
        <f>Table1[[#This Row],[APU
(units)]]*(1+Table1[[#This Row],[APU Trend]])^3</f>
        <v>203.05599999999995</v>
      </c>
      <c r="J1122" s="55">
        <f>Table1[[#This Row],[APU
(units)]]*(1+Table1[[#This Row],[APU Trend]])^4</f>
        <v>284.27839999999992</v>
      </c>
      <c r="K1122" s="55">
        <f>Table1[[#This Row],[APU
(units)]]*(1+Table1[[#This Row],[APU Trend]])^5</f>
        <v>397.98975999999988</v>
      </c>
      <c r="L1122" s="55">
        <f>Table1[[#This Row],[APU
(units)]]*(1+Table1[[#This Row],[APU Trend]])^6</f>
        <v>557.18566399999975</v>
      </c>
      <c r="M1122" s="55">
        <f>Table1[[#This Row],[APU
(units)]]*(1+Table1[[#This Row],[APU Trend]])^7</f>
        <v>780.05992959999958</v>
      </c>
      <c r="N1122" s="55">
        <f>Table1[[#This Row],[APU
(units)]]*(1+Table1[[#This Row],[APU Trend]])^8</f>
        <v>1092.0839014399994</v>
      </c>
      <c r="O1122" s="55">
        <f>Table1[[#This Row],[APU
(units)]]*(1+Table1[[#This Row],[APU Trend]])^9</f>
        <v>1528.917462015999</v>
      </c>
      <c r="P1122" s="55">
        <f>Table1[[#This Row],[APU
(units)]]*(1+Table1[[#This Row],[APU Trend]])^10</f>
        <v>2140.4844468223987</v>
      </c>
      <c r="Q1122" s="55">
        <f>Table1[[#This Row],[APU
(units)]]*(1+Table1[[#This Row],[APU Trend]])^11</f>
        <v>2996.6782255513576</v>
      </c>
      <c r="R1122" s="55">
        <f>SUM(Table1[[#This Row],[Oct]:[September]])</f>
        <v>10303.373789429754</v>
      </c>
      <c r="S1122" s="55">
        <f>Table1[[#This Row],[On-Hand Stock ($)]]*Table1[[#This Row],[APU Trend]]</f>
        <v>7124.49389340159</v>
      </c>
      <c r="T1122" s="87">
        <v>0.4</v>
      </c>
      <c r="U1122" s="87" t="b">
        <f>IF(AND(Table1[[#This Row],[INVENTROY SIZING]]&lt;0,Table1[[#This Row],[Lead Time (days)]]&lt;30),TRUE,FALSE)</f>
        <v>0</v>
      </c>
      <c r="V1122" s="28">
        <v>0.9</v>
      </c>
      <c r="W1122" s="28">
        <f>1.65+SQRT((30)*Table1[[#This Row],[Demand variability (COV)]])+(V1122*Table1[[#This Row],[APU
(units)]])^2</f>
        <v>4443.0323706512054</v>
      </c>
      <c r="X1122" s="28">
        <f>(Table1[[#This Row],[INVENTORY IN UNITS ON HAND]]-W1122)*Table1[[#This Row],[Std. Price ($)]]</f>
        <v>-826432.85107694275</v>
      </c>
      <c r="Y1122" s="28">
        <v>1.1299999999999999</v>
      </c>
      <c r="Z1122" s="28">
        <v>29</v>
      </c>
    </row>
    <row r="1123" spans="1:26" x14ac:dyDescent="0.15">
      <c r="A1123" s="31">
        <v>8380.8156035120483</v>
      </c>
      <c r="B1123" s="32">
        <v>11.241458609999999</v>
      </c>
      <c r="C1123" s="32">
        <v>9495.4743995058743</v>
      </c>
      <c r="D1123" s="32">
        <f>C1123/Table1[[#This Row],[Std. Price ($)]]</f>
        <v>844.68348182673026</v>
      </c>
      <c r="E1123" s="28">
        <v>316</v>
      </c>
      <c r="F1123" s="28">
        <f>Table1[[#This Row],[APU
(units)]]*(1+Table1[[#This Row],[APU Trend]])^0</f>
        <v>316</v>
      </c>
      <c r="G1123" s="28">
        <f>Table1[[#This Row],[APU
(units)]]*(1+Table1[[#This Row],[APU Trend]])^1</f>
        <v>442.4</v>
      </c>
      <c r="H1123" s="28">
        <f>Table1[[#This Row],[APU
(units)]]*(1+Table1[[#This Row],[APU Trend]])^2</f>
        <v>619.3599999999999</v>
      </c>
      <c r="I1123" s="55">
        <f>Table1[[#This Row],[APU
(units)]]*(1+Table1[[#This Row],[APU Trend]])^3</f>
        <v>867.10399999999981</v>
      </c>
      <c r="J1123" s="55">
        <f>Table1[[#This Row],[APU
(units)]]*(1+Table1[[#This Row],[APU Trend]])^4</f>
        <v>1213.9455999999996</v>
      </c>
      <c r="K1123" s="55">
        <f>Table1[[#This Row],[APU
(units)]]*(1+Table1[[#This Row],[APU Trend]])^5</f>
        <v>1699.5238399999994</v>
      </c>
      <c r="L1123" s="55">
        <f>Table1[[#This Row],[APU
(units)]]*(1+Table1[[#This Row],[APU Trend]])^6</f>
        <v>2379.3333759999991</v>
      </c>
      <c r="M1123" s="55">
        <f>Table1[[#This Row],[APU
(units)]]*(1+Table1[[#This Row],[APU Trend]])^7</f>
        <v>3331.0667263999981</v>
      </c>
      <c r="N1123" s="55">
        <f>Table1[[#This Row],[APU
(units)]]*(1+Table1[[#This Row],[APU Trend]])^8</f>
        <v>4663.4934169599974</v>
      </c>
      <c r="O1123" s="55">
        <f>Table1[[#This Row],[APU
(units)]]*(1+Table1[[#This Row],[APU Trend]])^9</f>
        <v>6528.8907837439956</v>
      </c>
      <c r="P1123" s="55">
        <f>Table1[[#This Row],[APU
(units)]]*(1+Table1[[#This Row],[APU Trend]])^10</f>
        <v>9140.4470972415929</v>
      </c>
      <c r="Q1123" s="55">
        <f>Table1[[#This Row],[APU
(units)]]*(1+Table1[[#This Row],[APU Trend]])^11</f>
        <v>12796.625936138229</v>
      </c>
      <c r="R1123" s="55">
        <f>SUM(Table1[[#This Row],[Oct]:[September]])</f>
        <v>43998.190776483811</v>
      </c>
      <c r="S1123" s="55">
        <f>Table1[[#This Row],[On-Hand Stock ($)]]*Table1[[#This Row],[APU Trend]]</f>
        <v>3798.1897598023497</v>
      </c>
      <c r="T1123" s="87">
        <v>0.4</v>
      </c>
      <c r="U1123" s="87" t="b">
        <f>IF(AND(Table1[[#This Row],[INVENTROY SIZING]]&lt;0,Table1[[#This Row],[Lead Time (days)]]&lt;30),TRUE,FALSE)</f>
        <v>0</v>
      </c>
      <c r="V1123" s="28">
        <v>0.81</v>
      </c>
      <c r="W1123" s="28">
        <f>1.65+SQRT((30)*Table1[[#This Row],[Demand variability (COV)]])+(V1123*Table1[[#This Row],[APU
(units)]])^2</f>
        <v>65523.31977045958</v>
      </c>
      <c r="X1123" s="28">
        <f>(Table1[[#This Row],[INVENTORY IN UNITS ON HAND]]-W1123)*Table1[[#This Row],[Std. Price ($)]]</f>
        <v>-727082.21278991015</v>
      </c>
      <c r="Y1123" s="28">
        <v>1.26</v>
      </c>
      <c r="Z1123" s="28">
        <v>51</v>
      </c>
    </row>
    <row r="1124" spans="1:26" x14ac:dyDescent="0.15">
      <c r="A1124" s="31">
        <v>32887.306841675534</v>
      </c>
      <c r="B1124" s="32">
        <v>7.4182645399999991</v>
      </c>
      <c r="C1124" s="32">
        <v>7288.890790082819</v>
      </c>
      <c r="D1124" s="32">
        <f>C1124/Table1[[#This Row],[Std. Price ($)]]</f>
        <v>982.56010563931977</v>
      </c>
      <c r="E1124" s="28">
        <v>478</v>
      </c>
      <c r="F1124" s="28">
        <f>Table1[[#This Row],[APU
(units)]]*(1+Table1[[#This Row],[APU Trend]])^0</f>
        <v>478</v>
      </c>
      <c r="G1124" s="28">
        <f>Table1[[#This Row],[APU
(units)]]*(1+Table1[[#This Row],[APU Trend]])^1</f>
        <v>286.8</v>
      </c>
      <c r="H1124" s="28">
        <f>Table1[[#This Row],[APU
(units)]]*(1+Table1[[#This Row],[APU Trend]])^2</f>
        <v>172.07999999999998</v>
      </c>
      <c r="I1124" s="55">
        <f>Table1[[#This Row],[APU
(units)]]*(1+Table1[[#This Row],[APU Trend]])^3</f>
        <v>103.248</v>
      </c>
      <c r="J1124" s="55">
        <f>Table1[[#This Row],[APU
(units)]]*(1+Table1[[#This Row],[APU Trend]])^4</f>
        <v>61.948799999999999</v>
      </c>
      <c r="K1124" s="55">
        <f>Table1[[#This Row],[APU
(units)]]*(1+Table1[[#This Row],[APU Trend]])^5</f>
        <v>37.169280000000001</v>
      </c>
      <c r="L1124" s="55">
        <f>Table1[[#This Row],[APU
(units)]]*(1+Table1[[#This Row],[APU Trend]])^6</f>
        <v>22.301568</v>
      </c>
      <c r="M1124" s="55">
        <f>Table1[[#This Row],[APU
(units)]]*(1+Table1[[#This Row],[APU Trend]])^7</f>
        <v>13.380940799999999</v>
      </c>
      <c r="N1124" s="55">
        <f>Table1[[#This Row],[APU
(units)]]*(1+Table1[[#This Row],[APU Trend]])^8</f>
        <v>8.0285644799999982</v>
      </c>
      <c r="O1124" s="55">
        <f>Table1[[#This Row],[APU
(units)]]*(1+Table1[[#This Row],[APU Trend]])^9</f>
        <v>4.8171386879999991</v>
      </c>
      <c r="P1124" s="55">
        <f>Table1[[#This Row],[APU
(units)]]*(1+Table1[[#This Row],[APU Trend]])^10</f>
        <v>2.8902832127999996</v>
      </c>
      <c r="Q1124" s="55">
        <f>Table1[[#This Row],[APU
(units)]]*(1+Table1[[#This Row],[APU Trend]])^11</f>
        <v>1.7341699276799998</v>
      </c>
      <c r="R1124" s="55">
        <f>SUM(Table1[[#This Row],[Oct]:[September]])</f>
        <v>1192.3987451084795</v>
      </c>
      <c r="S1124" s="55">
        <f>Table1[[#This Row],[On-Hand Stock ($)]]*Table1[[#This Row],[APU Trend]]</f>
        <v>-2915.5563160331276</v>
      </c>
      <c r="T1124" s="87">
        <v>-0.4</v>
      </c>
      <c r="U1124" s="87" t="b">
        <f>IF(AND(Table1[[#This Row],[INVENTROY SIZING]]&lt;0,Table1[[#This Row],[Lead Time (days)]]&lt;30),TRUE,FALSE)</f>
        <v>0</v>
      </c>
      <c r="V1124" s="28">
        <v>1</v>
      </c>
      <c r="W1124" s="28">
        <f>1.65+SQRT((30)*Table1[[#This Row],[Demand variability (COV)]])+(V1124*Table1[[#This Row],[APU
(units)]])^2</f>
        <v>228490.87494019105</v>
      </c>
      <c r="X1124" s="28">
        <f>(Table1[[#This Row],[INVENTORY IN UNITS ON HAND]]-W1124)*Table1[[#This Row],[Std. Price ($)]]</f>
        <v>-1687716.8644923109</v>
      </c>
      <c r="Y1124" s="28">
        <v>0.91</v>
      </c>
      <c r="Z1124" s="28">
        <v>51</v>
      </c>
    </row>
    <row r="1125" spans="1:26" x14ac:dyDescent="0.15">
      <c r="A1125" s="31">
        <v>50454.545965116245</v>
      </c>
      <c r="B1125" s="32">
        <v>14.943328609999998</v>
      </c>
      <c r="C1125" s="32">
        <v>7663.4740327883146</v>
      </c>
      <c r="D1125" s="32">
        <f>C1125/Table1[[#This Row],[Std. Price ($)]]</f>
        <v>512.83581006576787</v>
      </c>
      <c r="E1125" s="28">
        <v>332</v>
      </c>
      <c r="F1125" s="28">
        <f>Table1[[#This Row],[APU
(units)]]*(1+Table1[[#This Row],[APU Trend]])^0</f>
        <v>332</v>
      </c>
      <c r="G1125" s="28">
        <f>Table1[[#This Row],[APU
(units)]]*(1+Table1[[#This Row],[APU Trend]])^1</f>
        <v>498</v>
      </c>
      <c r="H1125" s="28">
        <f>Table1[[#This Row],[APU
(units)]]*(1+Table1[[#This Row],[APU Trend]])^2</f>
        <v>747</v>
      </c>
      <c r="I1125" s="55">
        <f>Table1[[#This Row],[APU
(units)]]*(1+Table1[[#This Row],[APU Trend]])^3</f>
        <v>1120.5</v>
      </c>
      <c r="J1125" s="55">
        <f>Table1[[#This Row],[APU
(units)]]*(1+Table1[[#This Row],[APU Trend]])^4</f>
        <v>1680.75</v>
      </c>
      <c r="K1125" s="55">
        <f>Table1[[#This Row],[APU
(units)]]*(1+Table1[[#This Row],[APU Trend]])^5</f>
        <v>2521.125</v>
      </c>
      <c r="L1125" s="55">
        <f>Table1[[#This Row],[APU
(units)]]*(1+Table1[[#This Row],[APU Trend]])^6</f>
        <v>3781.6875</v>
      </c>
      <c r="M1125" s="55">
        <f>Table1[[#This Row],[APU
(units)]]*(1+Table1[[#This Row],[APU Trend]])^7</f>
        <v>5672.53125</v>
      </c>
      <c r="N1125" s="55">
        <f>Table1[[#This Row],[APU
(units)]]*(1+Table1[[#This Row],[APU Trend]])^8</f>
        <v>8508.796875</v>
      </c>
      <c r="O1125" s="55">
        <f>Table1[[#This Row],[APU
(units)]]*(1+Table1[[#This Row],[APU Trend]])^9</f>
        <v>12763.1953125</v>
      </c>
      <c r="P1125" s="55">
        <f>Table1[[#This Row],[APU
(units)]]*(1+Table1[[#This Row],[APU Trend]])^10</f>
        <v>19144.79296875</v>
      </c>
      <c r="Q1125" s="55">
        <f>Table1[[#This Row],[APU
(units)]]*(1+Table1[[#This Row],[APU Trend]])^11</f>
        <v>28717.189453125</v>
      </c>
      <c r="R1125" s="55">
        <f>SUM(Table1[[#This Row],[Oct]:[September]])</f>
        <v>85487.568359375</v>
      </c>
      <c r="S1125" s="55">
        <f>Table1[[#This Row],[On-Hand Stock ($)]]*Table1[[#This Row],[APU Trend]]</f>
        <v>3831.7370163941573</v>
      </c>
      <c r="T1125" s="87">
        <v>0.5</v>
      </c>
      <c r="U1125" s="87" t="b">
        <f>IF(AND(Table1[[#This Row],[INVENTROY SIZING]]&lt;0,Table1[[#This Row],[Lead Time (days)]]&lt;30),TRUE,FALSE)</f>
        <v>0</v>
      </c>
      <c r="V1125" s="28">
        <v>1</v>
      </c>
      <c r="W1125" s="28">
        <f>1.65+SQRT((30)*Table1[[#This Row],[Demand variability (COV)]])+(V1125*Table1[[#This Row],[APU
(units)]])^2</f>
        <v>110231.7245370194</v>
      </c>
      <c r="X1125" s="28">
        <f>(Table1[[#This Row],[INVENTORY IN UNITS ON HAND]]-W1125)*Table1[[#This Row],[Std. Price ($)]]</f>
        <v>-1639565.4089708924</v>
      </c>
      <c r="Y1125" s="28">
        <v>1.23</v>
      </c>
      <c r="Z1125" s="28">
        <v>31</v>
      </c>
    </row>
    <row r="1126" spans="1:26" x14ac:dyDescent="0.15">
      <c r="A1126" s="31">
        <v>21988.105982069352</v>
      </c>
      <c r="B1126" s="32">
        <v>57.62</v>
      </c>
      <c r="C1126" s="32">
        <v>8678.5863436800009</v>
      </c>
      <c r="D1126" s="32">
        <f>C1126/Table1[[#This Row],[Std. Price ($)]]</f>
        <v>150.61760402082612</v>
      </c>
      <c r="E1126" s="28">
        <v>324</v>
      </c>
      <c r="F1126" s="28">
        <f>Table1[[#This Row],[APU
(units)]]*(1+Table1[[#This Row],[APU Trend]])^0</f>
        <v>324</v>
      </c>
      <c r="G1126" s="28">
        <f>Table1[[#This Row],[APU
(units)]]*(1+Table1[[#This Row],[APU Trend]])^1</f>
        <v>129.6</v>
      </c>
      <c r="H1126" s="28">
        <f>Table1[[#This Row],[APU
(units)]]*(1+Table1[[#This Row],[APU Trend]])^2</f>
        <v>51.840000000000011</v>
      </c>
      <c r="I1126" s="55">
        <f>Table1[[#This Row],[APU
(units)]]*(1+Table1[[#This Row],[APU Trend]])^3</f>
        <v>20.736000000000004</v>
      </c>
      <c r="J1126" s="55">
        <f>Table1[[#This Row],[APU
(units)]]*(1+Table1[[#This Row],[APU Trend]])^4</f>
        <v>8.2944000000000031</v>
      </c>
      <c r="K1126" s="55">
        <f>Table1[[#This Row],[APU
(units)]]*(1+Table1[[#This Row],[APU Trend]])^5</f>
        <v>3.317760000000002</v>
      </c>
      <c r="L1126" s="55">
        <f>Table1[[#This Row],[APU
(units)]]*(1+Table1[[#This Row],[APU Trend]])^6</f>
        <v>1.3271040000000007</v>
      </c>
      <c r="M1126" s="55">
        <f>Table1[[#This Row],[APU
(units)]]*(1+Table1[[#This Row],[APU Trend]])^7</f>
        <v>0.53084160000000036</v>
      </c>
      <c r="N1126" s="55">
        <f>Table1[[#This Row],[APU
(units)]]*(1+Table1[[#This Row],[APU Trend]])^8</f>
        <v>0.21233664000000019</v>
      </c>
      <c r="O1126" s="55">
        <f>Table1[[#This Row],[APU
(units)]]*(1+Table1[[#This Row],[APU Trend]])^9</f>
        <v>8.4934656000000081E-2</v>
      </c>
      <c r="P1126" s="55">
        <f>Table1[[#This Row],[APU
(units)]]*(1+Table1[[#This Row],[APU Trend]])^10</f>
        <v>3.3973862400000034E-2</v>
      </c>
      <c r="Q1126" s="55">
        <f>Table1[[#This Row],[APU
(units)]]*(1+Table1[[#This Row],[APU Trend]])^11</f>
        <v>1.3589544960000014E-2</v>
      </c>
      <c r="R1126" s="55">
        <f>SUM(Table1[[#This Row],[Oct]:[September]])</f>
        <v>539.99094030336005</v>
      </c>
      <c r="S1126" s="55">
        <f>Table1[[#This Row],[On-Hand Stock ($)]]*Table1[[#This Row],[APU Trend]]</f>
        <v>-5207.1518062080004</v>
      </c>
      <c r="T1126" s="87">
        <v>-0.6</v>
      </c>
      <c r="U1126" s="87" t="b">
        <f>IF(AND(Table1[[#This Row],[INVENTROY SIZING]]&lt;0,Table1[[#This Row],[Lead Time (days)]]&lt;30),TRUE,FALSE)</f>
        <v>1</v>
      </c>
      <c r="V1126" s="28">
        <v>1</v>
      </c>
      <c r="W1126" s="28">
        <f>1.65+SQRT((30)*Table1[[#This Row],[Demand variability (COV)]])+(V1126*Table1[[#This Row],[APU
(units)]])^2</f>
        <v>104982.36168759575</v>
      </c>
      <c r="X1126" s="28">
        <f>(Table1[[#This Row],[INVENTORY IN UNITS ON HAND]]-W1126)*Table1[[#This Row],[Std. Price ($)]]</f>
        <v>-6040405.0940955868</v>
      </c>
      <c r="Y1126" s="28">
        <v>0.74</v>
      </c>
      <c r="Z1126" s="28">
        <v>16</v>
      </c>
    </row>
    <row r="1127" spans="1:26" x14ac:dyDescent="0.15">
      <c r="A1127" s="31">
        <v>4773.702864119311</v>
      </c>
      <c r="B1127" s="32">
        <v>6.9724499999999994</v>
      </c>
      <c r="C1127" s="32">
        <v>946.13075256947945</v>
      </c>
      <c r="D1127" s="32">
        <f>C1127/Table1[[#This Row],[Std. Price ($)]]</f>
        <v>135.69559517378821</v>
      </c>
      <c r="E1127" s="28">
        <v>574</v>
      </c>
      <c r="F1127" s="28">
        <f>Table1[[#This Row],[APU
(units)]]*(1+Table1[[#This Row],[APU Trend]])^0</f>
        <v>574</v>
      </c>
      <c r="G1127" s="28">
        <f>Table1[[#This Row],[APU
(units)]]*(1+Table1[[#This Row],[APU Trend]])^1</f>
        <v>688.8</v>
      </c>
      <c r="H1127" s="28">
        <f>Table1[[#This Row],[APU
(units)]]*(1+Table1[[#This Row],[APU Trend]])^2</f>
        <v>826.56</v>
      </c>
      <c r="I1127" s="55">
        <f>Table1[[#This Row],[APU
(units)]]*(1+Table1[[#This Row],[APU Trend]])^3</f>
        <v>991.87199999999996</v>
      </c>
      <c r="J1127" s="55">
        <f>Table1[[#This Row],[APU
(units)]]*(1+Table1[[#This Row],[APU Trend]])^4</f>
        <v>1190.2464</v>
      </c>
      <c r="K1127" s="55">
        <f>Table1[[#This Row],[APU
(units)]]*(1+Table1[[#This Row],[APU Trend]])^5</f>
        <v>1428.2956799999999</v>
      </c>
      <c r="L1127" s="55">
        <f>Table1[[#This Row],[APU
(units)]]*(1+Table1[[#This Row],[APU Trend]])^6</f>
        <v>1713.9548159999999</v>
      </c>
      <c r="M1127" s="55">
        <f>Table1[[#This Row],[APU
(units)]]*(1+Table1[[#This Row],[APU Trend]])^7</f>
        <v>2056.7457791999996</v>
      </c>
      <c r="N1127" s="55">
        <f>Table1[[#This Row],[APU
(units)]]*(1+Table1[[#This Row],[APU Trend]])^8</f>
        <v>2468.0949350399997</v>
      </c>
      <c r="O1127" s="55">
        <f>Table1[[#This Row],[APU
(units)]]*(1+Table1[[#This Row],[APU Trend]])^9</f>
        <v>2961.7139220479999</v>
      </c>
      <c r="P1127" s="55">
        <f>Table1[[#This Row],[APU
(units)]]*(1+Table1[[#This Row],[APU Trend]])^10</f>
        <v>3554.0567064575994</v>
      </c>
      <c r="Q1127" s="55">
        <f>Table1[[#This Row],[APU
(units)]]*(1+Table1[[#This Row],[APU Trend]])^11</f>
        <v>4264.8680477491189</v>
      </c>
      <c r="R1127" s="55">
        <f>SUM(Table1[[#This Row],[Oct]:[September]])</f>
        <v>22719.208286494719</v>
      </c>
      <c r="S1127" s="55">
        <f>Table1[[#This Row],[On-Hand Stock ($)]]*Table1[[#This Row],[APU Trend]]</f>
        <v>189.2261505138959</v>
      </c>
      <c r="T1127" s="87">
        <v>0.2</v>
      </c>
      <c r="U1127" s="87" t="b">
        <f>IF(AND(Table1[[#This Row],[INVENTROY SIZING]]&lt;0,Table1[[#This Row],[Lead Time (days)]]&lt;30),TRUE,FALSE)</f>
        <v>0</v>
      </c>
      <c r="V1127" s="28">
        <v>0.96</v>
      </c>
      <c r="W1127" s="28">
        <f>1.65+SQRT((30)*Table1[[#This Row],[Demand variability (COV)]])+(V1127*Table1[[#This Row],[APU
(units)]])^2</f>
        <v>303650.60458334617</v>
      </c>
      <c r="X1127" s="28">
        <f>(Table1[[#This Row],[INVENTORY IN UNITS ON HAND]]-W1127)*Table1[[#This Row],[Std. Price ($)]]</f>
        <v>-2116242.5271745822</v>
      </c>
      <c r="Y1127" s="28">
        <v>0.5</v>
      </c>
      <c r="Z1127" s="28">
        <v>8</v>
      </c>
    </row>
    <row r="1128" spans="1:26" x14ac:dyDescent="0.15">
      <c r="A1128" s="31">
        <v>17856.663777127822</v>
      </c>
      <c r="B1128" s="32">
        <v>6.2263866699999992</v>
      </c>
      <c r="C1128" s="32">
        <v>2937.4698699550713</v>
      </c>
      <c r="D1128" s="32">
        <f>C1128/Table1[[#This Row],[Std. Price ($)]]</f>
        <v>471.77761768449108</v>
      </c>
      <c r="E1128" s="28">
        <v>276</v>
      </c>
      <c r="F1128" s="28">
        <f>Table1[[#This Row],[APU
(units)]]*(1+Table1[[#This Row],[APU Trend]])^0</f>
        <v>276</v>
      </c>
      <c r="G1128" s="28">
        <f>Table1[[#This Row],[APU
(units)]]*(1+Table1[[#This Row],[APU Trend]])^1</f>
        <v>496.8</v>
      </c>
      <c r="H1128" s="28">
        <f>Table1[[#This Row],[APU
(units)]]*(1+Table1[[#This Row],[APU Trend]])^2</f>
        <v>894.24</v>
      </c>
      <c r="I1128" s="55">
        <f>Table1[[#This Row],[APU
(units)]]*(1+Table1[[#This Row],[APU Trend]])^3</f>
        <v>1609.6320000000003</v>
      </c>
      <c r="J1128" s="55">
        <f>Table1[[#This Row],[APU
(units)]]*(1+Table1[[#This Row],[APU Trend]])^4</f>
        <v>2897.3376000000007</v>
      </c>
      <c r="K1128" s="55">
        <f>Table1[[#This Row],[APU
(units)]]*(1+Table1[[#This Row],[APU Trend]])^5</f>
        <v>5215.2076800000013</v>
      </c>
      <c r="L1128" s="55">
        <f>Table1[[#This Row],[APU
(units)]]*(1+Table1[[#This Row],[APU Trend]])^6</f>
        <v>9387.3738240000021</v>
      </c>
      <c r="M1128" s="55">
        <f>Table1[[#This Row],[APU
(units)]]*(1+Table1[[#This Row],[APU Trend]])^7</f>
        <v>16897.272883200007</v>
      </c>
      <c r="N1128" s="55">
        <f>Table1[[#This Row],[APU
(units)]]*(1+Table1[[#This Row],[APU Trend]])^8</f>
        <v>30415.091189760013</v>
      </c>
      <c r="O1128" s="55">
        <f>Table1[[#This Row],[APU
(units)]]*(1+Table1[[#This Row],[APU Trend]])^9</f>
        <v>54747.164141568021</v>
      </c>
      <c r="P1128" s="55">
        <f>Table1[[#This Row],[APU
(units)]]*(1+Table1[[#This Row],[APU Trend]])^10</f>
        <v>98544.895454822443</v>
      </c>
      <c r="Q1128" s="55">
        <f>Table1[[#This Row],[APU
(units)]]*(1+Table1[[#This Row],[APU Trend]])^11</f>
        <v>177380.81181868041</v>
      </c>
      <c r="R1128" s="55">
        <f>SUM(Table1[[#This Row],[Oct]:[September]])</f>
        <v>398761.82659203093</v>
      </c>
      <c r="S1128" s="55">
        <f>Table1[[#This Row],[On-Hand Stock ($)]]*Table1[[#This Row],[APU Trend]]</f>
        <v>2349.9758959640571</v>
      </c>
      <c r="T1128" s="87">
        <v>0.8</v>
      </c>
      <c r="U1128" s="87" t="b">
        <f>IF(AND(Table1[[#This Row],[INVENTROY SIZING]]&lt;0,Table1[[#This Row],[Lead Time (days)]]&lt;30),TRUE,FALSE)</f>
        <v>0</v>
      </c>
      <c r="V1128" s="28">
        <v>1</v>
      </c>
      <c r="W1128" s="28">
        <f>1.65+SQRT((30)*Table1[[#This Row],[Demand variability (COV)]])+(V1128*Table1[[#This Row],[APU
(units)]])^2</f>
        <v>76183.822519744805</v>
      </c>
      <c r="X1128" s="28">
        <f>(Table1[[#This Row],[INVENTORY IN UNITS ON HAND]]-W1128)*Table1[[#This Row],[Std. Price ($)]]</f>
        <v>-471412.46713662974</v>
      </c>
      <c r="Y1128" s="28">
        <v>1.27</v>
      </c>
      <c r="Z1128" s="28">
        <v>31</v>
      </c>
    </row>
    <row r="1129" spans="1:26" x14ac:dyDescent="0.15">
      <c r="A1129" s="31">
        <v>56037.898452549904</v>
      </c>
      <c r="B1129" s="32">
        <v>6.1697831899999995</v>
      </c>
      <c r="C1129" s="32">
        <v>4398.6166074694329</v>
      </c>
      <c r="D1129" s="32">
        <f>C1129/Table1[[#This Row],[Std. Price ($)]]</f>
        <v>712.9288780517802</v>
      </c>
      <c r="E1129" s="28">
        <v>574</v>
      </c>
      <c r="F1129" s="28">
        <f>Table1[[#This Row],[APU
(units)]]*(1+Table1[[#This Row],[APU Trend]])^0</f>
        <v>574</v>
      </c>
      <c r="G1129" s="28">
        <f>Table1[[#This Row],[APU
(units)]]*(1+Table1[[#This Row],[APU Trend]])^1</f>
        <v>861</v>
      </c>
      <c r="H1129" s="28">
        <f>Table1[[#This Row],[APU
(units)]]*(1+Table1[[#This Row],[APU Trend]])^2</f>
        <v>1291.5</v>
      </c>
      <c r="I1129" s="55">
        <f>Table1[[#This Row],[APU
(units)]]*(1+Table1[[#This Row],[APU Trend]])^3</f>
        <v>1937.25</v>
      </c>
      <c r="J1129" s="55">
        <f>Table1[[#This Row],[APU
(units)]]*(1+Table1[[#This Row],[APU Trend]])^4</f>
        <v>2905.875</v>
      </c>
      <c r="K1129" s="55">
        <f>Table1[[#This Row],[APU
(units)]]*(1+Table1[[#This Row],[APU Trend]])^5</f>
        <v>4358.8125</v>
      </c>
      <c r="L1129" s="55">
        <f>Table1[[#This Row],[APU
(units)]]*(1+Table1[[#This Row],[APU Trend]])^6</f>
        <v>6538.21875</v>
      </c>
      <c r="M1129" s="55">
        <f>Table1[[#This Row],[APU
(units)]]*(1+Table1[[#This Row],[APU Trend]])^7</f>
        <v>9807.328125</v>
      </c>
      <c r="N1129" s="55">
        <f>Table1[[#This Row],[APU
(units)]]*(1+Table1[[#This Row],[APU Trend]])^8</f>
        <v>14710.9921875</v>
      </c>
      <c r="O1129" s="55">
        <f>Table1[[#This Row],[APU
(units)]]*(1+Table1[[#This Row],[APU Trend]])^9</f>
        <v>22066.48828125</v>
      </c>
      <c r="P1129" s="55">
        <f>Table1[[#This Row],[APU
(units)]]*(1+Table1[[#This Row],[APU Trend]])^10</f>
        <v>33099.732421875</v>
      </c>
      <c r="Q1129" s="55">
        <f>Table1[[#This Row],[APU
(units)]]*(1+Table1[[#This Row],[APU Trend]])^11</f>
        <v>49649.5986328125</v>
      </c>
      <c r="R1129" s="55">
        <f>SUM(Table1[[#This Row],[Oct]:[September]])</f>
        <v>147800.7958984375</v>
      </c>
      <c r="S1129" s="55">
        <f>Table1[[#This Row],[On-Hand Stock ($)]]*Table1[[#This Row],[APU Trend]]</f>
        <v>2199.3083037347164</v>
      </c>
      <c r="T1129" s="87">
        <v>0.5</v>
      </c>
      <c r="U1129" s="87" t="b">
        <f>IF(AND(Table1[[#This Row],[INVENTROY SIZING]]&lt;0,Table1[[#This Row],[Lead Time (days)]]&lt;30),TRUE,FALSE)</f>
        <v>0</v>
      </c>
      <c r="V1129" s="28">
        <v>1</v>
      </c>
      <c r="W1129" s="28">
        <f>1.65+SQRT((30)*Table1[[#This Row],[Demand variability (COV)]])+(V1129*Table1[[#This Row],[APU
(units)]])^2</f>
        <v>329481.96277173056</v>
      </c>
      <c r="X1129" s="28">
        <f>(Table1[[#This Row],[INVENTORY IN UNITS ON HAND]]-W1129)*Table1[[#This Row],[Std. Price ($)]]</f>
        <v>-2028433.6587097596</v>
      </c>
      <c r="Y1129" s="28">
        <v>0.62</v>
      </c>
      <c r="Z1129" s="28">
        <v>41</v>
      </c>
    </row>
    <row r="1130" spans="1:26" x14ac:dyDescent="0.15">
      <c r="A1130" s="31">
        <v>13693.424231848572</v>
      </c>
      <c r="B1130" s="32">
        <v>8.4565653300000001</v>
      </c>
      <c r="C1130" s="32">
        <v>6088.8810838161589</v>
      </c>
      <c r="D1130" s="32">
        <f>C1130/Table1[[#This Row],[Std. Price ($)]]</f>
        <v>720.01821616816608</v>
      </c>
      <c r="E1130" s="28">
        <v>688</v>
      </c>
      <c r="F1130" s="28">
        <f>Table1[[#This Row],[APU
(units)]]*(1+Table1[[#This Row],[APU Trend]])^0</f>
        <v>688</v>
      </c>
      <c r="G1130" s="28">
        <f>Table1[[#This Row],[APU
(units)]]*(1+Table1[[#This Row],[APU Trend]])^1</f>
        <v>1513.6000000000001</v>
      </c>
      <c r="H1130" s="28">
        <f>Table1[[#This Row],[APU
(units)]]*(1+Table1[[#This Row],[APU Trend]])^2</f>
        <v>3329.9200000000005</v>
      </c>
      <c r="I1130" s="55">
        <f>Table1[[#This Row],[APU
(units)]]*(1+Table1[[#This Row],[APU Trend]])^3</f>
        <v>7325.8240000000023</v>
      </c>
      <c r="J1130" s="55">
        <f>Table1[[#This Row],[APU
(units)]]*(1+Table1[[#This Row],[APU Trend]])^4</f>
        <v>16116.812800000005</v>
      </c>
      <c r="K1130" s="55">
        <f>Table1[[#This Row],[APU
(units)]]*(1+Table1[[#This Row],[APU Trend]])^5</f>
        <v>35456.988160000015</v>
      </c>
      <c r="L1130" s="55">
        <f>Table1[[#This Row],[APU
(units)]]*(1+Table1[[#This Row],[APU Trend]])^6</f>
        <v>78005.373952000038</v>
      </c>
      <c r="M1130" s="55">
        <f>Table1[[#This Row],[APU
(units)]]*(1+Table1[[#This Row],[APU Trend]])^7</f>
        <v>171611.82269440009</v>
      </c>
      <c r="N1130" s="55">
        <f>Table1[[#This Row],[APU
(units)]]*(1+Table1[[#This Row],[APU Trend]])^8</f>
        <v>377546.00992768019</v>
      </c>
      <c r="O1130" s="55">
        <f>Table1[[#This Row],[APU
(units)]]*(1+Table1[[#This Row],[APU Trend]])^9</f>
        <v>830601.22184089653</v>
      </c>
      <c r="P1130" s="55">
        <f>Table1[[#This Row],[APU
(units)]]*(1+Table1[[#This Row],[APU Trend]])^10</f>
        <v>1827322.6880499725</v>
      </c>
      <c r="Q1130" s="55">
        <f>Table1[[#This Row],[APU
(units)]]*(1+Table1[[#This Row],[APU Trend]])^11</f>
        <v>4020109.9137099399</v>
      </c>
      <c r="R1130" s="55">
        <f>SUM(Table1[[#This Row],[Oct]:[September]])</f>
        <v>7369628.1751348898</v>
      </c>
      <c r="S1130" s="55">
        <f>Table1[[#This Row],[On-Hand Stock ($)]]*Table1[[#This Row],[APU Trend]]</f>
        <v>7306.6573005793907</v>
      </c>
      <c r="T1130" s="87">
        <v>1.2</v>
      </c>
      <c r="U1130" s="87" t="b">
        <f>IF(AND(Table1[[#This Row],[INVENTROY SIZING]]&lt;0,Table1[[#This Row],[Lead Time (days)]]&lt;30),TRUE,FALSE)</f>
        <v>0</v>
      </c>
      <c r="V1130" s="28">
        <v>0.88</v>
      </c>
      <c r="W1130" s="28">
        <f>1.65+SQRT((30)*Table1[[#This Row],[Demand variability (COV)]])+(V1130*Table1[[#This Row],[APU
(units)]])^2</f>
        <v>366565.16812529752</v>
      </c>
      <c r="X1130" s="28">
        <f>(Table1[[#This Row],[INVENTORY IN UNITS ON HAND]]-W1130)*Table1[[#This Row],[Std. Price ($)]]</f>
        <v>-3093793.4108701963</v>
      </c>
      <c r="Y1130" s="28">
        <v>1.17</v>
      </c>
      <c r="Z1130" s="28">
        <v>21</v>
      </c>
    </row>
    <row r="1131" spans="1:26" x14ac:dyDescent="0.15">
      <c r="A1131" s="31">
        <v>43315.240260250568</v>
      </c>
      <c r="B1131" s="32">
        <v>14.019759989999999</v>
      </c>
      <c r="C1131" s="32">
        <v>9231.3878744344929</v>
      </c>
      <c r="D1131" s="32">
        <f>C1131/Table1[[#This Row],[Std. Price ($)]]</f>
        <v>658.45548575860414</v>
      </c>
      <c r="E1131" s="28">
        <v>372</v>
      </c>
      <c r="F1131" s="28">
        <f>Table1[[#This Row],[APU
(units)]]*(1+Table1[[#This Row],[APU Trend]])^0</f>
        <v>372</v>
      </c>
      <c r="G1131" s="28">
        <f>Table1[[#This Row],[APU
(units)]]*(1+Table1[[#This Row],[APU Trend]])^1</f>
        <v>520.79999999999995</v>
      </c>
      <c r="H1131" s="28">
        <f>Table1[[#This Row],[APU
(units)]]*(1+Table1[[#This Row],[APU Trend]])^2</f>
        <v>729.11999999999989</v>
      </c>
      <c r="I1131" s="55">
        <f>Table1[[#This Row],[APU
(units)]]*(1+Table1[[#This Row],[APU Trend]])^3</f>
        <v>1020.7679999999998</v>
      </c>
      <c r="J1131" s="55">
        <f>Table1[[#This Row],[APU
(units)]]*(1+Table1[[#This Row],[APU Trend]])^4</f>
        <v>1429.0751999999995</v>
      </c>
      <c r="K1131" s="55">
        <f>Table1[[#This Row],[APU
(units)]]*(1+Table1[[#This Row],[APU Trend]])^5</f>
        <v>2000.7052799999992</v>
      </c>
      <c r="L1131" s="55">
        <f>Table1[[#This Row],[APU
(units)]]*(1+Table1[[#This Row],[APU Trend]])^6</f>
        <v>2800.9873919999986</v>
      </c>
      <c r="M1131" s="55">
        <f>Table1[[#This Row],[APU
(units)]]*(1+Table1[[#This Row],[APU Trend]])^7</f>
        <v>3921.3823487999975</v>
      </c>
      <c r="N1131" s="55">
        <f>Table1[[#This Row],[APU
(units)]]*(1+Table1[[#This Row],[APU Trend]])^8</f>
        <v>5489.9352883199963</v>
      </c>
      <c r="O1131" s="55">
        <f>Table1[[#This Row],[APU
(units)]]*(1+Table1[[#This Row],[APU Trend]])^9</f>
        <v>7685.9094036479946</v>
      </c>
      <c r="P1131" s="55">
        <f>Table1[[#This Row],[APU
(units)]]*(1+Table1[[#This Row],[APU Trend]])^10</f>
        <v>10760.273165107192</v>
      </c>
      <c r="Q1131" s="55">
        <f>Table1[[#This Row],[APU
(units)]]*(1+Table1[[#This Row],[APU Trend]])^11</f>
        <v>15064.382431150068</v>
      </c>
      <c r="R1131" s="55">
        <f>SUM(Table1[[#This Row],[Oct]:[September]])</f>
        <v>51795.338509025241</v>
      </c>
      <c r="S1131" s="55">
        <f>Table1[[#This Row],[On-Hand Stock ($)]]*Table1[[#This Row],[APU Trend]]</f>
        <v>3692.5551497737974</v>
      </c>
      <c r="T1131" s="87">
        <v>0.4</v>
      </c>
      <c r="U1131" s="87" t="b">
        <f>IF(AND(Table1[[#This Row],[INVENTROY SIZING]]&lt;0,Table1[[#This Row],[Lead Time (days)]]&lt;30),TRUE,FALSE)</f>
        <v>0</v>
      </c>
      <c r="V1131" s="28">
        <v>1</v>
      </c>
      <c r="W1131" s="28">
        <f>1.65+SQRT((30)*Table1[[#This Row],[Demand variability (COV)]])+(V1131*Table1[[#This Row],[APU
(units)]])^2</f>
        <v>138390.13330235428</v>
      </c>
      <c r="X1131" s="28">
        <f>(Table1[[#This Row],[INVENTORY IN UNITS ON HAND]]-W1131)*Table1[[#This Row],[Std. Price ($)]]</f>
        <v>-1930965.0660086784</v>
      </c>
      <c r="Y1131" s="28">
        <v>0.67</v>
      </c>
      <c r="Z1131" s="28">
        <v>62</v>
      </c>
    </row>
    <row r="1132" spans="1:26" x14ac:dyDescent="0.15">
      <c r="A1132" s="31">
        <v>86385.282807981683</v>
      </c>
      <c r="B1132" s="32">
        <v>20.265190929999996</v>
      </c>
      <c r="C1132" s="32">
        <v>4422.3984608691708</v>
      </c>
      <c r="D1132" s="32">
        <f>C1132/Table1[[#This Row],[Std. Price ($)]]</f>
        <v>218.22634073101091</v>
      </c>
      <c r="E1132" s="28">
        <v>550</v>
      </c>
      <c r="F1132" s="28">
        <f>Table1[[#This Row],[APU
(units)]]*(1+Table1[[#This Row],[APU Trend]])^0</f>
        <v>550</v>
      </c>
      <c r="G1132" s="28">
        <f>Table1[[#This Row],[APU
(units)]]*(1+Table1[[#This Row],[APU Trend]])^1</f>
        <v>990</v>
      </c>
      <c r="H1132" s="28">
        <f>Table1[[#This Row],[APU
(units)]]*(1+Table1[[#This Row],[APU Trend]])^2</f>
        <v>1782.0000000000002</v>
      </c>
      <c r="I1132" s="55">
        <f>Table1[[#This Row],[APU
(units)]]*(1+Table1[[#This Row],[APU Trend]])^3</f>
        <v>3207.6000000000004</v>
      </c>
      <c r="J1132" s="55">
        <f>Table1[[#This Row],[APU
(units)]]*(1+Table1[[#This Row],[APU Trend]])^4</f>
        <v>5773.6800000000012</v>
      </c>
      <c r="K1132" s="55">
        <f>Table1[[#This Row],[APU
(units)]]*(1+Table1[[#This Row],[APU Trend]])^5</f>
        <v>10392.624000000003</v>
      </c>
      <c r="L1132" s="55">
        <f>Table1[[#This Row],[APU
(units)]]*(1+Table1[[#This Row],[APU Trend]])^6</f>
        <v>18706.723200000004</v>
      </c>
      <c r="M1132" s="55">
        <f>Table1[[#This Row],[APU
(units)]]*(1+Table1[[#This Row],[APU Trend]])^7</f>
        <v>33672.101760000012</v>
      </c>
      <c r="N1132" s="55">
        <f>Table1[[#This Row],[APU
(units)]]*(1+Table1[[#This Row],[APU Trend]])^8</f>
        <v>60609.783168000024</v>
      </c>
      <c r="O1132" s="55">
        <f>Table1[[#This Row],[APU
(units)]]*(1+Table1[[#This Row],[APU Trend]])^9</f>
        <v>109097.60970240005</v>
      </c>
      <c r="P1132" s="55">
        <f>Table1[[#This Row],[APU
(units)]]*(1+Table1[[#This Row],[APU Trend]])^10</f>
        <v>196375.69746432008</v>
      </c>
      <c r="Q1132" s="55">
        <f>Table1[[#This Row],[APU
(units)]]*(1+Table1[[#This Row],[APU Trend]])^11</f>
        <v>353476.2554357762</v>
      </c>
      <c r="R1132" s="55">
        <f>SUM(Table1[[#This Row],[Oct]:[September]])</f>
        <v>794634.07473049639</v>
      </c>
      <c r="S1132" s="55">
        <f>Table1[[#This Row],[On-Hand Stock ($)]]*Table1[[#This Row],[APU Trend]]</f>
        <v>3537.9187686953369</v>
      </c>
      <c r="T1132" s="87">
        <v>0.8</v>
      </c>
      <c r="U1132" s="87" t="b">
        <f>IF(AND(Table1[[#This Row],[INVENTROY SIZING]]&lt;0,Table1[[#This Row],[Lead Time (days)]]&lt;30),TRUE,FALSE)</f>
        <v>0</v>
      </c>
      <c r="V1132" s="28">
        <v>0.96</v>
      </c>
      <c r="W1132" s="28">
        <f>1.65+SQRT((30)*Table1[[#This Row],[Demand variability (COV)]])+(V1132*Table1[[#This Row],[APU
(units)]])^2</f>
        <v>278790.57950301754</v>
      </c>
      <c r="X1132" s="28">
        <f>(Table1[[#This Row],[INVENTORY IN UNITS ON HAND]]-W1132)*Table1[[#This Row],[Std. Price ($)]]</f>
        <v>-5645321.9246531241</v>
      </c>
      <c r="Y1132" s="28">
        <v>0.81</v>
      </c>
      <c r="Z1132" s="28">
        <v>12</v>
      </c>
    </row>
    <row r="1133" spans="1:26" x14ac:dyDescent="0.15">
      <c r="A1133" s="31">
        <v>17357.583584604476</v>
      </c>
      <c r="B1133" s="32">
        <v>16.188605599999999</v>
      </c>
      <c r="C1133" s="32">
        <v>5440.8420192810972</v>
      </c>
      <c r="D1133" s="32">
        <f>C1133/Table1[[#This Row],[Std. Price ($)]]</f>
        <v>336.09083782244329</v>
      </c>
      <c r="E1133" s="28">
        <v>526</v>
      </c>
      <c r="F1133" s="28">
        <f>Table1[[#This Row],[APU
(units)]]*(1+Table1[[#This Row],[APU Trend]])^0</f>
        <v>526</v>
      </c>
      <c r="G1133" s="28">
        <f>Table1[[#This Row],[APU
(units)]]*(1+Table1[[#This Row],[APU Trend]])^1</f>
        <v>841.6</v>
      </c>
      <c r="H1133" s="28">
        <f>Table1[[#This Row],[APU
(units)]]*(1+Table1[[#This Row],[APU Trend]])^2</f>
        <v>1346.5600000000002</v>
      </c>
      <c r="I1133" s="55">
        <f>Table1[[#This Row],[APU
(units)]]*(1+Table1[[#This Row],[APU Trend]])^3</f>
        <v>2154.4960000000005</v>
      </c>
      <c r="J1133" s="55">
        <f>Table1[[#This Row],[APU
(units)]]*(1+Table1[[#This Row],[APU Trend]])^4</f>
        <v>3447.1936000000014</v>
      </c>
      <c r="K1133" s="55">
        <f>Table1[[#This Row],[APU
(units)]]*(1+Table1[[#This Row],[APU Trend]])^5</f>
        <v>5515.5097600000036</v>
      </c>
      <c r="L1133" s="55">
        <f>Table1[[#This Row],[APU
(units)]]*(1+Table1[[#This Row],[APU Trend]])^6</f>
        <v>8824.8156160000053</v>
      </c>
      <c r="M1133" s="55">
        <f>Table1[[#This Row],[APU
(units)]]*(1+Table1[[#This Row],[APU Trend]])^7</f>
        <v>14119.70498560001</v>
      </c>
      <c r="N1133" s="55">
        <f>Table1[[#This Row],[APU
(units)]]*(1+Table1[[#This Row],[APU Trend]])^8</f>
        <v>22591.52797696002</v>
      </c>
      <c r="O1133" s="55">
        <f>Table1[[#This Row],[APU
(units)]]*(1+Table1[[#This Row],[APU Trend]])^9</f>
        <v>36146.444763136031</v>
      </c>
      <c r="P1133" s="55">
        <f>Table1[[#This Row],[APU
(units)]]*(1+Table1[[#This Row],[APU Trend]])^10</f>
        <v>57834.311621017659</v>
      </c>
      <c r="Q1133" s="55">
        <f>Table1[[#This Row],[APU
(units)]]*(1+Table1[[#This Row],[APU Trend]])^11</f>
        <v>92534.898593628255</v>
      </c>
      <c r="R1133" s="55">
        <f>SUM(Table1[[#This Row],[Oct]:[September]])</f>
        <v>245883.06291634199</v>
      </c>
      <c r="S1133" s="55">
        <f>Table1[[#This Row],[On-Hand Stock ($)]]*Table1[[#This Row],[APU Trend]]</f>
        <v>3264.5052115686581</v>
      </c>
      <c r="T1133" s="87">
        <v>0.6</v>
      </c>
      <c r="U1133" s="87" t="b">
        <f>IF(AND(Table1[[#This Row],[INVENTROY SIZING]]&lt;0,Table1[[#This Row],[Lead Time (days)]]&lt;30),TRUE,FALSE)</f>
        <v>0</v>
      </c>
      <c r="V1133" s="28">
        <v>1</v>
      </c>
      <c r="W1133" s="28">
        <f>1.65+SQRT((30)*Table1[[#This Row],[Demand variability (COV)]])+(V1133*Table1[[#This Row],[APU
(units)]])^2</f>
        <v>276681.56152144313</v>
      </c>
      <c r="X1133" s="28">
        <f>(Table1[[#This Row],[INVENTORY IN UNITS ON HAND]]-W1133)*Table1[[#This Row],[Std. Price ($)]]</f>
        <v>-4473647.8342434969</v>
      </c>
      <c r="Y1133" s="28">
        <v>0.51</v>
      </c>
      <c r="Z1133" s="28">
        <v>29</v>
      </c>
    </row>
    <row r="1134" spans="1:26" x14ac:dyDescent="0.15">
      <c r="A1134" s="31">
        <v>52905.996725552388</v>
      </c>
      <c r="B1134" s="32">
        <v>9.090524649999999</v>
      </c>
      <c r="C1134" s="32">
        <v>1345.294629275751</v>
      </c>
      <c r="D1134" s="32">
        <f>C1134/Table1[[#This Row],[Std. Price ($)]]</f>
        <v>147.98866743909562</v>
      </c>
      <c r="E1134" s="28">
        <v>154</v>
      </c>
      <c r="F1134" s="28">
        <f>Table1[[#This Row],[APU
(units)]]*(1+Table1[[#This Row],[APU Trend]])^0</f>
        <v>154</v>
      </c>
      <c r="G1134" s="28">
        <f>Table1[[#This Row],[APU
(units)]]*(1+Table1[[#This Row],[APU Trend]])^1</f>
        <v>123.2</v>
      </c>
      <c r="H1134" s="28">
        <f>Table1[[#This Row],[APU
(units)]]*(1+Table1[[#This Row],[APU Trend]])^2</f>
        <v>98.560000000000016</v>
      </c>
      <c r="I1134" s="55">
        <f>Table1[[#This Row],[APU
(units)]]*(1+Table1[[#This Row],[APU Trend]])^3</f>
        <v>78.848000000000013</v>
      </c>
      <c r="J1134" s="55">
        <f>Table1[[#This Row],[APU
(units)]]*(1+Table1[[#This Row],[APU Trend]])^4</f>
        <v>63.07840000000003</v>
      </c>
      <c r="K1134" s="55">
        <f>Table1[[#This Row],[APU
(units)]]*(1+Table1[[#This Row],[APU Trend]])^5</f>
        <v>50.462720000000033</v>
      </c>
      <c r="L1134" s="55">
        <f>Table1[[#This Row],[APU
(units)]]*(1+Table1[[#This Row],[APU Trend]])^6</f>
        <v>40.370176000000022</v>
      </c>
      <c r="M1134" s="55">
        <f>Table1[[#This Row],[APU
(units)]]*(1+Table1[[#This Row],[APU Trend]])^7</f>
        <v>32.296140800000025</v>
      </c>
      <c r="N1134" s="55">
        <f>Table1[[#This Row],[APU
(units)]]*(1+Table1[[#This Row],[APU Trend]])^8</f>
        <v>25.836912640000023</v>
      </c>
      <c r="O1134" s="55">
        <f>Table1[[#This Row],[APU
(units)]]*(1+Table1[[#This Row],[APU Trend]])^9</f>
        <v>20.669530112000018</v>
      </c>
      <c r="P1134" s="55">
        <f>Table1[[#This Row],[APU
(units)]]*(1+Table1[[#This Row],[APU Trend]])^10</f>
        <v>16.535624089600017</v>
      </c>
      <c r="Q1134" s="55">
        <f>Table1[[#This Row],[APU
(units)]]*(1+Table1[[#This Row],[APU Trend]])^11</f>
        <v>13.228499271680015</v>
      </c>
      <c r="R1134" s="55">
        <f>SUM(Table1[[#This Row],[Oct]:[September]])</f>
        <v>717.08600291328014</v>
      </c>
      <c r="S1134" s="55">
        <f>Table1[[#This Row],[On-Hand Stock ($)]]*Table1[[#This Row],[APU Trend]]</f>
        <v>-269.05892585515022</v>
      </c>
      <c r="T1134" s="87">
        <v>-0.2</v>
      </c>
      <c r="U1134" s="87" t="b">
        <f>IF(AND(Table1[[#This Row],[INVENTROY SIZING]]&lt;0,Table1[[#This Row],[Lead Time (days)]]&lt;30),TRUE,FALSE)</f>
        <v>0</v>
      </c>
      <c r="V1134" s="28">
        <v>1</v>
      </c>
      <c r="W1134" s="28">
        <f>1.65+SQRT((30)*Table1[[#This Row],[Demand variability (COV)]])+(V1134*Table1[[#This Row],[APU
(units)]])^2</f>
        <v>23722.424934554525</v>
      </c>
      <c r="X1134" s="28">
        <f>(Table1[[#This Row],[INVENTORY IN UNITS ON HAND]]-W1134)*Table1[[#This Row],[Std. Price ($)]]</f>
        <v>-214303.99399606677</v>
      </c>
      <c r="Y1134" s="28">
        <v>0.76</v>
      </c>
      <c r="Z1134" s="28">
        <v>35</v>
      </c>
    </row>
    <row r="1135" spans="1:26" x14ac:dyDescent="0.15">
      <c r="A1135" s="31">
        <v>56141.933508359041</v>
      </c>
      <c r="B1135" s="32">
        <v>6.0590448599999993</v>
      </c>
      <c r="C1135" s="32">
        <v>2972.0317151082395</v>
      </c>
      <c r="D1135" s="32">
        <f>C1135/Table1[[#This Row],[Std. Price ($)]]</f>
        <v>490.51158784591667</v>
      </c>
      <c r="E1135" s="28">
        <v>356</v>
      </c>
      <c r="F1135" s="28">
        <f>Table1[[#This Row],[APU
(units)]]*(1+Table1[[#This Row],[APU Trend]])^0</f>
        <v>356</v>
      </c>
      <c r="G1135" s="28">
        <f>Table1[[#This Row],[APU
(units)]]*(1+Table1[[#This Row],[APU Trend]])^1</f>
        <v>284.8</v>
      </c>
      <c r="H1135" s="28">
        <f>Table1[[#This Row],[APU
(units)]]*(1+Table1[[#This Row],[APU Trend]])^2</f>
        <v>227.84000000000003</v>
      </c>
      <c r="I1135" s="55">
        <f>Table1[[#This Row],[APU
(units)]]*(1+Table1[[#This Row],[APU Trend]])^3</f>
        <v>182.27200000000005</v>
      </c>
      <c r="J1135" s="55">
        <f>Table1[[#This Row],[APU
(units)]]*(1+Table1[[#This Row],[APU Trend]])^4</f>
        <v>145.81760000000006</v>
      </c>
      <c r="K1135" s="55">
        <f>Table1[[#This Row],[APU
(units)]]*(1+Table1[[#This Row],[APU Trend]])^5</f>
        <v>116.65408000000006</v>
      </c>
      <c r="L1135" s="55">
        <f>Table1[[#This Row],[APU
(units)]]*(1+Table1[[#This Row],[APU Trend]])^6</f>
        <v>93.323264000000052</v>
      </c>
      <c r="M1135" s="55">
        <f>Table1[[#This Row],[APU
(units)]]*(1+Table1[[#This Row],[APU Trend]])^7</f>
        <v>74.658611200000053</v>
      </c>
      <c r="N1135" s="55">
        <f>Table1[[#This Row],[APU
(units)]]*(1+Table1[[#This Row],[APU Trend]])^8</f>
        <v>59.726888960000053</v>
      </c>
      <c r="O1135" s="55">
        <f>Table1[[#This Row],[APU
(units)]]*(1+Table1[[#This Row],[APU Trend]])^9</f>
        <v>47.781511168000044</v>
      </c>
      <c r="P1135" s="55">
        <f>Table1[[#This Row],[APU
(units)]]*(1+Table1[[#This Row],[APU Trend]])^10</f>
        <v>38.225208934400044</v>
      </c>
      <c r="Q1135" s="55">
        <f>Table1[[#This Row],[APU
(units)]]*(1+Table1[[#This Row],[APU Trend]])^11</f>
        <v>30.580167147520033</v>
      </c>
      <c r="R1135" s="55">
        <f>SUM(Table1[[#This Row],[Oct]:[September]])</f>
        <v>1657.6793314099205</v>
      </c>
      <c r="S1135" s="55">
        <f>Table1[[#This Row],[On-Hand Stock ($)]]*Table1[[#This Row],[APU Trend]]</f>
        <v>-594.4063430216479</v>
      </c>
      <c r="T1135" s="87">
        <v>-0.2</v>
      </c>
      <c r="U1135" s="87" t="b">
        <f>IF(AND(Table1[[#This Row],[INVENTROY SIZING]]&lt;0,Table1[[#This Row],[Lead Time (days)]]&lt;30),TRUE,FALSE)</f>
        <v>0</v>
      </c>
      <c r="V1135" s="28">
        <v>1</v>
      </c>
      <c r="W1135" s="28">
        <f>1.65+SQRT((30)*Table1[[#This Row],[Demand variability (COV)]])+(V1135*Table1[[#This Row],[APU
(units)]])^2</f>
        <v>126742.98853912602</v>
      </c>
      <c r="X1135" s="28">
        <f>(Table1[[#This Row],[INVENTORY IN UNITS ON HAND]]-W1135)*Table1[[#This Row],[Std. Price ($)]]</f>
        <v>-764969.42153392208</v>
      </c>
      <c r="Y1135" s="28">
        <v>0.95</v>
      </c>
      <c r="Z1135" s="28">
        <v>32</v>
      </c>
    </row>
    <row r="1136" spans="1:26" x14ac:dyDescent="0.15">
      <c r="A1136" s="31">
        <v>5762.6142670119561</v>
      </c>
      <c r="B1136" s="32">
        <v>19.085668249999998</v>
      </c>
      <c r="C1136" s="32">
        <v>3444.2585886586307</v>
      </c>
      <c r="D1136" s="32">
        <f>C1136/Table1[[#This Row],[Std. Price ($)]]</f>
        <v>180.46308588951982</v>
      </c>
      <c r="E1136" s="28">
        <v>1190</v>
      </c>
      <c r="F1136" s="28">
        <f>Table1[[#This Row],[APU
(units)]]*(1+Table1[[#This Row],[APU Trend]])^0</f>
        <v>1190</v>
      </c>
      <c r="G1136" s="28">
        <f>Table1[[#This Row],[APU
(units)]]*(1+Table1[[#This Row],[APU Trend]])^1</f>
        <v>1666</v>
      </c>
      <c r="H1136" s="28">
        <f>Table1[[#This Row],[APU
(units)]]*(1+Table1[[#This Row],[APU Trend]])^2</f>
        <v>2332.3999999999996</v>
      </c>
      <c r="I1136" s="55">
        <f>Table1[[#This Row],[APU
(units)]]*(1+Table1[[#This Row],[APU Trend]])^3</f>
        <v>3265.3599999999992</v>
      </c>
      <c r="J1136" s="55">
        <f>Table1[[#This Row],[APU
(units)]]*(1+Table1[[#This Row],[APU Trend]])^4</f>
        <v>4571.503999999999</v>
      </c>
      <c r="K1136" s="55">
        <f>Table1[[#This Row],[APU
(units)]]*(1+Table1[[#This Row],[APU Trend]])^5</f>
        <v>6400.105599999998</v>
      </c>
      <c r="L1136" s="55">
        <f>Table1[[#This Row],[APU
(units)]]*(1+Table1[[#This Row],[APU Trend]])^6</f>
        <v>8960.147839999996</v>
      </c>
      <c r="M1136" s="55">
        <f>Table1[[#This Row],[APU
(units)]]*(1+Table1[[#This Row],[APU Trend]])^7</f>
        <v>12544.206975999992</v>
      </c>
      <c r="N1136" s="55">
        <f>Table1[[#This Row],[APU
(units)]]*(1+Table1[[#This Row],[APU Trend]])^8</f>
        <v>17561.889766399989</v>
      </c>
      <c r="O1136" s="55">
        <f>Table1[[#This Row],[APU
(units)]]*(1+Table1[[#This Row],[APU Trend]])^9</f>
        <v>24586.645672959981</v>
      </c>
      <c r="P1136" s="55">
        <f>Table1[[#This Row],[APU
(units)]]*(1+Table1[[#This Row],[APU Trend]])^10</f>
        <v>34421.303942143975</v>
      </c>
      <c r="Q1136" s="55">
        <f>Table1[[#This Row],[APU
(units)]]*(1+Table1[[#This Row],[APU Trend]])^11</f>
        <v>48189.825519001562</v>
      </c>
      <c r="R1136" s="55">
        <f>SUM(Table1[[#This Row],[Oct]:[September]])</f>
        <v>165689.38931650549</v>
      </c>
      <c r="S1136" s="55">
        <f>Table1[[#This Row],[On-Hand Stock ($)]]*Table1[[#This Row],[APU Trend]]</f>
        <v>1377.7034354634525</v>
      </c>
      <c r="T1136" s="87">
        <v>0.4</v>
      </c>
      <c r="U1136" s="87" t="b">
        <f>IF(AND(Table1[[#This Row],[INVENTROY SIZING]]&lt;0,Table1[[#This Row],[Lead Time (days)]]&lt;30),TRUE,FALSE)</f>
        <v>0</v>
      </c>
      <c r="V1136" s="28">
        <v>0.88</v>
      </c>
      <c r="W1136" s="28">
        <f>1.65+SQRT((30)*Table1[[#This Row],[Demand variability (COV)]])+(V1136*Table1[[#This Row],[APU
(units)]])^2</f>
        <v>1096637.0794663846</v>
      </c>
      <c r="X1136" s="28">
        <f>(Table1[[#This Row],[INVENTORY IN UNITS ON HAND]]-W1136)*Table1[[#This Row],[Std. Price ($)]]</f>
        <v>-20926607.230755642</v>
      </c>
      <c r="Y1136" s="28">
        <v>1.92</v>
      </c>
      <c r="Z1136" s="28">
        <v>2</v>
      </c>
    </row>
    <row r="1137" spans="1:26" x14ac:dyDescent="0.15">
      <c r="A1137" s="31">
        <v>80969.10544693761</v>
      </c>
      <c r="B1137" s="32">
        <v>85.109856569999991</v>
      </c>
      <c r="C1137" s="32">
        <v>45584.205787766463</v>
      </c>
      <c r="D1137" s="32">
        <f>C1137/Table1[[#This Row],[Std. Price ($)]]</f>
        <v>535.59255795801971</v>
      </c>
      <c r="E1137" s="28">
        <v>584</v>
      </c>
      <c r="F1137" s="28">
        <f>Table1[[#This Row],[APU
(units)]]*(1+Table1[[#This Row],[APU Trend]])^0</f>
        <v>584</v>
      </c>
      <c r="G1137" s="28">
        <f>Table1[[#This Row],[APU
(units)]]*(1+Table1[[#This Row],[APU Trend]])^1</f>
        <v>934.40000000000009</v>
      </c>
      <c r="H1137" s="28">
        <f>Table1[[#This Row],[APU
(units)]]*(1+Table1[[#This Row],[APU Trend]])^2</f>
        <v>1495.0400000000002</v>
      </c>
      <c r="I1137" s="55">
        <f>Table1[[#This Row],[APU
(units)]]*(1+Table1[[#This Row],[APU Trend]])^3</f>
        <v>2392.0640000000008</v>
      </c>
      <c r="J1137" s="55">
        <f>Table1[[#This Row],[APU
(units)]]*(1+Table1[[#This Row],[APU Trend]])^4</f>
        <v>3827.3024000000019</v>
      </c>
      <c r="K1137" s="55">
        <f>Table1[[#This Row],[APU
(units)]]*(1+Table1[[#This Row],[APU Trend]])^5</f>
        <v>6123.6838400000033</v>
      </c>
      <c r="L1137" s="55">
        <f>Table1[[#This Row],[APU
(units)]]*(1+Table1[[#This Row],[APU Trend]])^6</f>
        <v>9797.8941440000053</v>
      </c>
      <c r="M1137" s="55">
        <f>Table1[[#This Row],[APU
(units)]]*(1+Table1[[#This Row],[APU Trend]])^7</f>
        <v>15676.630630400012</v>
      </c>
      <c r="N1137" s="55">
        <f>Table1[[#This Row],[APU
(units)]]*(1+Table1[[#This Row],[APU Trend]])^8</f>
        <v>25082.609008640022</v>
      </c>
      <c r="O1137" s="55">
        <f>Table1[[#This Row],[APU
(units)]]*(1+Table1[[#This Row],[APU Trend]])^9</f>
        <v>40132.174413824039</v>
      </c>
      <c r="P1137" s="55">
        <f>Table1[[#This Row],[APU
(units)]]*(1+Table1[[#This Row],[APU Trend]])^10</f>
        <v>64211.479062118466</v>
      </c>
      <c r="Q1137" s="55">
        <f>Table1[[#This Row],[APU
(units)]]*(1+Table1[[#This Row],[APU Trend]])^11</f>
        <v>102738.36649938955</v>
      </c>
      <c r="R1137" s="55">
        <f>SUM(Table1[[#This Row],[Oct]:[September]])</f>
        <v>272995.64399837214</v>
      </c>
      <c r="S1137" s="55">
        <f>Table1[[#This Row],[On-Hand Stock ($)]]*Table1[[#This Row],[APU Trend]]</f>
        <v>27350.523472659876</v>
      </c>
      <c r="T1137" s="87">
        <v>0.6</v>
      </c>
      <c r="U1137" s="87" t="b">
        <f>IF(AND(Table1[[#This Row],[INVENTROY SIZING]]&lt;0,Table1[[#This Row],[Lead Time (days)]]&lt;30),TRUE,FALSE)</f>
        <v>0</v>
      </c>
      <c r="V1137" s="28">
        <v>0.82</v>
      </c>
      <c r="W1137" s="28">
        <f>1.65+SQRT((30)*Table1[[#This Row],[Demand variability (COV)]])+(V1137*Table1[[#This Row],[APU
(units)]])^2</f>
        <v>229331.25404786985</v>
      </c>
      <c r="X1137" s="28">
        <f>(Table1[[#This Row],[INVENTORY IN UNITS ON HAND]]-W1137)*Table1[[#This Row],[Std. Price ($)]]</f>
        <v>-19472765.933244668</v>
      </c>
      <c r="Y1137" s="28">
        <v>0.42</v>
      </c>
      <c r="Z1137" s="28">
        <v>51</v>
      </c>
    </row>
    <row r="1138" spans="1:26" x14ac:dyDescent="0.15">
      <c r="A1138" s="31">
        <v>84472.299127248712</v>
      </c>
      <c r="B1138" s="32">
        <v>44.912209999999995</v>
      </c>
      <c r="C1138" s="32">
        <v>2452.07905303196</v>
      </c>
      <c r="D1138" s="32">
        <f>C1138/Table1[[#This Row],[Std. Price ($)]]</f>
        <v>54.597158613035525</v>
      </c>
      <c r="E1138" s="28">
        <v>874</v>
      </c>
      <c r="F1138" s="28">
        <f>Table1[[#This Row],[APU
(units)]]*(1+Table1[[#This Row],[APU Trend]])^0</f>
        <v>874</v>
      </c>
      <c r="G1138" s="28">
        <f>Table1[[#This Row],[APU
(units)]]*(1+Table1[[#This Row],[APU Trend]])^1</f>
        <v>524.4</v>
      </c>
      <c r="H1138" s="28">
        <f>Table1[[#This Row],[APU
(units)]]*(1+Table1[[#This Row],[APU Trend]])^2</f>
        <v>314.64</v>
      </c>
      <c r="I1138" s="55">
        <f>Table1[[#This Row],[APU
(units)]]*(1+Table1[[#This Row],[APU Trend]])^3</f>
        <v>188.78399999999999</v>
      </c>
      <c r="J1138" s="55">
        <f>Table1[[#This Row],[APU
(units)]]*(1+Table1[[#This Row],[APU Trend]])^4</f>
        <v>113.2704</v>
      </c>
      <c r="K1138" s="55">
        <f>Table1[[#This Row],[APU
(units)]]*(1+Table1[[#This Row],[APU Trend]])^5</f>
        <v>67.962239999999994</v>
      </c>
      <c r="L1138" s="55">
        <f>Table1[[#This Row],[APU
(units)]]*(1+Table1[[#This Row],[APU Trend]])^6</f>
        <v>40.777343999999999</v>
      </c>
      <c r="M1138" s="55">
        <f>Table1[[#This Row],[APU
(units)]]*(1+Table1[[#This Row],[APU Trend]])^7</f>
        <v>24.466406399999997</v>
      </c>
      <c r="N1138" s="55">
        <f>Table1[[#This Row],[APU
(units)]]*(1+Table1[[#This Row],[APU Trend]])^8</f>
        <v>14.679843839999998</v>
      </c>
      <c r="O1138" s="55">
        <f>Table1[[#This Row],[APU
(units)]]*(1+Table1[[#This Row],[APU Trend]])^9</f>
        <v>8.8079063039999994</v>
      </c>
      <c r="P1138" s="55">
        <f>Table1[[#This Row],[APU
(units)]]*(1+Table1[[#This Row],[APU Trend]])^10</f>
        <v>5.2847437823999996</v>
      </c>
      <c r="Q1138" s="55">
        <f>Table1[[#This Row],[APU
(units)]]*(1+Table1[[#This Row],[APU Trend]])^11</f>
        <v>3.1708462694399993</v>
      </c>
      <c r="R1138" s="55">
        <f>SUM(Table1[[#This Row],[Oct]:[September]])</f>
        <v>2180.2437305958397</v>
      </c>
      <c r="S1138" s="55">
        <f>Table1[[#This Row],[On-Hand Stock ($)]]*Table1[[#This Row],[APU Trend]]</f>
        <v>-980.83162121278406</v>
      </c>
      <c r="T1138" s="87">
        <v>-0.4</v>
      </c>
      <c r="U1138" s="87" t="b">
        <f>IF(AND(Table1[[#This Row],[INVENTROY SIZING]]&lt;0,Table1[[#This Row],[Lead Time (days)]]&lt;30),TRUE,FALSE)</f>
        <v>1</v>
      </c>
      <c r="V1138" s="28">
        <v>1</v>
      </c>
      <c r="W1138" s="28">
        <f>1.65+SQRT((30)*Table1[[#This Row],[Demand variability (COV)]])+(V1138*Table1[[#This Row],[APU
(units)]])^2</f>
        <v>763881.59968353168</v>
      </c>
      <c r="X1138" s="28">
        <f>(Table1[[#This Row],[INVENTORY IN UNITS ON HAND]]-W1138)*Table1[[#This Row],[Std. Price ($)]]</f>
        <v>-34305158.741069674</v>
      </c>
      <c r="Y1138" s="28">
        <v>0.52</v>
      </c>
      <c r="Z1138" s="28">
        <v>3</v>
      </c>
    </row>
    <row r="1139" spans="1:26" x14ac:dyDescent="0.15">
      <c r="A1139" s="31">
        <v>46978.241834004133</v>
      </c>
      <c r="B1139" s="32">
        <v>86.08092212999999</v>
      </c>
      <c r="C1139" s="32">
        <v>30222.191620423822</v>
      </c>
      <c r="D1139" s="32">
        <f>C1139/Table1[[#This Row],[Std. Price ($)]]</f>
        <v>351.09047246011215</v>
      </c>
      <c r="E1139" s="28">
        <v>656</v>
      </c>
      <c r="F1139" s="28">
        <f>Table1[[#This Row],[APU
(units)]]*(1+Table1[[#This Row],[APU Trend]])^0</f>
        <v>656</v>
      </c>
      <c r="G1139" s="28">
        <f>Table1[[#This Row],[APU
(units)]]*(1+Table1[[#This Row],[APU Trend]])^1</f>
        <v>1180.8</v>
      </c>
      <c r="H1139" s="28">
        <f>Table1[[#This Row],[APU
(units)]]*(1+Table1[[#This Row],[APU Trend]])^2</f>
        <v>2125.44</v>
      </c>
      <c r="I1139" s="55">
        <f>Table1[[#This Row],[APU
(units)]]*(1+Table1[[#This Row],[APU Trend]])^3</f>
        <v>3825.7920000000004</v>
      </c>
      <c r="J1139" s="55">
        <f>Table1[[#This Row],[APU
(units)]]*(1+Table1[[#This Row],[APU Trend]])^4</f>
        <v>6886.4256000000014</v>
      </c>
      <c r="K1139" s="55">
        <f>Table1[[#This Row],[APU
(units)]]*(1+Table1[[#This Row],[APU Trend]])^5</f>
        <v>12395.566080000004</v>
      </c>
      <c r="L1139" s="55">
        <f>Table1[[#This Row],[APU
(units)]]*(1+Table1[[#This Row],[APU Trend]])^6</f>
        <v>22312.018944000007</v>
      </c>
      <c r="M1139" s="55">
        <f>Table1[[#This Row],[APU
(units)]]*(1+Table1[[#This Row],[APU Trend]])^7</f>
        <v>40161.634099200011</v>
      </c>
      <c r="N1139" s="55">
        <f>Table1[[#This Row],[APU
(units)]]*(1+Table1[[#This Row],[APU Trend]])^8</f>
        <v>72290.941378560019</v>
      </c>
      <c r="O1139" s="55">
        <f>Table1[[#This Row],[APU
(units)]]*(1+Table1[[#This Row],[APU Trend]])^9</f>
        <v>130123.69448140805</v>
      </c>
      <c r="P1139" s="55">
        <f>Table1[[#This Row],[APU
(units)]]*(1+Table1[[#This Row],[APU Trend]])^10</f>
        <v>234222.65006653449</v>
      </c>
      <c r="Q1139" s="55">
        <f>Table1[[#This Row],[APU
(units)]]*(1+Table1[[#This Row],[APU Trend]])^11</f>
        <v>421600.77011976216</v>
      </c>
      <c r="R1139" s="55">
        <f>SUM(Table1[[#This Row],[Oct]:[September]])</f>
        <v>947781.73276946472</v>
      </c>
      <c r="S1139" s="55">
        <f>Table1[[#This Row],[On-Hand Stock ($)]]*Table1[[#This Row],[APU Trend]]</f>
        <v>24177.753296339059</v>
      </c>
      <c r="T1139" s="87">
        <v>0.8</v>
      </c>
      <c r="U1139" s="87" t="b">
        <f>IF(AND(Table1[[#This Row],[INVENTROY SIZING]]&lt;0,Table1[[#This Row],[Lead Time (days)]]&lt;30),TRUE,FALSE)</f>
        <v>0</v>
      </c>
      <c r="V1139" s="28">
        <v>0.92</v>
      </c>
      <c r="W1139" s="28">
        <f>1.65+SQRT((30)*Table1[[#This Row],[Demand variability (COV)]])+(V1139*Table1[[#This Row],[APU
(units)]])^2</f>
        <v>364241.83513319219</v>
      </c>
      <c r="X1139" s="28">
        <f>(Table1[[#This Row],[INVENTORY IN UNITS ON HAND]]-W1139)*Table1[[#This Row],[Std. Price ($)]]</f>
        <v>-31324050.85496819</v>
      </c>
      <c r="Y1139" s="28">
        <v>0.48</v>
      </c>
      <c r="Z1139" s="28">
        <v>28</v>
      </c>
    </row>
    <row r="1140" spans="1:26" x14ac:dyDescent="0.15">
      <c r="A1140" s="31">
        <v>1194.6629587840096</v>
      </c>
      <c r="B1140" s="32">
        <v>13.618806060000001</v>
      </c>
      <c r="C1140" s="32">
        <v>4540.2061236224235</v>
      </c>
      <c r="D1140" s="32">
        <f>C1140/Table1[[#This Row],[Std. Price ($)]]</f>
        <v>333.37769137909459</v>
      </c>
      <c r="E1140" s="28">
        <v>446</v>
      </c>
      <c r="F1140" s="28">
        <f>Table1[[#This Row],[APU
(units)]]*(1+Table1[[#This Row],[APU Trend]])^0</f>
        <v>446</v>
      </c>
      <c r="G1140" s="28">
        <f>Table1[[#This Row],[APU
(units)]]*(1+Table1[[#This Row],[APU Trend]])^1</f>
        <v>802.80000000000007</v>
      </c>
      <c r="H1140" s="28">
        <f>Table1[[#This Row],[APU
(units)]]*(1+Table1[[#This Row],[APU Trend]])^2</f>
        <v>1445.0400000000002</v>
      </c>
      <c r="I1140" s="55">
        <f>Table1[[#This Row],[APU
(units)]]*(1+Table1[[#This Row],[APU Trend]])^3</f>
        <v>2601.0720000000001</v>
      </c>
      <c r="J1140" s="55">
        <f>Table1[[#This Row],[APU
(units)]]*(1+Table1[[#This Row],[APU Trend]])^4</f>
        <v>4681.9296000000013</v>
      </c>
      <c r="K1140" s="55">
        <f>Table1[[#This Row],[APU
(units)]]*(1+Table1[[#This Row],[APU Trend]])^5</f>
        <v>8427.473280000002</v>
      </c>
      <c r="L1140" s="55">
        <f>Table1[[#This Row],[APU
(units)]]*(1+Table1[[#This Row],[APU Trend]])^6</f>
        <v>15169.451904000005</v>
      </c>
      <c r="M1140" s="55">
        <f>Table1[[#This Row],[APU
(units)]]*(1+Table1[[#This Row],[APU Trend]])^7</f>
        <v>27305.013427200007</v>
      </c>
      <c r="N1140" s="55">
        <f>Table1[[#This Row],[APU
(units)]]*(1+Table1[[#This Row],[APU Trend]])^8</f>
        <v>49149.024168960015</v>
      </c>
      <c r="O1140" s="55">
        <f>Table1[[#This Row],[APU
(units)]]*(1+Table1[[#This Row],[APU Trend]])^9</f>
        <v>88468.243504128041</v>
      </c>
      <c r="P1140" s="55">
        <f>Table1[[#This Row],[APU
(units)]]*(1+Table1[[#This Row],[APU Trend]])^10</f>
        <v>159242.83830743047</v>
      </c>
      <c r="Q1140" s="55">
        <f>Table1[[#This Row],[APU
(units)]]*(1+Table1[[#This Row],[APU Trend]])^11</f>
        <v>286637.1089533749</v>
      </c>
      <c r="R1140" s="55">
        <f>SUM(Table1[[#This Row],[Oct]:[September]])</f>
        <v>644375.99514509342</v>
      </c>
      <c r="S1140" s="55">
        <f>Table1[[#This Row],[On-Hand Stock ($)]]*Table1[[#This Row],[APU Trend]]</f>
        <v>3632.1648988979391</v>
      </c>
      <c r="T1140" s="87">
        <v>0.8</v>
      </c>
      <c r="U1140" s="87" t="b">
        <f>IF(AND(Table1[[#This Row],[INVENTROY SIZING]]&lt;0,Table1[[#This Row],[Lead Time (days)]]&lt;30),TRUE,FALSE)</f>
        <v>0</v>
      </c>
      <c r="V1140" s="28">
        <v>0.92</v>
      </c>
      <c r="W1140" s="28">
        <f>1.65+SQRT((30)*Table1[[#This Row],[Demand variability (COV)]])+(V1140*Table1[[#This Row],[APU
(units)]])^2</f>
        <v>168368.35953679358</v>
      </c>
      <c r="X1140" s="28">
        <f>(Table1[[#This Row],[INVENTORY IN UNITS ON HAND]]-W1140)*Table1[[#This Row],[Std. Price ($)]]</f>
        <v>-2288435.8290483207</v>
      </c>
      <c r="Y1140" s="28">
        <v>0.59</v>
      </c>
      <c r="Z1140" s="28">
        <v>29</v>
      </c>
    </row>
    <row r="1141" spans="1:26" x14ac:dyDescent="0.15">
      <c r="A1141" s="31">
        <v>28952.468732987014</v>
      </c>
      <c r="B1141" s="32">
        <v>6.3171334399999992</v>
      </c>
      <c r="C1141" s="32">
        <v>1166.0642397718386</v>
      </c>
      <c r="D1141" s="32">
        <f>C1141/Table1[[#This Row],[Std. Price ($)]]</f>
        <v>184.58755871584671</v>
      </c>
      <c r="E1141" s="28">
        <v>608</v>
      </c>
      <c r="F1141" s="28">
        <f>Table1[[#This Row],[APU
(units)]]*(1+Table1[[#This Row],[APU Trend]])^0</f>
        <v>608</v>
      </c>
      <c r="G1141" s="28">
        <f>Table1[[#This Row],[APU
(units)]]*(1+Table1[[#This Row],[APU Trend]])^1</f>
        <v>364.8</v>
      </c>
      <c r="H1141" s="28">
        <f>Table1[[#This Row],[APU
(units)]]*(1+Table1[[#This Row],[APU Trend]])^2</f>
        <v>218.88</v>
      </c>
      <c r="I1141" s="55">
        <f>Table1[[#This Row],[APU
(units)]]*(1+Table1[[#This Row],[APU Trend]])^3</f>
        <v>131.328</v>
      </c>
      <c r="J1141" s="55">
        <f>Table1[[#This Row],[APU
(units)]]*(1+Table1[[#This Row],[APU Trend]])^4</f>
        <v>78.79679999999999</v>
      </c>
      <c r="K1141" s="55">
        <f>Table1[[#This Row],[APU
(units)]]*(1+Table1[[#This Row],[APU Trend]])^5</f>
        <v>47.278079999999996</v>
      </c>
      <c r="L1141" s="55">
        <f>Table1[[#This Row],[APU
(units)]]*(1+Table1[[#This Row],[APU Trend]])^6</f>
        <v>28.366847999999997</v>
      </c>
      <c r="M1141" s="55">
        <f>Table1[[#This Row],[APU
(units)]]*(1+Table1[[#This Row],[APU Trend]])^7</f>
        <v>17.020108799999999</v>
      </c>
      <c r="N1141" s="55">
        <f>Table1[[#This Row],[APU
(units)]]*(1+Table1[[#This Row],[APU Trend]])^8</f>
        <v>10.212065279999999</v>
      </c>
      <c r="O1141" s="55">
        <f>Table1[[#This Row],[APU
(units)]]*(1+Table1[[#This Row],[APU Trend]])^9</f>
        <v>6.1272391679999991</v>
      </c>
      <c r="P1141" s="55">
        <f>Table1[[#This Row],[APU
(units)]]*(1+Table1[[#This Row],[APU Trend]])^10</f>
        <v>3.6763435007999994</v>
      </c>
      <c r="Q1141" s="55">
        <f>Table1[[#This Row],[APU
(units)]]*(1+Table1[[#This Row],[APU Trend]])^11</f>
        <v>2.2058061004799998</v>
      </c>
      <c r="R1141" s="55">
        <f>SUM(Table1[[#This Row],[Oct]:[September]])</f>
        <v>1516.6912908492795</v>
      </c>
      <c r="S1141" s="55">
        <f>Table1[[#This Row],[On-Hand Stock ($)]]*Table1[[#This Row],[APU Trend]]</f>
        <v>-466.42569590873546</v>
      </c>
      <c r="T1141" s="87">
        <v>-0.4</v>
      </c>
      <c r="U1141" s="87" t="b">
        <f>IF(AND(Table1[[#This Row],[INVENTROY SIZING]]&lt;0,Table1[[#This Row],[Lead Time (days)]]&lt;30),TRUE,FALSE)</f>
        <v>1</v>
      </c>
      <c r="V1141" s="28">
        <v>0.91</v>
      </c>
      <c r="W1141" s="28">
        <f>1.65+SQRT((30)*Table1[[#This Row],[Demand variability (COV)]])+(V1141*Table1[[#This Row],[APU
(units)]])^2</f>
        <v>306125.9940960175</v>
      </c>
      <c r="X1141" s="28">
        <f>(Table1[[#This Row],[INVENTORY IN UNITS ON HAND]]-W1141)*Table1[[#This Row],[Std. Price ($)]]</f>
        <v>-1932672.6899174226</v>
      </c>
      <c r="Y1141" s="28">
        <v>1.04</v>
      </c>
      <c r="Z1141" s="28">
        <v>8</v>
      </c>
    </row>
    <row r="1142" spans="1:26" x14ac:dyDescent="0.15">
      <c r="A1142" s="31">
        <v>26415.882082796394</v>
      </c>
      <c r="B1142" s="32">
        <v>13.663715689999998</v>
      </c>
      <c r="C1142" s="32">
        <v>1039.0138151146568</v>
      </c>
      <c r="D1142" s="32">
        <f>C1142/Table1[[#This Row],[Std. Price ($)]]</f>
        <v>76.041820445303557</v>
      </c>
      <c r="E1142" s="28">
        <v>704</v>
      </c>
      <c r="F1142" s="28">
        <f>Table1[[#This Row],[APU
(units)]]*(1+Table1[[#This Row],[APU Trend]])^0</f>
        <v>704</v>
      </c>
      <c r="G1142" s="28">
        <f>Table1[[#This Row],[APU
(units)]]*(1+Table1[[#This Row],[APU Trend]])^1</f>
        <v>422.4</v>
      </c>
      <c r="H1142" s="28">
        <f>Table1[[#This Row],[APU
(units)]]*(1+Table1[[#This Row],[APU Trend]])^2</f>
        <v>253.44</v>
      </c>
      <c r="I1142" s="55">
        <f>Table1[[#This Row],[APU
(units)]]*(1+Table1[[#This Row],[APU Trend]])^3</f>
        <v>152.06399999999999</v>
      </c>
      <c r="J1142" s="55">
        <f>Table1[[#This Row],[APU
(units)]]*(1+Table1[[#This Row],[APU Trend]])^4</f>
        <v>91.238399999999999</v>
      </c>
      <c r="K1142" s="55">
        <f>Table1[[#This Row],[APU
(units)]]*(1+Table1[[#This Row],[APU Trend]])^5</f>
        <v>54.743039999999993</v>
      </c>
      <c r="L1142" s="55">
        <f>Table1[[#This Row],[APU
(units)]]*(1+Table1[[#This Row],[APU Trend]])^6</f>
        <v>32.845824</v>
      </c>
      <c r="M1142" s="55">
        <f>Table1[[#This Row],[APU
(units)]]*(1+Table1[[#This Row],[APU Trend]])^7</f>
        <v>19.707494399999998</v>
      </c>
      <c r="N1142" s="55">
        <f>Table1[[#This Row],[APU
(units)]]*(1+Table1[[#This Row],[APU Trend]])^8</f>
        <v>11.824496639999998</v>
      </c>
      <c r="O1142" s="55">
        <f>Table1[[#This Row],[APU
(units)]]*(1+Table1[[#This Row],[APU Trend]])^9</f>
        <v>7.0946979839999988</v>
      </c>
      <c r="P1142" s="55">
        <f>Table1[[#This Row],[APU
(units)]]*(1+Table1[[#This Row],[APU Trend]])^10</f>
        <v>4.2568187903999997</v>
      </c>
      <c r="Q1142" s="55">
        <f>Table1[[#This Row],[APU
(units)]]*(1+Table1[[#This Row],[APU Trend]])^11</f>
        <v>2.5540912742399997</v>
      </c>
      <c r="R1142" s="55">
        <f>SUM(Table1[[#This Row],[Oct]:[September]])</f>
        <v>1756.1688630886404</v>
      </c>
      <c r="S1142" s="55">
        <f>Table1[[#This Row],[On-Hand Stock ($)]]*Table1[[#This Row],[APU Trend]]</f>
        <v>-415.60552604586275</v>
      </c>
      <c r="T1142" s="87">
        <v>-0.4</v>
      </c>
      <c r="U1142" s="87" t="b">
        <f>IF(AND(Table1[[#This Row],[INVENTROY SIZING]]&lt;0,Table1[[#This Row],[Lead Time (days)]]&lt;30),TRUE,FALSE)</f>
        <v>1</v>
      </c>
      <c r="V1142" s="28">
        <v>0.95</v>
      </c>
      <c r="W1142" s="28">
        <f>1.65+SQRT((30)*Table1[[#This Row],[Demand variability (COV)]])+(V1142*Table1[[#This Row],[APU
(units)]])^2</f>
        <v>447299.36784992716</v>
      </c>
      <c r="X1142" s="28">
        <f>(Table1[[#This Row],[INVENTORY IN UNITS ON HAND]]-W1142)*Table1[[#This Row],[Std. Price ($)]]</f>
        <v>-6110732.3768030154</v>
      </c>
      <c r="Y1142" s="28">
        <v>0.61</v>
      </c>
      <c r="Z1142" s="28">
        <v>5</v>
      </c>
    </row>
    <row r="1143" spans="1:26" x14ac:dyDescent="0.15">
      <c r="A1143" s="31">
        <v>75569.607347287252</v>
      </c>
      <c r="B1143" s="32">
        <v>83.584375669999986</v>
      </c>
      <c r="C1143" s="32">
        <v>30549.659783022078</v>
      </c>
      <c r="D1143" s="32">
        <f>C1143/Table1[[#This Row],[Std. Price ($)]]</f>
        <v>365.49486118835637</v>
      </c>
      <c r="E1143" s="28">
        <v>446</v>
      </c>
      <c r="F1143" s="28">
        <f>Table1[[#This Row],[APU
(units)]]*(1+Table1[[#This Row],[APU Trend]])^0</f>
        <v>446</v>
      </c>
      <c r="G1143" s="28">
        <f>Table1[[#This Row],[APU
(units)]]*(1+Table1[[#This Row],[APU Trend]])^1</f>
        <v>669</v>
      </c>
      <c r="H1143" s="28">
        <f>Table1[[#This Row],[APU
(units)]]*(1+Table1[[#This Row],[APU Trend]])^2</f>
        <v>1003.5</v>
      </c>
      <c r="I1143" s="55">
        <f>Table1[[#This Row],[APU
(units)]]*(1+Table1[[#This Row],[APU Trend]])^3</f>
        <v>1505.25</v>
      </c>
      <c r="J1143" s="55">
        <f>Table1[[#This Row],[APU
(units)]]*(1+Table1[[#This Row],[APU Trend]])^4</f>
        <v>2257.875</v>
      </c>
      <c r="K1143" s="55">
        <f>Table1[[#This Row],[APU
(units)]]*(1+Table1[[#This Row],[APU Trend]])^5</f>
        <v>3386.8125</v>
      </c>
      <c r="L1143" s="55">
        <f>Table1[[#This Row],[APU
(units)]]*(1+Table1[[#This Row],[APU Trend]])^6</f>
        <v>5080.21875</v>
      </c>
      <c r="M1143" s="55">
        <f>Table1[[#This Row],[APU
(units)]]*(1+Table1[[#This Row],[APU Trend]])^7</f>
        <v>7620.328125</v>
      </c>
      <c r="N1143" s="55">
        <f>Table1[[#This Row],[APU
(units)]]*(1+Table1[[#This Row],[APU Trend]])^8</f>
        <v>11430.4921875</v>
      </c>
      <c r="O1143" s="55">
        <f>Table1[[#This Row],[APU
(units)]]*(1+Table1[[#This Row],[APU Trend]])^9</f>
        <v>17145.73828125</v>
      </c>
      <c r="P1143" s="55">
        <f>Table1[[#This Row],[APU
(units)]]*(1+Table1[[#This Row],[APU Trend]])^10</f>
        <v>25718.607421875</v>
      </c>
      <c r="Q1143" s="55">
        <f>Table1[[#This Row],[APU
(units)]]*(1+Table1[[#This Row],[APU Trend]])^11</f>
        <v>38577.9111328125</v>
      </c>
      <c r="R1143" s="55">
        <f>SUM(Table1[[#This Row],[Oct]:[September]])</f>
        <v>114841.7333984375</v>
      </c>
      <c r="S1143" s="55">
        <f>Table1[[#This Row],[On-Hand Stock ($)]]*Table1[[#This Row],[APU Trend]]</f>
        <v>15274.829891511039</v>
      </c>
      <c r="T1143" s="87">
        <v>0.5</v>
      </c>
      <c r="U1143" s="87" t="b">
        <f>IF(AND(Table1[[#This Row],[INVENTROY SIZING]]&lt;0,Table1[[#This Row],[Lead Time (days)]]&lt;30),TRUE,FALSE)</f>
        <v>0</v>
      </c>
      <c r="V1143" s="28">
        <v>1</v>
      </c>
      <c r="W1143" s="28">
        <f>1.65+SQRT((30)*Table1[[#This Row],[Demand variability (COV)]])+(V1143*Table1[[#This Row],[APU
(units)]])^2</f>
        <v>198922.57950301754</v>
      </c>
      <c r="X1143" s="28">
        <f>(Table1[[#This Row],[INVENTORY IN UNITS ON HAND]]-W1143)*Table1[[#This Row],[Std. Price ($)]]</f>
        <v>-16596269.954642635</v>
      </c>
      <c r="Y1143" s="28">
        <v>0.81</v>
      </c>
      <c r="Z1143" s="28">
        <v>26</v>
      </c>
    </row>
    <row r="1144" spans="1:26" x14ac:dyDescent="0.15">
      <c r="A1144" s="31">
        <v>7176.5987320129843</v>
      </c>
      <c r="B1144" s="32">
        <v>7.2769480499999988</v>
      </c>
      <c r="C1144" s="32">
        <v>2645.6936249787541</v>
      </c>
      <c r="D1144" s="32">
        <f>C1144/Table1[[#This Row],[Std. Price ($)]]</f>
        <v>363.57187199910743</v>
      </c>
      <c r="E1144" s="28">
        <v>494</v>
      </c>
      <c r="F1144" s="28">
        <f>Table1[[#This Row],[APU
(units)]]*(1+Table1[[#This Row],[APU Trend]])^0</f>
        <v>494</v>
      </c>
      <c r="G1144" s="28">
        <f>Table1[[#This Row],[APU
(units)]]*(1+Table1[[#This Row],[APU Trend]])^1</f>
        <v>741</v>
      </c>
      <c r="H1144" s="28">
        <f>Table1[[#This Row],[APU
(units)]]*(1+Table1[[#This Row],[APU Trend]])^2</f>
        <v>1111.5</v>
      </c>
      <c r="I1144" s="55">
        <f>Table1[[#This Row],[APU
(units)]]*(1+Table1[[#This Row],[APU Trend]])^3</f>
        <v>1667.25</v>
      </c>
      <c r="J1144" s="55">
        <f>Table1[[#This Row],[APU
(units)]]*(1+Table1[[#This Row],[APU Trend]])^4</f>
        <v>2500.875</v>
      </c>
      <c r="K1144" s="55">
        <f>Table1[[#This Row],[APU
(units)]]*(1+Table1[[#This Row],[APU Trend]])^5</f>
        <v>3751.3125</v>
      </c>
      <c r="L1144" s="55">
        <f>Table1[[#This Row],[APU
(units)]]*(1+Table1[[#This Row],[APU Trend]])^6</f>
        <v>5626.96875</v>
      </c>
      <c r="M1144" s="55">
        <f>Table1[[#This Row],[APU
(units)]]*(1+Table1[[#This Row],[APU Trend]])^7</f>
        <v>8440.453125</v>
      </c>
      <c r="N1144" s="55">
        <f>Table1[[#This Row],[APU
(units)]]*(1+Table1[[#This Row],[APU Trend]])^8</f>
        <v>12660.6796875</v>
      </c>
      <c r="O1144" s="55">
        <f>Table1[[#This Row],[APU
(units)]]*(1+Table1[[#This Row],[APU Trend]])^9</f>
        <v>18991.01953125</v>
      </c>
      <c r="P1144" s="55">
        <f>Table1[[#This Row],[APU
(units)]]*(1+Table1[[#This Row],[APU Trend]])^10</f>
        <v>28486.529296875</v>
      </c>
      <c r="Q1144" s="55">
        <f>Table1[[#This Row],[APU
(units)]]*(1+Table1[[#This Row],[APU Trend]])^11</f>
        <v>42729.7939453125</v>
      </c>
      <c r="R1144" s="55">
        <f>SUM(Table1[[#This Row],[Oct]:[September]])</f>
        <v>127201.3818359375</v>
      </c>
      <c r="S1144" s="55">
        <f>Table1[[#This Row],[On-Hand Stock ($)]]*Table1[[#This Row],[APU Trend]]</f>
        <v>1322.846812489377</v>
      </c>
      <c r="T1144" s="87">
        <v>0.5</v>
      </c>
      <c r="U1144" s="87" t="b">
        <f>IF(AND(Table1[[#This Row],[INVENTROY SIZING]]&lt;0,Table1[[#This Row],[Lead Time (days)]]&lt;30),TRUE,FALSE)</f>
        <v>0</v>
      </c>
      <c r="V1144" s="28">
        <v>1</v>
      </c>
      <c r="W1144" s="28">
        <f>1.65+SQRT((30)*Table1[[#This Row],[Demand variability (COV)]])+(V1144*Table1[[#This Row],[APU
(units)]])^2</f>
        <v>244042.45624593628</v>
      </c>
      <c r="X1144" s="28">
        <f>(Table1[[#This Row],[INVENTORY IN UNITS ON HAND]]-W1144)*Table1[[#This Row],[Std. Price ($)]]</f>
        <v>-1773238.5824710974</v>
      </c>
      <c r="Y1144" s="28">
        <v>0.77</v>
      </c>
      <c r="Z1144" s="28">
        <v>21</v>
      </c>
    </row>
    <row r="1145" spans="1:26" x14ac:dyDescent="0.15">
      <c r="A1145" s="31">
        <v>40989.982319494746</v>
      </c>
      <c r="B1145" s="32">
        <v>5.0150899999999998</v>
      </c>
      <c r="C1145" s="32">
        <v>1218.2238141064524</v>
      </c>
      <c r="D1145" s="32">
        <f>C1145/Table1[[#This Row],[Std. Price ($)]]</f>
        <v>242.91165544515701</v>
      </c>
      <c r="E1145" s="28">
        <v>640</v>
      </c>
      <c r="F1145" s="28">
        <f>Table1[[#This Row],[APU
(units)]]*(1+Table1[[#This Row],[APU Trend]])^0</f>
        <v>640</v>
      </c>
      <c r="G1145" s="28">
        <f>Table1[[#This Row],[APU
(units)]]*(1+Table1[[#This Row],[APU Trend]])^1</f>
        <v>384</v>
      </c>
      <c r="H1145" s="28">
        <f>Table1[[#This Row],[APU
(units)]]*(1+Table1[[#This Row],[APU Trend]])^2</f>
        <v>230.39999999999998</v>
      </c>
      <c r="I1145" s="55">
        <f>Table1[[#This Row],[APU
(units)]]*(1+Table1[[#This Row],[APU Trend]])^3</f>
        <v>138.24</v>
      </c>
      <c r="J1145" s="55">
        <f>Table1[[#This Row],[APU
(units)]]*(1+Table1[[#This Row],[APU Trend]])^4</f>
        <v>82.943999999999988</v>
      </c>
      <c r="K1145" s="55">
        <f>Table1[[#This Row],[APU
(units)]]*(1+Table1[[#This Row],[APU Trend]])^5</f>
        <v>49.766399999999997</v>
      </c>
      <c r="L1145" s="55">
        <f>Table1[[#This Row],[APU
(units)]]*(1+Table1[[#This Row],[APU Trend]])^6</f>
        <v>29.859839999999998</v>
      </c>
      <c r="M1145" s="55">
        <f>Table1[[#This Row],[APU
(units)]]*(1+Table1[[#This Row],[APU Trend]])^7</f>
        <v>17.915903999999998</v>
      </c>
      <c r="N1145" s="55">
        <f>Table1[[#This Row],[APU
(units)]]*(1+Table1[[#This Row],[APU Trend]])^8</f>
        <v>10.749542399999999</v>
      </c>
      <c r="O1145" s="55">
        <f>Table1[[#This Row],[APU
(units)]]*(1+Table1[[#This Row],[APU Trend]])^9</f>
        <v>6.449725439999999</v>
      </c>
      <c r="P1145" s="55">
        <f>Table1[[#This Row],[APU
(units)]]*(1+Table1[[#This Row],[APU Trend]])^10</f>
        <v>3.8698352639999993</v>
      </c>
      <c r="Q1145" s="55">
        <f>Table1[[#This Row],[APU
(units)]]*(1+Table1[[#This Row],[APU Trend]])^11</f>
        <v>2.3219011583999998</v>
      </c>
      <c r="R1145" s="55">
        <f>SUM(Table1[[#This Row],[Oct]:[September]])</f>
        <v>1596.5171482624</v>
      </c>
      <c r="S1145" s="55">
        <f>Table1[[#This Row],[On-Hand Stock ($)]]*Table1[[#This Row],[APU Trend]]</f>
        <v>-487.289525642581</v>
      </c>
      <c r="T1145" s="87">
        <v>-0.4</v>
      </c>
      <c r="U1145" s="87" t="b">
        <f>IF(AND(Table1[[#This Row],[INVENTROY SIZING]]&lt;0,Table1[[#This Row],[Lead Time (days)]]&lt;30),TRUE,FALSE)</f>
        <v>1</v>
      </c>
      <c r="V1145" s="28">
        <v>0.95</v>
      </c>
      <c r="W1145" s="28">
        <f>1.65+SQRT((30)*Table1[[#This Row],[Demand variability (COV)]])+(V1145*Table1[[#This Row],[APU
(units)]])^2</f>
        <v>369669.36483512423</v>
      </c>
      <c r="X1145" s="28">
        <f>(Table1[[#This Row],[INVENTORY IN UNITS ON HAND]]-W1145)*Table1[[#This Row],[Std. Price ($)]]</f>
        <v>-1852706.9110768766</v>
      </c>
      <c r="Y1145" s="28">
        <v>0.46</v>
      </c>
      <c r="Z1145" s="28">
        <v>18</v>
      </c>
    </row>
    <row r="1146" spans="1:26" x14ac:dyDescent="0.15">
      <c r="A1146" s="31">
        <v>62848.090461003325</v>
      </c>
      <c r="B1146" s="32">
        <v>7.5467541299999992</v>
      </c>
      <c r="C1146" s="32">
        <v>569.4322477124133</v>
      </c>
      <c r="D1146" s="32">
        <f>C1146/Table1[[#This Row],[Std. Price ($)]]</f>
        <v>75.45392865640018</v>
      </c>
      <c r="E1146" s="28">
        <v>372</v>
      </c>
      <c r="F1146" s="28">
        <f>Table1[[#This Row],[APU
(units)]]*(1+Table1[[#This Row],[APU Trend]])^0</f>
        <v>372</v>
      </c>
      <c r="G1146" s="28">
        <f>Table1[[#This Row],[APU
(units)]]*(1+Table1[[#This Row],[APU Trend]])^1</f>
        <v>818.40000000000009</v>
      </c>
      <c r="H1146" s="28">
        <f>Table1[[#This Row],[APU
(units)]]*(1+Table1[[#This Row],[APU Trend]])^2</f>
        <v>1800.4800000000002</v>
      </c>
      <c r="I1146" s="55">
        <f>Table1[[#This Row],[APU
(units)]]*(1+Table1[[#This Row],[APU Trend]])^3</f>
        <v>3961.0560000000014</v>
      </c>
      <c r="J1146" s="55">
        <f>Table1[[#This Row],[APU
(units)]]*(1+Table1[[#This Row],[APU Trend]])^4</f>
        <v>8714.3232000000025</v>
      </c>
      <c r="K1146" s="55">
        <f>Table1[[#This Row],[APU
(units)]]*(1+Table1[[#This Row],[APU Trend]])^5</f>
        <v>19171.511040000005</v>
      </c>
      <c r="L1146" s="55">
        <f>Table1[[#This Row],[APU
(units)]]*(1+Table1[[#This Row],[APU Trend]])^6</f>
        <v>42177.324288000018</v>
      </c>
      <c r="M1146" s="55">
        <f>Table1[[#This Row],[APU
(units)]]*(1+Table1[[#This Row],[APU Trend]])^7</f>
        <v>92790.113433600054</v>
      </c>
      <c r="N1146" s="55">
        <f>Table1[[#This Row],[APU
(units)]]*(1+Table1[[#This Row],[APU Trend]])^8</f>
        <v>204138.24955392012</v>
      </c>
      <c r="O1146" s="55">
        <f>Table1[[#This Row],[APU
(units)]]*(1+Table1[[#This Row],[APU Trend]])^9</f>
        <v>449104.14901862427</v>
      </c>
      <c r="P1146" s="55">
        <f>Table1[[#This Row],[APU
(units)]]*(1+Table1[[#This Row],[APU Trend]])^10</f>
        <v>988029.12784097355</v>
      </c>
      <c r="Q1146" s="55">
        <f>Table1[[#This Row],[APU
(units)]]*(1+Table1[[#This Row],[APU Trend]])^11</f>
        <v>2173664.0812501418</v>
      </c>
      <c r="R1146" s="55">
        <f>SUM(Table1[[#This Row],[Oct]:[September]])</f>
        <v>3984740.8156252597</v>
      </c>
      <c r="S1146" s="55">
        <f>Table1[[#This Row],[On-Hand Stock ($)]]*Table1[[#This Row],[APU Trend]]</f>
        <v>683.31869725489594</v>
      </c>
      <c r="T1146" s="87">
        <v>1.2</v>
      </c>
      <c r="U1146" s="87" t="b">
        <f>IF(AND(Table1[[#This Row],[INVENTROY SIZING]]&lt;0,Table1[[#This Row],[Lead Time (days)]]&lt;30),TRUE,FALSE)</f>
        <v>0</v>
      </c>
      <c r="V1146" s="28">
        <v>0.87</v>
      </c>
      <c r="W1146" s="28">
        <f>1.65+SQRT((30)*Table1[[#This Row],[Demand variability (COV)]])+(V1146*Table1[[#This Row],[APU
(units)]])^2</f>
        <v>104749.72454019103</v>
      </c>
      <c r="X1146" s="28">
        <f>(Table1[[#This Row],[INVENTORY IN UNITS ON HAND]]-W1146)*Table1[[#This Row],[Std. Price ($)]]</f>
        <v>-789950.98404233658</v>
      </c>
      <c r="Y1146" s="28">
        <v>0.91</v>
      </c>
      <c r="Z1146" s="28">
        <v>5</v>
      </c>
    </row>
    <row r="1147" spans="1:26" x14ac:dyDescent="0.15">
      <c r="A1147" s="31">
        <v>66926.058190086318</v>
      </c>
      <c r="B1147" s="32">
        <v>14.86682688</v>
      </c>
      <c r="C1147" s="32">
        <v>4375.9721938550028</v>
      </c>
      <c r="D1147" s="32">
        <f>C1147/Table1[[#This Row],[Std. Price ($)]]</f>
        <v>294.34473335677956</v>
      </c>
      <c r="E1147" s="28">
        <v>608</v>
      </c>
      <c r="F1147" s="28">
        <f>Table1[[#This Row],[APU
(units)]]*(1+Table1[[#This Row],[APU Trend]])^0</f>
        <v>608</v>
      </c>
      <c r="G1147" s="28">
        <f>Table1[[#This Row],[APU
(units)]]*(1+Table1[[#This Row],[APU Trend]])^1</f>
        <v>1520</v>
      </c>
      <c r="H1147" s="28">
        <f>Table1[[#This Row],[APU
(units)]]*(1+Table1[[#This Row],[APU Trend]])^2</f>
        <v>3800</v>
      </c>
      <c r="I1147" s="55">
        <f>Table1[[#This Row],[APU
(units)]]*(1+Table1[[#This Row],[APU Trend]])^3</f>
        <v>9500</v>
      </c>
      <c r="J1147" s="55">
        <f>Table1[[#This Row],[APU
(units)]]*(1+Table1[[#This Row],[APU Trend]])^4</f>
        <v>23750</v>
      </c>
      <c r="K1147" s="55">
        <f>Table1[[#This Row],[APU
(units)]]*(1+Table1[[#This Row],[APU Trend]])^5</f>
        <v>59375</v>
      </c>
      <c r="L1147" s="55">
        <f>Table1[[#This Row],[APU
(units)]]*(1+Table1[[#This Row],[APU Trend]])^6</f>
        <v>148437.5</v>
      </c>
      <c r="M1147" s="55">
        <f>Table1[[#This Row],[APU
(units)]]*(1+Table1[[#This Row],[APU Trend]])^7</f>
        <v>371093.75</v>
      </c>
      <c r="N1147" s="55">
        <f>Table1[[#This Row],[APU
(units)]]*(1+Table1[[#This Row],[APU Trend]])^8</f>
        <v>927734.375</v>
      </c>
      <c r="O1147" s="55">
        <f>Table1[[#This Row],[APU
(units)]]*(1+Table1[[#This Row],[APU Trend]])^9</f>
        <v>2319335.9375</v>
      </c>
      <c r="P1147" s="55">
        <f>Table1[[#This Row],[APU
(units)]]*(1+Table1[[#This Row],[APU Trend]])^10</f>
        <v>5798339.84375</v>
      </c>
      <c r="Q1147" s="55">
        <f>Table1[[#This Row],[APU
(units)]]*(1+Table1[[#This Row],[APU Trend]])^11</f>
        <v>14495849.609375</v>
      </c>
      <c r="R1147" s="55">
        <f>SUM(Table1[[#This Row],[Oct]:[September]])</f>
        <v>24159344.015625</v>
      </c>
      <c r="S1147" s="55">
        <f>Table1[[#This Row],[On-Hand Stock ($)]]*Table1[[#This Row],[APU Trend]]</f>
        <v>6563.9582907825043</v>
      </c>
      <c r="T1147" s="87">
        <v>1.5</v>
      </c>
      <c r="U1147" s="87" t="b">
        <f>IF(AND(Table1[[#This Row],[INVENTROY SIZING]]&lt;0,Table1[[#This Row],[Lead Time (days)]]&lt;30),TRUE,FALSE)</f>
        <v>0</v>
      </c>
      <c r="V1147" s="28">
        <v>0.97</v>
      </c>
      <c r="W1147" s="28">
        <f>1.65+SQRT((30)*Table1[[#This Row],[Demand variability (COV)]])+(V1147*Table1[[#This Row],[APU
(units)]])^2</f>
        <v>347822.49508040748</v>
      </c>
      <c r="X1147" s="28">
        <f>(Table1[[#This Row],[INVENTORY IN UNITS ON HAND]]-W1147)*Table1[[#This Row],[Std. Price ($)]]</f>
        <v>-5166640.8471362144</v>
      </c>
      <c r="Y1147" s="28">
        <v>0.53</v>
      </c>
      <c r="Z1147" s="28">
        <v>21</v>
      </c>
    </row>
    <row r="1148" spans="1:26" x14ac:dyDescent="0.15">
      <c r="A1148" s="31">
        <v>95967.662197503974</v>
      </c>
      <c r="B1148" s="32">
        <v>7.0488175699999998</v>
      </c>
      <c r="C1148" s="32">
        <v>1347.1373265480743</v>
      </c>
      <c r="D1148" s="32">
        <f>C1148/Table1[[#This Row],[Std. Price ($)]]</f>
        <v>191.11536270729081</v>
      </c>
      <c r="E1148" s="28">
        <v>542</v>
      </c>
      <c r="F1148" s="28">
        <f>Table1[[#This Row],[APU
(units)]]*(1+Table1[[#This Row],[APU Trend]])^0</f>
        <v>542</v>
      </c>
      <c r="G1148" s="28">
        <f>Table1[[#This Row],[APU
(units)]]*(1+Table1[[#This Row],[APU Trend]])^1</f>
        <v>325.2</v>
      </c>
      <c r="H1148" s="28">
        <f>Table1[[#This Row],[APU
(units)]]*(1+Table1[[#This Row],[APU Trend]])^2</f>
        <v>195.12</v>
      </c>
      <c r="I1148" s="55">
        <f>Table1[[#This Row],[APU
(units)]]*(1+Table1[[#This Row],[APU Trend]])^3</f>
        <v>117.072</v>
      </c>
      <c r="J1148" s="55">
        <f>Table1[[#This Row],[APU
(units)]]*(1+Table1[[#This Row],[APU Trend]])^4</f>
        <v>70.243200000000002</v>
      </c>
      <c r="K1148" s="55">
        <f>Table1[[#This Row],[APU
(units)]]*(1+Table1[[#This Row],[APU Trend]])^5</f>
        <v>42.145919999999997</v>
      </c>
      <c r="L1148" s="55">
        <f>Table1[[#This Row],[APU
(units)]]*(1+Table1[[#This Row],[APU Trend]])^6</f>
        <v>25.287551999999998</v>
      </c>
      <c r="M1148" s="55">
        <f>Table1[[#This Row],[APU
(units)]]*(1+Table1[[#This Row],[APU Trend]])^7</f>
        <v>15.172531199999998</v>
      </c>
      <c r="N1148" s="55">
        <f>Table1[[#This Row],[APU
(units)]]*(1+Table1[[#This Row],[APU Trend]])^8</f>
        <v>9.1035187199999985</v>
      </c>
      <c r="O1148" s="55">
        <f>Table1[[#This Row],[APU
(units)]]*(1+Table1[[#This Row],[APU Trend]])^9</f>
        <v>5.4621112319999989</v>
      </c>
      <c r="P1148" s="55">
        <f>Table1[[#This Row],[APU
(units)]]*(1+Table1[[#This Row],[APU Trend]])^10</f>
        <v>3.2772667391999994</v>
      </c>
      <c r="Q1148" s="55">
        <f>Table1[[#This Row],[APU
(units)]]*(1+Table1[[#This Row],[APU Trend]])^11</f>
        <v>1.9663600435199997</v>
      </c>
      <c r="R1148" s="55">
        <f>SUM(Table1[[#This Row],[Oct]:[September]])</f>
        <v>1352.0504599347203</v>
      </c>
      <c r="S1148" s="55">
        <f>Table1[[#This Row],[On-Hand Stock ($)]]*Table1[[#This Row],[APU Trend]]</f>
        <v>-538.85493061922978</v>
      </c>
      <c r="T1148" s="87">
        <v>-0.4</v>
      </c>
      <c r="U1148" s="87" t="b">
        <f>IF(AND(Table1[[#This Row],[INVENTROY SIZING]]&lt;0,Table1[[#This Row],[Lead Time (days)]]&lt;30),TRUE,FALSE)</f>
        <v>1</v>
      </c>
      <c r="V1148" s="28">
        <v>0.86</v>
      </c>
      <c r="W1148" s="28">
        <f>1.65+SQRT((30)*Table1[[#This Row],[Demand variability (COV)]])+(V1148*Table1[[#This Row],[APU
(units)]])^2</f>
        <v>217272.79073534504</v>
      </c>
      <c r="X1148" s="28">
        <f>(Table1[[#This Row],[INVENTORY IN UNITS ON HAND]]-W1148)*Table1[[#This Row],[Std. Price ($)]]</f>
        <v>-1530169.1274916853</v>
      </c>
      <c r="Y1148" s="28">
        <v>0.36</v>
      </c>
      <c r="Z1148" s="28">
        <v>21</v>
      </c>
    </row>
    <row r="1149" spans="1:26" x14ac:dyDescent="0.15">
      <c r="A1149" s="31">
        <v>57354.620851406398</v>
      </c>
      <c r="B1149" s="32">
        <v>14.094275549999997</v>
      </c>
      <c r="C1149" s="32">
        <v>7359.3352913863691</v>
      </c>
      <c r="D1149" s="32">
        <f>C1149/Table1[[#This Row],[Std. Price ($)]]</f>
        <v>522.15066076144444</v>
      </c>
      <c r="E1149" s="28">
        <v>728</v>
      </c>
      <c r="F1149" s="28">
        <f>Table1[[#This Row],[APU
(units)]]*(1+Table1[[#This Row],[APU Trend]])^0</f>
        <v>728</v>
      </c>
      <c r="G1149" s="28">
        <f>Table1[[#This Row],[APU
(units)]]*(1+Table1[[#This Row],[APU Trend]])^1</f>
        <v>436.8</v>
      </c>
      <c r="H1149" s="28">
        <f>Table1[[#This Row],[APU
(units)]]*(1+Table1[[#This Row],[APU Trend]])^2</f>
        <v>262.08</v>
      </c>
      <c r="I1149" s="55">
        <f>Table1[[#This Row],[APU
(units)]]*(1+Table1[[#This Row],[APU Trend]])^3</f>
        <v>157.24799999999999</v>
      </c>
      <c r="J1149" s="55">
        <f>Table1[[#This Row],[APU
(units)]]*(1+Table1[[#This Row],[APU Trend]])^4</f>
        <v>94.348799999999997</v>
      </c>
      <c r="K1149" s="55">
        <f>Table1[[#This Row],[APU
(units)]]*(1+Table1[[#This Row],[APU Trend]])^5</f>
        <v>56.609279999999998</v>
      </c>
      <c r="L1149" s="55">
        <f>Table1[[#This Row],[APU
(units)]]*(1+Table1[[#This Row],[APU Trend]])^6</f>
        <v>33.965567999999998</v>
      </c>
      <c r="M1149" s="55">
        <f>Table1[[#This Row],[APU
(units)]]*(1+Table1[[#This Row],[APU Trend]])^7</f>
        <v>20.379340799999998</v>
      </c>
      <c r="N1149" s="55">
        <f>Table1[[#This Row],[APU
(units)]]*(1+Table1[[#This Row],[APU Trend]])^8</f>
        <v>12.227604479999998</v>
      </c>
      <c r="O1149" s="55">
        <f>Table1[[#This Row],[APU
(units)]]*(1+Table1[[#This Row],[APU Trend]])^9</f>
        <v>7.336562687999999</v>
      </c>
      <c r="P1149" s="55">
        <f>Table1[[#This Row],[APU
(units)]]*(1+Table1[[#This Row],[APU Trend]])^10</f>
        <v>4.4019376127999994</v>
      </c>
      <c r="Q1149" s="55">
        <f>Table1[[#This Row],[APU
(units)]]*(1+Table1[[#This Row],[APU Trend]])^11</f>
        <v>2.6411625676799995</v>
      </c>
      <c r="R1149" s="55">
        <f>SUM(Table1[[#This Row],[Oct]:[September]])</f>
        <v>1816.0382561484801</v>
      </c>
      <c r="S1149" s="55">
        <f>Table1[[#This Row],[On-Hand Stock ($)]]*Table1[[#This Row],[APU Trend]]</f>
        <v>-2943.7341165545477</v>
      </c>
      <c r="T1149" s="87">
        <v>-0.4</v>
      </c>
      <c r="U1149" s="87" t="b">
        <f>IF(AND(Table1[[#This Row],[INVENTROY SIZING]]&lt;0,Table1[[#This Row],[Lead Time (days)]]&lt;30),TRUE,FALSE)</f>
        <v>1</v>
      </c>
      <c r="V1149" s="28">
        <v>0.97</v>
      </c>
      <c r="W1149" s="28">
        <f>1.65+SQRT((30)*Table1[[#This Row],[Demand variability (COV)]])+(V1149*Table1[[#This Row],[APU
(units)]])^2</f>
        <v>498667.73081462563</v>
      </c>
      <c r="X1149" s="28">
        <f>(Table1[[#This Row],[INVENTORY IN UNITS ON HAND]]-W1149)*Table1[[#This Row],[Std. Price ($)]]</f>
        <v>-7021001.0707031712</v>
      </c>
      <c r="Y1149" s="28">
        <v>0.56999999999999995</v>
      </c>
      <c r="Z1149" s="28">
        <v>29</v>
      </c>
    </row>
    <row r="1150" spans="1:26" x14ac:dyDescent="0.15">
      <c r="A1150" s="31">
        <v>23114.859589008862</v>
      </c>
      <c r="B1150" s="32">
        <v>5.0150899999999998</v>
      </c>
      <c r="C1150" s="32">
        <v>1120.4945530136913</v>
      </c>
      <c r="D1150" s="32">
        <f>C1150/Table1[[#This Row],[Std. Price ($)]]</f>
        <v>223.42461511432325</v>
      </c>
      <c r="E1150" s="28">
        <v>592</v>
      </c>
      <c r="F1150" s="28">
        <f>Table1[[#This Row],[APU
(units)]]*(1+Table1[[#This Row],[APU Trend]])^0</f>
        <v>592</v>
      </c>
      <c r="G1150" s="28">
        <f>Table1[[#This Row],[APU
(units)]]*(1+Table1[[#This Row],[APU Trend]])^1</f>
        <v>1302.4000000000001</v>
      </c>
      <c r="H1150" s="28">
        <f>Table1[[#This Row],[APU
(units)]]*(1+Table1[[#This Row],[APU Trend]])^2</f>
        <v>2865.2800000000007</v>
      </c>
      <c r="I1150" s="55">
        <f>Table1[[#This Row],[APU
(units)]]*(1+Table1[[#This Row],[APU Trend]])^3</f>
        <v>6303.6160000000018</v>
      </c>
      <c r="J1150" s="55">
        <f>Table1[[#This Row],[APU
(units)]]*(1+Table1[[#This Row],[APU Trend]])^4</f>
        <v>13867.955200000004</v>
      </c>
      <c r="K1150" s="55">
        <f>Table1[[#This Row],[APU
(units)]]*(1+Table1[[#This Row],[APU Trend]])^5</f>
        <v>30509.501440000011</v>
      </c>
      <c r="L1150" s="55">
        <f>Table1[[#This Row],[APU
(units)]]*(1+Table1[[#This Row],[APU Trend]])^6</f>
        <v>67120.903168000033</v>
      </c>
      <c r="M1150" s="55">
        <f>Table1[[#This Row],[APU
(units)]]*(1+Table1[[#This Row],[APU Trend]])^7</f>
        <v>147665.98696960008</v>
      </c>
      <c r="N1150" s="55">
        <f>Table1[[#This Row],[APU
(units)]]*(1+Table1[[#This Row],[APU Trend]])^8</f>
        <v>324865.17133312015</v>
      </c>
      <c r="O1150" s="55">
        <f>Table1[[#This Row],[APU
(units)]]*(1+Table1[[#This Row],[APU Trend]])^9</f>
        <v>714703.37693286443</v>
      </c>
      <c r="P1150" s="55">
        <f>Table1[[#This Row],[APU
(units)]]*(1+Table1[[#This Row],[APU Trend]])^10</f>
        <v>1572347.429252302</v>
      </c>
      <c r="Q1150" s="55">
        <f>Table1[[#This Row],[APU
(units)]]*(1+Table1[[#This Row],[APU Trend]])^11</f>
        <v>3459164.3443550649</v>
      </c>
      <c r="R1150" s="55">
        <f>SUM(Table1[[#This Row],[Oct]:[September]])</f>
        <v>6341307.9646509513</v>
      </c>
      <c r="S1150" s="55">
        <f>Table1[[#This Row],[On-Hand Stock ($)]]*Table1[[#This Row],[APU Trend]]</f>
        <v>1344.5934636164295</v>
      </c>
      <c r="T1150" s="87">
        <v>1.2</v>
      </c>
      <c r="U1150" s="87" t="b">
        <f>IF(AND(Table1[[#This Row],[INVENTROY SIZING]]&lt;0,Table1[[#This Row],[Lead Time (days)]]&lt;30),TRUE,FALSE)</f>
        <v>0</v>
      </c>
      <c r="V1150" s="28">
        <v>0.91</v>
      </c>
      <c r="W1150" s="28">
        <f>1.65+SQRT((30)*Table1[[#This Row],[Demand variability (COV)]])+(V1150*Table1[[#This Row],[APU
(units)]])^2</f>
        <v>290224.56263461418</v>
      </c>
      <c r="X1150" s="28">
        <f>(Table1[[#This Row],[INVENTORY IN UNITS ON HAND]]-W1150)*Table1[[#This Row],[Std. Price ($)]]</f>
        <v>-1454381.8072702133</v>
      </c>
      <c r="Y1150" s="28">
        <v>0.45</v>
      </c>
      <c r="Z1150" s="28">
        <v>18</v>
      </c>
    </row>
    <row r="1151" spans="1:26" x14ac:dyDescent="0.15">
      <c r="A1151" s="31">
        <v>94452.97860372081</v>
      </c>
      <c r="B1151" s="32">
        <v>11.662889999999999</v>
      </c>
      <c r="C1151" s="32">
        <v>3909.5667454377603</v>
      </c>
      <c r="D1151" s="32">
        <f>C1151/Table1[[#This Row],[Std. Price ($)]]</f>
        <v>335.21423467406112</v>
      </c>
      <c r="E1151" s="28">
        <v>704</v>
      </c>
      <c r="F1151" s="28">
        <f>Table1[[#This Row],[APU
(units)]]*(1+Table1[[#This Row],[APU Trend]])^0</f>
        <v>704</v>
      </c>
      <c r="G1151" s="28">
        <f>Table1[[#This Row],[APU
(units)]]*(1+Table1[[#This Row],[APU Trend]])^1</f>
        <v>1548.8000000000002</v>
      </c>
      <c r="H1151" s="28">
        <f>Table1[[#This Row],[APU
(units)]]*(1+Table1[[#This Row],[APU Trend]])^2</f>
        <v>3407.3600000000006</v>
      </c>
      <c r="I1151" s="55">
        <f>Table1[[#This Row],[APU
(units)]]*(1+Table1[[#This Row],[APU Trend]])^3</f>
        <v>7496.1920000000027</v>
      </c>
      <c r="J1151" s="55">
        <f>Table1[[#This Row],[APU
(units)]]*(1+Table1[[#This Row],[APU Trend]])^4</f>
        <v>16491.622400000004</v>
      </c>
      <c r="K1151" s="55">
        <f>Table1[[#This Row],[APU
(units)]]*(1+Table1[[#This Row],[APU Trend]])^5</f>
        <v>36281.569280000011</v>
      </c>
      <c r="L1151" s="55">
        <f>Table1[[#This Row],[APU
(units)]]*(1+Table1[[#This Row],[APU Trend]])^6</f>
        <v>79819.452416000044</v>
      </c>
      <c r="M1151" s="55">
        <f>Table1[[#This Row],[APU
(units)]]*(1+Table1[[#This Row],[APU Trend]])^7</f>
        <v>175602.79531520011</v>
      </c>
      <c r="N1151" s="55">
        <f>Table1[[#This Row],[APU
(units)]]*(1+Table1[[#This Row],[APU Trend]])^8</f>
        <v>386326.14969344018</v>
      </c>
      <c r="O1151" s="55">
        <f>Table1[[#This Row],[APU
(units)]]*(1+Table1[[#This Row],[APU Trend]])^9</f>
        <v>849917.52932556858</v>
      </c>
      <c r="P1151" s="55">
        <f>Table1[[#This Row],[APU
(units)]]*(1+Table1[[#This Row],[APU Trend]])^10</f>
        <v>1869818.564516251</v>
      </c>
      <c r="Q1151" s="55">
        <f>Table1[[#This Row],[APU
(units)]]*(1+Table1[[#This Row],[APU Trend]])^11</f>
        <v>4113600.8419357529</v>
      </c>
      <c r="R1151" s="55">
        <f>SUM(Table1[[#This Row],[Oct]:[September]])</f>
        <v>7541014.8768822122</v>
      </c>
      <c r="S1151" s="55">
        <f>Table1[[#This Row],[On-Hand Stock ($)]]*Table1[[#This Row],[APU Trend]]</f>
        <v>4691.4800945253119</v>
      </c>
      <c r="T1151" s="87">
        <v>1.2</v>
      </c>
      <c r="U1151" s="87" t="b">
        <f>IF(AND(Table1[[#This Row],[INVENTROY SIZING]]&lt;0,Table1[[#This Row],[Lead Time (days)]]&lt;30),TRUE,FALSE)</f>
        <v>0</v>
      </c>
      <c r="V1151" s="28">
        <v>1</v>
      </c>
      <c r="W1151" s="28">
        <f>1.65+SQRT((30)*Table1[[#This Row],[Demand variability (COV)]])+(V1151*Table1[[#This Row],[APU
(units)]])^2</f>
        <v>495620.98166624981</v>
      </c>
      <c r="X1151" s="28">
        <f>(Table1[[#This Row],[INVENTORY IN UNITS ON HAND]]-W1151)*Table1[[#This Row],[Std. Price ($)]]</f>
        <v>-5776463.4241200499</v>
      </c>
      <c r="Y1151" s="28">
        <v>0.37</v>
      </c>
      <c r="Z1151" s="28">
        <v>27</v>
      </c>
    </row>
    <row r="1152" spans="1:26" x14ac:dyDescent="0.15">
      <c r="A1152" s="31">
        <v>44607.352555676174</v>
      </c>
      <c r="B1152" s="32">
        <v>140.68238061</v>
      </c>
      <c r="C1152" s="32">
        <v>40432.188948130562</v>
      </c>
      <c r="D1152" s="32">
        <f>C1152/Table1[[#This Row],[Std. Price ($)]]</f>
        <v>287.4005171992132</v>
      </c>
      <c r="E1152" s="28">
        <v>672</v>
      </c>
      <c r="F1152" s="28">
        <f>Table1[[#This Row],[APU
(units)]]*(1+Table1[[#This Row],[APU Trend]])^0</f>
        <v>672</v>
      </c>
      <c r="G1152" s="28">
        <f>Table1[[#This Row],[APU
(units)]]*(1+Table1[[#This Row],[APU Trend]])^1</f>
        <v>1478.4</v>
      </c>
      <c r="H1152" s="28">
        <f>Table1[[#This Row],[APU
(units)]]*(1+Table1[[#This Row],[APU Trend]])^2</f>
        <v>3252.4800000000005</v>
      </c>
      <c r="I1152" s="55">
        <f>Table1[[#This Row],[APU
(units)]]*(1+Table1[[#This Row],[APU Trend]])^3</f>
        <v>7155.4560000000019</v>
      </c>
      <c r="J1152" s="55">
        <f>Table1[[#This Row],[APU
(units)]]*(1+Table1[[#This Row],[APU Trend]])^4</f>
        <v>15742.003200000005</v>
      </c>
      <c r="K1152" s="55">
        <f>Table1[[#This Row],[APU
(units)]]*(1+Table1[[#This Row],[APU Trend]])^5</f>
        <v>34632.407040000013</v>
      </c>
      <c r="L1152" s="55">
        <f>Table1[[#This Row],[APU
(units)]]*(1+Table1[[#This Row],[APU Trend]])^6</f>
        <v>76191.295488000032</v>
      </c>
      <c r="M1152" s="55">
        <f>Table1[[#This Row],[APU
(units)]]*(1+Table1[[#This Row],[APU Trend]])^7</f>
        <v>167620.8500736001</v>
      </c>
      <c r="N1152" s="55">
        <f>Table1[[#This Row],[APU
(units)]]*(1+Table1[[#This Row],[APU Trend]])^8</f>
        <v>368765.8701619202</v>
      </c>
      <c r="O1152" s="55">
        <f>Table1[[#This Row],[APU
(units)]]*(1+Table1[[#This Row],[APU Trend]])^9</f>
        <v>811284.91435622447</v>
      </c>
      <c r="P1152" s="55">
        <f>Table1[[#This Row],[APU
(units)]]*(1+Table1[[#This Row],[APU Trend]])^10</f>
        <v>1784826.8115836941</v>
      </c>
      <c r="Q1152" s="55">
        <f>Table1[[#This Row],[APU
(units)]]*(1+Table1[[#This Row],[APU Trend]])^11</f>
        <v>3926618.9854841274</v>
      </c>
      <c r="R1152" s="55">
        <f>SUM(Table1[[#This Row],[Oct]:[September]])</f>
        <v>7198241.4733875664</v>
      </c>
      <c r="S1152" s="55">
        <f>Table1[[#This Row],[On-Hand Stock ($)]]*Table1[[#This Row],[APU Trend]]</f>
        <v>48518.626737756676</v>
      </c>
      <c r="T1152" s="87">
        <v>1.2</v>
      </c>
      <c r="U1152" s="87" t="b">
        <f>IF(AND(Table1[[#This Row],[INVENTROY SIZING]]&lt;0,Table1[[#This Row],[Lead Time (days)]]&lt;30),TRUE,FALSE)</f>
        <v>0</v>
      </c>
      <c r="V1152" s="28">
        <v>0.97</v>
      </c>
      <c r="W1152" s="28">
        <f>1.65+SQRT((30)*Table1[[#This Row],[Demand variability (COV)]])+(V1152*Table1[[#This Row],[APU
(units)]])^2</f>
        <v>424900.22934388457</v>
      </c>
      <c r="X1152" s="28">
        <f>(Table1[[#This Row],[INVENTORY IN UNITS ON HAND]]-W1152)*Table1[[#This Row],[Std. Price ($)]]</f>
        <v>-59735543.596884534</v>
      </c>
      <c r="Y1152" s="28">
        <v>0.34</v>
      </c>
      <c r="Z1152" s="28">
        <v>32</v>
      </c>
    </row>
    <row r="1153" spans="1:26" x14ac:dyDescent="0.15">
      <c r="A1153" s="31">
        <v>2394.5951540432443</v>
      </c>
      <c r="B1153" s="32">
        <v>10.512858009999999</v>
      </c>
      <c r="C1153" s="32">
        <v>3982.288453241948</v>
      </c>
      <c r="D1153" s="32">
        <f>C1153/Table1[[#This Row],[Std. Price ($)]]</f>
        <v>378.80169687956703</v>
      </c>
      <c r="E1153" s="28">
        <v>736</v>
      </c>
      <c r="F1153" s="28">
        <f>Table1[[#This Row],[APU
(units)]]*(1+Table1[[#This Row],[APU Trend]])^0</f>
        <v>736</v>
      </c>
      <c r="G1153" s="28">
        <f>Table1[[#This Row],[APU
(units)]]*(1+Table1[[#This Row],[APU Trend]])^1</f>
        <v>1840</v>
      </c>
      <c r="H1153" s="28">
        <f>Table1[[#This Row],[APU
(units)]]*(1+Table1[[#This Row],[APU Trend]])^2</f>
        <v>4600</v>
      </c>
      <c r="I1153" s="55">
        <f>Table1[[#This Row],[APU
(units)]]*(1+Table1[[#This Row],[APU Trend]])^3</f>
        <v>11500</v>
      </c>
      <c r="J1153" s="55">
        <f>Table1[[#This Row],[APU
(units)]]*(1+Table1[[#This Row],[APU Trend]])^4</f>
        <v>28750</v>
      </c>
      <c r="K1153" s="55">
        <f>Table1[[#This Row],[APU
(units)]]*(1+Table1[[#This Row],[APU Trend]])^5</f>
        <v>71875</v>
      </c>
      <c r="L1153" s="55">
        <f>Table1[[#This Row],[APU
(units)]]*(1+Table1[[#This Row],[APU Trend]])^6</f>
        <v>179687.5</v>
      </c>
      <c r="M1153" s="55">
        <f>Table1[[#This Row],[APU
(units)]]*(1+Table1[[#This Row],[APU Trend]])^7</f>
        <v>449218.75</v>
      </c>
      <c r="N1153" s="55">
        <f>Table1[[#This Row],[APU
(units)]]*(1+Table1[[#This Row],[APU Trend]])^8</f>
        <v>1123046.875</v>
      </c>
      <c r="O1153" s="55">
        <f>Table1[[#This Row],[APU
(units)]]*(1+Table1[[#This Row],[APU Trend]])^9</f>
        <v>2807617.1875</v>
      </c>
      <c r="P1153" s="55">
        <f>Table1[[#This Row],[APU
(units)]]*(1+Table1[[#This Row],[APU Trend]])^10</f>
        <v>7019042.96875</v>
      </c>
      <c r="Q1153" s="55">
        <f>Table1[[#This Row],[APU
(units)]]*(1+Table1[[#This Row],[APU Trend]])^11</f>
        <v>17547607.421875</v>
      </c>
      <c r="R1153" s="55">
        <f>SUM(Table1[[#This Row],[Oct]:[September]])</f>
        <v>29245521.703125</v>
      </c>
      <c r="S1153" s="55">
        <f>Table1[[#This Row],[On-Hand Stock ($)]]*Table1[[#This Row],[APU Trend]]</f>
        <v>5973.4326798629218</v>
      </c>
      <c r="T1153" s="87">
        <v>1.5</v>
      </c>
      <c r="U1153" s="87" t="b">
        <f>IF(AND(Table1[[#This Row],[INVENTROY SIZING]]&lt;0,Table1[[#This Row],[Lead Time (days)]]&lt;30),TRUE,FALSE)</f>
        <v>0</v>
      </c>
      <c r="V1153" s="28">
        <v>1</v>
      </c>
      <c r="W1153" s="28">
        <f>1.65+SQRT((30)*Table1[[#This Row],[Demand variability (COV)]])+(V1153*Table1[[#This Row],[APU
(units)]])^2</f>
        <v>541702.19972526643</v>
      </c>
      <c r="X1153" s="28">
        <f>(Table1[[#This Row],[INVENTORY IN UNITS ON HAND]]-W1153)*Table1[[#This Row],[Std. Price ($)]]</f>
        <v>-5690856.0209631445</v>
      </c>
      <c r="Y1153" s="28">
        <v>0.69</v>
      </c>
      <c r="Z1153" s="28">
        <v>17</v>
      </c>
    </row>
    <row r="1154" spans="1:26" x14ac:dyDescent="0.15">
      <c r="A1154" s="31">
        <v>63570.178563785194</v>
      </c>
      <c r="B1154" s="32">
        <v>11.048849999999998</v>
      </c>
      <c r="C1154" s="32">
        <v>8074.505623368801</v>
      </c>
      <c r="D1154" s="32">
        <f>C1154/Table1[[#This Row],[Std. Price ($)]]</f>
        <v>730.80054696812817</v>
      </c>
      <c r="E1154" s="28">
        <v>736</v>
      </c>
      <c r="F1154" s="28">
        <f>Table1[[#This Row],[APU
(units)]]*(1+Table1[[#This Row],[APU Trend]])^0</f>
        <v>736</v>
      </c>
      <c r="G1154" s="28">
        <f>Table1[[#This Row],[APU
(units)]]*(1+Table1[[#This Row],[APU Trend]])^1</f>
        <v>1619.2</v>
      </c>
      <c r="H1154" s="28">
        <f>Table1[[#This Row],[APU
(units)]]*(1+Table1[[#This Row],[APU Trend]])^2</f>
        <v>3562.2400000000007</v>
      </c>
      <c r="I1154" s="55">
        <f>Table1[[#This Row],[APU
(units)]]*(1+Table1[[#This Row],[APU Trend]])^3</f>
        <v>7836.9280000000026</v>
      </c>
      <c r="J1154" s="55">
        <f>Table1[[#This Row],[APU
(units)]]*(1+Table1[[#This Row],[APU Trend]])^4</f>
        <v>17241.241600000005</v>
      </c>
      <c r="K1154" s="55">
        <f>Table1[[#This Row],[APU
(units)]]*(1+Table1[[#This Row],[APU Trend]])^5</f>
        <v>37930.731520000016</v>
      </c>
      <c r="L1154" s="55">
        <f>Table1[[#This Row],[APU
(units)]]*(1+Table1[[#This Row],[APU Trend]])^6</f>
        <v>83447.60934400004</v>
      </c>
      <c r="M1154" s="55">
        <f>Table1[[#This Row],[APU
(units)]]*(1+Table1[[#This Row],[APU Trend]])^7</f>
        <v>183584.74055680013</v>
      </c>
      <c r="N1154" s="55">
        <f>Table1[[#This Row],[APU
(units)]]*(1+Table1[[#This Row],[APU Trend]])^8</f>
        <v>403886.42922496021</v>
      </c>
      <c r="O1154" s="55">
        <f>Table1[[#This Row],[APU
(units)]]*(1+Table1[[#This Row],[APU Trend]])^9</f>
        <v>888550.14429491258</v>
      </c>
      <c r="P1154" s="55">
        <f>Table1[[#This Row],[APU
(units)]]*(1+Table1[[#This Row],[APU Trend]])^10</f>
        <v>1954810.3174488079</v>
      </c>
      <c r="Q1154" s="55">
        <f>Table1[[#This Row],[APU
(units)]]*(1+Table1[[#This Row],[APU Trend]])^11</f>
        <v>4300582.6983873779</v>
      </c>
      <c r="R1154" s="55">
        <f>SUM(Table1[[#This Row],[Oct]:[September]])</f>
        <v>7883788.280376859</v>
      </c>
      <c r="S1154" s="55">
        <f>Table1[[#This Row],[On-Hand Stock ($)]]*Table1[[#This Row],[APU Trend]]</f>
        <v>9689.4067480425601</v>
      </c>
      <c r="T1154" s="87">
        <v>1.2</v>
      </c>
      <c r="U1154" s="87" t="b">
        <f>IF(AND(Table1[[#This Row],[INVENTROY SIZING]]&lt;0,Table1[[#This Row],[Lead Time (days)]]&lt;30),TRUE,FALSE)</f>
        <v>0</v>
      </c>
      <c r="V1154" s="28">
        <v>1</v>
      </c>
      <c r="W1154" s="28">
        <f>1.65+SQRT((30)*Table1[[#This Row],[Demand variability (COV)]])+(V1154*Table1[[#This Row],[APU
(units)]])^2</f>
        <v>541702.19972526643</v>
      </c>
      <c r="X1154" s="28">
        <f>(Table1[[#This Row],[INVENTORY IN UNITS ON HAND]]-W1154)*Table1[[#This Row],[Std. Price ($)]]</f>
        <v>-5977111.8438111404</v>
      </c>
      <c r="Y1154" s="28">
        <v>0.69</v>
      </c>
      <c r="Z1154" s="28">
        <v>33</v>
      </c>
    </row>
    <row r="1155" spans="1:26" x14ac:dyDescent="0.15">
      <c r="A1155" s="31">
        <v>66245.927261864184</v>
      </c>
      <c r="B1155" s="32">
        <v>38.622617199999993</v>
      </c>
      <c r="C1155" s="32">
        <v>13286.320906695753</v>
      </c>
      <c r="D1155" s="32">
        <f>C1155/Table1[[#This Row],[Std. Price ($)]]</f>
        <v>344.00364009241082</v>
      </c>
      <c r="E1155" s="28">
        <v>736</v>
      </c>
      <c r="F1155" s="28">
        <f>Table1[[#This Row],[APU
(units)]]*(1+Table1[[#This Row],[APU Trend]])^0</f>
        <v>736</v>
      </c>
      <c r="G1155" s="28">
        <f>Table1[[#This Row],[APU
(units)]]*(1+Table1[[#This Row],[APU Trend]])^1</f>
        <v>883.19999999999993</v>
      </c>
      <c r="H1155" s="28">
        <f>Table1[[#This Row],[APU
(units)]]*(1+Table1[[#This Row],[APU Trend]])^2</f>
        <v>1059.8399999999999</v>
      </c>
      <c r="I1155" s="55">
        <f>Table1[[#This Row],[APU
(units)]]*(1+Table1[[#This Row],[APU Trend]])^3</f>
        <v>1271.808</v>
      </c>
      <c r="J1155" s="55">
        <f>Table1[[#This Row],[APU
(units)]]*(1+Table1[[#This Row],[APU Trend]])^4</f>
        <v>1526.1695999999999</v>
      </c>
      <c r="K1155" s="55">
        <f>Table1[[#This Row],[APU
(units)]]*(1+Table1[[#This Row],[APU Trend]])^5</f>
        <v>1831.4035199999998</v>
      </c>
      <c r="L1155" s="55">
        <f>Table1[[#This Row],[APU
(units)]]*(1+Table1[[#This Row],[APU Trend]])^6</f>
        <v>2197.6842239999996</v>
      </c>
      <c r="M1155" s="55">
        <f>Table1[[#This Row],[APU
(units)]]*(1+Table1[[#This Row],[APU Trend]])^7</f>
        <v>2637.2210687999996</v>
      </c>
      <c r="N1155" s="55">
        <f>Table1[[#This Row],[APU
(units)]]*(1+Table1[[#This Row],[APU Trend]])^8</f>
        <v>3164.6652825599995</v>
      </c>
      <c r="O1155" s="55">
        <f>Table1[[#This Row],[APU
(units)]]*(1+Table1[[#This Row],[APU Trend]])^9</f>
        <v>3797.5983390719994</v>
      </c>
      <c r="P1155" s="55">
        <f>Table1[[#This Row],[APU
(units)]]*(1+Table1[[#This Row],[APU Trend]])^10</f>
        <v>4557.1180068863996</v>
      </c>
      <c r="Q1155" s="55">
        <f>Table1[[#This Row],[APU
(units)]]*(1+Table1[[#This Row],[APU Trend]])^11</f>
        <v>5468.5416082636793</v>
      </c>
      <c r="R1155" s="55">
        <f>SUM(Table1[[#This Row],[Oct]:[September]])</f>
        <v>29131.249649582074</v>
      </c>
      <c r="S1155" s="55">
        <f>Table1[[#This Row],[On-Hand Stock ($)]]*Table1[[#This Row],[APU Trend]]</f>
        <v>2657.264181339151</v>
      </c>
      <c r="T1155" s="87">
        <v>0.2</v>
      </c>
      <c r="U1155" s="87" t="b">
        <f>IF(AND(Table1[[#This Row],[INVENTROY SIZING]]&lt;0,Table1[[#This Row],[Lead Time (days)]]&lt;30),TRUE,FALSE)</f>
        <v>0</v>
      </c>
      <c r="V1155" s="28">
        <v>0.98</v>
      </c>
      <c r="W1155" s="28">
        <f>1.65+SQRT((30)*Table1[[#This Row],[Demand variability (COV)]])+(V1155*Table1[[#This Row],[APU
(units)]])^2</f>
        <v>520251.03812526638</v>
      </c>
      <c r="X1155" s="28">
        <f>(Table1[[#This Row],[INVENTORY IN UNITS ON HAND]]-W1155)*Table1[[#This Row],[Std. Price ($)]]</f>
        <v>-20080170.372508071</v>
      </c>
      <c r="Y1155" s="28">
        <v>0.69</v>
      </c>
      <c r="Z1155" s="28">
        <v>17</v>
      </c>
    </row>
    <row r="1156" spans="1:26" x14ac:dyDescent="0.15">
      <c r="A1156" s="31">
        <v>23411.41890541375</v>
      </c>
      <c r="B1156" s="32">
        <v>8.4236221699999998</v>
      </c>
      <c r="C1156" s="32">
        <v>3291.4649711659704</v>
      </c>
      <c r="D1156" s="32">
        <f>C1156/Table1[[#This Row],[Std. Price ($)]]</f>
        <v>390.74223709703381</v>
      </c>
      <c r="E1156" s="28">
        <v>736</v>
      </c>
      <c r="F1156" s="28">
        <f>Table1[[#This Row],[APU
(units)]]*(1+Table1[[#This Row],[APU Trend]])^0</f>
        <v>736</v>
      </c>
      <c r="G1156" s="28">
        <f>Table1[[#This Row],[APU
(units)]]*(1+Table1[[#This Row],[APU Trend]])^1</f>
        <v>294.40000000000003</v>
      </c>
      <c r="H1156" s="28">
        <f>Table1[[#This Row],[APU
(units)]]*(1+Table1[[#This Row],[APU Trend]])^2</f>
        <v>117.76000000000002</v>
      </c>
      <c r="I1156" s="55">
        <f>Table1[[#This Row],[APU
(units)]]*(1+Table1[[#This Row],[APU Trend]])^3</f>
        <v>47.104000000000013</v>
      </c>
      <c r="J1156" s="55">
        <f>Table1[[#This Row],[APU
(units)]]*(1+Table1[[#This Row],[APU Trend]])^4</f>
        <v>18.841600000000007</v>
      </c>
      <c r="K1156" s="55">
        <f>Table1[[#This Row],[APU
(units)]]*(1+Table1[[#This Row],[APU Trend]])^5</f>
        <v>7.5366400000000047</v>
      </c>
      <c r="L1156" s="55">
        <f>Table1[[#This Row],[APU
(units)]]*(1+Table1[[#This Row],[APU Trend]])^6</f>
        <v>3.0146560000000018</v>
      </c>
      <c r="M1156" s="55">
        <f>Table1[[#This Row],[APU
(units)]]*(1+Table1[[#This Row],[APU Trend]])^7</f>
        <v>1.2058624000000009</v>
      </c>
      <c r="N1156" s="55">
        <f>Table1[[#This Row],[APU
(units)]]*(1+Table1[[#This Row],[APU Trend]])^8</f>
        <v>0.48234496000000043</v>
      </c>
      <c r="O1156" s="55">
        <f>Table1[[#This Row],[APU
(units)]]*(1+Table1[[#This Row],[APU Trend]])^9</f>
        <v>0.19293798400000017</v>
      </c>
      <c r="P1156" s="55">
        <f>Table1[[#This Row],[APU
(units)]]*(1+Table1[[#This Row],[APU Trend]])^10</f>
        <v>7.717519360000008E-2</v>
      </c>
      <c r="Q1156" s="55">
        <f>Table1[[#This Row],[APU
(units)]]*(1+Table1[[#This Row],[APU Trend]])^11</f>
        <v>3.0870077440000032E-2</v>
      </c>
      <c r="R1156" s="55">
        <f>SUM(Table1[[#This Row],[Oct]:[September]])</f>
        <v>1226.6460866150403</v>
      </c>
      <c r="S1156" s="55">
        <f>Table1[[#This Row],[On-Hand Stock ($)]]*Table1[[#This Row],[APU Trend]]</f>
        <v>-1974.8789826995821</v>
      </c>
      <c r="T1156" s="87">
        <v>-0.6</v>
      </c>
      <c r="U1156" s="87" t="b">
        <f>IF(AND(Table1[[#This Row],[INVENTROY SIZING]]&lt;0,Table1[[#This Row],[Lead Time (days)]]&lt;30),TRUE,FALSE)</f>
        <v>1</v>
      </c>
      <c r="V1156" s="28">
        <v>0.99</v>
      </c>
      <c r="W1156" s="28">
        <f>1.65+SQRT((30)*Table1[[#This Row],[Demand variability (COV)]])+(V1156*Table1[[#This Row],[APU
(units)]])^2</f>
        <v>530922.44932526641</v>
      </c>
      <c r="X1156" s="28">
        <f>(Table1[[#This Row],[INVENTORY IN UNITS ON HAND]]-W1156)*Table1[[#This Row],[Std. Price ($)]]</f>
        <v>-4468998.6497158501</v>
      </c>
      <c r="Y1156" s="28">
        <v>0.69</v>
      </c>
      <c r="Z1156" s="28">
        <v>17</v>
      </c>
    </row>
    <row r="1157" spans="1:26" x14ac:dyDescent="0.15">
      <c r="A1157" s="31">
        <v>76066.21819182238</v>
      </c>
      <c r="B1157" s="32">
        <v>19.02535</v>
      </c>
      <c r="C1157" s="32">
        <v>3754.3938444480164</v>
      </c>
      <c r="D1157" s="32">
        <f>C1157/Table1[[#This Row],[Std. Price ($)]]</f>
        <v>197.33638773783485</v>
      </c>
      <c r="E1157" s="28">
        <v>632</v>
      </c>
      <c r="F1157" s="28">
        <f>Table1[[#This Row],[APU
(units)]]*(1+Table1[[#This Row],[APU Trend]])^0</f>
        <v>632</v>
      </c>
      <c r="G1157" s="28">
        <f>Table1[[#This Row],[APU
(units)]]*(1+Table1[[#This Row],[APU Trend]])^1</f>
        <v>189.60000000000002</v>
      </c>
      <c r="H1157" s="28">
        <f>Table1[[#This Row],[APU
(units)]]*(1+Table1[[#This Row],[APU Trend]])^2</f>
        <v>56.880000000000017</v>
      </c>
      <c r="I1157" s="55">
        <f>Table1[[#This Row],[APU
(units)]]*(1+Table1[[#This Row],[APU Trend]])^3</f>
        <v>17.064000000000007</v>
      </c>
      <c r="J1157" s="55">
        <f>Table1[[#This Row],[APU
(units)]]*(1+Table1[[#This Row],[APU Trend]])^4</f>
        <v>5.1192000000000029</v>
      </c>
      <c r="K1157" s="55">
        <f>Table1[[#This Row],[APU
(units)]]*(1+Table1[[#This Row],[APU Trend]])^5</f>
        <v>1.5357600000000011</v>
      </c>
      <c r="L1157" s="55">
        <f>Table1[[#This Row],[APU
(units)]]*(1+Table1[[#This Row],[APU Trend]])^6</f>
        <v>0.46072800000000036</v>
      </c>
      <c r="M1157" s="55">
        <f>Table1[[#This Row],[APU
(units)]]*(1+Table1[[#This Row],[APU Trend]])^7</f>
        <v>0.13821840000000013</v>
      </c>
      <c r="N1157" s="55">
        <f>Table1[[#This Row],[APU
(units)]]*(1+Table1[[#This Row],[APU Trend]])^8</f>
        <v>4.1465520000000047E-2</v>
      </c>
      <c r="O1157" s="55">
        <f>Table1[[#This Row],[APU
(units)]]*(1+Table1[[#This Row],[APU Trend]])^9</f>
        <v>1.2439656000000016E-2</v>
      </c>
      <c r="P1157" s="55">
        <f>Table1[[#This Row],[APU
(units)]]*(1+Table1[[#This Row],[APU Trend]])^10</f>
        <v>3.7318968000000048E-3</v>
      </c>
      <c r="Q1157" s="55">
        <f>Table1[[#This Row],[APU
(units)]]*(1+Table1[[#This Row],[APU Trend]])^11</f>
        <v>1.1195690400000017E-3</v>
      </c>
      <c r="R1157" s="55">
        <f>SUM(Table1[[#This Row],[Oct]:[September]])</f>
        <v>902.85666304183997</v>
      </c>
      <c r="S1157" s="55">
        <f>Table1[[#This Row],[On-Hand Stock ($)]]*Table1[[#This Row],[APU Trend]]</f>
        <v>-2628.0756911136114</v>
      </c>
      <c r="T1157" s="87">
        <v>-0.7</v>
      </c>
      <c r="U1157" s="87" t="b">
        <f>IF(AND(Table1[[#This Row],[INVENTROY SIZING]]&lt;0,Table1[[#This Row],[Lead Time (days)]]&lt;30),TRUE,FALSE)</f>
        <v>1</v>
      </c>
      <c r="V1157" s="28">
        <v>0.94</v>
      </c>
      <c r="W1157" s="28">
        <f>1.65+SQRT((30)*Table1[[#This Row],[Demand variability (COV)]])+(V1157*Table1[[#This Row],[APU
(units)]])^2</f>
        <v>352936.37063461408</v>
      </c>
      <c r="X1157" s="28">
        <f>(Table1[[#This Row],[INVENTORY IN UNITS ON HAND]]-W1157)*Table1[[#This Row],[Std. Price ($)]]</f>
        <v>-6710983.5852088071</v>
      </c>
      <c r="Y1157" s="28">
        <v>0.45</v>
      </c>
      <c r="Z1157" s="28">
        <v>16</v>
      </c>
    </row>
    <row r="1158" spans="1:26" x14ac:dyDescent="0.15">
      <c r="A1158" s="31">
        <v>43619.562205066664</v>
      </c>
      <c r="B1158" s="32">
        <v>6.0388142199999999</v>
      </c>
      <c r="C1158" s="32">
        <v>1669.4747504699083</v>
      </c>
      <c r="D1158" s="32">
        <f>C1158/Table1[[#This Row],[Std. Price ($)]]</f>
        <v>276.45737882459781</v>
      </c>
      <c r="E1158" s="28">
        <v>664</v>
      </c>
      <c r="F1158" s="28">
        <f>Table1[[#This Row],[APU
(units)]]*(1+Table1[[#This Row],[APU Trend]])^0</f>
        <v>664</v>
      </c>
      <c r="G1158" s="28">
        <f>Table1[[#This Row],[APU
(units)]]*(1+Table1[[#This Row],[APU Trend]])^1</f>
        <v>1195.2</v>
      </c>
      <c r="H1158" s="28">
        <f>Table1[[#This Row],[APU
(units)]]*(1+Table1[[#This Row],[APU Trend]])^2</f>
        <v>2151.36</v>
      </c>
      <c r="I1158" s="55">
        <f>Table1[[#This Row],[APU
(units)]]*(1+Table1[[#This Row],[APU Trend]])^3</f>
        <v>3872.4480000000003</v>
      </c>
      <c r="J1158" s="55">
        <f>Table1[[#This Row],[APU
(units)]]*(1+Table1[[#This Row],[APU Trend]])^4</f>
        <v>6970.4064000000017</v>
      </c>
      <c r="K1158" s="55">
        <f>Table1[[#This Row],[APU
(units)]]*(1+Table1[[#This Row],[APU Trend]])^5</f>
        <v>12546.731520000003</v>
      </c>
      <c r="L1158" s="55">
        <f>Table1[[#This Row],[APU
(units)]]*(1+Table1[[#This Row],[APU Trend]])^6</f>
        <v>22584.116736000007</v>
      </c>
      <c r="M1158" s="55">
        <f>Table1[[#This Row],[APU
(units)]]*(1+Table1[[#This Row],[APU Trend]])^7</f>
        <v>40651.410124800008</v>
      </c>
      <c r="N1158" s="55">
        <f>Table1[[#This Row],[APU
(units)]]*(1+Table1[[#This Row],[APU Trend]])^8</f>
        <v>73172.538224640026</v>
      </c>
      <c r="O1158" s="55">
        <f>Table1[[#This Row],[APU
(units)]]*(1+Table1[[#This Row],[APU Trend]])^9</f>
        <v>131710.56880435205</v>
      </c>
      <c r="P1158" s="55">
        <f>Table1[[#This Row],[APU
(units)]]*(1+Table1[[#This Row],[APU Trend]])^10</f>
        <v>237079.02384783371</v>
      </c>
      <c r="Q1158" s="55">
        <f>Table1[[#This Row],[APU
(units)]]*(1+Table1[[#This Row],[APU Trend]])^11</f>
        <v>426742.24292610073</v>
      </c>
      <c r="R1158" s="55">
        <f>SUM(Table1[[#This Row],[Oct]:[September]])</f>
        <v>959340.04658372654</v>
      </c>
      <c r="S1158" s="55">
        <f>Table1[[#This Row],[On-Hand Stock ($)]]*Table1[[#This Row],[APU Trend]]</f>
        <v>1335.5798003759267</v>
      </c>
      <c r="T1158" s="87">
        <v>0.8</v>
      </c>
      <c r="U1158" s="87" t="b">
        <f>IF(AND(Table1[[#This Row],[INVENTROY SIZING]]&lt;0,Table1[[#This Row],[Lead Time (days)]]&lt;30),TRUE,FALSE)</f>
        <v>0</v>
      </c>
      <c r="V1158" s="28">
        <v>0.95</v>
      </c>
      <c r="W1158" s="28">
        <f>1.65+SQRT((30)*Table1[[#This Row],[Demand variability (COV)]])+(V1158*Table1[[#This Row],[APU
(units)]])^2</f>
        <v>397913.75410161511</v>
      </c>
      <c r="X1158" s="28">
        <f>(Table1[[#This Row],[INVENTORY IN UNITS ON HAND]]-W1158)*Table1[[#This Row],[Std. Price ($)]]</f>
        <v>-2401257.7618519468</v>
      </c>
      <c r="Y1158" s="28">
        <v>0.4</v>
      </c>
      <c r="Z1158" s="28">
        <v>23</v>
      </c>
    </row>
    <row r="1159" spans="1:26" x14ac:dyDescent="0.15">
      <c r="A1159" s="31">
        <v>2546.9746318700804</v>
      </c>
      <c r="B1159" s="32">
        <v>138.16918454999998</v>
      </c>
      <c r="C1159" s="32">
        <v>468770.25933869852</v>
      </c>
      <c r="D1159" s="32">
        <f>C1159/Table1[[#This Row],[Std. Price ($)]]</f>
        <v>3392.7265393179059</v>
      </c>
      <c r="E1159" s="28">
        <v>760</v>
      </c>
      <c r="F1159" s="28">
        <f>Table1[[#This Row],[APU
(units)]]*(1+Table1[[#This Row],[APU Trend]])^0</f>
        <v>760</v>
      </c>
      <c r="G1159" s="28">
        <f>Table1[[#This Row],[APU
(units)]]*(1+Table1[[#This Row],[APU Trend]])^1</f>
        <v>684</v>
      </c>
      <c r="H1159" s="28">
        <f>Table1[[#This Row],[APU
(units)]]*(1+Table1[[#This Row],[APU Trend]])^2</f>
        <v>615.6</v>
      </c>
      <c r="I1159" s="55">
        <f>Table1[[#This Row],[APU
(units)]]*(1+Table1[[#This Row],[APU Trend]])^3</f>
        <v>554.04000000000008</v>
      </c>
      <c r="J1159" s="55">
        <f>Table1[[#This Row],[APU
(units)]]*(1+Table1[[#This Row],[APU Trend]])^4</f>
        <v>498.63600000000008</v>
      </c>
      <c r="K1159" s="55">
        <f>Table1[[#This Row],[APU
(units)]]*(1+Table1[[#This Row],[APU Trend]])^5</f>
        <v>448.77240000000012</v>
      </c>
      <c r="L1159" s="55">
        <f>Table1[[#This Row],[APU
(units)]]*(1+Table1[[#This Row],[APU Trend]])^6</f>
        <v>403.89516000000015</v>
      </c>
      <c r="M1159" s="55">
        <f>Table1[[#This Row],[APU
(units)]]*(1+Table1[[#This Row],[APU Trend]])^7</f>
        <v>363.50564400000007</v>
      </c>
      <c r="N1159" s="55">
        <f>Table1[[#This Row],[APU
(units)]]*(1+Table1[[#This Row],[APU Trend]])^8</f>
        <v>327.15507960000014</v>
      </c>
      <c r="O1159" s="55">
        <f>Table1[[#This Row],[APU
(units)]]*(1+Table1[[#This Row],[APU Trend]])^9</f>
        <v>294.43957164000011</v>
      </c>
      <c r="P1159" s="55">
        <f>Table1[[#This Row],[APU
(units)]]*(1+Table1[[#This Row],[APU Trend]])^10</f>
        <v>264.99561447600013</v>
      </c>
      <c r="Q1159" s="55">
        <f>Table1[[#This Row],[APU
(units)]]*(1+Table1[[#This Row],[APU Trend]])^11</f>
        <v>238.49605302840013</v>
      </c>
      <c r="R1159" s="55">
        <f>SUM(Table1[[#This Row],[Oct]:[September]])</f>
        <v>5453.5355227444006</v>
      </c>
      <c r="S1159" s="55">
        <f>Table1[[#This Row],[On-Hand Stock ($)]]*Table1[[#This Row],[APU Trend]]</f>
        <v>-46877.025933869852</v>
      </c>
      <c r="T1159" s="87">
        <v>-0.1</v>
      </c>
      <c r="U1159" s="87" t="b">
        <f>IF(AND(Table1[[#This Row],[INVENTROY SIZING]]&lt;0,Table1[[#This Row],[Lead Time (days)]]&lt;30),TRUE,FALSE)</f>
        <v>0</v>
      </c>
      <c r="V1159" s="28">
        <v>0.87</v>
      </c>
      <c r="W1159" s="28">
        <f>1.65+SQRT((30)*Table1[[#This Row],[Demand variability (COV)]])+(V1159*Table1[[#This Row],[APU
(units)]])^2</f>
        <v>437193.54755371646</v>
      </c>
      <c r="X1159" s="28">
        <f>(Table1[[#This Row],[INVENTORY IN UNITS ON HAND]]-W1159)*Table1[[#This Row],[Std. Price ($)]]</f>
        <v>-59937905.696679942</v>
      </c>
      <c r="Y1159" s="28">
        <v>1.39</v>
      </c>
      <c r="Z1159" s="28">
        <v>83</v>
      </c>
    </row>
    <row r="1160" spans="1:26" x14ac:dyDescent="0.15">
      <c r="A1160" s="31">
        <v>81938.128836303687</v>
      </c>
      <c r="B1160" s="32">
        <v>9.3266178699999998</v>
      </c>
      <c r="C1160" s="32">
        <v>1457.6532704023423</v>
      </c>
      <c r="D1160" s="32">
        <f>C1160/Table1[[#This Row],[Std. Price ($)]]</f>
        <v>156.28958865046138</v>
      </c>
      <c r="E1160" s="28">
        <v>1004</v>
      </c>
      <c r="F1160" s="28">
        <f>Table1[[#This Row],[APU
(units)]]*(1+Table1[[#This Row],[APU Trend]])^0</f>
        <v>1004</v>
      </c>
      <c r="G1160" s="28">
        <f>Table1[[#This Row],[APU
(units)]]*(1+Table1[[#This Row],[APU Trend]])^1</f>
        <v>602.4</v>
      </c>
      <c r="H1160" s="28">
        <f>Table1[[#This Row],[APU
(units)]]*(1+Table1[[#This Row],[APU Trend]])^2</f>
        <v>361.44</v>
      </c>
      <c r="I1160" s="55">
        <f>Table1[[#This Row],[APU
(units)]]*(1+Table1[[#This Row],[APU Trend]])^3</f>
        <v>216.864</v>
      </c>
      <c r="J1160" s="55">
        <f>Table1[[#This Row],[APU
(units)]]*(1+Table1[[#This Row],[APU Trend]])^4</f>
        <v>130.11839999999998</v>
      </c>
      <c r="K1160" s="55">
        <f>Table1[[#This Row],[APU
(units)]]*(1+Table1[[#This Row],[APU Trend]])^5</f>
        <v>78.071039999999996</v>
      </c>
      <c r="L1160" s="55">
        <f>Table1[[#This Row],[APU
(units)]]*(1+Table1[[#This Row],[APU Trend]])^6</f>
        <v>46.842623999999994</v>
      </c>
      <c r="M1160" s="55">
        <f>Table1[[#This Row],[APU
(units)]]*(1+Table1[[#This Row],[APU Trend]])^7</f>
        <v>28.105574399999998</v>
      </c>
      <c r="N1160" s="55">
        <f>Table1[[#This Row],[APU
(units)]]*(1+Table1[[#This Row],[APU Trend]])^8</f>
        <v>16.863344639999998</v>
      </c>
      <c r="O1160" s="55">
        <f>Table1[[#This Row],[APU
(units)]]*(1+Table1[[#This Row],[APU Trend]])^9</f>
        <v>10.118006783999999</v>
      </c>
      <c r="P1160" s="55">
        <f>Table1[[#This Row],[APU
(units)]]*(1+Table1[[#This Row],[APU Trend]])^10</f>
        <v>6.0708040703999995</v>
      </c>
      <c r="Q1160" s="55">
        <f>Table1[[#This Row],[APU
(units)]]*(1+Table1[[#This Row],[APU Trend]])^11</f>
        <v>3.6424824422399995</v>
      </c>
      <c r="R1160" s="55">
        <f>SUM(Table1[[#This Row],[Oct]:[September]])</f>
        <v>2504.5362763366397</v>
      </c>
      <c r="S1160" s="55">
        <f>Table1[[#This Row],[On-Hand Stock ($)]]*Table1[[#This Row],[APU Trend]]</f>
        <v>-583.06130816093696</v>
      </c>
      <c r="T1160" s="87">
        <v>-0.4</v>
      </c>
      <c r="U1160" s="87" t="b">
        <f>IF(AND(Table1[[#This Row],[INVENTROY SIZING]]&lt;0,Table1[[#This Row],[Lead Time (days)]]&lt;30),TRUE,FALSE)</f>
        <v>1</v>
      </c>
      <c r="V1160" s="28">
        <v>0.98</v>
      </c>
      <c r="W1160" s="28">
        <f>1.65+SQRT((30)*Table1[[#This Row],[Demand variability (COV)]])+(V1160*Table1[[#This Row],[APU
(units)]])^2</f>
        <v>968105.35449303139</v>
      </c>
      <c r="X1160" s="28">
        <f>(Table1[[#This Row],[INVENTORY IN UNITS ON HAND]]-W1160)*Table1[[#This Row],[Std. Price ($)]]</f>
        <v>-9027691.0459869895</v>
      </c>
      <c r="Y1160" s="28">
        <v>0.88</v>
      </c>
      <c r="Z1160" s="28">
        <v>5</v>
      </c>
    </row>
    <row r="1161" spans="1:26" x14ac:dyDescent="0.15">
      <c r="A1161" s="31">
        <v>42911.578721351754</v>
      </c>
      <c r="B1161" s="32">
        <v>6.4164948299999995</v>
      </c>
      <c r="C1161" s="32">
        <v>744.57903628566748</v>
      </c>
      <c r="D1161" s="32">
        <f>C1161/Table1[[#This Row],[Std. Price ($)]]</f>
        <v>116.04139892771761</v>
      </c>
      <c r="E1161" s="28">
        <v>744</v>
      </c>
      <c r="F1161" s="28">
        <f>Table1[[#This Row],[APU
(units)]]*(1+Table1[[#This Row],[APU Trend]])^0</f>
        <v>744</v>
      </c>
      <c r="G1161" s="28">
        <f>Table1[[#This Row],[APU
(units)]]*(1+Table1[[#This Row],[APU Trend]])^1</f>
        <v>446.4</v>
      </c>
      <c r="H1161" s="28">
        <f>Table1[[#This Row],[APU
(units)]]*(1+Table1[[#This Row],[APU Trend]])^2</f>
        <v>267.83999999999997</v>
      </c>
      <c r="I1161" s="55">
        <f>Table1[[#This Row],[APU
(units)]]*(1+Table1[[#This Row],[APU Trend]])^3</f>
        <v>160.70400000000001</v>
      </c>
      <c r="J1161" s="55">
        <f>Table1[[#This Row],[APU
(units)]]*(1+Table1[[#This Row],[APU Trend]])^4</f>
        <v>96.422399999999996</v>
      </c>
      <c r="K1161" s="55">
        <f>Table1[[#This Row],[APU
(units)]]*(1+Table1[[#This Row],[APU Trend]])^5</f>
        <v>57.853439999999999</v>
      </c>
      <c r="L1161" s="55">
        <f>Table1[[#This Row],[APU
(units)]]*(1+Table1[[#This Row],[APU Trend]])^6</f>
        <v>34.712063999999998</v>
      </c>
      <c r="M1161" s="55">
        <f>Table1[[#This Row],[APU
(units)]]*(1+Table1[[#This Row],[APU Trend]])^7</f>
        <v>20.827238399999999</v>
      </c>
      <c r="N1161" s="55">
        <f>Table1[[#This Row],[APU
(units)]]*(1+Table1[[#This Row],[APU Trend]])^8</f>
        <v>12.496343039999998</v>
      </c>
      <c r="O1161" s="55">
        <f>Table1[[#This Row],[APU
(units)]]*(1+Table1[[#This Row],[APU Trend]])^9</f>
        <v>7.4978058239999994</v>
      </c>
      <c r="P1161" s="55">
        <f>Table1[[#This Row],[APU
(units)]]*(1+Table1[[#This Row],[APU Trend]])^10</f>
        <v>4.4986834943999989</v>
      </c>
      <c r="Q1161" s="55">
        <f>Table1[[#This Row],[APU
(units)]]*(1+Table1[[#This Row],[APU Trend]])^11</f>
        <v>2.6992100966399994</v>
      </c>
      <c r="R1161" s="55">
        <f>SUM(Table1[[#This Row],[Oct]:[September]])</f>
        <v>1855.9511848550399</v>
      </c>
      <c r="S1161" s="55">
        <f>Table1[[#This Row],[On-Hand Stock ($)]]*Table1[[#This Row],[APU Trend]]</f>
        <v>-297.83161451426702</v>
      </c>
      <c r="T1161" s="87">
        <v>-0.4</v>
      </c>
      <c r="U1161" s="87" t="b">
        <f>IF(AND(Table1[[#This Row],[INVENTROY SIZING]]&lt;0,Table1[[#This Row],[Lead Time (days)]]&lt;30),TRUE,FALSE)</f>
        <v>1</v>
      </c>
      <c r="V1161" s="28">
        <v>1</v>
      </c>
      <c r="W1161" s="28">
        <f>1.65+SQRT((30)*Table1[[#This Row],[Demand variability (COV)]])+(V1161*Table1[[#This Row],[APU
(units)]])^2</f>
        <v>553541.15713558334</v>
      </c>
      <c r="X1161" s="28">
        <f>(Table1[[#This Row],[INVENTORY IN UNITS ON HAND]]-W1161)*Table1[[#This Row],[Std. Price ($)]]</f>
        <v>-3551049.3939164025</v>
      </c>
      <c r="Y1161" s="28">
        <v>0.41</v>
      </c>
      <c r="Z1161" s="28">
        <v>6</v>
      </c>
    </row>
    <row r="1162" spans="1:26" x14ac:dyDescent="0.15">
      <c r="A1162" s="31">
        <v>33552.627497281996</v>
      </c>
      <c r="B1162" s="32">
        <v>73.335685580000003</v>
      </c>
      <c r="C1162" s="32">
        <v>21243.10861945917</v>
      </c>
      <c r="D1162" s="32">
        <f>C1162/Table1[[#This Row],[Std. Price ($)]]</f>
        <v>289.66946243770519</v>
      </c>
      <c r="E1162" s="28">
        <v>752</v>
      </c>
      <c r="F1162" s="28">
        <f>Table1[[#This Row],[APU
(units)]]*(1+Table1[[#This Row],[APU Trend]])^0</f>
        <v>752</v>
      </c>
      <c r="G1162" s="28">
        <f>Table1[[#This Row],[APU
(units)]]*(1+Table1[[#This Row],[APU Trend]])^1</f>
        <v>300.8</v>
      </c>
      <c r="H1162" s="28">
        <f>Table1[[#This Row],[APU
(units)]]*(1+Table1[[#This Row],[APU Trend]])^2</f>
        <v>120.32000000000002</v>
      </c>
      <c r="I1162" s="55">
        <f>Table1[[#This Row],[APU
(units)]]*(1+Table1[[#This Row],[APU Trend]])^3</f>
        <v>48.128000000000014</v>
      </c>
      <c r="J1162" s="55">
        <f>Table1[[#This Row],[APU
(units)]]*(1+Table1[[#This Row],[APU Trend]])^4</f>
        <v>19.251200000000008</v>
      </c>
      <c r="K1162" s="55">
        <f>Table1[[#This Row],[APU
(units)]]*(1+Table1[[#This Row],[APU Trend]])^5</f>
        <v>7.7004800000000042</v>
      </c>
      <c r="L1162" s="55">
        <f>Table1[[#This Row],[APU
(units)]]*(1+Table1[[#This Row],[APU Trend]])^6</f>
        <v>3.080192000000002</v>
      </c>
      <c r="M1162" s="55">
        <f>Table1[[#This Row],[APU
(units)]]*(1+Table1[[#This Row],[APU Trend]])^7</f>
        <v>1.2320768000000009</v>
      </c>
      <c r="N1162" s="55">
        <f>Table1[[#This Row],[APU
(units)]]*(1+Table1[[#This Row],[APU Trend]])^8</f>
        <v>0.49283072000000044</v>
      </c>
      <c r="O1162" s="55">
        <f>Table1[[#This Row],[APU
(units)]]*(1+Table1[[#This Row],[APU Trend]])^9</f>
        <v>0.19713228800000018</v>
      </c>
      <c r="P1162" s="55">
        <f>Table1[[#This Row],[APU
(units)]]*(1+Table1[[#This Row],[APU Trend]])^10</f>
        <v>7.8852915200000082E-2</v>
      </c>
      <c r="Q1162" s="55">
        <f>Table1[[#This Row],[APU
(units)]]*(1+Table1[[#This Row],[APU Trend]])^11</f>
        <v>3.1541166080000037E-2</v>
      </c>
      <c r="R1162" s="55">
        <f>SUM(Table1[[#This Row],[Oct]:[September]])</f>
        <v>1253.3123058892795</v>
      </c>
      <c r="S1162" s="55">
        <f>Table1[[#This Row],[On-Hand Stock ($)]]*Table1[[#This Row],[APU Trend]]</f>
        <v>-12745.865171675501</v>
      </c>
      <c r="T1162" s="87">
        <v>-0.6</v>
      </c>
      <c r="U1162" s="87" t="b">
        <f>IF(AND(Table1[[#This Row],[INVENTROY SIZING]]&lt;0,Table1[[#This Row],[Lead Time (days)]]&lt;30),TRUE,FALSE)</f>
        <v>0</v>
      </c>
      <c r="V1162" s="28">
        <v>0.99</v>
      </c>
      <c r="W1162" s="28">
        <f>1.65+SQRT((30)*Table1[[#This Row],[Demand variability (COV)]])+(V1162*Table1[[#This Row],[APU
(units)]])^2</f>
        <v>554254.85901278746</v>
      </c>
      <c r="X1162" s="28">
        <f>(Table1[[#This Row],[INVENTORY IN UNITS ON HAND]]-W1162)*Table1[[#This Row],[Std. Price ($)]]</f>
        <v>-40625416.96312955</v>
      </c>
      <c r="Y1162" s="28">
        <v>0.25</v>
      </c>
      <c r="Z1162" s="28">
        <v>38</v>
      </c>
    </row>
    <row r="1163" spans="1:26" x14ac:dyDescent="0.15">
      <c r="A1163" s="31">
        <v>39789.332654386657</v>
      </c>
      <c r="B1163" s="32">
        <v>9.5959754599999982</v>
      </c>
      <c r="C1163" s="32">
        <v>2813.9122219077653</v>
      </c>
      <c r="D1163" s="32">
        <f>C1163/Table1[[#This Row],[Std. Price ($)]]</f>
        <v>293.23878886907511</v>
      </c>
      <c r="E1163" s="28">
        <v>688</v>
      </c>
      <c r="F1163" s="28">
        <f>Table1[[#This Row],[APU
(units)]]*(1+Table1[[#This Row],[APU Trend]])^0</f>
        <v>688</v>
      </c>
      <c r="G1163" s="28">
        <f>Table1[[#This Row],[APU
(units)]]*(1+Table1[[#This Row],[APU Trend]])^1</f>
        <v>825.6</v>
      </c>
      <c r="H1163" s="28">
        <f>Table1[[#This Row],[APU
(units)]]*(1+Table1[[#This Row],[APU Trend]])^2</f>
        <v>990.71999999999991</v>
      </c>
      <c r="I1163" s="55">
        <f>Table1[[#This Row],[APU
(units)]]*(1+Table1[[#This Row],[APU Trend]])^3</f>
        <v>1188.864</v>
      </c>
      <c r="J1163" s="55">
        <f>Table1[[#This Row],[APU
(units)]]*(1+Table1[[#This Row],[APU Trend]])^4</f>
        <v>1426.6368</v>
      </c>
      <c r="K1163" s="55">
        <f>Table1[[#This Row],[APU
(units)]]*(1+Table1[[#This Row],[APU Trend]])^5</f>
        <v>1711.96416</v>
      </c>
      <c r="L1163" s="55">
        <f>Table1[[#This Row],[APU
(units)]]*(1+Table1[[#This Row],[APU Trend]])^6</f>
        <v>2054.356992</v>
      </c>
      <c r="M1163" s="55">
        <f>Table1[[#This Row],[APU
(units)]]*(1+Table1[[#This Row],[APU Trend]])^7</f>
        <v>2465.2283903999996</v>
      </c>
      <c r="N1163" s="55">
        <f>Table1[[#This Row],[APU
(units)]]*(1+Table1[[#This Row],[APU Trend]])^8</f>
        <v>2958.2740684799996</v>
      </c>
      <c r="O1163" s="55">
        <f>Table1[[#This Row],[APU
(units)]]*(1+Table1[[#This Row],[APU Trend]])^9</f>
        <v>3549.9288821759997</v>
      </c>
      <c r="P1163" s="55">
        <f>Table1[[#This Row],[APU
(units)]]*(1+Table1[[#This Row],[APU Trend]])^10</f>
        <v>4259.9146586111992</v>
      </c>
      <c r="Q1163" s="55">
        <f>Table1[[#This Row],[APU
(units)]]*(1+Table1[[#This Row],[APU Trend]])^11</f>
        <v>5111.8975903334394</v>
      </c>
      <c r="R1163" s="55">
        <f>SUM(Table1[[#This Row],[Oct]:[September]])</f>
        <v>27231.385542000637</v>
      </c>
      <c r="S1163" s="55">
        <f>Table1[[#This Row],[On-Hand Stock ($)]]*Table1[[#This Row],[APU Trend]]</f>
        <v>562.78244438155309</v>
      </c>
      <c r="T1163" s="87">
        <v>0.2</v>
      </c>
      <c r="U1163" s="87" t="b">
        <f>IF(AND(Table1[[#This Row],[INVENTROY SIZING]]&lt;0,Table1[[#This Row],[Lead Time (days)]]&lt;30),TRUE,FALSE)</f>
        <v>0</v>
      </c>
      <c r="V1163" s="28">
        <v>1</v>
      </c>
      <c r="W1163" s="28">
        <f>1.65+SQRT((30)*Table1[[#This Row],[Demand variability (COV)]])+(V1163*Table1[[#This Row],[APU
(units)]])^2</f>
        <v>473349.19964786986</v>
      </c>
      <c r="X1163" s="28">
        <f>(Table1[[#This Row],[INVENTORY IN UNITS ON HAND]]-W1163)*Table1[[#This Row],[Std. Price ($)]]</f>
        <v>-4539433.3916096911</v>
      </c>
      <c r="Y1163" s="28">
        <v>0.42</v>
      </c>
      <c r="Z1163" s="28">
        <v>21</v>
      </c>
    </row>
    <row r="1164" spans="1:26" x14ac:dyDescent="0.15">
      <c r="A1164" s="31">
        <v>91222.740316086158</v>
      </c>
      <c r="B1164" s="32">
        <v>29.909298439999997</v>
      </c>
      <c r="C1164" s="32">
        <v>49157.520938330999</v>
      </c>
      <c r="D1164" s="32">
        <f>C1164/Table1[[#This Row],[Std. Price ($)]]</f>
        <v>1643.553125692473</v>
      </c>
      <c r="E1164" s="28">
        <v>786</v>
      </c>
      <c r="F1164" s="28">
        <f>Table1[[#This Row],[APU
(units)]]*(1+Table1[[#This Row],[APU Trend]])^0</f>
        <v>786</v>
      </c>
      <c r="G1164" s="28">
        <f>Table1[[#This Row],[APU
(units)]]*(1+Table1[[#This Row],[APU Trend]])^1</f>
        <v>628.80000000000007</v>
      </c>
      <c r="H1164" s="28">
        <f>Table1[[#This Row],[APU
(units)]]*(1+Table1[[#This Row],[APU Trend]])^2</f>
        <v>503.04000000000008</v>
      </c>
      <c r="I1164" s="55">
        <f>Table1[[#This Row],[APU
(units)]]*(1+Table1[[#This Row],[APU Trend]])^3</f>
        <v>402.43200000000007</v>
      </c>
      <c r="J1164" s="55">
        <f>Table1[[#This Row],[APU
(units)]]*(1+Table1[[#This Row],[APU Trend]])^4</f>
        <v>321.94560000000013</v>
      </c>
      <c r="K1164" s="55">
        <f>Table1[[#This Row],[APU
(units)]]*(1+Table1[[#This Row],[APU Trend]])^5</f>
        <v>257.55648000000014</v>
      </c>
      <c r="L1164" s="55">
        <f>Table1[[#This Row],[APU
(units)]]*(1+Table1[[#This Row],[APU Trend]])^6</f>
        <v>206.04518400000012</v>
      </c>
      <c r="M1164" s="55">
        <f>Table1[[#This Row],[APU
(units)]]*(1+Table1[[#This Row],[APU Trend]])^7</f>
        <v>164.83614720000011</v>
      </c>
      <c r="N1164" s="55">
        <f>Table1[[#This Row],[APU
(units)]]*(1+Table1[[#This Row],[APU Trend]])^8</f>
        <v>131.8689177600001</v>
      </c>
      <c r="O1164" s="55">
        <f>Table1[[#This Row],[APU
(units)]]*(1+Table1[[#This Row],[APU Trend]])^9</f>
        <v>105.4951342080001</v>
      </c>
      <c r="P1164" s="55">
        <f>Table1[[#This Row],[APU
(units)]]*(1+Table1[[#This Row],[APU Trend]])^10</f>
        <v>84.396107366400088</v>
      </c>
      <c r="Q1164" s="55">
        <f>Table1[[#This Row],[APU
(units)]]*(1+Table1[[#This Row],[APU Trend]])^11</f>
        <v>67.516885893120076</v>
      </c>
      <c r="R1164" s="55">
        <f>SUM(Table1[[#This Row],[Oct]:[September]])</f>
        <v>3659.9324564275212</v>
      </c>
      <c r="S1164" s="55">
        <f>Table1[[#This Row],[On-Hand Stock ($)]]*Table1[[#This Row],[APU Trend]]</f>
        <v>-9831.5041876661999</v>
      </c>
      <c r="T1164" s="87">
        <v>-0.2</v>
      </c>
      <c r="U1164" s="87" t="b">
        <f>IF(AND(Table1[[#This Row],[INVENTROY SIZING]]&lt;0,Table1[[#This Row],[Lead Time (days)]]&lt;30),TRUE,FALSE)</f>
        <v>0</v>
      </c>
      <c r="V1164" s="28">
        <v>0.99</v>
      </c>
      <c r="W1164" s="28">
        <f>1.65+SQRT((30)*Table1[[#This Row],[Demand variability (COV)]])+(V1164*Table1[[#This Row],[APU
(units)]])^2</f>
        <v>605507.2645966711</v>
      </c>
      <c r="X1164" s="28">
        <f>(Table1[[#This Row],[INVENTORY IN UNITS ON HAND]]-W1164)*Table1[[#This Row],[Std. Price ($)]]</f>
        <v>-18061139.96347155</v>
      </c>
      <c r="Y1164" s="28">
        <v>0.47</v>
      </c>
      <c r="Z1164" s="28">
        <v>108</v>
      </c>
    </row>
    <row r="1165" spans="1:26" x14ac:dyDescent="0.15">
      <c r="A1165" s="31">
        <v>52640.43787056455</v>
      </c>
      <c r="B1165" s="32">
        <v>7.4856558599999987</v>
      </c>
      <c r="C1165" s="32">
        <v>719.82583736308959</v>
      </c>
      <c r="D1165" s="32">
        <f>C1165/Table1[[#This Row],[Std. Price ($)]]</f>
        <v>96.160690636276414</v>
      </c>
      <c r="E1165" s="28">
        <v>624</v>
      </c>
      <c r="F1165" s="28">
        <f>Table1[[#This Row],[APU
(units)]]*(1+Table1[[#This Row],[APU Trend]])^0</f>
        <v>624</v>
      </c>
      <c r="G1165" s="28">
        <f>Table1[[#This Row],[APU
(units)]]*(1+Table1[[#This Row],[APU Trend]])^1</f>
        <v>1372.8000000000002</v>
      </c>
      <c r="H1165" s="28">
        <f>Table1[[#This Row],[APU
(units)]]*(1+Table1[[#This Row],[APU Trend]])^2</f>
        <v>3020.1600000000003</v>
      </c>
      <c r="I1165" s="55">
        <f>Table1[[#This Row],[APU
(units)]]*(1+Table1[[#This Row],[APU Trend]])^3</f>
        <v>6644.3520000000017</v>
      </c>
      <c r="J1165" s="55">
        <f>Table1[[#This Row],[APU
(units)]]*(1+Table1[[#This Row],[APU Trend]])^4</f>
        <v>14617.574400000003</v>
      </c>
      <c r="K1165" s="55">
        <f>Table1[[#This Row],[APU
(units)]]*(1+Table1[[#This Row],[APU Trend]])^5</f>
        <v>32158.663680000012</v>
      </c>
      <c r="L1165" s="55">
        <f>Table1[[#This Row],[APU
(units)]]*(1+Table1[[#This Row],[APU Trend]])^6</f>
        <v>70749.06009600003</v>
      </c>
      <c r="M1165" s="55">
        <f>Table1[[#This Row],[APU
(units)]]*(1+Table1[[#This Row],[APU Trend]])^7</f>
        <v>155647.9322112001</v>
      </c>
      <c r="N1165" s="55">
        <f>Table1[[#This Row],[APU
(units)]]*(1+Table1[[#This Row],[APU Trend]])^8</f>
        <v>342425.45086464018</v>
      </c>
      <c r="O1165" s="55">
        <f>Table1[[#This Row],[APU
(units)]]*(1+Table1[[#This Row],[APU Trend]])^9</f>
        <v>753335.99190220842</v>
      </c>
      <c r="P1165" s="55">
        <f>Table1[[#This Row],[APU
(units)]]*(1+Table1[[#This Row],[APU Trend]])^10</f>
        <v>1657339.1821848587</v>
      </c>
      <c r="Q1165" s="55">
        <f>Table1[[#This Row],[APU
(units)]]*(1+Table1[[#This Row],[APU Trend]])^11</f>
        <v>3646146.2008066899</v>
      </c>
      <c r="R1165" s="55">
        <f>SUM(Table1[[#This Row],[Oct]:[September]])</f>
        <v>6684081.3681455981</v>
      </c>
      <c r="S1165" s="55">
        <f>Table1[[#This Row],[On-Hand Stock ($)]]*Table1[[#This Row],[APU Trend]]</f>
        <v>863.79100483570744</v>
      </c>
      <c r="T1165" s="87">
        <v>1.2</v>
      </c>
      <c r="U1165" s="87" t="b">
        <f>IF(AND(Table1[[#This Row],[INVENTROY SIZING]]&lt;0,Table1[[#This Row],[Lead Time (days)]]&lt;30),TRUE,FALSE)</f>
        <v>0</v>
      </c>
      <c r="V1165" s="28">
        <v>1</v>
      </c>
      <c r="W1165" s="28">
        <f>1.65+SQRT((30)*Table1[[#This Row],[Demand variability (COV)]])+(V1165*Table1[[#This Row],[APU
(units)]])^2</f>
        <v>389381.67492235953</v>
      </c>
      <c r="X1165" s="28">
        <f>(Table1[[#This Row],[INVENTORY IN UNITS ON HAND]]-W1165)*Table1[[#This Row],[Std. Price ($)]]</f>
        <v>-2914057.3908218122</v>
      </c>
      <c r="Y1165" s="28">
        <v>0.54</v>
      </c>
      <c r="Z1165" s="28">
        <v>5</v>
      </c>
    </row>
    <row r="1166" spans="1:26" x14ac:dyDescent="0.15">
      <c r="A1166" s="31">
        <v>5461.5544907541725</v>
      </c>
      <c r="B1166" s="32">
        <v>7.1434016599999994</v>
      </c>
      <c r="C1166" s="32">
        <v>10193.404400387215</v>
      </c>
      <c r="D1166" s="32">
        <f>C1166/Table1[[#This Row],[Std. Price ($)]]</f>
        <v>1426.9678348714351</v>
      </c>
      <c r="E1166" s="28">
        <v>818</v>
      </c>
      <c r="F1166" s="28">
        <f>Table1[[#This Row],[APU
(units)]]*(1+Table1[[#This Row],[APU Trend]])^0</f>
        <v>818</v>
      </c>
      <c r="G1166" s="28">
        <f>Table1[[#This Row],[APU
(units)]]*(1+Table1[[#This Row],[APU Trend]])^1</f>
        <v>2045</v>
      </c>
      <c r="H1166" s="28">
        <f>Table1[[#This Row],[APU
(units)]]*(1+Table1[[#This Row],[APU Trend]])^2</f>
        <v>5112.5</v>
      </c>
      <c r="I1166" s="55">
        <f>Table1[[#This Row],[APU
(units)]]*(1+Table1[[#This Row],[APU Trend]])^3</f>
        <v>12781.25</v>
      </c>
      <c r="J1166" s="55">
        <f>Table1[[#This Row],[APU
(units)]]*(1+Table1[[#This Row],[APU Trend]])^4</f>
        <v>31953.125</v>
      </c>
      <c r="K1166" s="55">
        <f>Table1[[#This Row],[APU
(units)]]*(1+Table1[[#This Row],[APU Trend]])^5</f>
        <v>79882.8125</v>
      </c>
      <c r="L1166" s="55">
        <f>Table1[[#This Row],[APU
(units)]]*(1+Table1[[#This Row],[APU Trend]])^6</f>
        <v>199707.03125</v>
      </c>
      <c r="M1166" s="55">
        <f>Table1[[#This Row],[APU
(units)]]*(1+Table1[[#This Row],[APU Trend]])^7</f>
        <v>499267.578125</v>
      </c>
      <c r="N1166" s="55">
        <f>Table1[[#This Row],[APU
(units)]]*(1+Table1[[#This Row],[APU Trend]])^8</f>
        <v>1248168.9453125</v>
      </c>
      <c r="O1166" s="55">
        <f>Table1[[#This Row],[APU
(units)]]*(1+Table1[[#This Row],[APU Trend]])^9</f>
        <v>3120422.36328125</v>
      </c>
      <c r="P1166" s="55">
        <f>Table1[[#This Row],[APU
(units)]]*(1+Table1[[#This Row],[APU Trend]])^10</f>
        <v>7801055.908203125</v>
      </c>
      <c r="Q1166" s="55">
        <f>Table1[[#This Row],[APU
(units)]]*(1+Table1[[#This Row],[APU Trend]])^11</f>
        <v>19502639.770507812</v>
      </c>
      <c r="R1166" s="55">
        <f>SUM(Table1[[#This Row],[Oct]:[September]])</f>
        <v>32503854.284179688</v>
      </c>
      <c r="S1166" s="55">
        <f>Table1[[#This Row],[On-Hand Stock ($)]]*Table1[[#This Row],[APU Trend]]</f>
        <v>15290.106600580822</v>
      </c>
      <c r="T1166" s="87">
        <v>1.5</v>
      </c>
      <c r="U1166" s="87" t="b">
        <f>IF(AND(Table1[[#This Row],[INVENTROY SIZING]]&lt;0,Table1[[#This Row],[Lead Time (days)]]&lt;30),TRUE,FALSE)</f>
        <v>0</v>
      </c>
      <c r="V1166" s="28">
        <v>1</v>
      </c>
      <c r="W1166" s="28">
        <f>1.65+SQRT((30)*Table1[[#This Row],[Demand variability (COV)]])+(V1166*Table1[[#This Row],[APU
(units)]])^2</f>
        <v>669128.98166624981</v>
      </c>
      <c r="X1166" s="28">
        <f>(Table1[[#This Row],[INVENTORY IN UNITS ON HAND]]-W1166)*Table1[[#This Row],[Std. Price ($)]]</f>
        <v>-4769663.6739884112</v>
      </c>
      <c r="Y1166" s="28">
        <v>0.37</v>
      </c>
      <c r="Z1166" s="28">
        <v>88</v>
      </c>
    </row>
    <row r="1167" spans="1:26" x14ac:dyDescent="0.15">
      <c r="A1167" s="31">
        <v>55583.32874397347</v>
      </c>
      <c r="B1167" s="32">
        <v>14.547103819999998</v>
      </c>
      <c r="C1167" s="32">
        <v>1183.1301152981312</v>
      </c>
      <c r="D1167" s="32">
        <f>C1167/Table1[[#This Row],[Std. Price ($)]]</f>
        <v>81.330973500822324</v>
      </c>
      <c r="E1167" s="28">
        <v>752</v>
      </c>
      <c r="F1167" s="28">
        <f>Table1[[#This Row],[APU
(units)]]*(1+Table1[[#This Row],[APU Trend]])^0</f>
        <v>752</v>
      </c>
      <c r="G1167" s="28">
        <f>Table1[[#This Row],[APU
(units)]]*(1+Table1[[#This Row],[APU Trend]])^1</f>
        <v>676.80000000000007</v>
      </c>
      <c r="H1167" s="28">
        <f>Table1[[#This Row],[APU
(units)]]*(1+Table1[[#This Row],[APU Trend]])^2</f>
        <v>609.12</v>
      </c>
      <c r="I1167" s="55">
        <f>Table1[[#This Row],[APU
(units)]]*(1+Table1[[#This Row],[APU Trend]])^3</f>
        <v>548.20800000000008</v>
      </c>
      <c r="J1167" s="55">
        <f>Table1[[#This Row],[APU
(units)]]*(1+Table1[[#This Row],[APU Trend]])^4</f>
        <v>493.38720000000012</v>
      </c>
      <c r="K1167" s="55">
        <f>Table1[[#This Row],[APU
(units)]]*(1+Table1[[#This Row],[APU Trend]])^5</f>
        <v>444.04848000000015</v>
      </c>
      <c r="L1167" s="55">
        <f>Table1[[#This Row],[APU
(units)]]*(1+Table1[[#This Row],[APU Trend]])^6</f>
        <v>399.64363200000014</v>
      </c>
      <c r="M1167" s="55">
        <f>Table1[[#This Row],[APU
(units)]]*(1+Table1[[#This Row],[APU Trend]])^7</f>
        <v>359.6792688000001</v>
      </c>
      <c r="N1167" s="55">
        <f>Table1[[#This Row],[APU
(units)]]*(1+Table1[[#This Row],[APU Trend]])^8</f>
        <v>323.71134192000011</v>
      </c>
      <c r="O1167" s="55">
        <f>Table1[[#This Row],[APU
(units)]]*(1+Table1[[#This Row],[APU Trend]])^9</f>
        <v>291.34020772800011</v>
      </c>
      <c r="P1167" s="55">
        <f>Table1[[#This Row],[APU
(units)]]*(1+Table1[[#This Row],[APU Trend]])^10</f>
        <v>262.20618695520011</v>
      </c>
      <c r="Q1167" s="55">
        <f>Table1[[#This Row],[APU
(units)]]*(1+Table1[[#This Row],[APU Trend]])^11</f>
        <v>235.98556825968012</v>
      </c>
      <c r="R1167" s="55">
        <f>SUM(Table1[[#This Row],[Oct]:[September]])</f>
        <v>5396.129885662881</v>
      </c>
      <c r="S1167" s="55">
        <f>Table1[[#This Row],[On-Hand Stock ($)]]*Table1[[#This Row],[APU Trend]]</f>
        <v>-118.31301152981312</v>
      </c>
      <c r="T1167" s="87">
        <v>-0.1</v>
      </c>
      <c r="U1167" s="87" t="b">
        <f>IF(AND(Table1[[#This Row],[INVENTROY SIZING]]&lt;0,Table1[[#This Row],[Lead Time (days)]]&lt;30),TRUE,FALSE)</f>
        <v>1</v>
      </c>
      <c r="V1167" s="28">
        <v>0.98</v>
      </c>
      <c r="W1167" s="28">
        <f>1.65+SQRT((30)*Table1[[#This Row],[Demand variability (COV)]])+(V1167*Table1[[#This Row],[APU
(units)]])^2</f>
        <v>543115.24124786991</v>
      </c>
      <c r="X1167" s="28">
        <f>(Table1[[#This Row],[INVENTORY IN UNITS ON HAND]]-W1167)*Table1[[#This Row],[Std. Price ($)]]</f>
        <v>-7899570.6705418108</v>
      </c>
      <c r="Y1167" s="28">
        <v>0.42</v>
      </c>
      <c r="Z1167" s="28">
        <v>7</v>
      </c>
    </row>
    <row r="1168" spans="1:26" x14ac:dyDescent="0.15">
      <c r="A1168" s="31">
        <v>34575.365341073018</v>
      </c>
      <c r="B1168" s="32">
        <v>10.0867465</v>
      </c>
      <c r="C1168" s="32">
        <v>2580.9698667580628</v>
      </c>
      <c r="D1168" s="32">
        <f>C1168/Table1[[#This Row],[Std. Price ($)]]</f>
        <v>255.87734030572324</v>
      </c>
      <c r="E1168" s="28">
        <v>220</v>
      </c>
      <c r="F1168" s="28">
        <f>Table1[[#This Row],[APU
(units)]]*(1+Table1[[#This Row],[APU Trend]])^0</f>
        <v>220</v>
      </c>
      <c r="G1168" s="28">
        <f>Table1[[#This Row],[APU
(units)]]*(1+Table1[[#This Row],[APU Trend]])^1</f>
        <v>484.00000000000006</v>
      </c>
      <c r="H1168" s="28">
        <f>Table1[[#This Row],[APU
(units)]]*(1+Table1[[#This Row],[APU Trend]])^2</f>
        <v>1064.8000000000002</v>
      </c>
      <c r="I1168" s="55">
        <f>Table1[[#This Row],[APU
(units)]]*(1+Table1[[#This Row],[APU Trend]])^3</f>
        <v>2342.5600000000009</v>
      </c>
      <c r="J1168" s="55">
        <f>Table1[[#This Row],[APU
(units)]]*(1+Table1[[#This Row],[APU Trend]])^4</f>
        <v>5153.6320000000014</v>
      </c>
      <c r="K1168" s="55">
        <f>Table1[[#This Row],[APU
(units)]]*(1+Table1[[#This Row],[APU Trend]])^5</f>
        <v>11337.990400000004</v>
      </c>
      <c r="L1168" s="55">
        <f>Table1[[#This Row],[APU
(units)]]*(1+Table1[[#This Row],[APU Trend]])^6</f>
        <v>24943.578880000012</v>
      </c>
      <c r="M1168" s="55">
        <f>Table1[[#This Row],[APU
(units)]]*(1+Table1[[#This Row],[APU Trend]])^7</f>
        <v>54875.873536000036</v>
      </c>
      <c r="N1168" s="55">
        <f>Table1[[#This Row],[APU
(units)]]*(1+Table1[[#This Row],[APU Trend]])^8</f>
        <v>120726.92177920006</v>
      </c>
      <c r="O1168" s="55">
        <f>Table1[[#This Row],[APU
(units)]]*(1+Table1[[#This Row],[APU Trend]])^9</f>
        <v>265599.22791424015</v>
      </c>
      <c r="P1168" s="55">
        <f>Table1[[#This Row],[APU
(units)]]*(1+Table1[[#This Row],[APU Trend]])^10</f>
        <v>584318.30141132837</v>
      </c>
      <c r="Q1168" s="55">
        <f>Table1[[#This Row],[APU
(units)]]*(1+Table1[[#This Row],[APU Trend]])^11</f>
        <v>1285500.2631049226</v>
      </c>
      <c r="R1168" s="55">
        <f>SUM(Table1[[#This Row],[Oct]:[September]])</f>
        <v>2356567.1490256912</v>
      </c>
      <c r="S1168" s="55">
        <f>Table1[[#This Row],[On-Hand Stock ($)]]*Table1[[#This Row],[APU Trend]]</f>
        <v>3097.1638401096752</v>
      </c>
      <c r="T1168" s="87">
        <v>1.2</v>
      </c>
      <c r="U1168" s="87" t="b">
        <f>IF(AND(Table1[[#This Row],[INVENTROY SIZING]]&lt;0,Table1[[#This Row],[Lead Time (days)]]&lt;30),TRUE,FALSE)</f>
        <v>0</v>
      </c>
      <c r="V1168" s="28">
        <v>0.9</v>
      </c>
      <c r="W1168" s="28">
        <f>1.65+SQRT((30)*Table1[[#This Row],[Demand variability (COV)]])+(V1168*Table1[[#This Row],[APU
(units)]])^2</f>
        <v>39212.978028384226</v>
      </c>
      <c r="X1168" s="28">
        <f>(Table1[[#This Row],[INVENTORY IN UNITS ON HAND]]-W1168)*Table1[[#This Row],[Std. Price ($)]]</f>
        <v>-392950.39901562349</v>
      </c>
      <c r="Y1168" s="28">
        <v>1.79</v>
      </c>
      <c r="Z1168" s="28">
        <v>16</v>
      </c>
    </row>
    <row r="1169" spans="1:26" x14ac:dyDescent="0.15">
      <c r="A1169" s="31">
        <v>21392.919570331793</v>
      </c>
      <c r="B1169" s="32">
        <v>8.5335800499999994</v>
      </c>
      <c r="C1169" s="32">
        <v>1674.4111804520758</v>
      </c>
      <c r="D1169" s="32">
        <f>C1169/Table1[[#This Row],[Std. Price ($)]]</f>
        <v>196.21438723740289</v>
      </c>
      <c r="E1169" s="28">
        <v>1076</v>
      </c>
      <c r="F1169" s="28">
        <f>Table1[[#This Row],[APU
(units)]]*(1+Table1[[#This Row],[APU Trend]])^0</f>
        <v>1076</v>
      </c>
      <c r="G1169" s="28">
        <f>Table1[[#This Row],[APU
(units)]]*(1+Table1[[#This Row],[APU Trend]])^1</f>
        <v>1936.8</v>
      </c>
      <c r="H1169" s="28">
        <f>Table1[[#This Row],[APU
(units)]]*(1+Table1[[#This Row],[APU Trend]])^2</f>
        <v>3486.2400000000002</v>
      </c>
      <c r="I1169" s="55">
        <f>Table1[[#This Row],[APU
(units)]]*(1+Table1[[#This Row],[APU Trend]])^3</f>
        <v>6275.2320000000009</v>
      </c>
      <c r="J1169" s="55">
        <f>Table1[[#This Row],[APU
(units)]]*(1+Table1[[#This Row],[APU Trend]])^4</f>
        <v>11295.417600000002</v>
      </c>
      <c r="K1169" s="55">
        <f>Table1[[#This Row],[APU
(units)]]*(1+Table1[[#This Row],[APU Trend]])^5</f>
        <v>20331.751680000005</v>
      </c>
      <c r="L1169" s="55">
        <f>Table1[[#This Row],[APU
(units)]]*(1+Table1[[#This Row],[APU Trend]])^6</f>
        <v>36597.153024000014</v>
      </c>
      <c r="M1169" s="55">
        <f>Table1[[#This Row],[APU
(units)]]*(1+Table1[[#This Row],[APU Trend]])^7</f>
        <v>65874.875443200013</v>
      </c>
      <c r="N1169" s="55">
        <f>Table1[[#This Row],[APU
(units)]]*(1+Table1[[#This Row],[APU Trend]])^8</f>
        <v>118574.77579776004</v>
      </c>
      <c r="O1169" s="55">
        <f>Table1[[#This Row],[APU
(units)]]*(1+Table1[[#This Row],[APU Trend]])^9</f>
        <v>213434.59643596807</v>
      </c>
      <c r="P1169" s="55">
        <f>Table1[[#This Row],[APU
(units)]]*(1+Table1[[#This Row],[APU Trend]])^10</f>
        <v>384182.27358474256</v>
      </c>
      <c r="Q1169" s="55">
        <f>Table1[[#This Row],[APU
(units)]]*(1+Table1[[#This Row],[APU Trend]])^11</f>
        <v>691528.09245253669</v>
      </c>
      <c r="R1169" s="55">
        <f>SUM(Table1[[#This Row],[Oct]:[September]])</f>
        <v>1554593.2080182075</v>
      </c>
      <c r="S1169" s="55">
        <f>Table1[[#This Row],[On-Hand Stock ($)]]*Table1[[#This Row],[APU Trend]]</f>
        <v>1339.5289443616607</v>
      </c>
      <c r="T1169" s="87">
        <v>0.8</v>
      </c>
      <c r="U1169" s="87" t="b">
        <f>IF(AND(Table1[[#This Row],[INVENTROY SIZING]]&lt;0,Table1[[#This Row],[Lead Time (days)]]&lt;30),TRUE,FALSE)</f>
        <v>0</v>
      </c>
      <c r="V1169" s="28">
        <v>1</v>
      </c>
      <c r="W1169" s="28">
        <f>1.65+SQRT((30)*Table1[[#This Row],[Demand variability (COV)]])+(V1169*Table1[[#This Row],[APU
(units)]])^2</f>
        <v>1157783.2356960175</v>
      </c>
      <c r="X1169" s="28">
        <f>(Table1[[#This Row],[INVENTORY IN UNITS ON HAND]]-W1169)*Table1[[#This Row],[Std. Price ($)]]</f>
        <v>-9878361.511179531</v>
      </c>
      <c r="Y1169" s="28">
        <v>1.04</v>
      </c>
      <c r="Z1169" s="28">
        <v>5</v>
      </c>
    </row>
    <row r="1170" spans="1:26" x14ac:dyDescent="0.15">
      <c r="A1170" s="31">
        <v>1093.5666688888568</v>
      </c>
      <c r="B1170" s="32">
        <v>16.867848219999999</v>
      </c>
      <c r="C1170" s="32">
        <v>12014.153205368721</v>
      </c>
      <c r="D1170" s="32">
        <f>C1170/Table1[[#This Row],[Std. Price ($)]]</f>
        <v>712.25167838086713</v>
      </c>
      <c r="E1170" s="28">
        <v>752</v>
      </c>
      <c r="F1170" s="28">
        <f>Table1[[#This Row],[APU
(units)]]*(1+Table1[[#This Row],[APU Trend]])^0</f>
        <v>752</v>
      </c>
      <c r="G1170" s="28">
        <f>Table1[[#This Row],[APU
(units)]]*(1+Table1[[#This Row],[APU Trend]])^1</f>
        <v>902.4</v>
      </c>
      <c r="H1170" s="28">
        <f>Table1[[#This Row],[APU
(units)]]*(1+Table1[[#This Row],[APU Trend]])^2</f>
        <v>1082.8799999999999</v>
      </c>
      <c r="I1170" s="55">
        <f>Table1[[#This Row],[APU
(units)]]*(1+Table1[[#This Row],[APU Trend]])^3</f>
        <v>1299.4559999999999</v>
      </c>
      <c r="J1170" s="55">
        <f>Table1[[#This Row],[APU
(units)]]*(1+Table1[[#This Row],[APU Trend]])^4</f>
        <v>1559.3471999999999</v>
      </c>
      <c r="K1170" s="55">
        <f>Table1[[#This Row],[APU
(units)]]*(1+Table1[[#This Row],[APU Trend]])^5</f>
        <v>1871.2166399999999</v>
      </c>
      <c r="L1170" s="55">
        <f>Table1[[#This Row],[APU
(units)]]*(1+Table1[[#This Row],[APU Trend]])^6</f>
        <v>2245.4599679999997</v>
      </c>
      <c r="M1170" s="55">
        <f>Table1[[#This Row],[APU
(units)]]*(1+Table1[[#This Row],[APU Trend]])^7</f>
        <v>2694.5519615999997</v>
      </c>
      <c r="N1170" s="55">
        <f>Table1[[#This Row],[APU
(units)]]*(1+Table1[[#This Row],[APU Trend]])^8</f>
        <v>3233.4623539199997</v>
      </c>
      <c r="O1170" s="55">
        <f>Table1[[#This Row],[APU
(units)]]*(1+Table1[[#This Row],[APU Trend]])^9</f>
        <v>3880.1548247039996</v>
      </c>
      <c r="P1170" s="55">
        <f>Table1[[#This Row],[APU
(units)]]*(1+Table1[[#This Row],[APU Trend]])^10</f>
        <v>4656.1857896447991</v>
      </c>
      <c r="Q1170" s="55">
        <f>Table1[[#This Row],[APU
(units)]]*(1+Table1[[#This Row],[APU Trend]])^11</f>
        <v>5587.4229475737593</v>
      </c>
      <c r="R1170" s="55">
        <f>SUM(Table1[[#This Row],[Oct]:[September]])</f>
        <v>29764.537685442556</v>
      </c>
      <c r="S1170" s="55">
        <f>Table1[[#This Row],[On-Hand Stock ($)]]*Table1[[#This Row],[APU Trend]]</f>
        <v>2402.8306410737441</v>
      </c>
      <c r="T1170" s="87">
        <v>0.2</v>
      </c>
      <c r="U1170" s="87" t="b">
        <f>IF(AND(Table1[[#This Row],[INVENTROY SIZING]]&lt;0,Table1[[#This Row],[Lead Time (days)]]&lt;30),TRUE,FALSE)</f>
        <v>0</v>
      </c>
      <c r="V1170" s="28">
        <v>0.95</v>
      </c>
      <c r="W1170" s="28">
        <f>1.65+SQRT((30)*Table1[[#This Row],[Demand variability (COV)]])+(V1170*Table1[[#This Row],[APU
(units)]])^2</f>
        <v>510374.64914887195</v>
      </c>
      <c r="X1170" s="28">
        <f>(Table1[[#This Row],[INVENTORY IN UNITS ON HAND]]-W1170)*Table1[[#This Row],[Std. Price ($)]]</f>
        <v>-8596907.9639735539</v>
      </c>
      <c r="Y1170" s="28">
        <v>1.06</v>
      </c>
      <c r="Z1170" s="28">
        <v>22</v>
      </c>
    </row>
    <row r="1171" spans="1:26" x14ac:dyDescent="0.15">
      <c r="A1171" s="31">
        <v>12389.932217763044</v>
      </c>
      <c r="B1171" s="32">
        <v>138.16918454999998</v>
      </c>
      <c r="C1171" s="32">
        <v>335783.92980631714</v>
      </c>
      <c r="D1171" s="32">
        <f>C1171/Table1[[#This Row],[Std. Price ($)]]</f>
        <v>2430.2374722694067</v>
      </c>
      <c r="E1171" s="28">
        <v>752</v>
      </c>
      <c r="F1171" s="28">
        <f>Table1[[#This Row],[APU
(units)]]*(1+Table1[[#This Row],[APU Trend]])^0</f>
        <v>752</v>
      </c>
      <c r="G1171" s="28">
        <f>Table1[[#This Row],[APU
(units)]]*(1+Table1[[#This Row],[APU Trend]])^1</f>
        <v>1654.4</v>
      </c>
      <c r="H1171" s="28">
        <f>Table1[[#This Row],[APU
(units)]]*(1+Table1[[#This Row],[APU Trend]])^2</f>
        <v>3639.6800000000007</v>
      </c>
      <c r="I1171" s="55">
        <f>Table1[[#This Row],[APU
(units)]]*(1+Table1[[#This Row],[APU Trend]])^3</f>
        <v>8007.2960000000021</v>
      </c>
      <c r="J1171" s="55">
        <f>Table1[[#This Row],[APU
(units)]]*(1+Table1[[#This Row],[APU Trend]])^4</f>
        <v>17616.051200000005</v>
      </c>
      <c r="K1171" s="55">
        <f>Table1[[#This Row],[APU
(units)]]*(1+Table1[[#This Row],[APU Trend]])^5</f>
        <v>38755.312640000011</v>
      </c>
      <c r="L1171" s="55">
        <f>Table1[[#This Row],[APU
(units)]]*(1+Table1[[#This Row],[APU Trend]])^6</f>
        <v>85261.687808000046</v>
      </c>
      <c r="M1171" s="55">
        <f>Table1[[#This Row],[APU
(units)]]*(1+Table1[[#This Row],[APU Trend]])^7</f>
        <v>187575.71317760012</v>
      </c>
      <c r="N1171" s="55">
        <f>Table1[[#This Row],[APU
(units)]]*(1+Table1[[#This Row],[APU Trend]])^8</f>
        <v>412666.5689907202</v>
      </c>
      <c r="O1171" s="55">
        <f>Table1[[#This Row],[APU
(units)]]*(1+Table1[[#This Row],[APU Trend]])^9</f>
        <v>907866.45177958452</v>
      </c>
      <c r="P1171" s="55">
        <f>Table1[[#This Row],[APU
(units)]]*(1+Table1[[#This Row],[APU Trend]])^10</f>
        <v>1997306.1939150863</v>
      </c>
      <c r="Q1171" s="55">
        <f>Table1[[#This Row],[APU
(units)]]*(1+Table1[[#This Row],[APU Trend]])^11</f>
        <v>4394073.6266131904</v>
      </c>
      <c r="R1171" s="55">
        <f>SUM(Table1[[#This Row],[Oct]:[September]])</f>
        <v>8055174.9821241815</v>
      </c>
      <c r="S1171" s="55">
        <f>Table1[[#This Row],[On-Hand Stock ($)]]*Table1[[#This Row],[APU Trend]]</f>
        <v>402940.71576758055</v>
      </c>
      <c r="T1171" s="87">
        <v>1.2</v>
      </c>
      <c r="U1171" s="87" t="b">
        <f>IF(AND(Table1[[#This Row],[INVENTROY SIZING]]&lt;0,Table1[[#This Row],[Lead Time (days)]]&lt;30),TRUE,FALSE)</f>
        <v>0</v>
      </c>
      <c r="V1171" s="28">
        <v>1</v>
      </c>
      <c r="W1171" s="28">
        <f>1.65+SQRT((30)*Table1[[#This Row],[Demand variability (COV)]])+(V1171*Table1[[#This Row],[APU
(units)]])^2</f>
        <v>565511.2891488719</v>
      </c>
      <c r="X1171" s="28">
        <f>(Table1[[#This Row],[INVENTORY IN UNITS ON HAND]]-W1171)*Table1[[#This Row],[Std. Price ($)]]</f>
        <v>-77800449.745712563</v>
      </c>
      <c r="Y1171" s="28">
        <v>1.06</v>
      </c>
      <c r="Z1171" s="28">
        <v>79</v>
      </c>
    </row>
    <row r="1172" spans="1:26" x14ac:dyDescent="0.15">
      <c r="A1172" s="31">
        <v>49928.212458138391</v>
      </c>
      <c r="B1172" s="32">
        <v>5.1056372499999991</v>
      </c>
      <c r="C1172" s="32">
        <v>2538.6502951323268</v>
      </c>
      <c r="D1172" s="32">
        <f>C1172/Table1[[#This Row],[Std. Price ($)]]</f>
        <v>497.22496347195982</v>
      </c>
      <c r="E1172" s="28">
        <v>372</v>
      </c>
      <c r="F1172" s="28">
        <f>Table1[[#This Row],[APU
(units)]]*(1+Table1[[#This Row],[APU Trend]])^0</f>
        <v>372</v>
      </c>
      <c r="G1172" s="28">
        <f>Table1[[#This Row],[APU
(units)]]*(1+Table1[[#This Row],[APU Trend]])^1</f>
        <v>223.2</v>
      </c>
      <c r="H1172" s="28">
        <f>Table1[[#This Row],[APU
(units)]]*(1+Table1[[#This Row],[APU Trend]])^2</f>
        <v>133.91999999999999</v>
      </c>
      <c r="I1172" s="55">
        <f>Table1[[#This Row],[APU
(units)]]*(1+Table1[[#This Row],[APU Trend]])^3</f>
        <v>80.352000000000004</v>
      </c>
      <c r="J1172" s="55">
        <f>Table1[[#This Row],[APU
(units)]]*(1+Table1[[#This Row],[APU Trend]])^4</f>
        <v>48.211199999999998</v>
      </c>
      <c r="K1172" s="55">
        <f>Table1[[#This Row],[APU
(units)]]*(1+Table1[[#This Row],[APU Trend]])^5</f>
        <v>28.92672</v>
      </c>
      <c r="L1172" s="55">
        <f>Table1[[#This Row],[APU
(units)]]*(1+Table1[[#This Row],[APU Trend]])^6</f>
        <v>17.356031999999999</v>
      </c>
      <c r="M1172" s="55">
        <f>Table1[[#This Row],[APU
(units)]]*(1+Table1[[#This Row],[APU Trend]])^7</f>
        <v>10.413619199999999</v>
      </c>
      <c r="N1172" s="55">
        <f>Table1[[#This Row],[APU
(units)]]*(1+Table1[[#This Row],[APU Trend]])^8</f>
        <v>6.2481715199999988</v>
      </c>
      <c r="O1172" s="55">
        <f>Table1[[#This Row],[APU
(units)]]*(1+Table1[[#This Row],[APU Trend]])^9</f>
        <v>3.7489029119999997</v>
      </c>
      <c r="P1172" s="55">
        <f>Table1[[#This Row],[APU
(units)]]*(1+Table1[[#This Row],[APU Trend]])^10</f>
        <v>2.2493417471999995</v>
      </c>
      <c r="Q1172" s="55">
        <f>Table1[[#This Row],[APU
(units)]]*(1+Table1[[#This Row],[APU Trend]])^11</f>
        <v>1.3496050483199997</v>
      </c>
      <c r="R1172" s="55">
        <f>SUM(Table1[[#This Row],[Oct]:[September]])</f>
        <v>927.97559242751993</v>
      </c>
      <c r="S1172" s="55">
        <f>Table1[[#This Row],[On-Hand Stock ($)]]*Table1[[#This Row],[APU Trend]]</f>
        <v>-1015.4601180529307</v>
      </c>
      <c r="T1172" s="87">
        <v>-0.4</v>
      </c>
      <c r="U1172" s="87" t="b">
        <f>IF(AND(Table1[[#This Row],[INVENTROY SIZING]]&lt;0,Table1[[#This Row],[Lead Time (days)]]&lt;30),TRUE,FALSE)</f>
        <v>1</v>
      </c>
      <c r="V1172" s="28">
        <v>0.88</v>
      </c>
      <c r="W1172" s="28">
        <f>1.65+SQRT((30)*Table1[[#This Row],[Demand variability (COV)]])+(V1172*Table1[[#This Row],[APU
(units)]])^2</f>
        <v>107172.81505297915</v>
      </c>
      <c r="X1172" s="28">
        <f>(Table1[[#This Row],[INVENTORY IN UNITS ON HAND]]-W1172)*Table1[[#This Row],[Std. Price ($)]]</f>
        <v>-544646.86642671865</v>
      </c>
      <c r="Y1172" s="28">
        <v>1.45</v>
      </c>
      <c r="Z1172" s="28">
        <v>21</v>
      </c>
    </row>
    <row r="1173" spans="1:26" x14ac:dyDescent="0.15">
      <c r="A1173" s="31">
        <v>43049.369735330481</v>
      </c>
      <c r="B1173" s="32">
        <v>16.033068579999998</v>
      </c>
      <c r="C1173" s="32">
        <v>12418.641312155149</v>
      </c>
      <c r="D1173" s="32">
        <f>C1173/Table1[[#This Row],[Std. Price ($)]]</f>
        <v>774.56422332319062</v>
      </c>
      <c r="E1173" s="28">
        <v>1230</v>
      </c>
      <c r="F1173" s="28">
        <f>Table1[[#This Row],[APU
(units)]]*(1+Table1[[#This Row],[APU Trend]])^0</f>
        <v>1230</v>
      </c>
      <c r="G1173" s="28">
        <f>Table1[[#This Row],[APU
(units)]]*(1+Table1[[#This Row],[APU Trend]])^1</f>
        <v>1476</v>
      </c>
      <c r="H1173" s="28">
        <f>Table1[[#This Row],[APU
(units)]]*(1+Table1[[#This Row],[APU Trend]])^2</f>
        <v>1771.2</v>
      </c>
      <c r="I1173" s="55">
        <f>Table1[[#This Row],[APU
(units)]]*(1+Table1[[#This Row],[APU Trend]])^3</f>
        <v>2125.44</v>
      </c>
      <c r="J1173" s="55">
        <f>Table1[[#This Row],[APU
(units)]]*(1+Table1[[#This Row],[APU Trend]])^4</f>
        <v>2550.5279999999998</v>
      </c>
      <c r="K1173" s="55">
        <f>Table1[[#This Row],[APU
(units)]]*(1+Table1[[#This Row],[APU Trend]])^5</f>
        <v>3060.6335999999997</v>
      </c>
      <c r="L1173" s="55">
        <f>Table1[[#This Row],[APU
(units)]]*(1+Table1[[#This Row],[APU Trend]])^6</f>
        <v>3672.7603199999999</v>
      </c>
      <c r="M1173" s="55">
        <f>Table1[[#This Row],[APU
(units)]]*(1+Table1[[#This Row],[APU Trend]])^7</f>
        <v>4407.3123839999998</v>
      </c>
      <c r="N1173" s="55">
        <f>Table1[[#This Row],[APU
(units)]]*(1+Table1[[#This Row],[APU Trend]])^8</f>
        <v>5288.7748607999993</v>
      </c>
      <c r="O1173" s="55">
        <f>Table1[[#This Row],[APU
(units)]]*(1+Table1[[#This Row],[APU Trend]])^9</f>
        <v>6346.5298329599991</v>
      </c>
      <c r="P1173" s="55">
        <f>Table1[[#This Row],[APU
(units)]]*(1+Table1[[#This Row],[APU Trend]])^10</f>
        <v>7615.8357995519991</v>
      </c>
      <c r="Q1173" s="55">
        <f>Table1[[#This Row],[APU
(units)]]*(1+Table1[[#This Row],[APU Trend]])^11</f>
        <v>9139.0029594623993</v>
      </c>
      <c r="R1173" s="55">
        <f>SUM(Table1[[#This Row],[Oct]:[September]])</f>
        <v>48684.017756774396</v>
      </c>
      <c r="S1173" s="55">
        <f>Table1[[#This Row],[On-Hand Stock ($)]]*Table1[[#This Row],[APU Trend]]</f>
        <v>2483.7282624310301</v>
      </c>
      <c r="T1173" s="87">
        <v>0.2</v>
      </c>
      <c r="U1173" s="87" t="b">
        <f>IF(AND(Table1[[#This Row],[INVENTROY SIZING]]&lt;0,Table1[[#This Row],[Lead Time (days)]]&lt;30),TRUE,FALSE)</f>
        <v>0</v>
      </c>
      <c r="V1173" s="28">
        <v>1</v>
      </c>
      <c r="W1173" s="28">
        <f>1.65+SQRT((30)*Table1[[#This Row],[Demand variability (COV)]])+(V1173*Table1[[#This Row],[APU
(units)]])^2</f>
        <v>1512907.208776844</v>
      </c>
      <c r="X1173" s="28">
        <f>(Table1[[#This Row],[INVENTORY IN UNITS ON HAND]]-W1173)*Table1[[#This Row],[Std. Price ($)]]</f>
        <v>-24244126.39218336</v>
      </c>
      <c r="Y1173" s="28">
        <v>1.03</v>
      </c>
      <c r="Z1173" s="28">
        <v>15</v>
      </c>
    </row>
    <row r="1174" spans="1:26" x14ac:dyDescent="0.15">
      <c r="A1174" s="31">
        <v>93423.308766219488</v>
      </c>
      <c r="B1174" s="32">
        <v>8.0581999999999994</v>
      </c>
      <c r="C1174" s="32">
        <v>1792.3501499904</v>
      </c>
      <c r="D1174" s="32">
        <f>C1174/Table1[[#This Row],[Std. Price ($)]]</f>
        <v>222.42562234623119</v>
      </c>
      <c r="E1174" s="28">
        <v>624</v>
      </c>
      <c r="F1174" s="28">
        <f>Table1[[#This Row],[APU
(units)]]*(1+Table1[[#This Row],[APU Trend]])^0</f>
        <v>624</v>
      </c>
      <c r="G1174" s="28">
        <f>Table1[[#This Row],[APU
(units)]]*(1+Table1[[#This Row],[APU Trend]])^1</f>
        <v>873.59999999999991</v>
      </c>
      <c r="H1174" s="28">
        <f>Table1[[#This Row],[APU
(units)]]*(1+Table1[[#This Row],[APU Trend]])^2</f>
        <v>1223.0399999999997</v>
      </c>
      <c r="I1174" s="55">
        <f>Table1[[#This Row],[APU
(units)]]*(1+Table1[[#This Row],[APU Trend]])^3</f>
        <v>1712.2559999999996</v>
      </c>
      <c r="J1174" s="55">
        <f>Table1[[#This Row],[APU
(units)]]*(1+Table1[[#This Row],[APU Trend]])^4</f>
        <v>2397.1583999999993</v>
      </c>
      <c r="K1174" s="55">
        <f>Table1[[#This Row],[APU
(units)]]*(1+Table1[[#This Row],[APU Trend]])^5</f>
        <v>3356.0217599999987</v>
      </c>
      <c r="L1174" s="55">
        <f>Table1[[#This Row],[APU
(units)]]*(1+Table1[[#This Row],[APU Trend]])^6</f>
        <v>4698.4304639999982</v>
      </c>
      <c r="M1174" s="55">
        <f>Table1[[#This Row],[APU
(units)]]*(1+Table1[[#This Row],[APU Trend]])^7</f>
        <v>6577.8026495999957</v>
      </c>
      <c r="N1174" s="55">
        <f>Table1[[#This Row],[APU
(units)]]*(1+Table1[[#This Row],[APU Trend]])^8</f>
        <v>9208.9237094399941</v>
      </c>
      <c r="O1174" s="55">
        <f>Table1[[#This Row],[APU
(units)]]*(1+Table1[[#This Row],[APU Trend]])^9</f>
        <v>12892.493193215991</v>
      </c>
      <c r="P1174" s="55">
        <f>Table1[[#This Row],[APU
(units)]]*(1+Table1[[#This Row],[APU Trend]])^10</f>
        <v>18049.490470502387</v>
      </c>
      <c r="Q1174" s="55">
        <f>Table1[[#This Row],[APU
(units)]]*(1+Table1[[#This Row],[APU Trend]])^11</f>
        <v>25269.286658703339</v>
      </c>
      <c r="R1174" s="55">
        <f>SUM(Table1[[#This Row],[Oct]:[September]])</f>
        <v>86882.503305461694</v>
      </c>
      <c r="S1174" s="55">
        <f>Table1[[#This Row],[On-Hand Stock ($)]]*Table1[[#This Row],[APU Trend]]</f>
        <v>716.94005999616002</v>
      </c>
      <c r="T1174" s="87">
        <v>0.4</v>
      </c>
      <c r="U1174" s="87" t="b">
        <f>IF(AND(Table1[[#This Row],[INVENTROY SIZING]]&lt;0,Table1[[#This Row],[Lead Time (days)]]&lt;30),TRUE,FALSE)</f>
        <v>0</v>
      </c>
      <c r="V1174" s="28">
        <v>1</v>
      </c>
      <c r="W1174" s="28">
        <f>1.65+SQRT((30)*Table1[[#This Row],[Demand variability (COV)]])+(V1174*Table1[[#This Row],[APU
(units)]])^2</f>
        <v>389381.82133072295</v>
      </c>
      <c r="X1174" s="28">
        <f>(Table1[[#This Row],[INVENTORY IN UNITS ON HAND]]-W1174)*Table1[[#This Row],[Std. Price ($)]]</f>
        <v>-3135924.2424972411</v>
      </c>
      <c r="Y1174" s="28">
        <v>0.57999999999999996</v>
      </c>
      <c r="Z1174" s="28">
        <v>16</v>
      </c>
    </row>
    <row r="1175" spans="1:26" x14ac:dyDescent="0.15">
      <c r="A1175" s="31">
        <v>56666.551273346158</v>
      </c>
      <c r="B1175" s="32">
        <v>30.727298189999999</v>
      </c>
      <c r="C1175" s="32">
        <v>3013.0604857926751</v>
      </c>
      <c r="D1175" s="32">
        <f>C1175/Table1[[#This Row],[Std. Price ($)]]</f>
        <v>98.058100232621698</v>
      </c>
      <c r="E1175" s="28">
        <v>890</v>
      </c>
      <c r="F1175" s="28">
        <f>Table1[[#This Row],[APU
(units)]]*(1+Table1[[#This Row],[APU Trend]])^0</f>
        <v>890</v>
      </c>
      <c r="G1175" s="28">
        <f>Table1[[#This Row],[APU
(units)]]*(1+Table1[[#This Row],[APU Trend]])^1</f>
        <v>1335</v>
      </c>
      <c r="H1175" s="28">
        <f>Table1[[#This Row],[APU
(units)]]*(1+Table1[[#This Row],[APU Trend]])^2</f>
        <v>2002.5</v>
      </c>
      <c r="I1175" s="55">
        <f>Table1[[#This Row],[APU
(units)]]*(1+Table1[[#This Row],[APU Trend]])^3</f>
        <v>3003.75</v>
      </c>
      <c r="J1175" s="55">
        <f>Table1[[#This Row],[APU
(units)]]*(1+Table1[[#This Row],[APU Trend]])^4</f>
        <v>4505.625</v>
      </c>
      <c r="K1175" s="55">
        <f>Table1[[#This Row],[APU
(units)]]*(1+Table1[[#This Row],[APU Trend]])^5</f>
        <v>6758.4375</v>
      </c>
      <c r="L1175" s="55">
        <f>Table1[[#This Row],[APU
(units)]]*(1+Table1[[#This Row],[APU Trend]])^6</f>
        <v>10137.65625</v>
      </c>
      <c r="M1175" s="55">
        <f>Table1[[#This Row],[APU
(units)]]*(1+Table1[[#This Row],[APU Trend]])^7</f>
        <v>15206.484375</v>
      </c>
      <c r="N1175" s="55">
        <f>Table1[[#This Row],[APU
(units)]]*(1+Table1[[#This Row],[APU Trend]])^8</f>
        <v>22809.7265625</v>
      </c>
      <c r="O1175" s="55">
        <f>Table1[[#This Row],[APU
(units)]]*(1+Table1[[#This Row],[APU Trend]])^9</f>
        <v>34214.58984375</v>
      </c>
      <c r="P1175" s="55">
        <f>Table1[[#This Row],[APU
(units)]]*(1+Table1[[#This Row],[APU Trend]])^10</f>
        <v>51321.884765625</v>
      </c>
      <c r="Q1175" s="55">
        <f>Table1[[#This Row],[APU
(units)]]*(1+Table1[[#This Row],[APU Trend]])^11</f>
        <v>76982.8271484375</v>
      </c>
      <c r="R1175" s="55">
        <f>SUM(Table1[[#This Row],[Oct]:[September]])</f>
        <v>229168.4814453125</v>
      </c>
      <c r="S1175" s="55">
        <f>Table1[[#This Row],[On-Hand Stock ($)]]*Table1[[#This Row],[APU Trend]]</f>
        <v>1506.5302428963375</v>
      </c>
      <c r="T1175" s="87">
        <v>0.5</v>
      </c>
      <c r="U1175" s="87" t="b">
        <f>IF(AND(Table1[[#This Row],[INVENTROY SIZING]]&lt;0,Table1[[#This Row],[Lead Time (days)]]&lt;30),TRUE,FALSE)</f>
        <v>0</v>
      </c>
      <c r="V1175" s="28">
        <v>0.82</v>
      </c>
      <c r="W1175" s="28">
        <f>1.65+SQRT((30)*Table1[[#This Row],[Demand variability (COV)]])+(V1175*Table1[[#This Row],[APU
(units)]])^2</f>
        <v>532613.60152144299</v>
      </c>
      <c r="X1175" s="28">
        <f>(Table1[[#This Row],[INVENTORY IN UNITS ON HAND]]-W1175)*Table1[[#This Row],[Std. Price ($)]]</f>
        <v>-16362763.893513422</v>
      </c>
      <c r="Y1175" s="28">
        <v>0.51</v>
      </c>
      <c r="Z1175" s="28">
        <v>5</v>
      </c>
    </row>
    <row r="1176" spans="1:26" x14ac:dyDescent="0.15">
      <c r="A1176" s="31">
        <v>12779.512953157546</v>
      </c>
      <c r="B1176" s="32">
        <v>9.0452417799999996</v>
      </c>
      <c r="C1176" s="32">
        <v>9184.2011506868002</v>
      </c>
      <c r="D1176" s="32">
        <f>C1176/Table1[[#This Row],[Std. Price ($)]]</f>
        <v>1015.3627038465743</v>
      </c>
      <c r="E1176" s="28">
        <v>446</v>
      </c>
      <c r="F1176" s="28">
        <f>Table1[[#This Row],[APU
(units)]]*(1+Table1[[#This Row],[APU Trend]])^0</f>
        <v>446</v>
      </c>
      <c r="G1176" s="28">
        <f>Table1[[#This Row],[APU
(units)]]*(1+Table1[[#This Row],[APU Trend]])^1</f>
        <v>981.2</v>
      </c>
      <c r="H1176" s="28">
        <f>Table1[[#This Row],[APU
(units)]]*(1+Table1[[#This Row],[APU Trend]])^2</f>
        <v>2158.6400000000003</v>
      </c>
      <c r="I1176" s="55">
        <f>Table1[[#This Row],[APU
(units)]]*(1+Table1[[#This Row],[APU Trend]])^3</f>
        <v>4749.0080000000016</v>
      </c>
      <c r="J1176" s="55">
        <f>Table1[[#This Row],[APU
(units)]]*(1+Table1[[#This Row],[APU Trend]])^4</f>
        <v>10447.817600000002</v>
      </c>
      <c r="K1176" s="55">
        <f>Table1[[#This Row],[APU
(units)]]*(1+Table1[[#This Row],[APU Trend]])^5</f>
        <v>22985.198720000008</v>
      </c>
      <c r="L1176" s="55">
        <f>Table1[[#This Row],[APU
(units)]]*(1+Table1[[#This Row],[APU Trend]])^6</f>
        <v>50567.437184000024</v>
      </c>
      <c r="M1176" s="55">
        <f>Table1[[#This Row],[APU
(units)]]*(1+Table1[[#This Row],[APU Trend]])^7</f>
        <v>111248.36180480006</v>
      </c>
      <c r="N1176" s="55">
        <f>Table1[[#This Row],[APU
(units)]]*(1+Table1[[#This Row],[APU Trend]])^8</f>
        <v>244746.39597056012</v>
      </c>
      <c r="O1176" s="55">
        <f>Table1[[#This Row],[APU
(units)]]*(1+Table1[[#This Row],[APU Trend]])^9</f>
        <v>538442.07113523234</v>
      </c>
      <c r="P1176" s="55">
        <f>Table1[[#This Row],[APU
(units)]]*(1+Table1[[#This Row],[APU Trend]])^10</f>
        <v>1184572.5564975112</v>
      </c>
      <c r="Q1176" s="55">
        <f>Table1[[#This Row],[APU
(units)]]*(1+Table1[[#This Row],[APU Trend]])^11</f>
        <v>2606059.624294525</v>
      </c>
      <c r="R1176" s="55">
        <f>SUM(Table1[[#This Row],[Oct]:[September]])</f>
        <v>4777404.3112066286</v>
      </c>
      <c r="S1176" s="55">
        <f>Table1[[#This Row],[On-Hand Stock ($)]]*Table1[[#This Row],[APU Trend]]</f>
        <v>11021.041380824159</v>
      </c>
      <c r="T1176" s="87">
        <v>1.2</v>
      </c>
      <c r="U1176" s="87" t="b">
        <f>IF(AND(Table1[[#This Row],[INVENTROY SIZING]]&lt;0,Table1[[#This Row],[Lead Time (days)]]&lt;30),TRUE,FALSE)</f>
        <v>0</v>
      </c>
      <c r="V1176" s="28">
        <v>0.97</v>
      </c>
      <c r="W1176" s="28">
        <f>1.65+SQRT((30)*Table1[[#This Row],[Demand variability (COV)]])+(V1176*Table1[[#This Row],[APU
(units)]])^2</f>
        <v>187169.06286922836</v>
      </c>
      <c r="X1176" s="28">
        <f>(Table1[[#This Row],[INVENTORY IN UNITS ON HAND]]-W1176)*Table1[[#This Row],[Std. Price ($)]]</f>
        <v>-1683805.2262375043</v>
      </c>
      <c r="Y1176" s="28">
        <v>1.8</v>
      </c>
      <c r="Z1176" s="28">
        <v>31</v>
      </c>
    </row>
    <row r="1177" spans="1:26" x14ac:dyDescent="0.15">
      <c r="A1177" s="31">
        <v>88578.743138616439</v>
      </c>
      <c r="B1177" s="32">
        <v>5.9151242899999987</v>
      </c>
      <c r="C1177" s="32">
        <v>855.55467222509105</v>
      </c>
      <c r="D1177" s="32">
        <f>C1177/Table1[[#This Row],[Std. Price ($)]]</f>
        <v>144.63849452351766</v>
      </c>
      <c r="E1177" s="28">
        <v>736</v>
      </c>
      <c r="F1177" s="28">
        <f>Table1[[#This Row],[APU
(units)]]*(1+Table1[[#This Row],[APU Trend]])^0</f>
        <v>736</v>
      </c>
      <c r="G1177" s="28">
        <f>Table1[[#This Row],[APU
(units)]]*(1+Table1[[#This Row],[APU Trend]])^1</f>
        <v>883.19999999999993</v>
      </c>
      <c r="H1177" s="28">
        <f>Table1[[#This Row],[APU
(units)]]*(1+Table1[[#This Row],[APU Trend]])^2</f>
        <v>1059.8399999999999</v>
      </c>
      <c r="I1177" s="55">
        <f>Table1[[#This Row],[APU
(units)]]*(1+Table1[[#This Row],[APU Trend]])^3</f>
        <v>1271.808</v>
      </c>
      <c r="J1177" s="55">
        <f>Table1[[#This Row],[APU
(units)]]*(1+Table1[[#This Row],[APU Trend]])^4</f>
        <v>1526.1695999999999</v>
      </c>
      <c r="K1177" s="55">
        <f>Table1[[#This Row],[APU
(units)]]*(1+Table1[[#This Row],[APU Trend]])^5</f>
        <v>1831.4035199999998</v>
      </c>
      <c r="L1177" s="55">
        <f>Table1[[#This Row],[APU
(units)]]*(1+Table1[[#This Row],[APU Trend]])^6</f>
        <v>2197.6842239999996</v>
      </c>
      <c r="M1177" s="55">
        <f>Table1[[#This Row],[APU
(units)]]*(1+Table1[[#This Row],[APU Trend]])^7</f>
        <v>2637.2210687999996</v>
      </c>
      <c r="N1177" s="55">
        <f>Table1[[#This Row],[APU
(units)]]*(1+Table1[[#This Row],[APU Trend]])^8</f>
        <v>3164.6652825599995</v>
      </c>
      <c r="O1177" s="55">
        <f>Table1[[#This Row],[APU
(units)]]*(1+Table1[[#This Row],[APU Trend]])^9</f>
        <v>3797.5983390719994</v>
      </c>
      <c r="P1177" s="55">
        <f>Table1[[#This Row],[APU
(units)]]*(1+Table1[[#This Row],[APU Trend]])^10</f>
        <v>4557.1180068863996</v>
      </c>
      <c r="Q1177" s="55">
        <f>Table1[[#This Row],[APU
(units)]]*(1+Table1[[#This Row],[APU Trend]])^11</f>
        <v>5468.5416082636793</v>
      </c>
      <c r="R1177" s="55">
        <f>SUM(Table1[[#This Row],[Oct]:[September]])</f>
        <v>29131.249649582074</v>
      </c>
      <c r="S1177" s="55">
        <f>Table1[[#This Row],[On-Hand Stock ($)]]*Table1[[#This Row],[APU Trend]]</f>
        <v>171.11093444501822</v>
      </c>
      <c r="T1177" s="87">
        <v>0.2</v>
      </c>
      <c r="U1177" s="87" t="b">
        <f>IF(AND(Table1[[#This Row],[INVENTROY SIZING]]&lt;0,Table1[[#This Row],[Lead Time (days)]]&lt;30),TRUE,FALSE)</f>
        <v>0</v>
      </c>
      <c r="V1177" s="28">
        <v>1</v>
      </c>
      <c r="W1177" s="28">
        <f>1.65+SQRT((30)*Table1[[#This Row],[Demand variability (COV)]])+(V1177*Table1[[#This Row],[APU
(units)]])^2</f>
        <v>541702.19972526643</v>
      </c>
      <c r="X1177" s="28">
        <f>(Table1[[#This Row],[INVENTORY IN UNITS ON HAND]]-W1177)*Table1[[#This Row],[Std. Price ($)]]</f>
        <v>-3203380.2848691293</v>
      </c>
      <c r="Y1177" s="28">
        <v>0.69</v>
      </c>
      <c r="Z1177" s="28">
        <v>5</v>
      </c>
    </row>
    <row r="1178" spans="1:26" x14ac:dyDescent="0.15">
      <c r="A1178" s="31">
        <v>90041.57909301536</v>
      </c>
      <c r="B1178" s="32">
        <v>6.2935978199999996</v>
      </c>
      <c r="C1178" s="32">
        <v>7959.0559469418486</v>
      </c>
      <c r="D1178" s="32">
        <f>C1178/Table1[[#This Row],[Std. Price ($)]]</f>
        <v>1264.6273522037429</v>
      </c>
      <c r="E1178" s="28">
        <v>842</v>
      </c>
      <c r="F1178" s="28">
        <f>Table1[[#This Row],[APU
(units)]]*(1+Table1[[#This Row],[APU Trend]])^0</f>
        <v>842</v>
      </c>
      <c r="G1178" s="28">
        <f>Table1[[#This Row],[APU
(units)]]*(1+Table1[[#This Row],[APU Trend]])^1</f>
        <v>1010.4</v>
      </c>
      <c r="H1178" s="28">
        <f>Table1[[#This Row],[APU
(units)]]*(1+Table1[[#This Row],[APU Trend]])^2</f>
        <v>1212.48</v>
      </c>
      <c r="I1178" s="55">
        <f>Table1[[#This Row],[APU
(units)]]*(1+Table1[[#This Row],[APU Trend]])^3</f>
        <v>1454.9759999999999</v>
      </c>
      <c r="J1178" s="55">
        <f>Table1[[#This Row],[APU
(units)]]*(1+Table1[[#This Row],[APU Trend]])^4</f>
        <v>1745.9712</v>
      </c>
      <c r="K1178" s="55">
        <f>Table1[[#This Row],[APU
(units)]]*(1+Table1[[#This Row],[APU Trend]])^5</f>
        <v>2095.1654399999998</v>
      </c>
      <c r="L1178" s="55">
        <f>Table1[[#This Row],[APU
(units)]]*(1+Table1[[#This Row],[APU Trend]])^6</f>
        <v>2514.1985279999999</v>
      </c>
      <c r="M1178" s="55">
        <f>Table1[[#This Row],[APU
(units)]]*(1+Table1[[#This Row],[APU Trend]])^7</f>
        <v>3017.0382335999998</v>
      </c>
      <c r="N1178" s="55">
        <f>Table1[[#This Row],[APU
(units)]]*(1+Table1[[#This Row],[APU Trend]])^8</f>
        <v>3620.4458803199996</v>
      </c>
      <c r="O1178" s="55">
        <f>Table1[[#This Row],[APU
(units)]]*(1+Table1[[#This Row],[APU Trend]])^9</f>
        <v>4344.5350563839993</v>
      </c>
      <c r="P1178" s="55">
        <f>Table1[[#This Row],[APU
(units)]]*(1+Table1[[#This Row],[APU Trend]])^10</f>
        <v>5213.4420676607997</v>
      </c>
      <c r="Q1178" s="55">
        <f>Table1[[#This Row],[APU
(units)]]*(1+Table1[[#This Row],[APU Trend]])^11</f>
        <v>6256.1304811929585</v>
      </c>
      <c r="R1178" s="55">
        <f>SUM(Table1[[#This Row],[Oct]:[September]])</f>
        <v>33326.782887157759</v>
      </c>
      <c r="S1178" s="55">
        <f>Table1[[#This Row],[On-Hand Stock ($)]]*Table1[[#This Row],[APU Trend]]</f>
        <v>1591.8111893883697</v>
      </c>
      <c r="T1178" s="87">
        <v>0.2</v>
      </c>
      <c r="U1178" s="87" t="b">
        <f>IF(AND(Table1[[#This Row],[INVENTROY SIZING]]&lt;0,Table1[[#This Row],[Lead Time (days)]]&lt;30),TRUE,FALSE)</f>
        <v>0</v>
      </c>
      <c r="V1178" s="28">
        <v>0.96</v>
      </c>
      <c r="W1178" s="28">
        <f>1.65+SQRT((30)*Table1[[#This Row],[Demand variability (COV)]])+(V1178*Table1[[#This Row],[APU
(units)]])^2</f>
        <v>653387.11504068703</v>
      </c>
      <c r="X1178" s="28">
        <f>(Table1[[#This Row],[INVENTORY IN UNITS ON HAND]]-W1178)*Table1[[#This Row],[Std. Price ($)]]</f>
        <v>-4104196.6668892154</v>
      </c>
      <c r="Y1178" s="28">
        <v>0.6</v>
      </c>
      <c r="Z1178" s="28">
        <v>51</v>
      </c>
    </row>
    <row r="1179" spans="1:26" x14ac:dyDescent="0.15">
      <c r="A1179" s="31">
        <v>56625.980594524626</v>
      </c>
      <c r="B1179" s="32">
        <v>15.950871069999998</v>
      </c>
      <c r="C1179" s="32">
        <v>7893.8318343327364</v>
      </c>
      <c r="D1179" s="32">
        <f>C1179/Table1[[#This Row],[Std. Price ($)]]</f>
        <v>494.88405991690695</v>
      </c>
      <c r="E1179" s="28">
        <v>930</v>
      </c>
      <c r="F1179" s="28">
        <f>Table1[[#This Row],[APU
(units)]]*(1+Table1[[#This Row],[APU Trend]])^0</f>
        <v>930</v>
      </c>
      <c r="G1179" s="28">
        <f>Table1[[#This Row],[APU
(units)]]*(1+Table1[[#This Row],[APU Trend]])^1</f>
        <v>1488</v>
      </c>
      <c r="H1179" s="28">
        <f>Table1[[#This Row],[APU
(units)]]*(1+Table1[[#This Row],[APU Trend]])^2</f>
        <v>2380.8000000000006</v>
      </c>
      <c r="I1179" s="55">
        <f>Table1[[#This Row],[APU
(units)]]*(1+Table1[[#This Row],[APU Trend]])^3</f>
        <v>3809.2800000000011</v>
      </c>
      <c r="J1179" s="55">
        <f>Table1[[#This Row],[APU
(units)]]*(1+Table1[[#This Row],[APU Trend]])^4</f>
        <v>6094.8480000000027</v>
      </c>
      <c r="K1179" s="55">
        <f>Table1[[#This Row],[APU
(units)]]*(1+Table1[[#This Row],[APU Trend]])^5</f>
        <v>9751.7568000000065</v>
      </c>
      <c r="L1179" s="55">
        <f>Table1[[#This Row],[APU
(units)]]*(1+Table1[[#This Row],[APU Trend]])^6</f>
        <v>15602.81088000001</v>
      </c>
      <c r="M1179" s="55">
        <f>Table1[[#This Row],[APU
(units)]]*(1+Table1[[#This Row],[APU Trend]])^7</f>
        <v>24964.497408000017</v>
      </c>
      <c r="N1179" s="55">
        <f>Table1[[#This Row],[APU
(units)]]*(1+Table1[[#This Row],[APU Trend]])^8</f>
        <v>39943.195852800032</v>
      </c>
      <c r="O1179" s="55">
        <f>Table1[[#This Row],[APU
(units)]]*(1+Table1[[#This Row],[APU Trend]])^9</f>
        <v>63909.113364480057</v>
      </c>
      <c r="P1179" s="55">
        <f>Table1[[#This Row],[APU
(units)]]*(1+Table1[[#This Row],[APU Trend]])^10</f>
        <v>102254.58138316812</v>
      </c>
      <c r="Q1179" s="55">
        <f>Table1[[#This Row],[APU
(units)]]*(1+Table1[[#This Row],[APU Trend]])^11</f>
        <v>163607.33021306898</v>
      </c>
      <c r="R1179" s="55">
        <f>SUM(Table1[[#This Row],[Oct]:[September]])</f>
        <v>434736.21390151721</v>
      </c>
      <c r="S1179" s="55">
        <f>Table1[[#This Row],[On-Hand Stock ($)]]*Table1[[#This Row],[APU Trend]]</f>
        <v>4736.2991005996419</v>
      </c>
      <c r="T1179" s="87">
        <v>0.6</v>
      </c>
      <c r="U1179" s="87" t="b">
        <f>IF(AND(Table1[[#This Row],[INVENTROY SIZING]]&lt;0,Table1[[#This Row],[Lead Time (days)]]&lt;30),TRUE,FALSE)</f>
        <v>0</v>
      </c>
      <c r="V1179" s="28">
        <v>1</v>
      </c>
      <c r="W1179" s="28">
        <f>1.65+SQRT((30)*Table1[[#This Row],[Demand variability (COV)]])+(V1179*Table1[[#This Row],[APU
(units)]])^2</f>
        <v>864905.24165699922</v>
      </c>
      <c r="X1179" s="28">
        <f>(Table1[[#This Row],[INVENTORY IN UNITS ON HAND]]-W1179)*Table1[[#This Row],[Std. Price ($)]]</f>
        <v>-13788098.165603653</v>
      </c>
      <c r="Y1179" s="28">
        <v>0.43</v>
      </c>
      <c r="Z1179" s="28">
        <v>28</v>
      </c>
    </row>
    <row r="1180" spans="1:26" x14ac:dyDescent="0.15">
      <c r="A1180" s="31">
        <v>87576.318256891958</v>
      </c>
      <c r="B1180" s="32">
        <v>9.970019129999999</v>
      </c>
      <c r="C1180" s="32">
        <v>1162.8218223633269</v>
      </c>
      <c r="D1180" s="32">
        <f>C1180/Table1[[#This Row],[Std. Price ($)]]</f>
        <v>116.63185468364563</v>
      </c>
      <c r="E1180" s="28">
        <v>946</v>
      </c>
      <c r="F1180" s="28">
        <f>Table1[[#This Row],[APU
(units)]]*(1+Table1[[#This Row],[APU Trend]])^0</f>
        <v>946</v>
      </c>
      <c r="G1180" s="28">
        <f>Table1[[#This Row],[APU
(units)]]*(1+Table1[[#This Row],[APU Trend]])^1</f>
        <v>2365</v>
      </c>
      <c r="H1180" s="28">
        <f>Table1[[#This Row],[APU
(units)]]*(1+Table1[[#This Row],[APU Trend]])^2</f>
        <v>5912.5</v>
      </c>
      <c r="I1180" s="55">
        <f>Table1[[#This Row],[APU
(units)]]*(1+Table1[[#This Row],[APU Trend]])^3</f>
        <v>14781.25</v>
      </c>
      <c r="J1180" s="55">
        <f>Table1[[#This Row],[APU
(units)]]*(1+Table1[[#This Row],[APU Trend]])^4</f>
        <v>36953.125</v>
      </c>
      <c r="K1180" s="55">
        <f>Table1[[#This Row],[APU
(units)]]*(1+Table1[[#This Row],[APU Trend]])^5</f>
        <v>92382.8125</v>
      </c>
      <c r="L1180" s="55">
        <f>Table1[[#This Row],[APU
(units)]]*(1+Table1[[#This Row],[APU Trend]])^6</f>
        <v>230957.03125</v>
      </c>
      <c r="M1180" s="55">
        <f>Table1[[#This Row],[APU
(units)]]*(1+Table1[[#This Row],[APU Trend]])^7</f>
        <v>577392.578125</v>
      </c>
      <c r="N1180" s="55">
        <f>Table1[[#This Row],[APU
(units)]]*(1+Table1[[#This Row],[APU Trend]])^8</f>
        <v>1443481.4453125</v>
      </c>
      <c r="O1180" s="55">
        <f>Table1[[#This Row],[APU
(units)]]*(1+Table1[[#This Row],[APU Trend]])^9</f>
        <v>3608703.61328125</v>
      </c>
      <c r="P1180" s="55">
        <f>Table1[[#This Row],[APU
(units)]]*(1+Table1[[#This Row],[APU Trend]])^10</f>
        <v>9021759.033203125</v>
      </c>
      <c r="Q1180" s="55">
        <f>Table1[[#This Row],[APU
(units)]]*(1+Table1[[#This Row],[APU Trend]])^11</f>
        <v>22554397.583007812</v>
      </c>
      <c r="R1180" s="55">
        <f>SUM(Table1[[#This Row],[Oct]:[September]])</f>
        <v>37590031.971679688</v>
      </c>
      <c r="S1180" s="55">
        <f>Table1[[#This Row],[On-Hand Stock ($)]]*Table1[[#This Row],[APU Trend]]</f>
        <v>1744.2327335449904</v>
      </c>
      <c r="T1180" s="87">
        <v>1.5</v>
      </c>
      <c r="U1180" s="87" t="b">
        <f>IF(AND(Table1[[#This Row],[INVENTROY SIZING]]&lt;0,Table1[[#This Row],[Lead Time (days)]]&lt;30),TRUE,FALSE)</f>
        <v>0</v>
      </c>
      <c r="V1180" s="28">
        <v>0.89</v>
      </c>
      <c r="W1180" s="28">
        <f>1.65+SQRT((30)*Table1[[#This Row],[Demand variability (COV)]])+(V1180*Table1[[#This Row],[APU
(units)]])^2</f>
        <v>708867.94526624994</v>
      </c>
      <c r="X1180" s="28">
        <f>(Table1[[#This Row],[INVENTORY IN UNITS ON HAND]]-W1180)*Table1[[#This Row],[Std. Price ($)]]</f>
        <v>-7066264.1531259408</v>
      </c>
      <c r="Y1180" s="28">
        <v>0.37</v>
      </c>
      <c r="Z1180" s="28">
        <v>8</v>
      </c>
    </row>
    <row r="1181" spans="1:26" x14ac:dyDescent="0.15">
      <c r="A1181" s="31">
        <v>19058.819129844796</v>
      </c>
      <c r="B1181" s="32">
        <v>13.160963129999999</v>
      </c>
      <c r="C1181" s="32">
        <v>1474.3165181030695</v>
      </c>
      <c r="D1181" s="32">
        <f>C1181/Table1[[#This Row],[Std. Price ($)]]</f>
        <v>112.02193209875436</v>
      </c>
      <c r="E1181" s="28">
        <v>946</v>
      </c>
      <c r="F1181" s="28">
        <f>Table1[[#This Row],[APU
(units)]]*(1+Table1[[#This Row],[APU Trend]])^0</f>
        <v>946</v>
      </c>
      <c r="G1181" s="28">
        <f>Table1[[#This Row],[APU
(units)]]*(1+Table1[[#This Row],[APU Trend]])^1</f>
        <v>2365</v>
      </c>
      <c r="H1181" s="28">
        <f>Table1[[#This Row],[APU
(units)]]*(1+Table1[[#This Row],[APU Trend]])^2</f>
        <v>5912.5</v>
      </c>
      <c r="I1181" s="55">
        <f>Table1[[#This Row],[APU
(units)]]*(1+Table1[[#This Row],[APU Trend]])^3</f>
        <v>14781.25</v>
      </c>
      <c r="J1181" s="55">
        <f>Table1[[#This Row],[APU
(units)]]*(1+Table1[[#This Row],[APU Trend]])^4</f>
        <v>36953.125</v>
      </c>
      <c r="K1181" s="55">
        <f>Table1[[#This Row],[APU
(units)]]*(1+Table1[[#This Row],[APU Trend]])^5</f>
        <v>92382.8125</v>
      </c>
      <c r="L1181" s="55">
        <f>Table1[[#This Row],[APU
(units)]]*(1+Table1[[#This Row],[APU Trend]])^6</f>
        <v>230957.03125</v>
      </c>
      <c r="M1181" s="55">
        <f>Table1[[#This Row],[APU
(units)]]*(1+Table1[[#This Row],[APU Trend]])^7</f>
        <v>577392.578125</v>
      </c>
      <c r="N1181" s="55">
        <f>Table1[[#This Row],[APU
(units)]]*(1+Table1[[#This Row],[APU Trend]])^8</f>
        <v>1443481.4453125</v>
      </c>
      <c r="O1181" s="55">
        <f>Table1[[#This Row],[APU
(units)]]*(1+Table1[[#This Row],[APU Trend]])^9</f>
        <v>3608703.61328125</v>
      </c>
      <c r="P1181" s="55">
        <f>Table1[[#This Row],[APU
(units)]]*(1+Table1[[#This Row],[APU Trend]])^10</f>
        <v>9021759.033203125</v>
      </c>
      <c r="Q1181" s="55">
        <f>Table1[[#This Row],[APU
(units)]]*(1+Table1[[#This Row],[APU Trend]])^11</f>
        <v>22554397.583007812</v>
      </c>
      <c r="R1181" s="55">
        <f>SUM(Table1[[#This Row],[Oct]:[September]])</f>
        <v>37590031.971679688</v>
      </c>
      <c r="S1181" s="55">
        <f>Table1[[#This Row],[On-Hand Stock ($)]]*Table1[[#This Row],[APU Trend]]</f>
        <v>2211.4747771546045</v>
      </c>
      <c r="T1181" s="87">
        <v>1.5</v>
      </c>
      <c r="U1181" s="87" t="b">
        <f>IF(AND(Table1[[#This Row],[INVENTROY SIZING]]&lt;0,Table1[[#This Row],[Lead Time (days)]]&lt;30),TRUE,FALSE)</f>
        <v>0</v>
      </c>
      <c r="V1181" s="28">
        <v>0.87</v>
      </c>
      <c r="W1181" s="28">
        <f>1.65+SQRT((30)*Table1[[#This Row],[Demand variability (COV)]])+(V1181*Table1[[#This Row],[APU
(units)]])^2</f>
        <v>677366.90206624975</v>
      </c>
      <c r="X1181" s="28">
        <f>(Table1[[#This Row],[INVENTORY IN UNITS ON HAND]]-W1181)*Table1[[#This Row],[Std. Price ($)]]</f>
        <v>-8913326.5070581287</v>
      </c>
      <c r="Y1181" s="28">
        <v>0.37</v>
      </c>
      <c r="Z1181" s="28">
        <v>8</v>
      </c>
    </row>
    <row r="1182" spans="1:26" x14ac:dyDescent="0.15">
      <c r="A1182" s="31">
        <v>63005.950145358314</v>
      </c>
      <c r="B1182" s="32">
        <v>14.263271139999999</v>
      </c>
      <c r="C1182" s="32">
        <v>1503.6733715903226</v>
      </c>
      <c r="D1182" s="32">
        <f>C1182/Table1[[#This Row],[Std. Price ($)]]</f>
        <v>105.42275729256892</v>
      </c>
      <c r="E1182" s="28">
        <v>946</v>
      </c>
      <c r="F1182" s="28">
        <f>Table1[[#This Row],[APU
(units)]]*(1+Table1[[#This Row],[APU Trend]])^0</f>
        <v>946</v>
      </c>
      <c r="G1182" s="28">
        <f>Table1[[#This Row],[APU
(units)]]*(1+Table1[[#This Row],[APU Trend]])^1</f>
        <v>756.80000000000007</v>
      </c>
      <c r="H1182" s="28">
        <f>Table1[[#This Row],[APU
(units)]]*(1+Table1[[#This Row],[APU Trend]])^2</f>
        <v>605.44000000000017</v>
      </c>
      <c r="I1182" s="55">
        <f>Table1[[#This Row],[APU
(units)]]*(1+Table1[[#This Row],[APU Trend]])^3</f>
        <v>484.35200000000009</v>
      </c>
      <c r="J1182" s="55">
        <f>Table1[[#This Row],[APU
(units)]]*(1+Table1[[#This Row],[APU Trend]])^4</f>
        <v>387.48160000000018</v>
      </c>
      <c r="K1182" s="55">
        <f>Table1[[#This Row],[APU
(units)]]*(1+Table1[[#This Row],[APU Trend]])^5</f>
        <v>309.98528000000016</v>
      </c>
      <c r="L1182" s="55">
        <f>Table1[[#This Row],[APU
(units)]]*(1+Table1[[#This Row],[APU Trend]])^6</f>
        <v>247.98822400000014</v>
      </c>
      <c r="M1182" s="55">
        <f>Table1[[#This Row],[APU
(units)]]*(1+Table1[[#This Row],[APU Trend]])^7</f>
        <v>198.39057920000016</v>
      </c>
      <c r="N1182" s="55">
        <f>Table1[[#This Row],[APU
(units)]]*(1+Table1[[#This Row],[APU Trend]])^8</f>
        <v>158.71246336000013</v>
      </c>
      <c r="O1182" s="55">
        <f>Table1[[#This Row],[APU
(units)]]*(1+Table1[[#This Row],[APU Trend]])^9</f>
        <v>126.96997068800012</v>
      </c>
      <c r="P1182" s="55">
        <f>Table1[[#This Row],[APU
(units)]]*(1+Table1[[#This Row],[APU Trend]])^10</f>
        <v>101.57597655040011</v>
      </c>
      <c r="Q1182" s="55">
        <f>Table1[[#This Row],[APU
(units)]]*(1+Table1[[#This Row],[APU Trend]])^11</f>
        <v>81.260781240320085</v>
      </c>
      <c r="R1182" s="55">
        <f>SUM(Table1[[#This Row],[Oct]:[September]])</f>
        <v>4404.9568750387216</v>
      </c>
      <c r="S1182" s="55">
        <f>Table1[[#This Row],[On-Hand Stock ($)]]*Table1[[#This Row],[APU Trend]]</f>
        <v>-300.73467431806455</v>
      </c>
      <c r="T1182" s="87">
        <v>-0.2</v>
      </c>
      <c r="U1182" s="87" t="b">
        <f>IF(AND(Table1[[#This Row],[INVENTROY SIZING]]&lt;0,Table1[[#This Row],[Lead Time (days)]]&lt;30),TRUE,FALSE)</f>
        <v>1</v>
      </c>
      <c r="V1182" s="28">
        <v>0.98</v>
      </c>
      <c r="W1182" s="28">
        <f>1.65+SQRT((30)*Table1[[#This Row],[Demand variability (COV)]])+(V1182*Table1[[#This Row],[APU
(units)]])^2</f>
        <v>859482.30806624971</v>
      </c>
      <c r="X1182" s="28">
        <f>(Table1[[#This Row],[INVENTORY IN UNITS ON HAND]]-W1182)*Table1[[#This Row],[Std. Price ($)]]</f>
        <v>-12257525.526610337</v>
      </c>
      <c r="Y1182" s="28">
        <v>0.37</v>
      </c>
      <c r="Z1182" s="28">
        <v>8</v>
      </c>
    </row>
    <row r="1183" spans="1:26" x14ac:dyDescent="0.15">
      <c r="A1183" s="31">
        <v>60353.487688818655</v>
      </c>
      <c r="B1183" s="32">
        <v>23.018272809999999</v>
      </c>
      <c r="C1183" s="32">
        <v>5944.4446082833156</v>
      </c>
      <c r="D1183" s="32">
        <f>C1183/Table1[[#This Row],[Std. Price ($)]]</f>
        <v>258.24894236638062</v>
      </c>
      <c r="E1183" s="28">
        <v>946</v>
      </c>
      <c r="F1183" s="28">
        <f>Table1[[#This Row],[APU
(units)]]*(1+Table1[[#This Row],[APU Trend]])^0</f>
        <v>946</v>
      </c>
      <c r="G1183" s="28">
        <f>Table1[[#This Row],[APU
(units)]]*(1+Table1[[#This Row],[APU Trend]])^1</f>
        <v>283.80000000000007</v>
      </c>
      <c r="H1183" s="28">
        <f>Table1[[#This Row],[APU
(units)]]*(1+Table1[[#This Row],[APU Trend]])^2</f>
        <v>85.140000000000029</v>
      </c>
      <c r="I1183" s="55">
        <f>Table1[[#This Row],[APU
(units)]]*(1+Table1[[#This Row],[APU Trend]])^3</f>
        <v>25.542000000000009</v>
      </c>
      <c r="J1183" s="55">
        <f>Table1[[#This Row],[APU
(units)]]*(1+Table1[[#This Row],[APU Trend]])^4</f>
        <v>7.6626000000000047</v>
      </c>
      <c r="K1183" s="55">
        <f>Table1[[#This Row],[APU
(units)]]*(1+Table1[[#This Row],[APU Trend]])^5</f>
        <v>2.2987800000000016</v>
      </c>
      <c r="L1183" s="55">
        <f>Table1[[#This Row],[APU
(units)]]*(1+Table1[[#This Row],[APU Trend]])^6</f>
        <v>0.68963400000000052</v>
      </c>
      <c r="M1183" s="55">
        <f>Table1[[#This Row],[APU
(units)]]*(1+Table1[[#This Row],[APU Trend]])^7</f>
        <v>0.20689020000000022</v>
      </c>
      <c r="N1183" s="55">
        <f>Table1[[#This Row],[APU
(units)]]*(1+Table1[[#This Row],[APU Trend]])^8</f>
        <v>6.206706000000007E-2</v>
      </c>
      <c r="O1183" s="55">
        <f>Table1[[#This Row],[APU
(units)]]*(1+Table1[[#This Row],[APU Trend]])^9</f>
        <v>1.8620118000000022E-2</v>
      </c>
      <c r="P1183" s="55">
        <f>Table1[[#This Row],[APU
(units)]]*(1+Table1[[#This Row],[APU Trend]])^10</f>
        <v>5.5860354000000076E-3</v>
      </c>
      <c r="Q1183" s="55">
        <f>Table1[[#This Row],[APU
(units)]]*(1+Table1[[#This Row],[APU Trend]])^11</f>
        <v>1.6758106200000025E-3</v>
      </c>
      <c r="R1183" s="55">
        <f>SUM(Table1[[#This Row],[Oct]:[September]])</f>
        <v>1351.4278532240205</v>
      </c>
      <c r="S1183" s="55">
        <f>Table1[[#This Row],[On-Hand Stock ($)]]*Table1[[#This Row],[APU Trend]]</f>
        <v>-4161.1112257983204</v>
      </c>
      <c r="T1183" s="87">
        <v>-0.7</v>
      </c>
      <c r="U1183" s="87" t="b">
        <f>IF(AND(Table1[[#This Row],[INVENTROY SIZING]]&lt;0,Table1[[#This Row],[Lead Time (days)]]&lt;30),TRUE,FALSE)</f>
        <v>1</v>
      </c>
      <c r="V1183" s="28">
        <v>0.95</v>
      </c>
      <c r="W1183" s="28">
        <f>1.65+SQRT((30)*Table1[[#This Row],[Demand variability (COV)]])+(V1183*Table1[[#This Row],[APU
(units)]])^2</f>
        <v>807666.67166624963</v>
      </c>
      <c r="X1183" s="28">
        <f>(Table1[[#This Row],[INVENTORY IN UNITS ON HAND]]-W1183)*Table1[[#This Row],[Std. Price ($)]]</f>
        <v>-18585147.34335015</v>
      </c>
      <c r="Y1183" s="28">
        <v>0.37</v>
      </c>
      <c r="Z1183" s="28">
        <v>17</v>
      </c>
    </row>
    <row r="1184" spans="1:26" x14ac:dyDescent="0.15">
      <c r="A1184" s="31">
        <v>7028.0208951836958</v>
      </c>
      <c r="B1184" s="32">
        <v>5.5674430600000004</v>
      </c>
      <c r="C1184" s="32">
        <v>10502.736982155067</v>
      </c>
      <c r="D1184" s="32">
        <f>C1184/Table1[[#This Row],[Std. Price ($)]]</f>
        <v>1886.4561108156292</v>
      </c>
      <c r="E1184" s="28">
        <v>946</v>
      </c>
      <c r="F1184" s="28">
        <f>Table1[[#This Row],[APU
(units)]]*(1+Table1[[#This Row],[APU Trend]])^0</f>
        <v>946</v>
      </c>
      <c r="G1184" s="28">
        <f>Table1[[#This Row],[APU
(units)]]*(1+Table1[[#This Row],[APU Trend]])^1</f>
        <v>1702.8</v>
      </c>
      <c r="H1184" s="28">
        <f>Table1[[#This Row],[APU
(units)]]*(1+Table1[[#This Row],[APU Trend]])^2</f>
        <v>3065.0400000000004</v>
      </c>
      <c r="I1184" s="55">
        <f>Table1[[#This Row],[APU
(units)]]*(1+Table1[[#This Row],[APU Trend]])^3</f>
        <v>5517.072000000001</v>
      </c>
      <c r="J1184" s="55">
        <f>Table1[[#This Row],[APU
(units)]]*(1+Table1[[#This Row],[APU Trend]])^4</f>
        <v>9930.7296000000024</v>
      </c>
      <c r="K1184" s="55">
        <f>Table1[[#This Row],[APU
(units)]]*(1+Table1[[#This Row],[APU Trend]])^5</f>
        <v>17875.313280000006</v>
      </c>
      <c r="L1184" s="55">
        <f>Table1[[#This Row],[APU
(units)]]*(1+Table1[[#This Row],[APU Trend]])^6</f>
        <v>32175.56390400001</v>
      </c>
      <c r="M1184" s="55">
        <f>Table1[[#This Row],[APU
(units)]]*(1+Table1[[#This Row],[APU Trend]])^7</f>
        <v>57916.015027200017</v>
      </c>
      <c r="N1184" s="55">
        <f>Table1[[#This Row],[APU
(units)]]*(1+Table1[[#This Row],[APU Trend]])^8</f>
        <v>104248.82704896004</v>
      </c>
      <c r="O1184" s="55">
        <f>Table1[[#This Row],[APU
(units)]]*(1+Table1[[#This Row],[APU Trend]])^9</f>
        <v>187647.88868812806</v>
      </c>
      <c r="P1184" s="55">
        <f>Table1[[#This Row],[APU
(units)]]*(1+Table1[[#This Row],[APU Trend]])^10</f>
        <v>337766.19963863055</v>
      </c>
      <c r="Q1184" s="55">
        <f>Table1[[#This Row],[APU
(units)]]*(1+Table1[[#This Row],[APU Trend]])^11</f>
        <v>607979.15934953501</v>
      </c>
      <c r="R1184" s="55">
        <f>SUM(Table1[[#This Row],[Oct]:[September]])</f>
        <v>1366770.6085364539</v>
      </c>
      <c r="S1184" s="55">
        <f>Table1[[#This Row],[On-Hand Stock ($)]]*Table1[[#This Row],[APU Trend]]</f>
        <v>8402.1895857240543</v>
      </c>
      <c r="T1184" s="87">
        <v>0.8</v>
      </c>
      <c r="U1184" s="87" t="b">
        <f>IF(AND(Table1[[#This Row],[INVENTROY SIZING]]&lt;0,Table1[[#This Row],[Lead Time (days)]]&lt;30),TRUE,FALSE)</f>
        <v>0</v>
      </c>
      <c r="V1184" s="28">
        <v>0.98</v>
      </c>
      <c r="W1184" s="28">
        <f>1.65+SQRT((30)*Table1[[#This Row],[Demand variability (COV)]])+(V1184*Table1[[#This Row],[APU
(units)]])^2</f>
        <v>859482.30806624971</v>
      </c>
      <c r="X1184" s="28">
        <f>(Table1[[#This Row],[INVENTORY IN UNITS ON HAND]]-W1184)*Table1[[#This Row],[Std. Price ($)]]</f>
        <v>-4774616.0742540695</v>
      </c>
      <c r="Y1184" s="28">
        <v>0.37</v>
      </c>
      <c r="Z1184" s="28">
        <v>93</v>
      </c>
    </row>
    <row r="1185" spans="1:26" x14ac:dyDescent="0.15">
      <c r="A1185" s="31">
        <v>89546.990970905303</v>
      </c>
      <c r="B1185" s="32">
        <v>30.407522239999999</v>
      </c>
      <c r="C1185" s="32">
        <v>7874.2137845308562</v>
      </c>
      <c r="D1185" s="32">
        <f>C1185/Table1[[#This Row],[Std. Price ($)]]</f>
        <v>258.95611363469175</v>
      </c>
      <c r="E1185" s="28">
        <v>954</v>
      </c>
      <c r="F1185" s="28">
        <f>Table1[[#This Row],[APU
(units)]]*(1+Table1[[#This Row],[APU Trend]])^0</f>
        <v>954</v>
      </c>
      <c r="G1185" s="28">
        <f>Table1[[#This Row],[APU
(units)]]*(1+Table1[[#This Row],[APU Trend]])^1</f>
        <v>1526.4</v>
      </c>
      <c r="H1185" s="28">
        <f>Table1[[#This Row],[APU
(units)]]*(1+Table1[[#This Row],[APU Trend]])^2</f>
        <v>2442.2400000000007</v>
      </c>
      <c r="I1185" s="55">
        <f>Table1[[#This Row],[APU
(units)]]*(1+Table1[[#This Row],[APU Trend]])^3</f>
        <v>3907.5840000000007</v>
      </c>
      <c r="J1185" s="55">
        <f>Table1[[#This Row],[APU
(units)]]*(1+Table1[[#This Row],[APU Trend]])^4</f>
        <v>6252.1344000000026</v>
      </c>
      <c r="K1185" s="55">
        <f>Table1[[#This Row],[APU
(units)]]*(1+Table1[[#This Row],[APU Trend]])^5</f>
        <v>10003.415040000005</v>
      </c>
      <c r="L1185" s="55">
        <f>Table1[[#This Row],[APU
(units)]]*(1+Table1[[#This Row],[APU Trend]])^6</f>
        <v>16005.464064000009</v>
      </c>
      <c r="M1185" s="55">
        <f>Table1[[#This Row],[APU
(units)]]*(1+Table1[[#This Row],[APU Trend]])^7</f>
        <v>25608.742502400019</v>
      </c>
      <c r="N1185" s="55">
        <f>Table1[[#This Row],[APU
(units)]]*(1+Table1[[#This Row],[APU Trend]])^8</f>
        <v>40973.988003840037</v>
      </c>
      <c r="O1185" s="55">
        <f>Table1[[#This Row],[APU
(units)]]*(1+Table1[[#This Row],[APU Trend]])^9</f>
        <v>65558.380806144065</v>
      </c>
      <c r="P1185" s="55">
        <f>Table1[[#This Row],[APU
(units)]]*(1+Table1[[#This Row],[APU Trend]])^10</f>
        <v>104893.40928983051</v>
      </c>
      <c r="Q1185" s="55">
        <f>Table1[[#This Row],[APU
(units)]]*(1+Table1[[#This Row],[APU Trend]])^11</f>
        <v>167829.45486372881</v>
      </c>
      <c r="R1185" s="55">
        <f>SUM(Table1[[#This Row],[Oct]:[September]])</f>
        <v>445955.21296994342</v>
      </c>
      <c r="S1185" s="55">
        <f>Table1[[#This Row],[On-Hand Stock ($)]]*Table1[[#This Row],[APU Trend]]</f>
        <v>4724.5282707185133</v>
      </c>
      <c r="T1185" s="87">
        <v>0.6</v>
      </c>
      <c r="U1185" s="87" t="b">
        <f>IF(AND(Table1[[#This Row],[INVENTROY SIZING]]&lt;0,Table1[[#This Row],[Lead Time (days)]]&lt;30),TRUE,FALSE)</f>
        <v>0</v>
      </c>
      <c r="V1185" s="28">
        <v>0.96</v>
      </c>
      <c r="W1185" s="28">
        <f>1.65+SQRT((30)*Table1[[#This Row],[Demand variability (COV)]])+(V1185*Table1[[#This Row],[APU
(units)]])^2</f>
        <v>838767.93198860309</v>
      </c>
      <c r="X1185" s="28">
        <f>(Table1[[#This Row],[INVENTORY IN UNITS ON HAND]]-W1185)*Table1[[#This Row],[Std. Price ($)]]</f>
        <v>-25496980.332357723</v>
      </c>
      <c r="Y1185" s="28">
        <v>0.38</v>
      </c>
      <c r="Z1185" s="28">
        <v>17</v>
      </c>
    </row>
    <row r="1186" spans="1:26" x14ac:dyDescent="0.15">
      <c r="A1186" s="31">
        <v>15017.434461417301</v>
      </c>
      <c r="B1186" s="32">
        <v>10.15572796</v>
      </c>
      <c r="C1186" s="32">
        <v>9744.1994101098135</v>
      </c>
      <c r="D1186" s="32">
        <f>C1186/Table1[[#This Row],[Std. Price ($)]]</f>
        <v>959.47818300066137</v>
      </c>
      <c r="E1186" s="28">
        <v>954</v>
      </c>
      <c r="F1186" s="28">
        <f>Table1[[#This Row],[APU
(units)]]*(1+Table1[[#This Row],[APU Trend]])^0</f>
        <v>954</v>
      </c>
      <c r="G1186" s="28">
        <f>Table1[[#This Row],[APU
(units)]]*(1+Table1[[#This Row],[APU Trend]])^1</f>
        <v>1431</v>
      </c>
      <c r="H1186" s="28">
        <f>Table1[[#This Row],[APU
(units)]]*(1+Table1[[#This Row],[APU Trend]])^2</f>
        <v>2146.5</v>
      </c>
      <c r="I1186" s="55">
        <f>Table1[[#This Row],[APU
(units)]]*(1+Table1[[#This Row],[APU Trend]])^3</f>
        <v>3219.75</v>
      </c>
      <c r="J1186" s="55">
        <f>Table1[[#This Row],[APU
(units)]]*(1+Table1[[#This Row],[APU Trend]])^4</f>
        <v>4829.625</v>
      </c>
      <c r="K1186" s="55">
        <f>Table1[[#This Row],[APU
(units)]]*(1+Table1[[#This Row],[APU Trend]])^5</f>
        <v>7244.4375</v>
      </c>
      <c r="L1186" s="55">
        <f>Table1[[#This Row],[APU
(units)]]*(1+Table1[[#This Row],[APU Trend]])^6</f>
        <v>10866.65625</v>
      </c>
      <c r="M1186" s="55">
        <f>Table1[[#This Row],[APU
(units)]]*(1+Table1[[#This Row],[APU Trend]])^7</f>
        <v>16299.984375</v>
      </c>
      <c r="N1186" s="55">
        <f>Table1[[#This Row],[APU
(units)]]*(1+Table1[[#This Row],[APU Trend]])^8</f>
        <v>24449.9765625</v>
      </c>
      <c r="O1186" s="55">
        <f>Table1[[#This Row],[APU
(units)]]*(1+Table1[[#This Row],[APU Trend]])^9</f>
        <v>36674.96484375</v>
      </c>
      <c r="P1186" s="55">
        <f>Table1[[#This Row],[APU
(units)]]*(1+Table1[[#This Row],[APU Trend]])^10</f>
        <v>55012.447265625</v>
      </c>
      <c r="Q1186" s="55">
        <f>Table1[[#This Row],[APU
(units)]]*(1+Table1[[#This Row],[APU Trend]])^11</f>
        <v>82518.6708984375</v>
      </c>
      <c r="R1186" s="55">
        <f>SUM(Table1[[#This Row],[Oct]:[September]])</f>
        <v>245648.0126953125</v>
      </c>
      <c r="S1186" s="55">
        <f>Table1[[#This Row],[On-Hand Stock ($)]]*Table1[[#This Row],[APU Trend]]</f>
        <v>4872.0997050549067</v>
      </c>
      <c r="T1186" s="87">
        <v>0.5</v>
      </c>
      <c r="U1186" s="87" t="b">
        <f>IF(AND(Table1[[#This Row],[INVENTROY SIZING]]&lt;0,Table1[[#This Row],[Lead Time (days)]]&lt;30),TRUE,FALSE)</f>
        <v>0</v>
      </c>
      <c r="V1186" s="28">
        <v>0.97</v>
      </c>
      <c r="W1186" s="28">
        <f>1.65+SQRT((30)*Table1[[#This Row],[Demand variability (COV)]])+(V1186*Table1[[#This Row],[APU
(units)]])^2</f>
        <v>856333.25850161514</v>
      </c>
      <c r="X1186" s="28">
        <f>(Table1[[#This Row],[INVENTORY IN UNITS ON HAND]]-W1186)*Table1[[#This Row],[Std. Price ($)]]</f>
        <v>-8686943.4170326497</v>
      </c>
      <c r="Y1186" s="28">
        <v>0.4</v>
      </c>
      <c r="Z1186" s="28">
        <v>52</v>
      </c>
    </row>
    <row r="1187" spans="1:26" x14ac:dyDescent="0.15">
      <c r="A1187" s="31">
        <v>62585.840506717839</v>
      </c>
      <c r="B1187" s="32">
        <v>19.890475599999998</v>
      </c>
      <c r="C1187" s="32">
        <v>6950.8105971643508</v>
      </c>
      <c r="D1187" s="32">
        <f>C1187/Table1[[#This Row],[Std. Price ($)]]</f>
        <v>349.45421803611129</v>
      </c>
      <c r="E1187" s="28">
        <v>1068</v>
      </c>
      <c r="F1187" s="28">
        <f>Table1[[#This Row],[APU
(units)]]*(1+Table1[[#This Row],[APU Trend]])^0</f>
        <v>1068</v>
      </c>
      <c r="G1187" s="28">
        <f>Table1[[#This Row],[APU
(units)]]*(1+Table1[[#This Row],[APU Trend]])^1</f>
        <v>320.40000000000003</v>
      </c>
      <c r="H1187" s="28">
        <f>Table1[[#This Row],[APU
(units)]]*(1+Table1[[#This Row],[APU Trend]])^2</f>
        <v>96.120000000000033</v>
      </c>
      <c r="I1187" s="55">
        <f>Table1[[#This Row],[APU
(units)]]*(1+Table1[[#This Row],[APU Trend]])^3</f>
        <v>28.836000000000009</v>
      </c>
      <c r="J1187" s="55">
        <f>Table1[[#This Row],[APU
(units)]]*(1+Table1[[#This Row],[APU Trend]])^4</f>
        <v>8.6508000000000056</v>
      </c>
      <c r="K1187" s="55">
        <f>Table1[[#This Row],[APU
(units)]]*(1+Table1[[#This Row],[APU Trend]])^5</f>
        <v>2.5952400000000018</v>
      </c>
      <c r="L1187" s="55">
        <f>Table1[[#This Row],[APU
(units)]]*(1+Table1[[#This Row],[APU Trend]])^6</f>
        <v>0.7785720000000006</v>
      </c>
      <c r="M1187" s="55">
        <f>Table1[[#This Row],[APU
(units)]]*(1+Table1[[#This Row],[APU Trend]])^7</f>
        <v>0.23357160000000024</v>
      </c>
      <c r="N1187" s="55">
        <f>Table1[[#This Row],[APU
(units)]]*(1+Table1[[#This Row],[APU Trend]])^8</f>
        <v>7.0071480000000075E-2</v>
      </c>
      <c r="O1187" s="55">
        <f>Table1[[#This Row],[APU
(units)]]*(1+Table1[[#This Row],[APU Trend]])^9</f>
        <v>2.1021444000000028E-2</v>
      </c>
      <c r="P1187" s="55">
        <f>Table1[[#This Row],[APU
(units)]]*(1+Table1[[#This Row],[APU Trend]])^10</f>
        <v>6.3064332000000081E-3</v>
      </c>
      <c r="Q1187" s="55">
        <f>Table1[[#This Row],[APU
(units)]]*(1+Table1[[#This Row],[APU Trend]])^11</f>
        <v>1.8919299600000028E-3</v>
      </c>
      <c r="R1187" s="55">
        <f>SUM(Table1[[#This Row],[Oct]:[September]])</f>
        <v>1525.7134748871606</v>
      </c>
      <c r="S1187" s="55">
        <f>Table1[[#This Row],[On-Hand Stock ($)]]*Table1[[#This Row],[APU Trend]]</f>
        <v>-4865.5674180150454</v>
      </c>
      <c r="T1187" s="87">
        <v>-0.7</v>
      </c>
      <c r="U1187" s="87" t="b">
        <f>IF(AND(Table1[[#This Row],[INVENTROY SIZING]]&lt;0,Table1[[#This Row],[Lead Time (days)]]&lt;30),TRUE,FALSE)</f>
        <v>1</v>
      </c>
      <c r="V1187" s="28">
        <v>0.93</v>
      </c>
      <c r="W1187" s="28">
        <f>1.65+SQRT((30)*Table1[[#This Row],[Demand variability (COV)]])+(V1187*Table1[[#This Row],[APU
(units)]])^2</f>
        <v>986531.99518001557</v>
      </c>
      <c r="X1187" s="28">
        <f>(Table1[[#This Row],[INVENTORY IN UNITS ON HAND]]-W1187)*Table1[[#This Row],[Std. Price ($)]]</f>
        <v>-19615639.768150251</v>
      </c>
      <c r="Y1187" s="28">
        <v>0.72</v>
      </c>
      <c r="Z1187" s="28">
        <v>11</v>
      </c>
    </row>
    <row r="1188" spans="1:26" x14ac:dyDescent="0.15">
      <c r="A1188" s="31">
        <v>17244.618538377421</v>
      </c>
      <c r="B1188" s="32">
        <v>6.8943082499999999</v>
      </c>
      <c r="C1188" s="32">
        <v>4167.0224664081406</v>
      </c>
      <c r="D1188" s="32">
        <f>C1188/Table1[[#This Row],[Std. Price ($)]]</f>
        <v>604.41487605491682</v>
      </c>
      <c r="E1188" s="28">
        <v>1052</v>
      </c>
      <c r="F1188" s="28">
        <f>Table1[[#This Row],[APU
(units)]]*(1+Table1[[#This Row],[APU Trend]])^0</f>
        <v>1052</v>
      </c>
      <c r="G1188" s="28">
        <f>Table1[[#This Row],[APU
(units)]]*(1+Table1[[#This Row],[APU Trend]])^1</f>
        <v>2314.4</v>
      </c>
      <c r="H1188" s="28">
        <f>Table1[[#This Row],[APU
(units)]]*(1+Table1[[#This Row],[APU Trend]])^2</f>
        <v>5091.6800000000012</v>
      </c>
      <c r="I1188" s="55">
        <f>Table1[[#This Row],[APU
(units)]]*(1+Table1[[#This Row],[APU Trend]])^3</f>
        <v>11201.696000000004</v>
      </c>
      <c r="J1188" s="55">
        <f>Table1[[#This Row],[APU
(units)]]*(1+Table1[[#This Row],[APU Trend]])^4</f>
        <v>24643.731200000006</v>
      </c>
      <c r="K1188" s="55">
        <f>Table1[[#This Row],[APU
(units)]]*(1+Table1[[#This Row],[APU Trend]])^5</f>
        <v>54216.208640000019</v>
      </c>
      <c r="L1188" s="55">
        <f>Table1[[#This Row],[APU
(units)]]*(1+Table1[[#This Row],[APU Trend]])^6</f>
        <v>119275.65900800006</v>
      </c>
      <c r="M1188" s="55">
        <f>Table1[[#This Row],[APU
(units)]]*(1+Table1[[#This Row],[APU Trend]])^7</f>
        <v>262406.44981760014</v>
      </c>
      <c r="N1188" s="55">
        <f>Table1[[#This Row],[APU
(units)]]*(1+Table1[[#This Row],[APU Trend]])^8</f>
        <v>577294.18959872029</v>
      </c>
      <c r="O1188" s="55">
        <f>Table1[[#This Row],[APU
(units)]]*(1+Table1[[#This Row],[APU Trend]])^9</f>
        <v>1270047.2171171848</v>
      </c>
      <c r="P1188" s="55">
        <f>Table1[[#This Row],[APU
(units)]]*(1+Table1[[#This Row],[APU Trend]])^10</f>
        <v>2794103.877657807</v>
      </c>
      <c r="Q1188" s="55">
        <f>Table1[[#This Row],[APU
(units)]]*(1+Table1[[#This Row],[APU Trend]])^11</f>
        <v>6147028.530847176</v>
      </c>
      <c r="R1188" s="55">
        <f>SUM(Table1[[#This Row],[Oct]:[September]])</f>
        <v>11268675.639886487</v>
      </c>
      <c r="S1188" s="55">
        <f>Table1[[#This Row],[On-Hand Stock ($)]]*Table1[[#This Row],[APU Trend]]</f>
        <v>5000.4269596897684</v>
      </c>
      <c r="T1188" s="87">
        <v>1.2</v>
      </c>
      <c r="U1188" s="87" t="b">
        <f>IF(AND(Table1[[#This Row],[INVENTROY SIZING]]&lt;0,Table1[[#This Row],[Lead Time (days)]]&lt;30),TRUE,FALSE)</f>
        <v>0</v>
      </c>
      <c r="V1188" s="28">
        <v>0.77</v>
      </c>
      <c r="W1188" s="28">
        <f>1.65+SQRT((30)*Table1[[#This Row],[Demand variability (COV)]])+(V1188*Table1[[#This Row],[APU
(units)]])^2</f>
        <v>656171.19501649018</v>
      </c>
      <c r="X1188" s="28">
        <f>(Table1[[#This Row],[INVENTORY IN UNITS ON HAND]]-W1188)*Table1[[#This Row],[Std. Price ($)]]</f>
        <v>-4519679.4607481388</v>
      </c>
      <c r="Y1188" s="28">
        <v>0.75</v>
      </c>
      <c r="Z1188" s="28">
        <v>16</v>
      </c>
    </row>
    <row r="1189" spans="1:26" x14ac:dyDescent="0.15">
      <c r="A1189" s="31">
        <v>79960.393064435382</v>
      </c>
      <c r="B1189" s="32">
        <v>9.0299999999999994</v>
      </c>
      <c r="C1189" s="32">
        <v>3179.2695654269787</v>
      </c>
      <c r="D1189" s="32">
        <f>C1189/Table1[[#This Row],[Std. Price ($)]]</f>
        <v>352.07857867408404</v>
      </c>
      <c r="E1189" s="28">
        <v>1318</v>
      </c>
      <c r="F1189" s="28">
        <f>Table1[[#This Row],[APU
(units)]]*(1+Table1[[#This Row],[APU Trend]])^0</f>
        <v>1318</v>
      </c>
      <c r="G1189" s="28">
        <f>Table1[[#This Row],[APU
(units)]]*(1+Table1[[#This Row],[APU Trend]])^1</f>
        <v>2899.6000000000004</v>
      </c>
      <c r="H1189" s="28">
        <f>Table1[[#This Row],[APU
(units)]]*(1+Table1[[#This Row],[APU Trend]])^2</f>
        <v>6379.1200000000008</v>
      </c>
      <c r="I1189" s="55">
        <f>Table1[[#This Row],[APU
(units)]]*(1+Table1[[#This Row],[APU Trend]])^3</f>
        <v>14034.064000000004</v>
      </c>
      <c r="J1189" s="55">
        <f>Table1[[#This Row],[APU
(units)]]*(1+Table1[[#This Row],[APU Trend]])^4</f>
        <v>30874.940800000008</v>
      </c>
      <c r="K1189" s="55">
        <f>Table1[[#This Row],[APU
(units)]]*(1+Table1[[#This Row],[APU Trend]])^5</f>
        <v>67924.869760000031</v>
      </c>
      <c r="L1189" s="55">
        <f>Table1[[#This Row],[APU
(units)]]*(1+Table1[[#This Row],[APU Trend]])^6</f>
        <v>149434.71347200006</v>
      </c>
      <c r="M1189" s="55">
        <f>Table1[[#This Row],[APU
(units)]]*(1+Table1[[#This Row],[APU Trend]])^7</f>
        <v>328756.36963840021</v>
      </c>
      <c r="N1189" s="55">
        <f>Table1[[#This Row],[APU
(units)]]*(1+Table1[[#This Row],[APU Trend]])^8</f>
        <v>723264.0132044804</v>
      </c>
      <c r="O1189" s="55">
        <f>Table1[[#This Row],[APU
(units)]]*(1+Table1[[#This Row],[APU Trend]])^9</f>
        <v>1591180.8290498569</v>
      </c>
      <c r="P1189" s="55">
        <f>Table1[[#This Row],[APU
(units)]]*(1+Table1[[#This Row],[APU Trend]])^10</f>
        <v>3500597.8239096859</v>
      </c>
      <c r="Q1189" s="55">
        <f>Table1[[#This Row],[APU
(units)]]*(1+Table1[[#This Row],[APU Trend]])^11</f>
        <v>7701315.2126013096</v>
      </c>
      <c r="R1189" s="55">
        <f>SUM(Table1[[#This Row],[Oct]:[September]])</f>
        <v>14117979.556435734</v>
      </c>
      <c r="S1189" s="55">
        <f>Table1[[#This Row],[On-Hand Stock ($)]]*Table1[[#This Row],[APU Trend]]</f>
        <v>3815.1234785123743</v>
      </c>
      <c r="T1189" s="87">
        <v>1.2</v>
      </c>
      <c r="U1189" s="87" t="b">
        <f>IF(AND(Table1[[#This Row],[INVENTROY SIZING]]&lt;0,Table1[[#This Row],[Lead Time (days)]]&lt;30),TRUE,FALSE)</f>
        <v>0</v>
      </c>
      <c r="V1189" s="28">
        <v>0.77</v>
      </c>
      <c r="W1189" s="28">
        <f>1.65+SQRT((30)*Table1[[#This Row],[Demand variability (COV)]])+(V1189*Table1[[#This Row],[APU
(units)]])^2</f>
        <v>1029949.4194201416</v>
      </c>
      <c r="X1189" s="28">
        <f>(Table1[[#This Row],[INVENTORY IN UNITS ON HAND]]-W1189)*Table1[[#This Row],[Std. Price ($)]]</f>
        <v>-9297263.9877984505</v>
      </c>
      <c r="Y1189" s="28">
        <v>1.61</v>
      </c>
      <c r="Z1189" s="28">
        <v>4</v>
      </c>
    </row>
    <row r="1190" spans="1:26" x14ac:dyDescent="0.15">
      <c r="A1190" s="31">
        <v>16165.941275265339</v>
      </c>
      <c r="B1190" s="32">
        <v>8.108182339999999</v>
      </c>
      <c r="C1190" s="32">
        <v>2240.6431514004921</v>
      </c>
      <c r="D1190" s="32">
        <f>C1190/Table1[[#This Row],[Std. Price ($)]]</f>
        <v>276.34345867467164</v>
      </c>
      <c r="E1190" s="28">
        <v>826</v>
      </c>
      <c r="F1190" s="28">
        <f>Table1[[#This Row],[APU
(units)]]*(1+Table1[[#This Row],[APU Trend]])^0</f>
        <v>826</v>
      </c>
      <c r="G1190" s="28">
        <f>Table1[[#This Row],[APU
(units)]]*(1+Table1[[#This Row],[APU Trend]])^1</f>
        <v>1817.2</v>
      </c>
      <c r="H1190" s="28">
        <f>Table1[[#This Row],[APU
(units)]]*(1+Table1[[#This Row],[APU Trend]])^2</f>
        <v>3997.8400000000006</v>
      </c>
      <c r="I1190" s="55">
        <f>Table1[[#This Row],[APU
(units)]]*(1+Table1[[#This Row],[APU Trend]])^3</f>
        <v>8795.2480000000032</v>
      </c>
      <c r="J1190" s="55">
        <f>Table1[[#This Row],[APU
(units)]]*(1+Table1[[#This Row],[APU Trend]])^4</f>
        <v>19349.545600000005</v>
      </c>
      <c r="K1190" s="55">
        <f>Table1[[#This Row],[APU
(units)]]*(1+Table1[[#This Row],[APU Trend]])^5</f>
        <v>42569.000320000014</v>
      </c>
      <c r="L1190" s="55">
        <f>Table1[[#This Row],[APU
(units)]]*(1+Table1[[#This Row],[APU Trend]])^6</f>
        <v>93651.800704000038</v>
      </c>
      <c r="M1190" s="55">
        <f>Table1[[#This Row],[APU
(units)]]*(1+Table1[[#This Row],[APU Trend]])^7</f>
        <v>206033.96154880011</v>
      </c>
      <c r="N1190" s="55">
        <f>Table1[[#This Row],[APU
(units)]]*(1+Table1[[#This Row],[APU Trend]])^8</f>
        <v>453274.71540736023</v>
      </c>
      <c r="O1190" s="55">
        <f>Table1[[#This Row],[APU
(units)]]*(1+Table1[[#This Row],[APU Trend]])^9</f>
        <v>997204.37389619264</v>
      </c>
      <c r="P1190" s="55">
        <f>Table1[[#This Row],[APU
(units)]]*(1+Table1[[#This Row],[APU Trend]])^10</f>
        <v>2193849.6225716239</v>
      </c>
      <c r="Q1190" s="55">
        <f>Table1[[#This Row],[APU
(units)]]*(1+Table1[[#This Row],[APU Trend]])^11</f>
        <v>4826469.1696575731</v>
      </c>
      <c r="R1190" s="55">
        <f>SUM(Table1[[#This Row],[Oct]:[September]])</f>
        <v>8847838.4777055494</v>
      </c>
      <c r="S1190" s="55">
        <f>Table1[[#This Row],[On-Hand Stock ($)]]*Table1[[#This Row],[APU Trend]]</f>
        <v>2688.7717816805903</v>
      </c>
      <c r="T1190" s="87">
        <v>1.2</v>
      </c>
      <c r="U1190" s="87" t="b">
        <f>IF(AND(Table1[[#This Row],[INVENTROY SIZING]]&lt;0,Table1[[#This Row],[Lead Time (days)]]&lt;30),TRUE,FALSE)</f>
        <v>0</v>
      </c>
      <c r="V1190" s="28">
        <v>0.77</v>
      </c>
      <c r="W1190" s="28">
        <f>1.65+SQRT((30)*Table1[[#This Row],[Demand variability (COV)]])+(V1190*Table1[[#This Row],[APU
(units)]])^2</f>
        <v>404530.01860323024</v>
      </c>
      <c r="X1190" s="28">
        <f>(Table1[[#This Row],[INVENTORY IN UNITS ON HAND]]-W1190)*Table1[[#This Row],[Std. Price ($)]]</f>
        <v>-3277762.509687182</v>
      </c>
      <c r="Y1190" s="28">
        <v>1.6</v>
      </c>
      <c r="Z1190" s="28">
        <v>5</v>
      </c>
    </row>
    <row r="1191" spans="1:26" x14ac:dyDescent="0.15">
      <c r="A1191" s="31">
        <v>98586.722147481487</v>
      </c>
      <c r="B1191" s="32">
        <v>9.4754288300000002</v>
      </c>
      <c r="C1191" s="32">
        <v>15805.408639326668</v>
      </c>
      <c r="D1191" s="32">
        <f>C1191/Table1[[#This Row],[Std. Price ($)]]</f>
        <v>1668.0415127266242</v>
      </c>
      <c r="E1191" s="28">
        <v>810</v>
      </c>
      <c r="F1191" s="28">
        <f>Table1[[#This Row],[APU
(units)]]*(1+Table1[[#This Row],[APU Trend]])^0</f>
        <v>810</v>
      </c>
      <c r="G1191" s="28">
        <f>Table1[[#This Row],[APU
(units)]]*(1+Table1[[#This Row],[APU Trend]])^1</f>
        <v>1458</v>
      </c>
      <c r="H1191" s="28">
        <f>Table1[[#This Row],[APU
(units)]]*(1+Table1[[#This Row],[APU Trend]])^2</f>
        <v>2624.4</v>
      </c>
      <c r="I1191" s="55">
        <f>Table1[[#This Row],[APU
(units)]]*(1+Table1[[#This Row],[APU Trend]])^3</f>
        <v>4723.920000000001</v>
      </c>
      <c r="J1191" s="55">
        <f>Table1[[#This Row],[APU
(units)]]*(1+Table1[[#This Row],[APU Trend]])^4</f>
        <v>8503.0560000000023</v>
      </c>
      <c r="K1191" s="55">
        <f>Table1[[#This Row],[APU
(units)]]*(1+Table1[[#This Row],[APU Trend]])^5</f>
        <v>15305.500800000005</v>
      </c>
      <c r="L1191" s="55">
        <f>Table1[[#This Row],[APU
(units)]]*(1+Table1[[#This Row],[APU Trend]])^6</f>
        <v>27549.901440000009</v>
      </c>
      <c r="M1191" s="55">
        <f>Table1[[#This Row],[APU
(units)]]*(1+Table1[[#This Row],[APU Trend]])^7</f>
        <v>49589.822592000011</v>
      </c>
      <c r="N1191" s="55">
        <f>Table1[[#This Row],[APU
(units)]]*(1+Table1[[#This Row],[APU Trend]])^8</f>
        <v>89261.680665600026</v>
      </c>
      <c r="O1191" s="55">
        <f>Table1[[#This Row],[APU
(units)]]*(1+Table1[[#This Row],[APU Trend]])^9</f>
        <v>160671.02519808005</v>
      </c>
      <c r="P1191" s="55">
        <f>Table1[[#This Row],[APU
(units)]]*(1+Table1[[#This Row],[APU Trend]])^10</f>
        <v>289207.84535654413</v>
      </c>
      <c r="Q1191" s="55">
        <f>Table1[[#This Row],[APU
(units)]]*(1+Table1[[#This Row],[APU Trend]])^11</f>
        <v>520574.12164177949</v>
      </c>
      <c r="R1191" s="55">
        <f>SUM(Table1[[#This Row],[Oct]:[September]])</f>
        <v>1170279.2736940037</v>
      </c>
      <c r="S1191" s="55">
        <f>Table1[[#This Row],[On-Hand Stock ($)]]*Table1[[#This Row],[APU Trend]]</f>
        <v>12644.326911461336</v>
      </c>
      <c r="T1191" s="87">
        <v>0.8</v>
      </c>
      <c r="U1191" s="87" t="b">
        <f>IF(AND(Table1[[#This Row],[INVENTROY SIZING]]&lt;0,Table1[[#This Row],[Lead Time (days)]]&lt;30),TRUE,FALSE)</f>
        <v>0</v>
      </c>
      <c r="V1191" s="28">
        <v>0.77</v>
      </c>
      <c r="W1191" s="28">
        <f>1.65+SQRT((30)*Table1[[#This Row],[Demand variability (COV)]])+(V1191*Table1[[#This Row],[APU
(units)]])^2</f>
        <v>389010.04820393259</v>
      </c>
      <c r="X1191" s="28">
        <f>(Table1[[#This Row],[INVENTORY IN UNITS ON HAND]]-W1191)*Table1[[#This Row],[Std. Price ($)]]</f>
        <v>-3670231.6172719058</v>
      </c>
      <c r="Y1191" s="28">
        <v>1.5</v>
      </c>
      <c r="Z1191" s="28">
        <v>33</v>
      </c>
    </row>
    <row r="1192" spans="1:26" x14ac:dyDescent="0.15">
      <c r="A1192" s="31">
        <v>12808.259739988403</v>
      </c>
      <c r="B1192" s="32">
        <v>11.258259999999998</v>
      </c>
      <c r="C1192" s="32">
        <v>10817.706488956712</v>
      </c>
      <c r="D1192" s="32">
        <f>C1192/Table1[[#This Row],[Std. Price ($)]]</f>
        <v>960.86841918348955</v>
      </c>
      <c r="E1192" s="28">
        <v>1278</v>
      </c>
      <c r="F1192" s="28">
        <f>Table1[[#This Row],[APU
(units)]]*(1+Table1[[#This Row],[APU Trend]])^0</f>
        <v>1278</v>
      </c>
      <c r="G1192" s="28">
        <f>Table1[[#This Row],[APU
(units)]]*(1+Table1[[#This Row],[APU Trend]])^1</f>
        <v>1533.6</v>
      </c>
      <c r="H1192" s="28">
        <f>Table1[[#This Row],[APU
(units)]]*(1+Table1[[#This Row],[APU Trend]])^2</f>
        <v>1840.32</v>
      </c>
      <c r="I1192" s="55">
        <f>Table1[[#This Row],[APU
(units)]]*(1+Table1[[#This Row],[APU Trend]])^3</f>
        <v>2208.384</v>
      </c>
      <c r="J1192" s="55">
        <f>Table1[[#This Row],[APU
(units)]]*(1+Table1[[#This Row],[APU Trend]])^4</f>
        <v>2650.0607999999997</v>
      </c>
      <c r="K1192" s="55">
        <f>Table1[[#This Row],[APU
(units)]]*(1+Table1[[#This Row],[APU Trend]])^5</f>
        <v>3180.07296</v>
      </c>
      <c r="L1192" s="55">
        <f>Table1[[#This Row],[APU
(units)]]*(1+Table1[[#This Row],[APU Trend]])^6</f>
        <v>3816.0875519999995</v>
      </c>
      <c r="M1192" s="55">
        <f>Table1[[#This Row],[APU
(units)]]*(1+Table1[[#This Row],[APU Trend]])^7</f>
        <v>4579.3050623999998</v>
      </c>
      <c r="N1192" s="55">
        <f>Table1[[#This Row],[APU
(units)]]*(1+Table1[[#This Row],[APU Trend]])^8</f>
        <v>5495.1660748799995</v>
      </c>
      <c r="O1192" s="55">
        <f>Table1[[#This Row],[APU
(units)]]*(1+Table1[[#This Row],[APU Trend]])^9</f>
        <v>6594.1992898559993</v>
      </c>
      <c r="P1192" s="55">
        <f>Table1[[#This Row],[APU
(units)]]*(1+Table1[[#This Row],[APU Trend]])^10</f>
        <v>7913.0391478271986</v>
      </c>
      <c r="Q1192" s="55">
        <f>Table1[[#This Row],[APU
(units)]]*(1+Table1[[#This Row],[APU Trend]])^11</f>
        <v>9495.6469773926383</v>
      </c>
      <c r="R1192" s="55">
        <f>SUM(Table1[[#This Row],[Oct]:[September]])</f>
        <v>50583.881864355833</v>
      </c>
      <c r="S1192" s="55">
        <f>Table1[[#This Row],[On-Hand Stock ($)]]*Table1[[#This Row],[APU Trend]]</f>
        <v>2163.5412977913425</v>
      </c>
      <c r="T1192" s="87">
        <v>0.2</v>
      </c>
      <c r="U1192" s="87" t="b">
        <f>IF(AND(Table1[[#This Row],[INVENTROY SIZING]]&lt;0,Table1[[#This Row],[Lead Time (days)]]&lt;30),TRUE,FALSE)</f>
        <v>0</v>
      </c>
      <c r="V1192" s="28">
        <v>0.77</v>
      </c>
      <c r="W1192" s="28">
        <f>1.65+SQRT((30)*Table1[[#This Row],[Demand variability (COV)]])+(V1192*Table1[[#This Row],[APU
(units)]])^2</f>
        <v>968379.94073679368</v>
      </c>
      <c r="X1192" s="28">
        <f>(Table1[[#This Row],[INVENTORY IN UNITS ON HAND]]-W1192)*Table1[[#This Row],[Std. Price ($)]]</f>
        <v>-10891455.445110455</v>
      </c>
      <c r="Y1192" s="28">
        <v>0.59</v>
      </c>
      <c r="Z1192" s="28">
        <v>27</v>
      </c>
    </row>
    <row r="1193" spans="1:26" x14ac:dyDescent="0.15">
      <c r="A1193" s="31">
        <v>13857.983083274672</v>
      </c>
      <c r="B1193" s="32">
        <v>59.546899659999994</v>
      </c>
      <c r="C1193" s="32">
        <v>12972.814301824321</v>
      </c>
      <c r="D1193" s="32">
        <f>C1193/Table1[[#This Row],[Std. Price ($)]]</f>
        <v>217.85876974109993</v>
      </c>
      <c r="E1193" s="28">
        <v>74</v>
      </c>
      <c r="F1193" s="28">
        <f>Table1[[#This Row],[APU
(units)]]*(1+Table1[[#This Row],[APU Trend]])^0</f>
        <v>74</v>
      </c>
      <c r="G1193" s="28">
        <f>Table1[[#This Row],[APU
(units)]]*(1+Table1[[#This Row],[APU Trend]])^1</f>
        <v>118.4</v>
      </c>
      <c r="H1193" s="28">
        <f>Table1[[#This Row],[APU
(units)]]*(1+Table1[[#This Row],[APU Trend]])^2</f>
        <v>189.44000000000003</v>
      </c>
      <c r="I1193" s="55">
        <f>Table1[[#This Row],[APU
(units)]]*(1+Table1[[#This Row],[APU Trend]])^3</f>
        <v>303.1040000000001</v>
      </c>
      <c r="J1193" s="55">
        <f>Table1[[#This Row],[APU
(units)]]*(1+Table1[[#This Row],[APU Trend]])^4</f>
        <v>484.96640000000025</v>
      </c>
      <c r="K1193" s="55">
        <f>Table1[[#This Row],[APU
(units)]]*(1+Table1[[#This Row],[APU Trend]])^5</f>
        <v>775.94624000000044</v>
      </c>
      <c r="L1193" s="55">
        <f>Table1[[#This Row],[APU
(units)]]*(1+Table1[[#This Row],[APU Trend]])^6</f>
        <v>1241.5139840000006</v>
      </c>
      <c r="M1193" s="55">
        <f>Table1[[#This Row],[APU
(units)]]*(1+Table1[[#This Row],[APU Trend]])^7</f>
        <v>1986.4223744000014</v>
      </c>
      <c r="N1193" s="55">
        <f>Table1[[#This Row],[APU
(units)]]*(1+Table1[[#This Row],[APU Trend]])^8</f>
        <v>3178.2757990400028</v>
      </c>
      <c r="O1193" s="55">
        <f>Table1[[#This Row],[APU
(units)]]*(1+Table1[[#This Row],[APU Trend]])^9</f>
        <v>5085.2412784640046</v>
      </c>
      <c r="P1193" s="55">
        <f>Table1[[#This Row],[APU
(units)]]*(1+Table1[[#This Row],[APU Trend]])^10</f>
        <v>8136.3860455424083</v>
      </c>
      <c r="Q1193" s="55">
        <f>Table1[[#This Row],[APU
(units)]]*(1+Table1[[#This Row],[APU Trend]])^11</f>
        <v>13018.217672867853</v>
      </c>
      <c r="R1193" s="55">
        <f>SUM(Table1[[#This Row],[Oct]:[September]])</f>
        <v>34591.91379431427</v>
      </c>
      <c r="S1193" s="55">
        <f>Table1[[#This Row],[On-Hand Stock ($)]]*Table1[[#This Row],[APU Trend]]</f>
        <v>7783.6885810945923</v>
      </c>
      <c r="T1193" s="87">
        <v>0.6</v>
      </c>
      <c r="U1193" s="87" t="b">
        <f>IF(AND(Table1[[#This Row],[INVENTROY SIZING]]&lt;0,Table1[[#This Row],[Lead Time (days)]]&lt;30),TRUE,FALSE)</f>
        <v>0</v>
      </c>
      <c r="V1193" s="28">
        <v>0.77</v>
      </c>
      <c r="W1193" s="28">
        <f>1.65+SQRT((30)*Table1[[#This Row],[Demand variability (COV)]])+(V1193*Table1[[#This Row],[APU
(units)]])^2</f>
        <v>3254.7578877690689</v>
      </c>
      <c r="X1193" s="28">
        <f>(Table1[[#This Row],[INVENTORY IN UNITS ON HAND]]-W1193)*Table1[[#This Row],[Std. Price ($)]]</f>
        <v>-180837.92705875396</v>
      </c>
      <c r="Y1193" s="28">
        <v>1.36</v>
      </c>
      <c r="Z1193" s="28">
        <v>55</v>
      </c>
    </row>
    <row r="1194" spans="1:26" x14ac:dyDescent="0.15">
      <c r="A1194" s="31">
        <v>81553.467882285346</v>
      </c>
      <c r="B1194" s="32">
        <v>14.564099999999998</v>
      </c>
      <c r="C1194" s="32">
        <v>6335.2042204929485</v>
      </c>
      <c r="D1194" s="32">
        <f>C1194/Table1[[#This Row],[Std. Price ($)]]</f>
        <v>434.9876903133698</v>
      </c>
      <c r="E1194" s="28">
        <v>898</v>
      </c>
      <c r="F1194" s="28">
        <f>Table1[[#This Row],[APU
(units)]]*(1+Table1[[#This Row],[APU Trend]])^0</f>
        <v>898</v>
      </c>
      <c r="G1194" s="28">
        <f>Table1[[#This Row],[APU
(units)]]*(1+Table1[[#This Row],[APU Trend]])^1</f>
        <v>269.40000000000003</v>
      </c>
      <c r="H1194" s="28">
        <f>Table1[[#This Row],[APU
(units)]]*(1+Table1[[#This Row],[APU Trend]])^2</f>
        <v>80.820000000000022</v>
      </c>
      <c r="I1194" s="55">
        <f>Table1[[#This Row],[APU
(units)]]*(1+Table1[[#This Row],[APU Trend]])^3</f>
        <v>24.246000000000009</v>
      </c>
      <c r="J1194" s="55">
        <f>Table1[[#This Row],[APU
(units)]]*(1+Table1[[#This Row],[APU Trend]])^4</f>
        <v>7.273800000000004</v>
      </c>
      <c r="K1194" s="55">
        <f>Table1[[#This Row],[APU
(units)]]*(1+Table1[[#This Row],[APU Trend]])^5</f>
        <v>2.1821400000000013</v>
      </c>
      <c r="L1194" s="55">
        <f>Table1[[#This Row],[APU
(units)]]*(1+Table1[[#This Row],[APU Trend]])^6</f>
        <v>0.6546420000000005</v>
      </c>
      <c r="M1194" s="55">
        <f>Table1[[#This Row],[APU
(units)]]*(1+Table1[[#This Row],[APU Trend]])^7</f>
        <v>0.19639260000000019</v>
      </c>
      <c r="N1194" s="55">
        <f>Table1[[#This Row],[APU
(units)]]*(1+Table1[[#This Row],[APU Trend]])^8</f>
        <v>5.8917780000000065E-2</v>
      </c>
      <c r="O1194" s="55">
        <f>Table1[[#This Row],[APU
(units)]]*(1+Table1[[#This Row],[APU Trend]])^9</f>
        <v>1.7675334000000022E-2</v>
      </c>
      <c r="P1194" s="55">
        <f>Table1[[#This Row],[APU
(units)]]*(1+Table1[[#This Row],[APU Trend]])^10</f>
        <v>5.3026002000000072E-3</v>
      </c>
      <c r="Q1194" s="55">
        <f>Table1[[#This Row],[APU
(units)]]*(1+Table1[[#This Row],[APU Trend]])^11</f>
        <v>1.5907800600000023E-3</v>
      </c>
      <c r="R1194" s="55">
        <f>SUM(Table1[[#This Row],[Oct]:[September]])</f>
        <v>1282.8564610942599</v>
      </c>
      <c r="S1194" s="55">
        <f>Table1[[#This Row],[On-Hand Stock ($)]]*Table1[[#This Row],[APU Trend]]</f>
        <v>-4434.642954345064</v>
      </c>
      <c r="T1194" s="87">
        <v>-0.7</v>
      </c>
      <c r="U1194" s="87" t="b">
        <f>IF(AND(Table1[[#This Row],[INVENTROY SIZING]]&lt;0,Table1[[#This Row],[Lead Time (days)]]&lt;30),TRUE,FALSE)</f>
        <v>1</v>
      </c>
      <c r="V1194" s="28">
        <v>0.77</v>
      </c>
      <c r="W1194" s="28">
        <f>1.65+SQRT((30)*Table1[[#This Row],[Demand variability (COV)]])+(V1194*Table1[[#This Row],[APU
(units)]])^2</f>
        <v>478123.09823591635</v>
      </c>
      <c r="X1194" s="28">
        <f>(Table1[[#This Row],[INVENTORY IN UNITS ON HAND]]-W1194)*Table1[[#This Row],[Std. Price ($)]]</f>
        <v>-6957097.4107972151</v>
      </c>
      <c r="Y1194" s="28">
        <v>0.68</v>
      </c>
      <c r="Z1194" s="28">
        <v>16</v>
      </c>
    </row>
    <row r="1195" spans="1:26" x14ac:dyDescent="0.15">
      <c r="A1195" s="31">
        <v>36027.652588595512</v>
      </c>
      <c r="B1195" s="32">
        <v>16.867848219999999</v>
      </c>
      <c r="C1195" s="32">
        <v>1574.4786087647608</v>
      </c>
      <c r="D1195" s="32">
        <f>C1195/Table1[[#This Row],[Std. Price ($)]]</f>
        <v>93.341995269907699</v>
      </c>
      <c r="E1195" s="28">
        <v>874</v>
      </c>
      <c r="F1195" s="28">
        <f>Table1[[#This Row],[APU
(units)]]*(1+Table1[[#This Row],[APU Trend]])^0</f>
        <v>874</v>
      </c>
      <c r="G1195" s="28">
        <f>Table1[[#This Row],[APU
(units)]]*(1+Table1[[#This Row],[APU Trend]])^1</f>
        <v>1922.8000000000002</v>
      </c>
      <c r="H1195" s="28">
        <f>Table1[[#This Row],[APU
(units)]]*(1+Table1[[#This Row],[APU Trend]])^2</f>
        <v>4230.1600000000008</v>
      </c>
      <c r="I1195" s="55">
        <f>Table1[[#This Row],[APU
(units)]]*(1+Table1[[#This Row],[APU Trend]])^3</f>
        <v>9306.3520000000026</v>
      </c>
      <c r="J1195" s="55">
        <f>Table1[[#This Row],[APU
(units)]]*(1+Table1[[#This Row],[APU Trend]])^4</f>
        <v>20473.974400000006</v>
      </c>
      <c r="K1195" s="55">
        <f>Table1[[#This Row],[APU
(units)]]*(1+Table1[[#This Row],[APU Trend]])^5</f>
        <v>45042.743680000014</v>
      </c>
      <c r="L1195" s="55">
        <f>Table1[[#This Row],[APU
(units)]]*(1+Table1[[#This Row],[APU Trend]])^6</f>
        <v>99094.03609600004</v>
      </c>
      <c r="M1195" s="55">
        <f>Table1[[#This Row],[APU
(units)]]*(1+Table1[[#This Row],[APU Trend]])^7</f>
        <v>218006.87941120015</v>
      </c>
      <c r="N1195" s="55">
        <f>Table1[[#This Row],[APU
(units)]]*(1+Table1[[#This Row],[APU Trend]])^8</f>
        <v>479615.13470464025</v>
      </c>
      <c r="O1195" s="55">
        <f>Table1[[#This Row],[APU
(units)]]*(1+Table1[[#This Row],[APU Trend]])^9</f>
        <v>1055153.2963502086</v>
      </c>
      <c r="P1195" s="55">
        <f>Table1[[#This Row],[APU
(units)]]*(1+Table1[[#This Row],[APU Trend]])^10</f>
        <v>2321337.2519704592</v>
      </c>
      <c r="Q1195" s="55">
        <f>Table1[[#This Row],[APU
(units)]]*(1+Table1[[#This Row],[APU Trend]])^11</f>
        <v>5106941.9543350115</v>
      </c>
      <c r="R1195" s="55">
        <f>SUM(Table1[[#This Row],[Oct]:[September]])</f>
        <v>9361998.5829475187</v>
      </c>
      <c r="S1195" s="55">
        <f>Table1[[#This Row],[On-Hand Stock ($)]]*Table1[[#This Row],[APU Trend]]</f>
        <v>1889.3743305177129</v>
      </c>
      <c r="T1195" s="87">
        <v>1.2</v>
      </c>
      <c r="U1195" s="87" t="b">
        <f>IF(AND(Table1[[#This Row],[INVENTROY SIZING]]&lt;0,Table1[[#This Row],[Lead Time (days)]]&lt;30),TRUE,FALSE)</f>
        <v>0</v>
      </c>
      <c r="V1195" s="28">
        <v>0.77</v>
      </c>
      <c r="W1195" s="28">
        <f>1.65+SQRT((30)*Table1[[#This Row],[Demand variability (COV)]])+(V1195*Table1[[#This Row],[APU
(units)]])^2</f>
        <v>452907.40463461418</v>
      </c>
      <c r="X1195" s="28">
        <f>(Table1[[#This Row],[INVENTORY IN UNITS ON HAND]]-W1195)*Table1[[#This Row],[Std. Price ($)]]</f>
        <v>-7637998.880482031</v>
      </c>
      <c r="Y1195" s="28">
        <v>0.45</v>
      </c>
      <c r="Z1195" s="28">
        <v>6</v>
      </c>
    </row>
    <row r="1196" spans="1:26" x14ac:dyDescent="0.15">
      <c r="A1196" s="31">
        <v>11660.513269020756</v>
      </c>
      <c r="B1196" s="32">
        <v>17.466713089999999</v>
      </c>
      <c r="C1196" s="32">
        <v>21819.596704649728</v>
      </c>
      <c r="D1196" s="32">
        <f>C1196/Table1[[#This Row],[Std. Price ($)]]</f>
        <v>1249.2102316114549</v>
      </c>
      <c r="E1196" s="28">
        <v>802</v>
      </c>
      <c r="F1196" s="28">
        <f>Table1[[#This Row],[APU
(units)]]*(1+Table1[[#This Row],[APU Trend]])^0</f>
        <v>802</v>
      </c>
      <c r="G1196" s="28">
        <f>Table1[[#This Row],[APU
(units)]]*(1+Table1[[#This Row],[APU Trend]])^1</f>
        <v>962.4</v>
      </c>
      <c r="H1196" s="28">
        <f>Table1[[#This Row],[APU
(units)]]*(1+Table1[[#This Row],[APU Trend]])^2</f>
        <v>1154.8799999999999</v>
      </c>
      <c r="I1196" s="55">
        <f>Table1[[#This Row],[APU
(units)]]*(1+Table1[[#This Row],[APU Trend]])^3</f>
        <v>1385.856</v>
      </c>
      <c r="J1196" s="55">
        <f>Table1[[#This Row],[APU
(units)]]*(1+Table1[[#This Row],[APU Trend]])^4</f>
        <v>1663.0272</v>
      </c>
      <c r="K1196" s="55">
        <f>Table1[[#This Row],[APU
(units)]]*(1+Table1[[#This Row],[APU Trend]])^5</f>
        <v>1995.6326399999998</v>
      </c>
      <c r="L1196" s="55">
        <f>Table1[[#This Row],[APU
(units)]]*(1+Table1[[#This Row],[APU Trend]])^6</f>
        <v>2394.7591679999996</v>
      </c>
      <c r="M1196" s="55">
        <f>Table1[[#This Row],[APU
(units)]]*(1+Table1[[#This Row],[APU Trend]])^7</f>
        <v>2873.7110015999997</v>
      </c>
      <c r="N1196" s="55">
        <f>Table1[[#This Row],[APU
(units)]]*(1+Table1[[#This Row],[APU Trend]])^8</f>
        <v>3448.4532019199996</v>
      </c>
      <c r="O1196" s="55">
        <f>Table1[[#This Row],[APU
(units)]]*(1+Table1[[#This Row],[APU Trend]])^9</f>
        <v>4138.1438423039999</v>
      </c>
      <c r="P1196" s="55">
        <f>Table1[[#This Row],[APU
(units)]]*(1+Table1[[#This Row],[APU Trend]])^10</f>
        <v>4965.7726107647995</v>
      </c>
      <c r="Q1196" s="55">
        <f>Table1[[#This Row],[APU
(units)]]*(1+Table1[[#This Row],[APU Trend]])^11</f>
        <v>5958.9271329177591</v>
      </c>
      <c r="R1196" s="55">
        <f>SUM(Table1[[#This Row],[Oct]:[September]])</f>
        <v>31743.562797506558</v>
      </c>
      <c r="S1196" s="55">
        <f>Table1[[#This Row],[On-Hand Stock ($)]]*Table1[[#This Row],[APU Trend]]</f>
        <v>4363.919340929946</v>
      </c>
      <c r="T1196" s="87">
        <v>0.2</v>
      </c>
      <c r="U1196" s="87" t="b">
        <f>IF(AND(Table1[[#This Row],[INVENTROY SIZING]]&lt;0,Table1[[#This Row],[Lead Time (days)]]&lt;30),TRUE,FALSE)</f>
        <v>0</v>
      </c>
      <c r="V1196" s="28">
        <v>0.77</v>
      </c>
      <c r="W1196" s="28">
        <f>1.65+SQRT((30)*Table1[[#This Row],[Demand variability (COV)]])+(V1196*Table1[[#This Row],[APU
(units)]])^2</f>
        <v>381361.88417569496</v>
      </c>
      <c r="X1196" s="28">
        <f>(Table1[[#This Row],[INVENTORY IN UNITS ON HAND]]-W1196)*Table1[[#This Row],[Std. Price ($)]]</f>
        <v>-6639319.017654025</v>
      </c>
      <c r="Y1196" s="28">
        <v>0.7</v>
      </c>
      <c r="Z1196" s="28">
        <v>51</v>
      </c>
    </row>
    <row r="1197" spans="1:26" x14ac:dyDescent="0.15">
      <c r="A1197" s="31">
        <v>98834.218236740038</v>
      </c>
      <c r="B1197" s="32">
        <v>12.565980729999998</v>
      </c>
      <c r="C1197" s="32">
        <v>6686.3340116241816</v>
      </c>
      <c r="D1197" s="32">
        <f>C1197/Table1[[#This Row],[Std. Price ($)]]</f>
        <v>532.09806343736</v>
      </c>
      <c r="E1197" s="28">
        <v>664</v>
      </c>
      <c r="F1197" s="28">
        <f>Table1[[#This Row],[APU
(units)]]*(1+Table1[[#This Row],[APU Trend]])^0</f>
        <v>664</v>
      </c>
      <c r="G1197" s="28">
        <f>Table1[[#This Row],[APU
(units)]]*(1+Table1[[#This Row],[APU Trend]])^1</f>
        <v>796.8</v>
      </c>
      <c r="H1197" s="28">
        <f>Table1[[#This Row],[APU
(units)]]*(1+Table1[[#This Row],[APU Trend]])^2</f>
        <v>956.16</v>
      </c>
      <c r="I1197" s="55">
        <f>Table1[[#This Row],[APU
(units)]]*(1+Table1[[#This Row],[APU Trend]])^3</f>
        <v>1147.3920000000001</v>
      </c>
      <c r="J1197" s="55">
        <f>Table1[[#This Row],[APU
(units)]]*(1+Table1[[#This Row],[APU Trend]])^4</f>
        <v>1376.8704</v>
      </c>
      <c r="K1197" s="55">
        <f>Table1[[#This Row],[APU
(units)]]*(1+Table1[[#This Row],[APU Trend]])^5</f>
        <v>1652.2444799999998</v>
      </c>
      <c r="L1197" s="55">
        <f>Table1[[#This Row],[APU
(units)]]*(1+Table1[[#This Row],[APU Trend]])^6</f>
        <v>1982.6933759999999</v>
      </c>
      <c r="M1197" s="55">
        <f>Table1[[#This Row],[APU
(units)]]*(1+Table1[[#This Row],[APU Trend]])^7</f>
        <v>2379.2320511999997</v>
      </c>
      <c r="N1197" s="55">
        <f>Table1[[#This Row],[APU
(units)]]*(1+Table1[[#This Row],[APU Trend]])^8</f>
        <v>2855.0784614399995</v>
      </c>
      <c r="O1197" s="55">
        <f>Table1[[#This Row],[APU
(units)]]*(1+Table1[[#This Row],[APU Trend]])^9</f>
        <v>3426.0941537279996</v>
      </c>
      <c r="P1197" s="55">
        <f>Table1[[#This Row],[APU
(units)]]*(1+Table1[[#This Row],[APU Trend]])^10</f>
        <v>4111.3129844735995</v>
      </c>
      <c r="Q1197" s="55">
        <f>Table1[[#This Row],[APU
(units)]]*(1+Table1[[#This Row],[APU Trend]])^11</f>
        <v>4933.575581368319</v>
      </c>
      <c r="R1197" s="55">
        <f>SUM(Table1[[#This Row],[Oct]:[September]])</f>
        <v>26281.453488209918</v>
      </c>
      <c r="S1197" s="55">
        <f>Table1[[#This Row],[On-Hand Stock ($)]]*Table1[[#This Row],[APU Trend]]</f>
        <v>1337.2668023248364</v>
      </c>
      <c r="T1197" s="87">
        <v>0.2</v>
      </c>
      <c r="U1197" s="87" t="b">
        <f>IF(AND(Table1[[#This Row],[INVENTROY SIZING]]&lt;0,Table1[[#This Row],[Lead Time (days)]]&lt;30),TRUE,FALSE)</f>
        <v>0</v>
      </c>
      <c r="V1197" s="28">
        <v>0.77</v>
      </c>
      <c r="W1197" s="28">
        <f>1.65+SQRT((30)*Table1[[#This Row],[Demand variability (COV)]])+(V1197*Table1[[#This Row],[APU
(units)]])^2</f>
        <v>261417.58322604775</v>
      </c>
      <c r="X1197" s="28">
        <f>(Table1[[#This Row],[INVENTORY IN UNITS ON HAND]]-W1197)*Table1[[#This Row],[Std. Price ($)]]</f>
        <v>-3278281.9792900626</v>
      </c>
      <c r="Y1197" s="28">
        <v>2.52</v>
      </c>
      <c r="Z1197" s="28">
        <v>8</v>
      </c>
    </row>
    <row r="1198" spans="1:26" x14ac:dyDescent="0.15">
      <c r="A1198" s="31">
        <v>93176.324653422504</v>
      </c>
      <c r="B1198" s="32">
        <v>18.614699999999999</v>
      </c>
      <c r="C1198" s="32">
        <v>10480.792608153977</v>
      </c>
      <c r="D1198" s="32">
        <f>C1198/Table1[[#This Row],[Std. Price ($)]]</f>
        <v>563.03849152304247</v>
      </c>
      <c r="E1198" s="28">
        <v>1092</v>
      </c>
      <c r="F1198" s="28">
        <f>Table1[[#This Row],[APU
(units)]]*(1+Table1[[#This Row],[APU Trend]])^0</f>
        <v>1092</v>
      </c>
      <c r="G1198" s="28">
        <f>Table1[[#This Row],[APU
(units)]]*(1+Table1[[#This Row],[APU Trend]])^1</f>
        <v>2730</v>
      </c>
      <c r="H1198" s="28">
        <f>Table1[[#This Row],[APU
(units)]]*(1+Table1[[#This Row],[APU Trend]])^2</f>
        <v>6825</v>
      </c>
      <c r="I1198" s="55">
        <f>Table1[[#This Row],[APU
(units)]]*(1+Table1[[#This Row],[APU Trend]])^3</f>
        <v>17062.5</v>
      </c>
      <c r="J1198" s="55">
        <f>Table1[[#This Row],[APU
(units)]]*(1+Table1[[#This Row],[APU Trend]])^4</f>
        <v>42656.25</v>
      </c>
      <c r="K1198" s="55">
        <f>Table1[[#This Row],[APU
(units)]]*(1+Table1[[#This Row],[APU Trend]])^5</f>
        <v>106640.625</v>
      </c>
      <c r="L1198" s="55">
        <f>Table1[[#This Row],[APU
(units)]]*(1+Table1[[#This Row],[APU Trend]])^6</f>
        <v>266601.5625</v>
      </c>
      <c r="M1198" s="55">
        <f>Table1[[#This Row],[APU
(units)]]*(1+Table1[[#This Row],[APU Trend]])^7</f>
        <v>666503.90625</v>
      </c>
      <c r="N1198" s="55">
        <f>Table1[[#This Row],[APU
(units)]]*(1+Table1[[#This Row],[APU Trend]])^8</f>
        <v>1666259.765625</v>
      </c>
      <c r="O1198" s="55">
        <f>Table1[[#This Row],[APU
(units)]]*(1+Table1[[#This Row],[APU Trend]])^9</f>
        <v>4165649.4140625</v>
      </c>
      <c r="P1198" s="55">
        <f>Table1[[#This Row],[APU
(units)]]*(1+Table1[[#This Row],[APU Trend]])^10</f>
        <v>10414123.53515625</v>
      </c>
      <c r="Q1198" s="55">
        <f>Table1[[#This Row],[APU
(units)]]*(1+Table1[[#This Row],[APU Trend]])^11</f>
        <v>26035308.837890625</v>
      </c>
      <c r="R1198" s="55">
        <f>SUM(Table1[[#This Row],[Oct]:[September]])</f>
        <v>43391453.396484375</v>
      </c>
      <c r="S1198" s="55">
        <f>Table1[[#This Row],[On-Hand Stock ($)]]*Table1[[#This Row],[APU Trend]]</f>
        <v>15721.188912230966</v>
      </c>
      <c r="T1198" s="87">
        <v>1.5</v>
      </c>
      <c r="U1198" s="87" t="b">
        <f>IF(AND(Table1[[#This Row],[INVENTROY SIZING]]&lt;0,Table1[[#This Row],[Lead Time (days)]]&lt;30),TRUE,FALSE)</f>
        <v>0</v>
      </c>
      <c r="V1198" s="28">
        <v>0.77</v>
      </c>
      <c r="W1198" s="28">
        <f>1.65+SQRT((30)*Table1[[#This Row],[Demand variability (COV)]])+(V1198*Table1[[#This Row],[APU
(units)]])^2</f>
        <v>707018.29901649035</v>
      </c>
      <c r="X1198" s="28">
        <f>(Table1[[#This Row],[INVENTORY IN UNITS ON HAND]]-W1198)*Table1[[#This Row],[Std. Price ($)]]</f>
        <v>-13150452.738094108</v>
      </c>
      <c r="Y1198" s="28">
        <v>0.75</v>
      </c>
      <c r="Z1198" s="28">
        <v>16</v>
      </c>
    </row>
    <row r="1199" spans="1:26" x14ac:dyDescent="0.15">
      <c r="A1199" s="31">
        <v>50321.693670051529</v>
      </c>
      <c r="B1199" s="32">
        <v>20.037644819999997</v>
      </c>
      <c r="C1199" s="32">
        <v>8102.8399294026458</v>
      </c>
      <c r="D1199" s="32">
        <f>C1199/Table1[[#This Row],[Std. Price ($)]]</f>
        <v>404.38085424665428</v>
      </c>
      <c r="E1199" s="28">
        <v>300</v>
      </c>
      <c r="F1199" s="28">
        <f>Table1[[#This Row],[APU
(units)]]*(1+Table1[[#This Row],[APU Trend]])^0</f>
        <v>300</v>
      </c>
      <c r="G1199" s="28">
        <f>Table1[[#This Row],[APU
(units)]]*(1+Table1[[#This Row],[APU Trend]])^1</f>
        <v>660</v>
      </c>
      <c r="H1199" s="28">
        <f>Table1[[#This Row],[APU
(units)]]*(1+Table1[[#This Row],[APU Trend]])^2</f>
        <v>1452.0000000000002</v>
      </c>
      <c r="I1199" s="55">
        <f>Table1[[#This Row],[APU
(units)]]*(1+Table1[[#This Row],[APU Trend]])^3</f>
        <v>3194.400000000001</v>
      </c>
      <c r="J1199" s="55">
        <f>Table1[[#This Row],[APU
(units)]]*(1+Table1[[#This Row],[APU Trend]])^4</f>
        <v>7027.6800000000021</v>
      </c>
      <c r="K1199" s="55">
        <f>Table1[[#This Row],[APU
(units)]]*(1+Table1[[#This Row],[APU Trend]])^5</f>
        <v>15460.896000000006</v>
      </c>
      <c r="L1199" s="55">
        <f>Table1[[#This Row],[APU
(units)]]*(1+Table1[[#This Row],[APU Trend]])^6</f>
        <v>34013.971200000015</v>
      </c>
      <c r="M1199" s="55">
        <f>Table1[[#This Row],[APU
(units)]]*(1+Table1[[#This Row],[APU Trend]])^7</f>
        <v>74830.736640000046</v>
      </c>
      <c r="N1199" s="55">
        <f>Table1[[#This Row],[APU
(units)]]*(1+Table1[[#This Row],[APU Trend]])^8</f>
        <v>164627.62060800008</v>
      </c>
      <c r="O1199" s="55">
        <f>Table1[[#This Row],[APU
(units)]]*(1+Table1[[#This Row],[APU Trend]])^9</f>
        <v>362180.7653376002</v>
      </c>
      <c r="P1199" s="55">
        <f>Table1[[#This Row],[APU
(units)]]*(1+Table1[[#This Row],[APU Trend]])^10</f>
        <v>796797.68374272052</v>
      </c>
      <c r="Q1199" s="55">
        <f>Table1[[#This Row],[APU
(units)]]*(1+Table1[[#This Row],[APU Trend]])^11</f>
        <v>1752954.9042339856</v>
      </c>
      <c r="R1199" s="55">
        <f>SUM(Table1[[#This Row],[Oct]:[September]])</f>
        <v>3213500.6577623063</v>
      </c>
      <c r="S1199" s="55">
        <f>Table1[[#This Row],[On-Hand Stock ($)]]*Table1[[#This Row],[APU Trend]]</f>
        <v>9723.4079152831746</v>
      </c>
      <c r="T1199" s="87">
        <v>1.2</v>
      </c>
      <c r="U1199" s="87" t="b">
        <f>IF(AND(Table1[[#This Row],[INVENTROY SIZING]]&lt;0,Table1[[#This Row],[Lead Time (days)]]&lt;30),TRUE,FALSE)</f>
        <v>0</v>
      </c>
      <c r="V1199" s="28">
        <v>0.77</v>
      </c>
      <c r="W1199" s="28">
        <f>1.65+SQRT((30)*Table1[[#This Row],[Demand variability (COV)]])+(V1199*Table1[[#This Row],[APU
(units)]])^2</f>
        <v>53368.846773353929</v>
      </c>
      <c r="X1199" s="28">
        <f>(Table1[[#This Row],[INVENTORY IN UNITS ON HAND]]-W1199)*Table1[[#This Row],[Std. Price ($)]]</f>
        <v>-1061283.1561680662</v>
      </c>
      <c r="Y1199" s="28">
        <v>1.28</v>
      </c>
      <c r="Z1199" s="28">
        <v>26</v>
      </c>
    </row>
    <row r="1200" spans="1:26" x14ac:dyDescent="0.15">
      <c r="A1200" s="31">
        <v>38534.162004579288</v>
      </c>
      <c r="B1200" s="32">
        <v>7.0414774699999994</v>
      </c>
      <c r="C1200" s="32">
        <v>5541.1055992577285</v>
      </c>
      <c r="D1200" s="32">
        <f>C1200/Table1[[#This Row],[Std. Price ($)]]</f>
        <v>786.92371350550229</v>
      </c>
      <c r="E1200" s="28">
        <v>1140</v>
      </c>
      <c r="F1200" s="28">
        <f>Table1[[#This Row],[APU
(units)]]*(1+Table1[[#This Row],[APU Trend]])^0</f>
        <v>1140</v>
      </c>
      <c r="G1200" s="28">
        <f>Table1[[#This Row],[APU
(units)]]*(1+Table1[[#This Row],[APU Trend]])^1</f>
        <v>1710</v>
      </c>
      <c r="H1200" s="28">
        <f>Table1[[#This Row],[APU
(units)]]*(1+Table1[[#This Row],[APU Trend]])^2</f>
        <v>2565</v>
      </c>
      <c r="I1200" s="55">
        <f>Table1[[#This Row],[APU
(units)]]*(1+Table1[[#This Row],[APU Trend]])^3</f>
        <v>3847.5</v>
      </c>
      <c r="J1200" s="55">
        <f>Table1[[#This Row],[APU
(units)]]*(1+Table1[[#This Row],[APU Trend]])^4</f>
        <v>5771.25</v>
      </c>
      <c r="K1200" s="55">
        <f>Table1[[#This Row],[APU
(units)]]*(1+Table1[[#This Row],[APU Trend]])^5</f>
        <v>8656.875</v>
      </c>
      <c r="L1200" s="55">
        <f>Table1[[#This Row],[APU
(units)]]*(1+Table1[[#This Row],[APU Trend]])^6</f>
        <v>12985.3125</v>
      </c>
      <c r="M1200" s="55">
        <f>Table1[[#This Row],[APU
(units)]]*(1+Table1[[#This Row],[APU Trend]])^7</f>
        <v>19477.96875</v>
      </c>
      <c r="N1200" s="55">
        <f>Table1[[#This Row],[APU
(units)]]*(1+Table1[[#This Row],[APU Trend]])^8</f>
        <v>29216.953125</v>
      </c>
      <c r="O1200" s="55">
        <f>Table1[[#This Row],[APU
(units)]]*(1+Table1[[#This Row],[APU Trend]])^9</f>
        <v>43825.4296875</v>
      </c>
      <c r="P1200" s="55">
        <f>Table1[[#This Row],[APU
(units)]]*(1+Table1[[#This Row],[APU Trend]])^10</f>
        <v>65738.14453125</v>
      </c>
      <c r="Q1200" s="55">
        <f>Table1[[#This Row],[APU
(units)]]*(1+Table1[[#This Row],[APU Trend]])^11</f>
        <v>98607.216796875</v>
      </c>
      <c r="R1200" s="55">
        <f>SUM(Table1[[#This Row],[Oct]:[September]])</f>
        <v>293541.650390625</v>
      </c>
      <c r="S1200" s="55">
        <f>Table1[[#This Row],[On-Hand Stock ($)]]*Table1[[#This Row],[APU Trend]]</f>
        <v>2770.5527996288642</v>
      </c>
      <c r="T1200" s="87">
        <v>0.5</v>
      </c>
      <c r="U1200" s="87" t="b">
        <f>IF(AND(Table1[[#This Row],[INVENTROY SIZING]]&lt;0,Table1[[#This Row],[Lead Time (days)]]&lt;30),TRUE,FALSE)</f>
        <v>0</v>
      </c>
      <c r="V1200" s="28">
        <v>0.77</v>
      </c>
      <c r="W1200" s="28">
        <f>1.65+SQRT((30)*Table1[[#This Row],[Demand variability (COV)]])+(V1200*Table1[[#This Row],[APU
(units)]])^2</f>
        <v>770538.97330235434</v>
      </c>
      <c r="X1200" s="28">
        <f>(Table1[[#This Row],[INVENTORY IN UNITS ON HAND]]-W1200)*Table1[[#This Row],[Std. Price ($)]]</f>
        <v>-5420191.7146662017</v>
      </c>
      <c r="Y1200" s="28">
        <v>0.67</v>
      </c>
      <c r="Z1200" s="28">
        <v>21</v>
      </c>
    </row>
    <row r="1201" spans="1:26" x14ac:dyDescent="0.15">
      <c r="A1201" s="31">
        <v>97523.249425152215</v>
      </c>
      <c r="B1201" s="32">
        <v>8.1529053499999993</v>
      </c>
      <c r="C1201" s="32">
        <v>5661.3711865465457</v>
      </c>
      <c r="D1201" s="32">
        <f>C1201/Table1[[#This Row],[Std. Price ($)]]</f>
        <v>694.3992286806747</v>
      </c>
      <c r="E1201" s="28">
        <v>1100</v>
      </c>
      <c r="F1201" s="28">
        <f>Table1[[#This Row],[APU
(units)]]*(1+Table1[[#This Row],[APU Trend]])^0</f>
        <v>1100</v>
      </c>
      <c r="G1201" s="28">
        <f>Table1[[#This Row],[APU
(units)]]*(1+Table1[[#This Row],[APU Trend]])^1</f>
        <v>2420</v>
      </c>
      <c r="H1201" s="28">
        <f>Table1[[#This Row],[APU
(units)]]*(1+Table1[[#This Row],[APU Trend]])^2</f>
        <v>5324.0000000000009</v>
      </c>
      <c r="I1201" s="55">
        <f>Table1[[#This Row],[APU
(units)]]*(1+Table1[[#This Row],[APU Trend]])^3</f>
        <v>11712.800000000003</v>
      </c>
      <c r="J1201" s="55">
        <f>Table1[[#This Row],[APU
(units)]]*(1+Table1[[#This Row],[APU Trend]])^4</f>
        <v>25768.160000000007</v>
      </c>
      <c r="K1201" s="55">
        <f>Table1[[#This Row],[APU
(units)]]*(1+Table1[[#This Row],[APU Trend]])^5</f>
        <v>56689.952000000019</v>
      </c>
      <c r="L1201" s="55">
        <f>Table1[[#This Row],[APU
(units)]]*(1+Table1[[#This Row],[APU Trend]])^6</f>
        <v>124717.89440000006</v>
      </c>
      <c r="M1201" s="55">
        <f>Table1[[#This Row],[APU
(units)]]*(1+Table1[[#This Row],[APU Trend]])^7</f>
        <v>274379.36768000014</v>
      </c>
      <c r="N1201" s="55">
        <f>Table1[[#This Row],[APU
(units)]]*(1+Table1[[#This Row],[APU Trend]])^8</f>
        <v>603634.60889600031</v>
      </c>
      <c r="O1201" s="55">
        <f>Table1[[#This Row],[APU
(units)]]*(1+Table1[[#This Row],[APU Trend]])^9</f>
        <v>1327996.1395712008</v>
      </c>
      <c r="P1201" s="55">
        <f>Table1[[#This Row],[APU
(units)]]*(1+Table1[[#This Row],[APU Trend]])^10</f>
        <v>2921591.5070566423</v>
      </c>
      <c r="Q1201" s="55">
        <f>Table1[[#This Row],[APU
(units)]]*(1+Table1[[#This Row],[APU Trend]])^11</f>
        <v>6427501.3155246135</v>
      </c>
      <c r="R1201" s="55">
        <f>SUM(Table1[[#This Row],[Oct]:[September]])</f>
        <v>11782835.745128457</v>
      </c>
      <c r="S1201" s="55">
        <f>Table1[[#This Row],[On-Hand Stock ($)]]*Table1[[#This Row],[APU Trend]]</f>
        <v>6793.6454238558545</v>
      </c>
      <c r="T1201" s="87">
        <v>1.2</v>
      </c>
      <c r="U1201" s="87" t="b">
        <f>IF(AND(Table1[[#This Row],[INVENTROY SIZING]]&lt;0,Table1[[#This Row],[Lead Time (days)]]&lt;30),TRUE,FALSE)</f>
        <v>0</v>
      </c>
      <c r="V1201" s="28">
        <v>0.77</v>
      </c>
      <c r="W1201" s="28">
        <f>1.65+SQRT((30)*Table1[[#This Row],[Demand variability (COV)]])+(V1201*Table1[[#This Row],[APU
(units)]])^2</f>
        <v>717413.59957624075</v>
      </c>
      <c r="X1201" s="28">
        <f>(Table1[[#This Row],[INVENTORY IN UNITS ON HAND]]-W1201)*Table1[[#This Row],[Std. Price ($)]]</f>
        <v>-5843343.8029613439</v>
      </c>
      <c r="Y1201" s="28">
        <v>0.28999999999999998</v>
      </c>
      <c r="Z1201" s="28">
        <v>33</v>
      </c>
    </row>
    <row r="1202" spans="1:26" x14ac:dyDescent="0.15">
      <c r="A1202" s="31">
        <v>49417.425477573117</v>
      </c>
      <c r="B1202" s="32">
        <v>15.793469999999999</v>
      </c>
      <c r="C1202" s="32">
        <v>17631.084523049776</v>
      </c>
      <c r="D1202" s="32">
        <f>C1202/Table1[[#This Row],[Std. Price ($)]]</f>
        <v>1116.3528042317348</v>
      </c>
      <c r="E1202" s="28">
        <v>1384</v>
      </c>
      <c r="F1202" s="28">
        <f>Table1[[#This Row],[APU
(units)]]*(1+Table1[[#This Row],[APU Trend]])^0</f>
        <v>1384</v>
      </c>
      <c r="G1202" s="28">
        <f>Table1[[#This Row],[APU
(units)]]*(1+Table1[[#This Row],[APU Trend]])^1</f>
        <v>415.20000000000005</v>
      </c>
      <c r="H1202" s="28">
        <f>Table1[[#This Row],[APU
(units)]]*(1+Table1[[#This Row],[APU Trend]])^2</f>
        <v>124.56000000000003</v>
      </c>
      <c r="I1202" s="55">
        <f>Table1[[#This Row],[APU
(units)]]*(1+Table1[[#This Row],[APU Trend]])^3</f>
        <v>37.368000000000016</v>
      </c>
      <c r="J1202" s="55">
        <f>Table1[[#This Row],[APU
(units)]]*(1+Table1[[#This Row],[APU Trend]])^4</f>
        <v>11.210400000000007</v>
      </c>
      <c r="K1202" s="55">
        <f>Table1[[#This Row],[APU
(units)]]*(1+Table1[[#This Row],[APU Trend]])^5</f>
        <v>3.3631200000000021</v>
      </c>
      <c r="L1202" s="55">
        <f>Table1[[#This Row],[APU
(units)]]*(1+Table1[[#This Row],[APU Trend]])^6</f>
        <v>1.0089360000000007</v>
      </c>
      <c r="M1202" s="55">
        <f>Table1[[#This Row],[APU
(units)]]*(1+Table1[[#This Row],[APU Trend]])^7</f>
        <v>0.30268080000000031</v>
      </c>
      <c r="N1202" s="55">
        <f>Table1[[#This Row],[APU
(units)]]*(1+Table1[[#This Row],[APU Trend]])^8</f>
        <v>9.0804240000000105E-2</v>
      </c>
      <c r="O1202" s="55">
        <f>Table1[[#This Row],[APU
(units)]]*(1+Table1[[#This Row],[APU Trend]])^9</f>
        <v>2.7241272000000035E-2</v>
      </c>
      <c r="P1202" s="55">
        <f>Table1[[#This Row],[APU
(units)]]*(1+Table1[[#This Row],[APU Trend]])^10</f>
        <v>8.1723816000000109E-3</v>
      </c>
      <c r="Q1202" s="55">
        <f>Table1[[#This Row],[APU
(units)]]*(1+Table1[[#This Row],[APU Trend]])^11</f>
        <v>2.4517144800000035E-3</v>
      </c>
      <c r="R1202" s="55">
        <f>SUM(Table1[[#This Row],[Oct]:[September]])</f>
        <v>1977.1418064080797</v>
      </c>
      <c r="S1202" s="55">
        <f>Table1[[#This Row],[On-Hand Stock ($)]]*Table1[[#This Row],[APU Trend]]</f>
        <v>-12341.759166134843</v>
      </c>
      <c r="T1202" s="87">
        <v>-0.7</v>
      </c>
      <c r="U1202" s="87" t="b">
        <f>IF(AND(Table1[[#This Row],[INVENTROY SIZING]]&lt;0,Table1[[#This Row],[Lead Time (days)]]&lt;30),TRUE,FALSE)</f>
        <v>1</v>
      </c>
      <c r="V1202" s="28">
        <v>0.77</v>
      </c>
      <c r="W1202" s="28">
        <f>1.65+SQRT((30)*Table1[[#This Row],[Demand variability (COV)]])+(V1202*Table1[[#This Row],[APU
(units)]])^2</f>
        <v>1135680.5917700399</v>
      </c>
      <c r="X1202" s="28">
        <f>(Table1[[#This Row],[INVENTORY IN UNITS ON HAND]]-W1202)*Table1[[#This Row],[Std. Price ($)]]</f>
        <v>-17918706.271179322</v>
      </c>
      <c r="Y1202" s="28">
        <v>0.86</v>
      </c>
      <c r="Z1202" s="28">
        <v>22</v>
      </c>
    </row>
    <row r="1203" spans="1:26" x14ac:dyDescent="0.15">
      <c r="A1203" s="31">
        <v>38055.384531464464</v>
      </c>
      <c r="B1203" s="32">
        <v>13.60503402</v>
      </c>
      <c r="C1203" s="32">
        <v>30232.621321913288</v>
      </c>
      <c r="D1203" s="32">
        <f>C1203/Table1[[#This Row],[Std. Price ($)]]</f>
        <v>2222.1643310461409</v>
      </c>
      <c r="E1203" s="28">
        <v>592</v>
      </c>
      <c r="F1203" s="28">
        <f>Table1[[#This Row],[APU
(units)]]*(1+Table1[[#This Row],[APU Trend]])^0</f>
        <v>592</v>
      </c>
      <c r="G1203" s="28">
        <f>Table1[[#This Row],[APU
(units)]]*(1+Table1[[#This Row],[APU Trend]])^1</f>
        <v>532.80000000000007</v>
      </c>
      <c r="H1203" s="28">
        <f>Table1[[#This Row],[APU
(units)]]*(1+Table1[[#This Row],[APU Trend]])^2</f>
        <v>479.52000000000004</v>
      </c>
      <c r="I1203" s="55">
        <f>Table1[[#This Row],[APU
(units)]]*(1+Table1[[#This Row],[APU Trend]])^3</f>
        <v>431.56800000000004</v>
      </c>
      <c r="J1203" s="55">
        <f>Table1[[#This Row],[APU
(units)]]*(1+Table1[[#This Row],[APU Trend]])^4</f>
        <v>388.41120000000006</v>
      </c>
      <c r="K1203" s="55">
        <f>Table1[[#This Row],[APU
(units)]]*(1+Table1[[#This Row],[APU Trend]])^5</f>
        <v>349.57008000000013</v>
      </c>
      <c r="L1203" s="55">
        <f>Table1[[#This Row],[APU
(units)]]*(1+Table1[[#This Row],[APU Trend]])^6</f>
        <v>314.6130720000001</v>
      </c>
      <c r="M1203" s="55">
        <f>Table1[[#This Row],[APU
(units)]]*(1+Table1[[#This Row],[APU Trend]])^7</f>
        <v>283.15176480000008</v>
      </c>
      <c r="N1203" s="55">
        <f>Table1[[#This Row],[APU
(units)]]*(1+Table1[[#This Row],[APU Trend]])^8</f>
        <v>254.83658832000009</v>
      </c>
      <c r="O1203" s="55">
        <f>Table1[[#This Row],[APU
(units)]]*(1+Table1[[#This Row],[APU Trend]])^9</f>
        <v>229.35292948800009</v>
      </c>
      <c r="P1203" s="55">
        <f>Table1[[#This Row],[APU
(units)]]*(1+Table1[[#This Row],[APU Trend]])^10</f>
        <v>206.41763653920009</v>
      </c>
      <c r="Q1203" s="55">
        <f>Table1[[#This Row],[APU
(units)]]*(1+Table1[[#This Row],[APU Trend]])^11</f>
        <v>185.77587288528011</v>
      </c>
      <c r="R1203" s="55">
        <f>SUM(Table1[[#This Row],[Oct]:[September]])</f>
        <v>4248.0171440324802</v>
      </c>
      <c r="S1203" s="55">
        <f>Table1[[#This Row],[On-Hand Stock ($)]]*Table1[[#This Row],[APU Trend]]</f>
        <v>-3023.2621321913289</v>
      </c>
      <c r="T1203" s="87">
        <v>-0.1</v>
      </c>
      <c r="U1203" s="87" t="b">
        <f>IF(AND(Table1[[#This Row],[INVENTROY SIZING]]&lt;0,Table1[[#This Row],[Lead Time (days)]]&lt;30),TRUE,FALSE)</f>
        <v>0</v>
      </c>
      <c r="V1203" s="28">
        <v>0.77</v>
      </c>
      <c r="W1203" s="28">
        <f>1.65+SQRT((30)*Table1[[#This Row],[Demand variability (COV)]])+(V1203*Table1[[#This Row],[APU
(units)]])^2</f>
        <v>207797.26014357785</v>
      </c>
      <c r="X1203" s="28">
        <f>(Table1[[#This Row],[INVENTORY IN UNITS ON HAND]]-W1203)*Table1[[#This Row],[Std. Price ($)]]</f>
        <v>-2796856.1721942537</v>
      </c>
      <c r="Y1203" s="28">
        <v>1.01</v>
      </c>
      <c r="Z1203" s="28">
        <v>88</v>
      </c>
    </row>
    <row r="1204" spans="1:26" x14ac:dyDescent="0.15">
      <c r="A1204" s="31">
        <v>25214.946624114531</v>
      </c>
      <c r="B1204" s="32">
        <v>8.8948574499999982</v>
      </c>
      <c r="C1204" s="32">
        <v>1004.1753733732279</v>
      </c>
      <c r="D1204" s="32">
        <f>C1204/Table1[[#This Row],[Std. Price ($)]]</f>
        <v>112.89392539654789</v>
      </c>
      <c r="E1204" s="28">
        <v>1206</v>
      </c>
      <c r="F1204" s="28">
        <f>Table1[[#This Row],[APU
(units)]]*(1+Table1[[#This Row],[APU Trend]])^0</f>
        <v>1206</v>
      </c>
      <c r="G1204" s="28">
        <f>Table1[[#This Row],[APU
(units)]]*(1+Table1[[#This Row],[APU Trend]])^1</f>
        <v>361.80000000000007</v>
      </c>
      <c r="H1204" s="28">
        <f>Table1[[#This Row],[APU
(units)]]*(1+Table1[[#This Row],[APU Trend]])^2</f>
        <v>108.54000000000003</v>
      </c>
      <c r="I1204" s="55">
        <f>Table1[[#This Row],[APU
(units)]]*(1+Table1[[#This Row],[APU Trend]])^3</f>
        <v>32.562000000000012</v>
      </c>
      <c r="J1204" s="55">
        <f>Table1[[#This Row],[APU
(units)]]*(1+Table1[[#This Row],[APU Trend]])^4</f>
        <v>9.7686000000000064</v>
      </c>
      <c r="K1204" s="55">
        <f>Table1[[#This Row],[APU
(units)]]*(1+Table1[[#This Row],[APU Trend]])^5</f>
        <v>2.9305800000000017</v>
      </c>
      <c r="L1204" s="55">
        <f>Table1[[#This Row],[APU
(units)]]*(1+Table1[[#This Row],[APU Trend]])^6</f>
        <v>0.87917400000000068</v>
      </c>
      <c r="M1204" s="55">
        <f>Table1[[#This Row],[APU
(units)]]*(1+Table1[[#This Row],[APU Trend]])^7</f>
        <v>0.26375220000000027</v>
      </c>
      <c r="N1204" s="55">
        <f>Table1[[#This Row],[APU
(units)]]*(1+Table1[[#This Row],[APU Trend]])^8</f>
        <v>7.9125660000000084E-2</v>
      </c>
      <c r="O1204" s="55">
        <f>Table1[[#This Row],[APU
(units)]]*(1+Table1[[#This Row],[APU Trend]])^9</f>
        <v>2.3737698000000029E-2</v>
      </c>
      <c r="P1204" s="55">
        <f>Table1[[#This Row],[APU
(units)]]*(1+Table1[[#This Row],[APU Trend]])^10</f>
        <v>7.121309400000009E-3</v>
      </c>
      <c r="Q1204" s="55">
        <f>Table1[[#This Row],[APU
(units)]]*(1+Table1[[#This Row],[APU Trend]])^11</f>
        <v>2.1363928200000032E-3</v>
      </c>
      <c r="R1204" s="55">
        <f>SUM(Table1[[#This Row],[Oct]:[September]])</f>
        <v>1722.8562272602201</v>
      </c>
      <c r="S1204" s="55">
        <f>Table1[[#This Row],[On-Hand Stock ($)]]*Table1[[#This Row],[APU Trend]]</f>
        <v>-702.92276136125952</v>
      </c>
      <c r="T1204" s="87">
        <v>-0.7</v>
      </c>
      <c r="U1204" s="87" t="b">
        <f>IF(AND(Table1[[#This Row],[INVENTROY SIZING]]&lt;0,Table1[[#This Row],[Lead Time (days)]]&lt;30),TRUE,FALSE)</f>
        <v>1</v>
      </c>
      <c r="V1204" s="28">
        <v>0.77</v>
      </c>
      <c r="W1204" s="28">
        <f>1.65+SQRT((30)*Table1[[#This Row],[Demand variability (COV)]])+(V1204*Table1[[#This Row],[APU
(units)]])^2</f>
        <v>862340.30404786987</v>
      </c>
      <c r="X1204" s="28">
        <f>(Table1[[#This Row],[INVENTORY IN UNITS ON HAND]]-W1204)*Table1[[#This Row],[Std. Price ($)]]</f>
        <v>-7669389.9025220862</v>
      </c>
      <c r="Y1204" s="28">
        <v>0.42</v>
      </c>
      <c r="Z1204" s="28">
        <v>5</v>
      </c>
    </row>
    <row r="1205" spans="1:26" x14ac:dyDescent="0.15">
      <c r="A1205" s="31">
        <v>4640.6307104128073</v>
      </c>
      <c r="B1205" s="32">
        <v>13.038460000000001</v>
      </c>
      <c r="C1205" s="32">
        <v>13945.268370857384</v>
      </c>
      <c r="D1205" s="32">
        <f>C1205/Table1[[#This Row],[Std. Price ($)]]</f>
        <v>1069.5487328148711</v>
      </c>
      <c r="E1205" s="28">
        <v>1326</v>
      </c>
      <c r="F1205" s="28">
        <f>Table1[[#This Row],[APU
(units)]]*(1+Table1[[#This Row],[APU Trend]])^0</f>
        <v>1326</v>
      </c>
      <c r="G1205" s="28">
        <f>Table1[[#This Row],[APU
(units)]]*(1+Table1[[#This Row],[APU Trend]])^1</f>
        <v>1591.2</v>
      </c>
      <c r="H1205" s="28">
        <f>Table1[[#This Row],[APU
(units)]]*(1+Table1[[#This Row],[APU Trend]])^2</f>
        <v>1909.4399999999998</v>
      </c>
      <c r="I1205" s="55">
        <f>Table1[[#This Row],[APU
(units)]]*(1+Table1[[#This Row],[APU Trend]])^3</f>
        <v>2291.328</v>
      </c>
      <c r="J1205" s="55">
        <f>Table1[[#This Row],[APU
(units)]]*(1+Table1[[#This Row],[APU Trend]])^4</f>
        <v>2749.5935999999997</v>
      </c>
      <c r="K1205" s="55">
        <f>Table1[[#This Row],[APU
(units)]]*(1+Table1[[#This Row],[APU Trend]])^5</f>
        <v>3299.5123199999998</v>
      </c>
      <c r="L1205" s="55">
        <f>Table1[[#This Row],[APU
(units)]]*(1+Table1[[#This Row],[APU Trend]])^6</f>
        <v>3959.4147839999996</v>
      </c>
      <c r="M1205" s="55">
        <f>Table1[[#This Row],[APU
(units)]]*(1+Table1[[#This Row],[APU Trend]])^7</f>
        <v>4751.2977407999997</v>
      </c>
      <c r="N1205" s="55">
        <f>Table1[[#This Row],[APU
(units)]]*(1+Table1[[#This Row],[APU Trend]])^8</f>
        <v>5701.5572889599989</v>
      </c>
      <c r="O1205" s="55">
        <f>Table1[[#This Row],[APU
(units)]]*(1+Table1[[#This Row],[APU Trend]])^9</f>
        <v>6841.8687467519994</v>
      </c>
      <c r="P1205" s="55">
        <f>Table1[[#This Row],[APU
(units)]]*(1+Table1[[#This Row],[APU Trend]])^10</f>
        <v>8210.2424961023989</v>
      </c>
      <c r="Q1205" s="55">
        <f>Table1[[#This Row],[APU
(units)]]*(1+Table1[[#This Row],[APU Trend]])^11</f>
        <v>9852.2909953228791</v>
      </c>
      <c r="R1205" s="55">
        <f>SUM(Table1[[#This Row],[Oct]:[September]])</f>
        <v>52483.745971937278</v>
      </c>
      <c r="S1205" s="55">
        <f>Table1[[#This Row],[On-Hand Stock ($)]]*Table1[[#This Row],[APU Trend]]</f>
        <v>2789.0536741714768</v>
      </c>
      <c r="T1205" s="87">
        <v>0.2</v>
      </c>
      <c r="U1205" s="87" t="b">
        <f>IF(AND(Table1[[#This Row],[INVENTROY SIZING]]&lt;0,Table1[[#This Row],[Lead Time (days)]]&lt;30),TRUE,FALSE)</f>
        <v>0</v>
      </c>
      <c r="V1205" s="28">
        <v>0.77</v>
      </c>
      <c r="W1205" s="28">
        <f>1.65+SQRT((30)*Table1[[#This Row],[Demand variability (COV)]])+(V1205*Table1[[#This Row],[APU
(units)]])^2</f>
        <v>1042487.9401190922</v>
      </c>
      <c r="X1205" s="28">
        <f>(Table1[[#This Row],[INVENTORY IN UNITS ON HAND]]-W1205)*Table1[[#This Row],[Std. Price ($)]]</f>
        <v>-13578492.039354322</v>
      </c>
      <c r="Y1205" s="28">
        <v>0.66</v>
      </c>
      <c r="Z1205" s="28">
        <v>27</v>
      </c>
    </row>
    <row r="1206" spans="1:26" x14ac:dyDescent="0.15">
      <c r="A1206" s="31">
        <v>62360.084404957925</v>
      </c>
      <c r="B1206" s="32">
        <v>19.987782879999997</v>
      </c>
      <c r="C1206" s="32">
        <v>14047.644200048777</v>
      </c>
      <c r="D1206" s="32">
        <f>C1206/Table1[[#This Row],[Std. Price ($)]]</f>
        <v>702.81152664035631</v>
      </c>
      <c r="E1206" s="28">
        <v>1884</v>
      </c>
      <c r="F1206" s="28">
        <f>Table1[[#This Row],[APU
(units)]]*(1+Table1[[#This Row],[APU Trend]])^0</f>
        <v>1884</v>
      </c>
      <c r="G1206" s="28">
        <f>Table1[[#This Row],[APU
(units)]]*(1+Table1[[#This Row],[APU Trend]])^1</f>
        <v>4144.8</v>
      </c>
      <c r="H1206" s="28">
        <f>Table1[[#This Row],[APU
(units)]]*(1+Table1[[#This Row],[APU Trend]])^2</f>
        <v>9118.5600000000013</v>
      </c>
      <c r="I1206" s="55">
        <f>Table1[[#This Row],[APU
(units)]]*(1+Table1[[#This Row],[APU Trend]])^3</f>
        <v>20060.832000000006</v>
      </c>
      <c r="J1206" s="55">
        <f>Table1[[#This Row],[APU
(units)]]*(1+Table1[[#This Row],[APU Trend]])^4</f>
        <v>44133.830400000013</v>
      </c>
      <c r="K1206" s="55">
        <f>Table1[[#This Row],[APU
(units)]]*(1+Table1[[#This Row],[APU Trend]])^5</f>
        <v>97094.426880000028</v>
      </c>
      <c r="L1206" s="55">
        <f>Table1[[#This Row],[APU
(units)]]*(1+Table1[[#This Row],[APU Trend]])^6</f>
        <v>213607.73913600011</v>
      </c>
      <c r="M1206" s="55">
        <f>Table1[[#This Row],[APU
(units)]]*(1+Table1[[#This Row],[APU Trend]])^7</f>
        <v>469937.0260992003</v>
      </c>
      <c r="N1206" s="55">
        <f>Table1[[#This Row],[APU
(units)]]*(1+Table1[[#This Row],[APU Trend]])^8</f>
        <v>1033861.4574182405</v>
      </c>
      <c r="O1206" s="55">
        <f>Table1[[#This Row],[APU
(units)]]*(1+Table1[[#This Row],[APU Trend]])^9</f>
        <v>2274495.2063201293</v>
      </c>
      <c r="P1206" s="55">
        <f>Table1[[#This Row],[APU
(units)]]*(1+Table1[[#This Row],[APU Trend]])^10</f>
        <v>5003889.4539042851</v>
      </c>
      <c r="Q1206" s="55">
        <f>Table1[[#This Row],[APU
(units)]]*(1+Table1[[#This Row],[APU Trend]])^11</f>
        <v>11008556.798589429</v>
      </c>
      <c r="R1206" s="55">
        <f>SUM(Table1[[#This Row],[Oct]:[September]])</f>
        <v>20180784.130747285</v>
      </c>
      <c r="S1206" s="55">
        <f>Table1[[#This Row],[On-Hand Stock ($)]]*Table1[[#This Row],[APU Trend]]</f>
        <v>16857.173040058533</v>
      </c>
      <c r="T1206" s="87">
        <v>1.2</v>
      </c>
      <c r="U1206" s="87" t="b">
        <f>IF(AND(Table1[[#This Row],[INVENTROY SIZING]]&lt;0,Table1[[#This Row],[Lead Time (days)]]&lt;30),TRUE,FALSE)</f>
        <v>0</v>
      </c>
      <c r="V1206" s="28">
        <v>0.77</v>
      </c>
      <c r="W1206" s="28">
        <f>1.65+SQRT((30)*Table1[[#This Row],[Demand variability (COV)]])+(V1206*Table1[[#This Row],[APU
(units)]])^2</f>
        <v>2104479.0113794855</v>
      </c>
      <c r="X1206" s="28">
        <f>(Table1[[#This Row],[INVENTORY IN UNITS ON HAND]]-W1206)*Table1[[#This Row],[Std. Price ($)]]</f>
        <v>-42049821.910770155</v>
      </c>
      <c r="Y1206" s="28">
        <v>0.8</v>
      </c>
      <c r="Z1206" s="28">
        <v>11</v>
      </c>
    </row>
    <row r="1207" spans="1:26" x14ac:dyDescent="0.15">
      <c r="A1207" s="31">
        <v>51528.005326550461</v>
      </c>
      <c r="B1207" s="32">
        <v>6.3726180599999998</v>
      </c>
      <c r="C1207" s="32">
        <v>5467.0243933862575</v>
      </c>
      <c r="D1207" s="32">
        <f>C1207/Table1[[#This Row],[Std. Price ($)]]</f>
        <v>857.89299498458536</v>
      </c>
      <c r="E1207" s="28">
        <v>1294</v>
      </c>
      <c r="F1207" s="28">
        <f>Table1[[#This Row],[APU
(units)]]*(1+Table1[[#This Row],[APU Trend]])^0</f>
        <v>1294</v>
      </c>
      <c r="G1207" s="28">
        <f>Table1[[#This Row],[APU
(units)]]*(1+Table1[[#This Row],[APU Trend]])^1</f>
        <v>1552.8</v>
      </c>
      <c r="H1207" s="28">
        <f>Table1[[#This Row],[APU
(units)]]*(1+Table1[[#This Row],[APU Trend]])^2</f>
        <v>1863.36</v>
      </c>
      <c r="I1207" s="55">
        <f>Table1[[#This Row],[APU
(units)]]*(1+Table1[[#This Row],[APU Trend]])^3</f>
        <v>2236.0320000000002</v>
      </c>
      <c r="J1207" s="55">
        <f>Table1[[#This Row],[APU
(units)]]*(1+Table1[[#This Row],[APU Trend]])^4</f>
        <v>2683.2383999999997</v>
      </c>
      <c r="K1207" s="55">
        <f>Table1[[#This Row],[APU
(units)]]*(1+Table1[[#This Row],[APU Trend]])^5</f>
        <v>3219.8860799999998</v>
      </c>
      <c r="L1207" s="55">
        <f>Table1[[#This Row],[APU
(units)]]*(1+Table1[[#This Row],[APU Trend]])^6</f>
        <v>3863.8632959999995</v>
      </c>
      <c r="M1207" s="55">
        <f>Table1[[#This Row],[APU
(units)]]*(1+Table1[[#This Row],[APU Trend]])^7</f>
        <v>4636.6359551999994</v>
      </c>
      <c r="N1207" s="55">
        <f>Table1[[#This Row],[APU
(units)]]*(1+Table1[[#This Row],[APU Trend]])^8</f>
        <v>5563.9631462399993</v>
      </c>
      <c r="O1207" s="55">
        <f>Table1[[#This Row],[APU
(units)]]*(1+Table1[[#This Row],[APU Trend]])^9</f>
        <v>6676.755775487999</v>
      </c>
      <c r="P1207" s="55">
        <f>Table1[[#This Row],[APU
(units)]]*(1+Table1[[#This Row],[APU Trend]])^10</f>
        <v>8012.106930585599</v>
      </c>
      <c r="Q1207" s="55">
        <f>Table1[[#This Row],[APU
(units)]]*(1+Table1[[#This Row],[APU Trend]])^11</f>
        <v>9614.5283167027192</v>
      </c>
      <c r="R1207" s="55">
        <f>SUM(Table1[[#This Row],[Oct]:[September]])</f>
        <v>51217.169900216308</v>
      </c>
      <c r="S1207" s="55">
        <f>Table1[[#This Row],[On-Hand Stock ($)]]*Table1[[#This Row],[APU Trend]]</f>
        <v>1093.4048786772516</v>
      </c>
      <c r="T1207" s="87">
        <v>0.2</v>
      </c>
      <c r="U1207" s="87" t="b">
        <f>IF(AND(Table1[[#This Row],[INVENTROY SIZING]]&lt;0,Table1[[#This Row],[Lead Time (days)]]&lt;30),TRUE,FALSE)</f>
        <v>0</v>
      </c>
      <c r="V1207" s="28">
        <v>0.77</v>
      </c>
      <c r="W1207" s="28">
        <f>1.65+SQRT((30)*Table1[[#This Row],[Demand variability (COV)]])+(V1207*Table1[[#This Row],[APU
(units)]])^2</f>
        <v>992778.17492627527</v>
      </c>
      <c r="X1207" s="28">
        <f>(Table1[[#This Row],[INVENTORY IN UNITS ON HAND]]-W1207)*Table1[[#This Row],[Std. Price ($)]]</f>
        <v>-6321129.1027156338</v>
      </c>
      <c r="Y1207" s="28">
        <v>0.39</v>
      </c>
      <c r="Z1207" s="28">
        <v>28</v>
      </c>
    </row>
    <row r="1208" spans="1:26" x14ac:dyDescent="0.15">
      <c r="A1208" s="31">
        <v>64160.205089810697</v>
      </c>
      <c r="B1208" s="32">
        <v>15.931545579999998</v>
      </c>
      <c r="C1208" s="32">
        <v>16928.5125124716</v>
      </c>
      <c r="D1208" s="32">
        <f>C1208/Table1[[#This Row],[Std. Price ($)]]</f>
        <v>1062.5781677907739</v>
      </c>
      <c r="E1208" s="28">
        <v>826</v>
      </c>
      <c r="F1208" s="28">
        <f>Table1[[#This Row],[APU
(units)]]*(1+Table1[[#This Row],[APU Trend]])^0</f>
        <v>826</v>
      </c>
      <c r="G1208" s="28">
        <f>Table1[[#This Row],[APU
(units)]]*(1+Table1[[#This Row],[APU Trend]])^1</f>
        <v>495.59999999999997</v>
      </c>
      <c r="H1208" s="28">
        <f>Table1[[#This Row],[APU
(units)]]*(1+Table1[[#This Row],[APU Trend]])^2</f>
        <v>297.36</v>
      </c>
      <c r="I1208" s="55">
        <f>Table1[[#This Row],[APU
(units)]]*(1+Table1[[#This Row],[APU Trend]])^3</f>
        <v>178.416</v>
      </c>
      <c r="J1208" s="55">
        <f>Table1[[#This Row],[APU
(units)]]*(1+Table1[[#This Row],[APU Trend]])^4</f>
        <v>107.0496</v>
      </c>
      <c r="K1208" s="55">
        <f>Table1[[#This Row],[APU
(units)]]*(1+Table1[[#This Row],[APU Trend]])^5</f>
        <v>64.229759999999999</v>
      </c>
      <c r="L1208" s="55">
        <f>Table1[[#This Row],[APU
(units)]]*(1+Table1[[#This Row],[APU Trend]])^6</f>
        <v>38.537855999999998</v>
      </c>
      <c r="M1208" s="55">
        <f>Table1[[#This Row],[APU
(units)]]*(1+Table1[[#This Row],[APU Trend]])^7</f>
        <v>23.122713599999997</v>
      </c>
      <c r="N1208" s="55">
        <f>Table1[[#This Row],[APU
(units)]]*(1+Table1[[#This Row],[APU Trend]])^8</f>
        <v>13.873628159999997</v>
      </c>
      <c r="O1208" s="55">
        <f>Table1[[#This Row],[APU
(units)]]*(1+Table1[[#This Row],[APU Trend]])^9</f>
        <v>8.3241768959999991</v>
      </c>
      <c r="P1208" s="55">
        <f>Table1[[#This Row],[APU
(units)]]*(1+Table1[[#This Row],[APU Trend]])^10</f>
        <v>4.9945061375999993</v>
      </c>
      <c r="Q1208" s="55">
        <f>Table1[[#This Row],[APU
(units)]]*(1+Table1[[#This Row],[APU Trend]])^11</f>
        <v>2.9967036825599993</v>
      </c>
      <c r="R1208" s="55">
        <f>SUM(Table1[[#This Row],[Oct]:[September]])</f>
        <v>2060.5049444761603</v>
      </c>
      <c r="S1208" s="55">
        <f>Table1[[#This Row],[On-Hand Stock ($)]]*Table1[[#This Row],[APU Trend]]</f>
        <v>-6771.40500498864</v>
      </c>
      <c r="T1208" s="87">
        <v>-0.4</v>
      </c>
      <c r="U1208" s="87" t="b">
        <f>IF(AND(Table1[[#This Row],[INVENTROY SIZING]]&lt;0,Table1[[#This Row],[Lead Time (days)]]&lt;30),TRUE,FALSE)</f>
        <v>0</v>
      </c>
      <c r="V1208" s="28">
        <v>0.77</v>
      </c>
      <c r="W1208" s="28">
        <f>1.65+SQRT((30)*Table1[[#This Row],[Demand variability (COV)]])+(V1208*Table1[[#This Row],[APU
(units)]])^2</f>
        <v>404527.18918030633</v>
      </c>
      <c r="X1208" s="28">
        <f>(Table1[[#This Row],[INVENTORY IN UNITS ON HAND]]-W1208)*Table1[[#This Row],[Std. Price ($)]]</f>
        <v>-6427814.840262861</v>
      </c>
      <c r="Y1208" s="28">
        <v>0.56000000000000005</v>
      </c>
      <c r="Z1208" s="28">
        <v>50</v>
      </c>
    </row>
    <row r="1209" spans="1:26" x14ac:dyDescent="0.15">
      <c r="A1209" s="31">
        <v>84042.99034704412</v>
      </c>
      <c r="B1209" s="32">
        <v>5.5154465999999998</v>
      </c>
      <c r="C1209" s="32">
        <v>1133.0973732740936</v>
      </c>
      <c r="D1209" s="32">
        <f>C1209/Table1[[#This Row],[Std. Price ($)]]</f>
        <v>205.4407295456534</v>
      </c>
      <c r="E1209" s="28">
        <v>406</v>
      </c>
      <c r="F1209" s="28">
        <f>Table1[[#This Row],[APU
(units)]]*(1+Table1[[#This Row],[APU Trend]])^0</f>
        <v>406</v>
      </c>
      <c r="G1209" s="28">
        <f>Table1[[#This Row],[APU
(units)]]*(1+Table1[[#This Row],[APU Trend]])^1</f>
        <v>568.4</v>
      </c>
      <c r="H1209" s="28">
        <f>Table1[[#This Row],[APU
(units)]]*(1+Table1[[#This Row],[APU Trend]])^2</f>
        <v>795.75999999999988</v>
      </c>
      <c r="I1209" s="55">
        <f>Table1[[#This Row],[APU
(units)]]*(1+Table1[[#This Row],[APU Trend]])^3</f>
        <v>1114.0639999999996</v>
      </c>
      <c r="J1209" s="55">
        <f>Table1[[#This Row],[APU
(units)]]*(1+Table1[[#This Row],[APU Trend]])^4</f>
        <v>1559.6895999999995</v>
      </c>
      <c r="K1209" s="55">
        <f>Table1[[#This Row],[APU
(units)]]*(1+Table1[[#This Row],[APU Trend]])^5</f>
        <v>2183.5654399999994</v>
      </c>
      <c r="L1209" s="55">
        <f>Table1[[#This Row],[APU
(units)]]*(1+Table1[[#This Row],[APU Trend]])^6</f>
        <v>3056.9916159999984</v>
      </c>
      <c r="M1209" s="55">
        <f>Table1[[#This Row],[APU
(units)]]*(1+Table1[[#This Row],[APU Trend]])^7</f>
        <v>4279.7882623999976</v>
      </c>
      <c r="N1209" s="55">
        <f>Table1[[#This Row],[APU
(units)]]*(1+Table1[[#This Row],[APU Trend]])^8</f>
        <v>5991.7035673599967</v>
      </c>
      <c r="O1209" s="55">
        <f>Table1[[#This Row],[APU
(units)]]*(1+Table1[[#This Row],[APU Trend]])^9</f>
        <v>8388.384994303995</v>
      </c>
      <c r="P1209" s="55">
        <f>Table1[[#This Row],[APU
(units)]]*(1+Table1[[#This Row],[APU Trend]])^10</f>
        <v>11743.738992025592</v>
      </c>
      <c r="Q1209" s="55">
        <f>Table1[[#This Row],[APU
(units)]]*(1+Table1[[#This Row],[APU Trend]])^11</f>
        <v>16441.234588835829</v>
      </c>
      <c r="R1209" s="55">
        <f>SUM(Table1[[#This Row],[Oct]:[September]])</f>
        <v>56529.321060925402</v>
      </c>
      <c r="S1209" s="55">
        <f>Table1[[#This Row],[On-Hand Stock ($)]]*Table1[[#This Row],[APU Trend]]</f>
        <v>453.23894930963746</v>
      </c>
      <c r="T1209" s="87">
        <v>0.4</v>
      </c>
      <c r="U1209" s="87" t="b">
        <f>IF(AND(Table1[[#This Row],[INVENTROY SIZING]]&lt;0,Table1[[#This Row],[Lead Time (days)]]&lt;30),TRUE,FALSE)</f>
        <v>0</v>
      </c>
      <c r="V1209" s="28">
        <v>0.77</v>
      </c>
      <c r="W1209" s="28">
        <f>1.65+SQRT((30)*Table1[[#This Row],[Demand variability (COV)]])+(V1209*Table1[[#This Row],[APU
(units)]])^2</f>
        <v>97736.901880407473</v>
      </c>
      <c r="X1209" s="28">
        <f>(Table1[[#This Row],[INVENTORY IN UNITS ON HAND]]-W1209)*Table1[[#This Row],[Std. Price ($)]]</f>
        <v>-537929.56579755293</v>
      </c>
      <c r="Y1209" s="28">
        <v>0.53</v>
      </c>
      <c r="Z1209" s="28">
        <v>21</v>
      </c>
    </row>
    <row r="1210" spans="1:26" x14ac:dyDescent="0.15">
      <c r="A1210" s="31">
        <v>30904.280715859844</v>
      </c>
      <c r="B1210" s="32">
        <v>28.757704259999997</v>
      </c>
      <c r="C1210" s="32">
        <v>21004.872932368788</v>
      </c>
      <c r="D1210" s="32">
        <f>C1210/Table1[[#This Row],[Std. Price ($)]]</f>
        <v>730.40854521844187</v>
      </c>
      <c r="E1210" s="28">
        <v>1140</v>
      </c>
      <c r="F1210" s="28">
        <f>Table1[[#This Row],[APU
(units)]]*(1+Table1[[#This Row],[APU Trend]])^0</f>
        <v>1140</v>
      </c>
      <c r="G1210" s="28">
        <f>Table1[[#This Row],[APU
(units)]]*(1+Table1[[#This Row],[APU Trend]])^1</f>
        <v>342.00000000000006</v>
      </c>
      <c r="H1210" s="28">
        <f>Table1[[#This Row],[APU
(units)]]*(1+Table1[[#This Row],[APU Trend]])^2</f>
        <v>102.60000000000002</v>
      </c>
      <c r="I1210" s="55">
        <f>Table1[[#This Row],[APU
(units)]]*(1+Table1[[#This Row],[APU Trend]])^3</f>
        <v>30.780000000000012</v>
      </c>
      <c r="J1210" s="55">
        <f>Table1[[#This Row],[APU
(units)]]*(1+Table1[[#This Row],[APU Trend]])^4</f>
        <v>9.2340000000000053</v>
      </c>
      <c r="K1210" s="55">
        <f>Table1[[#This Row],[APU
(units)]]*(1+Table1[[#This Row],[APU Trend]])^5</f>
        <v>2.7702000000000018</v>
      </c>
      <c r="L1210" s="55">
        <f>Table1[[#This Row],[APU
(units)]]*(1+Table1[[#This Row],[APU Trend]])^6</f>
        <v>0.83106000000000069</v>
      </c>
      <c r="M1210" s="55">
        <f>Table1[[#This Row],[APU
(units)]]*(1+Table1[[#This Row],[APU Trend]])^7</f>
        <v>0.24931800000000026</v>
      </c>
      <c r="N1210" s="55">
        <f>Table1[[#This Row],[APU
(units)]]*(1+Table1[[#This Row],[APU Trend]])^8</f>
        <v>7.4795400000000081E-2</v>
      </c>
      <c r="O1210" s="55">
        <f>Table1[[#This Row],[APU
(units)]]*(1+Table1[[#This Row],[APU Trend]])^9</f>
        <v>2.2438620000000027E-2</v>
      </c>
      <c r="P1210" s="55">
        <f>Table1[[#This Row],[APU
(units)]]*(1+Table1[[#This Row],[APU Trend]])^10</f>
        <v>6.731586000000009E-3</v>
      </c>
      <c r="Q1210" s="55">
        <f>Table1[[#This Row],[APU
(units)]]*(1+Table1[[#This Row],[APU Trend]])^11</f>
        <v>2.0194758000000031E-3</v>
      </c>
      <c r="R1210" s="55">
        <f>SUM(Table1[[#This Row],[Oct]:[September]])</f>
        <v>1628.5705630817995</v>
      </c>
      <c r="S1210" s="55">
        <f>Table1[[#This Row],[On-Hand Stock ($)]]*Table1[[#This Row],[APU Trend]]</f>
        <v>-14703.41105265815</v>
      </c>
      <c r="T1210" s="87">
        <v>-0.7</v>
      </c>
      <c r="U1210" s="87" t="b">
        <f>IF(AND(Table1[[#This Row],[INVENTROY SIZING]]&lt;0,Table1[[#This Row],[Lead Time (days)]]&lt;30),TRUE,FALSE)</f>
        <v>0</v>
      </c>
      <c r="V1210" s="28">
        <v>0.77</v>
      </c>
      <c r="W1210" s="28">
        <f>1.65+SQRT((30)*Table1[[#This Row],[Demand variability (COV)]])+(V1210*Table1[[#This Row],[APU
(units)]])^2</f>
        <v>770537.99713558343</v>
      </c>
      <c r="X1210" s="28">
        <f>(Table1[[#This Row],[INVENTORY IN UNITS ON HAND]]-W1210)*Table1[[#This Row],[Std. Price ($)]]</f>
        <v>-22137898.969785467</v>
      </c>
      <c r="Y1210" s="28">
        <v>0.41</v>
      </c>
      <c r="Z1210" s="28">
        <v>33</v>
      </c>
    </row>
    <row r="1211" spans="1:26" x14ac:dyDescent="0.15">
      <c r="A1211" s="31">
        <v>85804.738148475764</v>
      </c>
      <c r="B1211" s="32">
        <v>10.924478949999999</v>
      </c>
      <c r="C1211" s="32">
        <v>18500.129923377674</v>
      </c>
      <c r="D1211" s="32">
        <f>C1211/Table1[[#This Row],[Std. Price ($)]]</f>
        <v>1693.4565033307767</v>
      </c>
      <c r="E1211" s="28">
        <v>810</v>
      </c>
      <c r="F1211" s="28">
        <f>Table1[[#This Row],[APU
(units)]]*(1+Table1[[#This Row],[APU Trend]])^0</f>
        <v>810</v>
      </c>
      <c r="G1211" s="28">
        <f>Table1[[#This Row],[APU
(units)]]*(1+Table1[[#This Row],[APU Trend]])^1</f>
        <v>486</v>
      </c>
      <c r="H1211" s="28">
        <f>Table1[[#This Row],[APU
(units)]]*(1+Table1[[#This Row],[APU Trend]])^2</f>
        <v>291.59999999999997</v>
      </c>
      <c r="I1211" s="55">
        <f>Table1[[#This Row],[APU
(units)]]*(1+Table1[[#This Row],[APU Trend]])^3</f>
        <v>174.96</v>
      </c>
      <c r="J1211" s="55">
        <f>Table1[[#This Row],[APU
(units)]]*(1+Table1[[#This Row],[APU Trend]])^4</f>
        <v>104.976</v>
      </c>
      <c r="K1211" s="55">
        <f>Table1[[#This Row],[APU
(units)]]*(1+Table1[[#This Row],[APU Trend]])^5</f>
        <v>62.985599999999998</v>
      </c>
      <c r="L1211" s="55">
        <f>Table1[[#This Row],[APU
(units)]]*(1+Table1[[#This Row],[APU Trend]])^6</f>
        <v>37.791359999999997</v>
      </c>
      <c r="M1211" s="55">
        <f>Table1[[#This Row],[APU
(units)]]*(1+Table1[[#This Row],[APU Trend]])^7</f>
        <v>22.674815999999996</v>
      </c>
      <c r="N1211" s="55">
        <f>Table1[[#This Row],[APU
(units)]]*(1+Table1[[#This Row],[APU Trend]])^8</f>
        <v>13.604889599999998</v>
      </c>
      <c r="O1211" s="55">
        <f>Table1[[#This Row],[APU
(units)]]*(1+Table1[[#This Row],[APU Trend]])^9</f>
        <v>8.1629337599999996</v>
      </c>
      <c r="P1211" s="55">
        <f>Table1[[#This Row],[APU
(units)]]*(1+Table1[[#This Row],[APU Trend]])^10</f>
        <v>4.8977602559999989</v>
      </c>
      <c r="Q1211" s="55">
        <f>Table1[[#This Row],[APU
(units)]]*(1+Table1[[#This Row],[APU Trend]])^11</f>
        <v>2.9386561535999993</v>
      </c>
      <c r="R1211" s="55">
        <f>SUM(Table1[[#This Row],[Oct]:[September]])</f>
        <v>2020.5920157696</v>
      </c>
      <c r="S1211" s="55">
        <f>Table1[[#This Row],[On-Hand Stock ($)]]*Table1[[#This Row],[APU Trend]]</f>
        <v>-7400.0519693510696</v>
      </c>
      <c r="T1211" s="87">
        <v>-0.4</v>
      </c>
      <c r="U1211" s="87" t="b">
        <f>IF(AND(Table1[[#This Row],[INVENTROY SIZING]]&lt;0,Table1[[#This Row],[Lead Time (days)]]&lt;30),TRUE,FALSE)</f>
        <v>0</v>
      </c>
      <c r="V1211" s="28">
        <v>0.77</v>
      </c>
      <c r="W1211" s="28">
        <f>1.65+SQRT((30)*Table1[[#This Row],[Demand variability (COV)]])+(V1211*Table1[[#This Row],[APU
(units)]])^2</f>
        <v>389010.13705818728</v>
      </c>
      <c r="X1211" s="28">
        <f>(Table1[[#This Row],[INVENTORY IN UNITS ON HAND]]-W1211)*Table1[[#This Row],[Std. Price ($)]]</f>
        <v>-4231232.9237054037</v>
      </c>
      <c r="Y1211" s="28">
        <v>1.54</v>
      </c>
      <c r="Z1211" s="28">
        <v>33</v>
      </c>
    </row>
    <row r="1212" spans="1:26" x14ac:dyDescent="0.15">
      <c r="A1212" s="31">
        <v>58083.654222625133</v>
      </c>
      <c r="B1212" s="32">
        <v>5.1848819499999994</v>
      </c>
      <c r="C1212" s="32">
        <v>3767.5516679573816</v>
      </c>
      <c r="D1212" s="32">
        <f>C1212/Table1[[#This Row],[Std. Price ($)]]</f>
        <v>726.64174503671813</v>
      </c>
      <c r="E1212" s="28">
        <v>728</v>
      </c>
      <c r="F1212" s="28">
        <f>Table1[[#This Row],[APU
(units)]]*(1+Table1[[#This Row],[APU Trend]])^0</f>
        <v>728</v>
      </c>
      <c r="G1212" s="28">
        <f>Table1[[#This Row],[APU
(units)]]*(1+Table1[[#This Row],[APU Trend]])^1</f>
        <v>1092</v>
      </c>
      <c r="H1212" s="28">
        <f>Table1[[#This Row],[APU
(units)]]*(1+Table1[[#This Row],[APU Trend]])^2</f>
        <v>1638</v>
      </c>
      <c r="I1212" s="55">
        <f>Table1[[#This Row],[APU
(units)]]*(1+Table1[[#This Row],[APU Trend]])^3</f>
        <v>2457</v>
      </c>
      <c r="J1212" s="55">
        <f>Table1[[#This Row],[APU
(units)]]*(1+Table1[[#This Row],[APU Trend]])^4</f>
        <v>3685.5</v>
      </c>
      <c r="K1212" s="55">
        <f>Table1[[#This Row],[APU
(units)]]*(1+Table1[[#This Row],[APU Trend]])^5</f>
        <v>5528.25</v>
      </c>
      <c r="L1212" s="55">
        <f>Table1[[#This Row],[APU
(units)]]*(1+Table1[[#This Row],[APU Trend]])^6</f>
        <v>8292.375</v>
      </c>
      <c r="M1212" s="55">
        <f>Table1[[#This Row],[APU
(units)]]*(1+Table1[[#This Row],[APU Trend]])^7</f>
        <v>12438.5625</v>
      </c>
      <c r="N1212" s="55">
        <f>Table1[[#This Row],[APU
(units)]]*(1+Table1[[#This Row],[APU Trend]])^8</f>
        <v>18657.84375</v>
      </c>
      <c r="O1212" s="55">
        <f>Table1[[#This Row],[APU
(units)]]*(1+Table1[[#This Row],[APU Trend]])^9</f>
        <v>27986.765625</v>
      </c>
      <c r="P1212" s="55">
        <f>Table1[[#This Row],[APU
(units)]]*(1+Table1[[#This Row],[APU Trend]])^10</f>
        <v>41980.1484375</v>
      </c>
      <c r="Q1212" s="55">
        <f>Table1[[#This Row],[APU
(units)]]*(1+Table1[[#This Row],[APU Trend]])^11</f>
        <v>62970.22265625</v>
      </c>
      <c r="R1212" s="55">
        <f>SUM(Table1[[#This Row],[Oct]:[September]])</f>
        <v>187454.66796875</v>
      </c>
      <c r="S1212" s="55">
        <f>Table1[[#This Row],[On-Hand Stock ($)]]*Table1[[#This Row],[APU Trend]]</f>
        <v>1883.7758339786908</v>
      </c>
      <c r="T1212" s="87">
        <v>0.5</v>
      </c>
      <c r="U1212" s="87" t="b">
        <f>IF(AND(Table1[[#This Row],[INVENTROY SIZING]]&lt;0,Table1[[#This Row],[Lead Time (days)]]&lt;30),TRUE,FALSE)</f>
        <v>0</v>
      </c>
      <c r="V1212" s="28">
        <v>0.77</v>
      </c>
      <c r="W1212" s="28">
        <f>1.65+SQRT((30)*Table1[[#This Row],[Demand variability (COV)]])+(V1212*Table1[[#This Row],[APU
(units)]])^2</f>
        <v>314233.71332526649</v>
      </c>
      <c r="X1212" s="28">
        <f>(Table1[[#This Row],[INVENTORY IN UNITS ON HAND]]-W1212)*Table1[[#This Row],[Std. Price ($)]]</f>
        <v>-1625497.1566336912</v>
      </c>
      <c r="Y1212" s="28">
        <v>0.69</v>
      </c>
      <c r="Z1212" s="28">
        <v>28</v>
      </c>
    </row>
    <row r="1213" spans="1:26" x14ac:dyDescent="0.15">
      <c r="A1213" s="31">
        <v>27446.34606267955</v>
      </c>
      <c r="B1213" s="32">
        <v>5.2305273099999994</v>
      </c>
      <c r="C1213" s="32">
        <v>8410.6223216033177</v>
      </c>
      <c r="D1213" s="32">
        <f>C1213/Table1[[#This Row],[Std. Price ($)]]</f>
        <v>1607.9874596053526</v>
      </c>
      <c r="E1213" s="28">
        <v>954</v>
      </c>
      <c r="F1213" s="28">
        <f>Table1[[#This Row],[APU
(units)]]*(1+Table1[[#This Row],[APU Trend]])^0</f>
        <v>954</v>
      </c>
      <c r="G1213" s="28">
        <f>Table1[[#This Row],[APU
(units)]]*(1+Table1[[#This Row],[APU Trend]])^1</f>
        <v>381.6</v>
      </c>
      <c r="H1213" s="28">
        <f>Table1[[#This Row],[APU
(units)]]*(1+Table1[[#This Row],[APU Trend]])^2</f>
        <v>152.64000000000004</v>
      </c>
      <c r="I1213" s="55">
        <f>Table1[[#This Row],[APU
(units)]]*(1+Table1[[#This Row],[APU Trend]])^3</f>
        <v>61.056000000000012</v>
      </c>
      <c r="J1213" s="55">
        <f>Table1[[#This Row],[APU
(units)]]*(1+Table1[[#This Row],[APU Trend]])^4</f>
        <v>24.42240000000001</v>
      </c>
      <c r="K1213" s="55">
        <f>Table1[[#This Row],[APU
(units)]]*(1+Table1[[#This Row],[APU Trend]])^5</f>
        <v>9.7689600000000052</v>
      </c>
      <c r="L1213" s="55">
        <f>Table1[[#This Row],[APU
(units)]]*(1+Table1[[#This Row],[APU Trend]])^6</f>
        <v>3.9075840000000022</v>
      </c>
      <c r="M1213" s="55">
        <f>Table1[[#This Row],[APU
(units)]]*(1+Table1[[#This Row],[APU Trend]])^7</f>
        <v>1.5630336000000011</v>
      </c>
      <c r="N1213" s="55">
        <f>Table1[[#This Row],[APU
(units)]]*(1+Table1[[#This Row],[APU Trend]])^8</f>
        <v>0.62521344000000056</v>
      </c>
      <c r="O1213" s="55">
        <f>Table1[[#This Row],[APU
(units)]]*(1+Table1[[#This Row],[APU Trend]])^9</f>
        <v>0.25008537600000025</v>
      </c>
      <c r="P1213" s="55">
        <f>Table1[[#This Row],[APU
(units)]]*(1+Table1[[#This Row],[APU Trend]])^10</f>
        <v>0.1000341504000001</v>
      </c>
      <c r="Q1213" s="55">
        <f>Table1[[#This Row],[APU
(units)]]*(1+Table1[[#This Row],[APU Trend]])^11</f>
        <v>4.001366016000004E-2</v>
      </c>
      <c r="R1213" s="55">
        <f>SUM(Table1[[#This Row],[Oct]:[September]])</f>
        <v>1589.97332422656</v>
      </c>
      <c r="S1213" s="55">
        <f>Table1[[#This Row],[On-Hand Stock ($)]]*Table1[[#This Row],[APU Trend]]</f>
        <v>-5046.3733929619902</v>
      </c>
      <c r="T1213" s="87">
        <v>-0.6</v>
      </c>
      <c r="U1213" s="87" t="b">
        <f>IF(AND(Table1[[#This Row],[INVENTROY SIZING]]&lt;0,Table1[[#This Row],[Lead Time (days)]]&lt;30),TRUE,FALSE)</f>
        <v>0</v>
      </c>
      <c r="V1213" s="28">
        <v>0.77</v>
      </c>
      <c r="W1213" s="28">
        <f>1.65+SQRT((30)*Table1[[#This Row],[Demand variability (COV)]])+(V1213*Table1[[#This Row],[APU
(units)]])^2</f>
        <v>539613.7391717307</v>
      </c>
      <c r="X1213" s="28">
        <f>(Table1[[#This Row],[INVENTORY IN UNITS ON HAND]]-W1213)*Table1[[#This Row],[Std. Price ($)]]</f>
        <v>-2814053.7772673508</v>
      </c>
      <c r="Y1213" s="28">
        <v>0.62</v>
      </c>
      <c r="Z1213" s="28">
        <v>51</v>
      </c>
    </row>
    <row r="1214" spans="1:26" x14ac:dyDescent="0.15">
      <c r="A1214" s="31">
        <v>90388.288030635129</v>
      </c>
      <c r="B1214" s="32">
        <v>8.7186400099999997</v>
      </c>
      <c r="C1214" s="32">
        <v>1063.5109249488291</v>
      </c>
      <c r="D1214" s="32">
        <f>C1214/Table1[[#This Row],[Std. Price ($)]]</f>
        <v>121.98128649984588</v>
      </c>
      <c r="E1214" s="28">
        <v>1488</v>
      </c>
      <c r="F1214" s="28">
        <f>Table1[[#This Row],[APU
(units)]]*(1+Table1[[#This Row],[APU Trend]])^0</f>
        <v>1488</v>
      </c>
      <c r="G1214" s="28">
        <f>Table1[[#This Row],[APU
(units)]]*(1+Table1[[#This Row],[APU Trend]])^1</f>
        <v>446.40000000000009</v>
      </c>
      <c r="H1214" s="28">
        <f>Table1[[#This Row],[APU
(units)]]*(1+Table1[[#This Row],[APU Trend]])^2</f>
        <v>133.92000000000004</v>
      </c>
      <c r="I1214" s="55">
        <f>Table1[[#This Row],[APU
(units)]]*(1+Table1[[#This Row],[APU Trend]])^3</f>
        <v>40.176000000000016</v>
      </c>
      <c r="J1214" s="55">
        <f>Table1[[#This Row],[APU
(units)]]*(1+Table1[[#This Row],[APU Trend]])^4</f>
        <v>12.052800000000007</v>
      </c>
      <c r="K1214" s="55">
        <f>Table1[[#This Row],[APU
(units)]]*(1+Table1[[#This Row],[APU Trend]])^5</f>
        <v>3.6158400000000022</v>
      </c>
      <c r="L1214" s="55">
        <f>Table1[[#This Row],[APU
(units)]]*(1+Table1[[#This Row],[APU Trend]])^6</f>
        <v>1.0847520000000008</v>
      </c>
      <c r="M1214" s="55">
        <f>Table1[[#This Row],[APU
(units)]]*(1+Table1[[#This Row],[APU Trend]])^7</f>
        <v>0.32542560000000031</v>
      </c>
      <c r="N1214" s="55">
        <f>Table1[[#This Row],[APU
(units)]]*(1+Table1[[#This Row],[APU Trend]])^8</f>
        <v>9.7627680000000105E-2</v>
      </c>
      <c r="O1214" s="55">
        <f>Table1[[#This Row],[APU
(units)]]*(1+Table1[[#This Row],[APU Trend]])^9</f>
        <v>2.9288304000000036E-2</v>
      </c>
      <c r="P1214" s="55">
        <f>Table1[[#This Row],[APU
(units)]]*(1+Table1[[#This Row],[APU Trend]])^10</f>
        <v>8.7864912000000118E-3</v>
      </c>
      <c r="Q1214" s="55">
        <f>Table1[[#This Row],[APU
(units)]]*(1+Table1[[#This Row],[APU Trend]])^11</f>
        <v>2.6359473600000038E-3</v>
      </c>
      <c r="R1214" s="55">
        <f>SUM(Table1[[#This Row],[Oct]:[September]])</f>
        <v>2125.7131560225607</v>
      </c>
      <c r="S1214" s="55">
        <f>Table1[[#This Row],[On-Hand Stock ($)]]*Table1[[#This Row],[APU Trend]]</f>
        <v>-744.45764746418035</v>
      </c>
      <c r="T1214" s="87">
        <v>-0.7</v>
      </c>
      <c r="U1214" s="87" t="b">
        <f>IF(AND(Table1[[#This Row],[INVENTROY SIZING]]&lt;0,Table1[[#This Row],[Lead Time (days)]]&lt;30),TRUE,FALSE)</f>
        <v>1</v>
      </c>
      <c r="V1214" s="28">
        <v>0.77</v>
      </c>
      <c r="W1214" s="28">
        <f>1.65+SQRT((30)*Table1[[#This Row],[Demand variability (COV)]])+(V1214*Table1[[#This Row],[APU
(units)]])^2</f>
        <v>1312770.7740265443</v>
      </c>
      <c r="X1214" s="28">
        <f>(Table1[[#This Row],[INVENTORY IN UNITS ON HAND]]-W1214)*Table1[[#This Row],[Std. Price ($)]]</f>
        <v>-11444512.283461548</v>
      </c>
      <c r="Y1214" s="28">
        <v>0.33</v>
      </c>
      <c r="Z1214" s="28">
        <v>5</v>
      </c>
    </row>
    <row r="1215" spans="1:26" x14ac:dyDescent="0.15">
      <c r="A1215" s="31">
        <v>41041.53084356105</v>
      </c>
      <c r="B1215" s="32">
        <v>7.8053991299999987</v>
      </c>
      <c r="C1215" s="32">
        <v>5556.830569205491</v>
      </c>
      <c r="D1215" s="32">
        <f>C1215/Table1[[#This Row],[Std. Price ($)]]</f>
        <v>711.92138629373233</v>
      </c>
      <c r="E1215" s="28">
        <v>1166</v>
      </c>
      <c r="F1215" s="28">
        <f>Table1[[#This Row],[APU
(units)]]*(1+Table1[[#This Row],[APU Trend]])^0</f>
        <v>1166</v>
      </c>
      <c r="G1215" s="28">
        <f>Table1[[#This Row],[APU
(units)]]*(1+Table1[[#This Row],[APU Trend]])^1</f>
        <v>2915</v>
      </c>
      <c r="H1215" s="28">
        <f>Table1[[#This Row],[APU
(units)]]*(1+Table1[[#This Row],[APU Trend]])^2</f>
        <v>7287.5</v>
      </c>
      <c r="I1215" s="55">
        <f>Table1[[#This Row],[APU
(units)]]*(1+Table1[[#This Row],[APU Trend]])^3</f>
        <v>18218.75</v>
      </c>
      <c r="J1215" s="55">
        <f>Table1[[#This Row],[APU
(units)]]*(1+Table1[[#This Row],[APU Trend]])^4</f>
        <v>45546.875</v>
      </c>
      <c r="K1215" s="55">
        <f>Table1[[#This Row],[APU
(units)]]*(1+Table1[[#This Row],[APU Trend]])^5</f>
        <v>113867.1875</v>
      </c>
      <c r="L1215" s="55">
        <f>Table1[[#This Row],[APU
(units)]]*(1+Table1[[#This Row],[APU Trend]])^6</f>
        <v>284667.96875</v>
      </c>
      <c r="M1215" s="55">
        <f>Table1[[#This Row],[APU
(units)]]*(1+Table1[[#This Row],[APU Trend]])^7</f>
        <v>711669.921875</v>
      </c>
      <c r="N1215" s="55">
        <f>Table1[[#This Row],[APU
(units)]]*(1+Table1[[#This Row],[APU Trend]])^8</f>
        <v>1779174.8046875</v>
      </c>
      <c r="O1215" s="55">
        <f>Table1[[#This Row],[APU
(units)]]*(1+Table1[[#This Row],[APU Trend]])^9</f>
        <v>4447937.01171875</v>
      </c>
      <c r="P1215" s="55">
        <f>Table1[[#This Row],[APU
(units)]]*(1+Table1[[#This Row],[APU Trend]])^10</f>
        <v>11119842.529296875</v>
      </c>
      <c r="Q1215" s="55">
        <f>Table1[[#This Row],[APU
(units)]]*(1+Table1[[#This Row],[APU Trend]])^11</f>
        <v>27799606.323242188</v>
      </c>
      <c r="R1215" s="55">
        <f>SUM(Table1[[#This Row],[Oct]:[September]])</f>
        <v>46331899.872070312</v>
      </c>
      <c r="S1215" s="55">
        <f>Table1[[#This Row],[On-Hand Stock ($)]]*Table1[[#This Row],[APU Trend]]</f>
        <v>8335.2458538082356</v>
      </c>
      <c r="T1215" s="87">
        <v>1.5</v>
      </c>
      <c r="U1215" s="87" t="b">
        <f>IF(AND(Table1[[#This Row],[INVENTROY SIZING]]&lt;0,Table1[[#This Row],[Lead Time (days)]]&lt;30),TRUE,FALSE)</f>
        <v>0</v>
      </c>
      <c r="V1215" s="28">
        <v>0.77</v>
      </c>
      <c r="W1215" s="28">
        <f>1.65+SQRT((30)*Table1[[#This Row],[Demand variability (COV)]])+(V1215*Table1[[#This Row],[APU
(units)]])^2</f>
        <v>806086.573730723</v>
      </c>
      <c r="X1215" s="28">
        <f>(Table1[[#This Row],[INVENTORY IN UNITS ON HAND]]-W1215)*Table1[[#This Row],[Std. Price ($)]]</f>
        <v>-6286270.6107332595</v>
      </c>
      <c r="Y1215" s="28">
        <v>0.57999999999999996</v>
      </c>
      <c r="Z1215" s="28">
        <v>21</v>
      </c>
    </row>
    <row r="1216" spans="1:26" x14ac:dyDescent="0.15">
      <c r="A1216" s="31">
        <v>70466.398332782672</v>
      </c>
      <c r="B1216" s="32">
        <v>85.188292869999998</v>
      </c>
      <c r="C1216" s="32">
        <v>68393.334715829391</v>
      </c>
      <c r="D1216" s="32">
        <f>C1216/Table1[[#This Row],[Std. Price ($)]]</f>
        <v>802.84898794955029</v>
      </c>
      <c r="E1216" s="28">
        <v>972</v>
      </c>
      <c r="F1216" s="28">
        <f>Table1[[#This Row],[APU
(units)]]*(1+Table1[[#This Row],[APU Trend]])^0</f>
        <v>972</v>
      </c>
      <c r="G1216" s="28">
        <f>Table1[[#This Row],[APU
(units)]]*(1+Table1[[#This Row],[APU Trend]])^1</f>
        <v>1749.6000000000001</v>
      </c>
      <c r="H1216" s="28">
        <f>Table1[[#This Row],[APU
(units)]]*(1+Table1[[#This Row],[APU Trend]])^2</f>
        <v>3149.28</v>
      </c>
      <c r="I1216" s="55">
        <f>Table1[[#This Row],[APU
(units)]]*(1+Table1[[#This Row],[APU Trend]])^3</f>
        <v>5668.7040000000006</v>
      </c>
      <c r="J1216" s="55">
        <f>Table1[[#This Row],[APU
(units)]]*(1+Table1[[#This Row],[APU Trend]])^4</f>
        <v>10203.667200000002</v>
      </c>
      <c r="K1216" s="55">
        <f>Table1[[#This Row],[APU
(units)]]*(1+Table1[[#This Row],[APU Trend]])^5</f>
        <v>18366.600960000007</v>
      </c>
      <c r="L1216" s="55">
        <f>Table1[[#This Row],[APU
(units)]]*(1+Table1[[#This Row],[APU Trend]])^6</f>
        <v>33059.881728000008</v>
      </c>
      <c r="M1216" s="55">
        <f>Table1[[#This Row],[APU
(units)]]*(1+Table1[[#This Row],[APU Trend]])^7</f>
        <v>59507.787110400015</v>
      </c>
      <c r="N1216" s="55">
        <f>Table1[[#This Row],[APU
(units)]]*(1+Table1[[#This Row],[APU Trend]])^8</f>
        <v>107114.01679872004</v>
      </c>
      <c r="O1216" s="55">
        <f>Table1[[#This Row],[APU
(units)]]*(1+Table1[[#This Row],[APU Trend]])^9</f>
        <v>192805.23023769609</v>
      </c>
      <c r="P1216" s="55">
        <f>Table1[[#This Row],[APU
(units)]]*(1+Table1[[#This Row],[APU Trend]])^10</f>
        <v>347049.41442785296</v>
      </c>
      <c r="Q1216" s="55">
        <f>Table1[[#This Row],[APU
(units)]]*(1+Table1[[#This Row],[APU Trend]])^11</f>
        <v>624688.94597013539</v>
      </c>
      <c r="R1216" s="55">
        <f>SUM(Table1[[#This Row],[Oct]:[September]])</f>
        <v>1404335.1284328045</v>
      </c>
      <c r="S1216" s="55">
        <f>Table1[[#This Row],[On-Hand Stock ($)]]*Table1[[#This Row],[APU Trend]]</f>
        <v>54714.667772663517</v>
      </c>
      <c r="T1216" s="87">
        <v>0.8</v>
      </c>
      <c r="U1216" s="87" t="b">
        <f>IF(AND(Table1[[#This Row],[INVENTROY SIZING]]&lt;0,Table1[[#This Row],[Lead Time (days)]]&lt;30),TRUE,FALSE)</f>
        <v>0</v>
      </c>
      <c r="V1216" s="28">
        <v>0.77</v>
      </c>
      <c r="W1216" s="28">
        <f>1.65+SQRT((30)*Table1[[#This Row],[Demand variability (COV)]])+(V1216*Table1[[#This Row],[APU
(units)]])^2</f>
        <v>560168.39637173072</v>
      </c>
      <c r="X1216" s="28">
        <f>(Table1[[#This Row],[INVENTORY IN UNITS ON HAND]]-W1216)*Table1[[#This Row],[Std. Price ($)]]</f>
        <v>-47651396.071917415</v>
      </c>
      <c r="Y1216" s="28">
        <v>0.62</v>
      </c>
      <c r="Z1216" s="28">
        <v>32</v>
      </c>
    </row>
    <row r="1217" spans="1:26" x14ac:dyDescent="0.15">
      <c r="A1217" s="31">
        <v>62012.316957003241</v>
      </c>
      <c r="B1217" s="32">
        <v>6.9659999999999993</v>
      </c>
      <c r="C1217" s="32">
        <v>5865.2165653261054</v>
      </c>
      <c r="D1217" s="32">
        <f>C1217/Table1[[#This Row],[Std. Price ($)]]</f>
        <v>841.97768666754325</v>
      </c>
      <c r="E1217" s="28">
        <v>1772</v>
      </c>
      <c r="F1217" s="28">
        <f>Table1[[#This Row],[APU
(units)]]*(1+Table1[[#This Row],[APU Trend]])^0</f>
        <v>1772</v>
      </c>
      <c r="G1217" s="28">
        <f>Table1[[#This Row],[APU
(units)]]*(1+Table1[[#This Row],[APU Trend]])^1</f>
        <v>3189.6</v>
      </c>
      <c r="H1217" s="28">
        <f>Table1[[#This Row],[APU
(units)]]*(1+Table1[[#This Row],[APU Trend]])^2</f>
        <v>5741.2800000000007</v>
      </c>
      <c r="I1217" s="55">
        <f>Table1[[#This Row],[APU
(units)]]*(1+Table1[[#This Row],[APU Trend]])^3</f>
        <v>10334.304000000002</v>
      </c>
      <c r="J1217" s="55">
        <f>Table1[[#This Row],[APU
(units)]]*(1+Table1[[#This Row],[APU Trend]])^4</f>
        <v>18601.747200000005</v>
      </c>
      <c r="K1217" s="55">
        <f>Table1[[#This Row],[APU
(units)]]*(1+Table1[[#This Row],[APU Trend]])^5</f>
        <v>33483.144960000012</v>
      </c>
      <c r="L1217" s="55">
        <f>Table1[[#This Row],[APU
(units)]]*(1+Table1[[#This Row],[APU Trend]])^6</f>
        <v>60269.660928000019</v>
      </c>
      <c r="M1217" s="55">
        <f>Table1[[#This Row],[APU
(units)]]*(1+Table1[[#This Row],[APU Trend]])^7</f>
        <v>108485.38967040004</v>
      </c>
      <c r="N1217" s="55">
        <f>Table1[[#This Row],[APU
(units)]]*(1+Table1[[#This Row],[APU Trend]])^8</f>
        <v>195273.70140672007</v>
      </c>
      <c r="O1217" s="55">
        <f>Table1[[#This Row],[APU
(units)]]*(1+Table1[[#This Row],[APU Trend]])^9</f>
        <v>351492.66253209615</v>
      </c>
      <c r="P1217" s="55">
        <f>Table1[[#This Row],[APU
(units)]]*(1+Table1[[#This Row],[APU Trend]])^10</f>
        <v>632686.79255777306</v>
      </c>
      <c r="Q1217" s="55">
        <f>Table1[[#This Row],[APU
(units)]]*(1+Table1[[#This Row],[APU Trend]])^11</f>
        <v>1138836.2266039916</v>
      </c>
      <c r="R1217" s="55">
        <f>SUM(Table1[[#This Row],[Oct]:[September]])</f>
        <v>2560166.5098589808</v>
      </c>
      <c r="S1217" s="55">
        <f>Table1[[#This Row],[On-Hand Stock ($)]]*Table1[[#This Row],[APU Trend]]</f>
        <v>4692.1732522608845</v>
      </c>
      <c r="T1217" s="87">
        <v>0.8</v>
      </c>
      <c r="U1217" s="87" t="b">
        <f>IF(AND(Table1[[#This Row],[INVENTROY SIZING]]&lt;0,Table1[[#This Row],[Lead Time (days)]]&lt;30),TRUE,FALSE)</f>
        <v>0</v>
      </c>
      <c r="V1217" s="28">
        <v>0.77</v>
      </c>
      <c r="W1217" s="28">
        <f>1.65+SQRT((30)*Table1[[#This Row],[Demand variability (COV)]])+(V1217*Table1[[#This Row],[APU
(units)]])^2</f>
        <v>1861702.3349307231</v>
      </c>
      <c r="X1217" s="28">
        <f>(Table1[[#This Row],[INVENTORY IN UNITS ON HAND]]-W1217)*Table1[[#This Row],[Std. Price ($)]]</f>
        <v>-12962753.24856209</v>
      </c>
      <c r="Y1217" s="28">
        <v>0.57999999999999996</v>
      </c>
      <c r="Z1217" s="28">
        <v>16</v>
      </c>
    </row>
    <row r="1218" spans="1:26" x14ac:dyDescent="0.15">
      <c r="A1218" s="31">
        <v>41888.403896906922</v>
      </c>
      <c r="B1218" s="32">
        <v>10.809143059999998</v>
      </c>
      <c r="C1218" s="32">
        <v>2255.7414529010171</v>
      </c>
      <c r="D1218" s="32">
        <f>C1218/Table1[[#This Row],[Std. Price ($)]]</f>
        <v>208.68827809750695</v>
      </c>
      <c r="E1218" s="28">
        <v>1730</v>
      </c>
      <c r="F1218" s="28">
        <f>Table1[[#This Row],[APU
(units)]]*(1+Table1[[#This Row],[APU Trend]])^0</f>
        <v>1730</v>
      </c>
      <c r="G1218" s="28">
        <f>Table1[[#This Row],[APU
(units)]]*(1+Table1[[#This Row],[APU Trend]])^1</f>
        <v>692</v>
      </c>
      <c r="H1218" s="28">
        <f>Table1[[#This Row],[APU
(units)]]*(1+Table1[[#This Row],[APU Trend]])^2</f>
        <v>276.80000000000007</v>
      </c>
      <c r="I1218" s="55">
        <f>Table1[[#This Row],[APU
(units)]]*(1+Table1[[#This Row],[APU Trend]])^3</f>
        <v>110.72000000000003</v>
      </c>
      <c r="J1218" s="55">
        <f>Table1[[#This Row],[APU
(units)]]*(1+Table1[[#This Row],[APU Trend]])^4</f>
        <v>44.288000000000018</v>
      </c>
      <c r="K1218" s="55">
        <f>Table1[[#This Row],[APU
(units)]]*(1+Table1[[#This Row],[APU Trend]])^5</f>
        <v>17.71520000000001</v>
      </c>
      <c r="L1218" s="55">
        <f>Table1[[#This Row],[APU
(units)]]*(1+Table1[[#This Row],[APU Trend]])^6</f>
        <v>7.0860800000000044</v>
      </c>
      <c r="M1218" s="55">
        <f>Table1[[#This Row],[APU
(units)]]*(1+Table1[[#This Row],[APU Trend]])^7</f>
        <v>2.8344320000000023</v>
      </c>
      <c r="N1218" s="55">
        <f>Table1[[#This Row],[APU
(units)]]*(1+Table1[[#This Row],[APU Trend]])^8</f>
        <v>1.1337728000000009</v>
      </c>
      <c r="O1218" s="55">
        <f>Table1[[#This Row],[APU
(units)]]*(1+Table1[[#This Row],[APU Trend]])^9</f>
        <v>0.45350912000000038</v>
      </c>
      <c r="P1218" s="55">
        <f>Table1[[#This Row],[APU
(units)]]*(1+Table1[[#This Row],[APU Trend]])^10</f>
        <v>0.18140364800000019</v>
      </c>
      <c r="Q1218" s="55">
        <f>Table1[[#This Row],[APU
(units)]]*(1+Table1[[#This Row],[APU Trend]])^11</f>
        <v>7.2561459200000081E-2</v>
      </c>
      <c r="R1218" s="55">
        <f>SUM(Table1[[#This Row],[Oct]:[September]])</f>
        <v>2883.2849590272008</v>
      </c>
      <c r="S1218" s="55">
        <f>Table1[[#This Row],[On-Hand Stock ($)]]*Table1[[#This Row],[APU Trend]]</f>
        <v>-1353.4448717406101</v>
      </c>
      <c r="T1218" s="87">
        <v>-0.6</v>
      </c>
      <c r="U1218" s="87" t="b">
        <f>IF(AND(Table1[[#This Row],[INVENTROY SIZING]]&lt;0,Table1[[#This Row],[Lead Time (days)]]&lt;30),TRUE,FALSE)</f>
        <v>1</v>
      </c>
      <c r="V1218" s="28">
        <v>0.77</v>
      </c>
      <c r="W1218" s="28">
        <f>1.65+SQRT((30)*Table1[[#This Row],[Demand variability (COV)]])+(V1218*Table1[[#This Row],[APU
(units)]])^2</f>
        <v>1774495.8547331926</v>
      </c>
      <c r="X1218" s="28">
        <f>(Table1[[#This Row],[INVENTORY IN UNITS ON HAND]]-W1218)*Table1[[#This Row],[Std. Price ($)]]</f>
        <v>-19178523.811735153</v>
      </c>
      <c r="Y1218" s="28">
        <v>0.48</v>
      </c>
      <c r="Z1218" s="28">
        <v>5</v>
      </c>
    </row>
    <row r="1219" spans="1:26" x14ac:dyDescent="0.15">
      <c r="A1219" s="31">
        <v>3243.3901468101321</v>
      </c>
      <c r="B1219" s="32">
        <v>18.854857579999997</v>
      </c>
      <c r="C1219" s="32">
        <v>27187.196239260385</v>
      </c>
      <c r="D1219" s="32">
        <f>C1219/Table1[[#This Row],[Std. Price ($)]]</f>
        <v>1441.9199998677682</v>
      </c>
      <c r="E1219" s="28">
        <v>1376</v>
      </c>
      <c r="F1219" s="28">
        <f>Table1[[#This Row],[APU
(units)]]*(1+Table1[[#This Row],[APU Trend]])^0</f>
        <v>1376</v>
      </c>
      <c r="G1219" s="28">
        <f>Table1[[#This Row],[APU
(units)]]*(1+Table1[[#This Row],[APU Trend]])^1</f>
        <v>1651.2</v>
      </c>
      <c r="H1219" s="28">
        <f>Table1[[#This Row],[APU
(units)]]*(1+Table1[[#This Row],[APU Trend]])^2</f>
        <v>1981.4399999999998</v>
      </c>
      <c r="I1219" s="55">
        <f>Table1[[#This Row],[APU
(units)]]*(1+Table1[[#This Row],[APU Trend]])^3</f>
        <v>2377.7280000000001</v>
      </c>
      <c r="J1219" s="55">
        <f>Table1[[#This Row],[APU
(units)]]*(1+Table1[[#This Row],[APU Trend]])^4</f>
        <v>2853.2736</v>
      </c>
      <c r="K1219" s="55">
        <f>Table1[[#This Row],[APU
(units)]]*(1+Table1[[#This Row],[APU Trend]])^5</f>
        <v>3423.92832</v>
      </c>
      <c r="L1219" s="55">
        <f>Table1[[#This Row],[APU
(units)]]*(1+Table1[[#This Row],[APU Trend]])^6</f>
        <v>4108.713984</v>
      </c>
      <c r="M1219" s="55">
        <f>Table1[[#This Row],[APU
(units)]]*(1+Table1[[#This Row],[APU Trend]])^7</f>
        <v>4930.4567807999993</v>
      </c>
      <c r="N1219" s="55">
        <f>Table1[[#This Row],[APU
(units)]]*(1+Table1[[#This Row],[APU Trend]])^8</f>
        <v>5916.5481369599993</v>
      </c>
      <c r="O1219" s="55">
        <f>Table1[[#This Row],[APU
(units)]]*(1+Table1[[#This Row],[APU Trend]])^9</f>
        <v>7099.8577643519993</v>
      </c>
      <c r="P1219" s="55">
        <f>Table1[[#This Row],[APU
(units)]]*(1+Table1[[#This Row],[APU Trend]])^10</f>
        <v>8519.8293172223985</v>
      </c>
      <c r="Q1219" s="55">
        <f>Table1[[#This Row],[APU
(units)]]*(1+Table1[[#This Row],[APU Trend]])^11</f>
        <v>10223.795180666879</v>
      </c>
      <c r="R1219" s="55">
        <f>SUM(Table1[[#This Row],[Oct]:[September]])</f>
        <v>54462.771084001273</v>
      </c>
      <c r="S1219" s="55">
        <f>Table1[[#This Row],[On-Hand Stock ($)]]*Table1[[#This Row],[APU Trend]]</f>
        <v>5437.4392478520776</v>
      </c>
      <c r="T1219" s="87">
        <v>0.2</v>
      </c>
      <c r="U1219" s="87" t="b">
        <f>IF(AND(Table1[[#This Row],[INVENTROY SIZING]]&lt;0,Table1[[#This Row],[Lead Time (days)]]&lt;30),TRUE,FALSE)</f>
        <v>0</v>
      </c>
      <c r="V1219" s="28">
        <v>0.77</v>
      </c>
      <c r="W1219" s="28">
        <f>1.65+SQRT((30)*Table1[[#This Row],[Demand variability (COV)]])+(V1219*Table1[[#This Row],[APU
(units)]])^2</f>
        <v>1122587.7875355834</v>
      </c>
      <c r="X1219" s="28">
        <f>(Table1[[#This Row],[INVENTORY IN UNITS ON HAND]]-W1219)*Table1[[#This Row],[Std. Price ($)]]</f>
        <v>-21139045.65879146</v>
      </c>
      <c r="Y1219" s="28">
        <v>0.41</v>
      </c>
      <c r="Z1219" s="28">
        <v>52</v>
      </c>
    </row>
    <row r="1220" spans="1:26" x14ac:dyDescent="0.15">
      <c r="A1220" s="31">
        <v>43781.962179719136</v>
      </c>
      <c r="B1220" s="32">
        <v>6.3481974999999995</v>
      </c>
      <c r="C1220" s="32">
        <v>1605.5265223529468</v>
      </c>
      <c r="D1220" s="32">
        <f>C1220/Table1[[#This Row],[Std. Price ($)]]</f>
        <v>252.91061318633311</v>
      </c>
      <c r="E1220" s="28">
        <v>1262</v>
      </c>
      <c r="F1220" s="28">
        <f>Table1[[#This Row],[APU
(units)]]*(1+Table1[[#This Row],[APU Trend]])^0</f>
        <v>1262</v>
      </c>
      <c r="G1220" s="28">
        <f>Table1[[#This Row],[APU
(units)]]*(1+Table1[[#This Row],[APU Trend]])^1</f>
        <v>1135.8</v>
      </c>
      <c r="H1220" s="28">
        <f>Table1[[#This Row],[APU
(units)]]*(1+Table1[[#This Row],[APU Trend]])^2</f>
        <v>1022.22</v>
      </c>
      <c r="I1220" s="55">
        <f>Table1[[#This Row],[APU
(units)]]*(1+Table1[[#This Row],[APU Trend]])^3</f>
        <v>919.99800000000016</v>
      </c>
      <c r="J1220" s="55">
        <f>Table1[[#This Row],[APU
(units)]]*(1+Table1[[#This Row],[APU Trend]])^4</f>
        <v>827.99820000000011</v>
      </c>
      <c r="K1220" s="55">
        <f>Table1[[#This Row],[APU
(units)]]*(1+Table1[[#This Row],[APU Trend]])^5</f>
        <v>745.19838000000027</v>
      </c>
      <c r="L1220" s="55">
        <f>Table1[[#This Row],[APU
(units)]]*(1+Table1[[#This Row],[APU Trend]])^6</f>
        <v>670.67854200000022</v>
      </c>
      <c r="M1220" s="55">
        <f>Table1[[#This Row],[APU
(units)]]*(1+Table1[[#This Row],[APU Trend]])^7</f>
        <v>603.61068780000016</v>
      </c>
      <c r="N1220" s="55">
        <f>Table1[[#This Row],[APU
(units)]]*(1+Table1[[#This Row],[APU Trend]])^8</f>
        <v>543.24961902000018</v>
      </c>
      <c r="O1220" s="55">
        <f>Table1[[#This Row],[APU
(units)]]*(1+Table1[[#This Row],[APU Trend]])^9</f>
        <v>488.9246571180002</v>
      </c>
      <c r="P1220" s="55">
        <f>Table1[[#This Row],[APU
(units)]]*(1+Table1[[#This Row],[APU Trend]])^10</f>
        <v>440.03219140620018</v>
      </c>
      <c r="Q1220" s="55">
        <f>Table1[[#This Row],[APU
(units)]]*(1+Table1[[#This Row],[APU Trend]])^11</f>
        <v>396.02897226558019</v>
      </c>
      <c r="R1220" s="55">
        <f>SUM(Table1[[#This Row],[Oct]:[September]])</f>
        <v>9055.7392496097837</v>
      </c>
      <c r="S1220" s="55">
        <f>Table1[[#This Row],[On-Hand Stock ($)]]*Table1[[#This Row],[APU Trend]]</f>
        <v>-160.55265223529469</v>
      </c>
      <c r="T1220" s="87">
        <v>-0.1</v>
      </c>
      <c r="U1220" s="87" t="b">
        <f>IF(AND(Table1[[#This Row],[INVENTROY SIZING]]&lt;0,Table1[[#This Row],[Lead Time (days)]]&lt;30),TRUE,FALSE)</f>
        <v>1</v>
      </c>
      <c r="V1220" s="28">
        <v>0.77</v>
      </c>
      <c r="W1220" s="28">
        <f>1.65+SQRT((30)*Table1[[#This Row],[Demand variability (COV)]])+(V1220*Table1[[#This Row],[APU
(units)]])^2</f>
        <v>944284.48473679356</v>
      </c>
      <c r="X1220" s="28">
        <f>(Table1[[#This Row],[INVENTORY IN UNITS ON HAND]]-W1220)*Table1[[#This Row],[Std. Price ($)]]</f>
        <v>-5992898.8787725475</v>
      </c>
      <c r="Y1220" s="28">
        <v>0.59</v>
      </c>
      <c r="Z1220" s="28">
        <v>8</v>
      </c>
    </row>
    <row r="1221" spans="1:26" x14ac:dyDescent="0.15">
      <c r="A1221" s="31">
        <v>8994.7544826289977</v>
      </c>
      <c r="B1221" s="32">
        <v>10.112973059999998</v>
      </c>
      <c r="C1221" s="32">
        <v>17775.299159505208</v>
      </c>
      <c r="D1221" s="32">
        <f>C1221/Table1[[#This Row],[Std. Price ($)]]</f>
        <v>1757.6729468223473</v>
      </c>
      <c r="E1221" s="28">
        <v>1682</v>
      </c>
      <c r="F1221" s="28">
        <f>Table1[[#This Row],[APU
(units)]]*(1+Table1[[#This Row],[APU Trend]])^0</f>
        <v>1682</v>
      </c>
      <c r="G1221" s="28">
        <f>Table1[[#This Row],[APU
(units)]]*(1+Table1[[#This Row],[APU Trend]])^1</f>
        <v>672.80000000000007</v>
      </c>
      <c r="H1221" s="28">
        <f>Table1[[#This Row],[APU
(units)]]*(1+Table1[[#This Row],[APU Trend]])^2</f>
        <v>269.12000000000006</v>
      </c>
      <c r="I1221" s="55">
        <f>Table1[[#This Row],[APU
(units)]]*(1+Table1[[#This Row],[APU Trend]])^3</f>
        <v>107.64800000000002</v>
      </c>
      <c r="J1221" s="55">
        <f>Table1[[#This Row],[APU
(units)]]*(1+Table1[[#This Row],[APU Trend]])^4</f>
        <v>43.059200000000018</v>
      </c>
      <c r="K1221" s="55">
        <f>Table1[[#This Row],[APU
(units)]]*(1+Table1[[#This Row],[APU Trend]])^5</f>
        <v>17.223680000000009</v>
      </c>
      <c r="L1221" s="55">
        <f>Table1[[#This Row],[APU
(units)]]*(1+Table1[[#This Row],[APU Trend]])^6</f>
        <v>6.889472000000004</v>
      </c>
      <c r="M1221" s="55">
        <f>Table1[[#This Row],[APU
(units)]]*(1+Table1[[#This Row],[APU Trend]])^7</f>
        <v>2.7557888000000021</v>
      </c>
      <c r="N1221" s="55">
        <f>Table1[[#This Row],[APU
(units)]]*(1+Table1[[#This Row],[APU Trend]])^8</f>
        <v>1.102315520000001</v>
      </c>
      <c r="O1221" s="55">
        <f>Table1[[#This Row],[APU
(units)]]*(1+Table1[[#This Row],[APU Trend]])^9</f>
        <v>0.44092620800000037</v>
      </c>
      <c r="P1221" s="55">
        <f>Table1[[#This Row],[APU
(units)]]*(1+Table1[[#This Row],[APU Trend]])^10</f>
        <v>0.17637048320000018</v>
      </c>
      <c r="Q1221" s="55">
        <f>Table1[[#This Row],[APU
(units)]]*(1+Table1[[#This Row],[APU Trend]])^11</f>
        <v>7.0548193280000074E-2</v>
      </c>
      <c r="R1221" s="55">
        <f>SUM(Table1[[#This Row],[Oct]:[September]])</f>
        <v>2803.2863012044804</v>
      </c>
      <c r="S1221" s="55">
        <f>Table1[[#This Row],[On-Hand Stock ($)]]*Table1[[#This Row],[APU Trend]]</f>
        <v>-10665.179495703125</v>
      </c>
      <c r="T1221" s="87">
        <v>-0.6</v>
      </c>
      <c r="U1221" s="87" t="b">
        <f>IF(AND(Table1[[#This Row],[INVENTROY SIZING]]&lt;0,Table1[[#This Row],[Lead Time (days)]]&lt;30),TRUE,FALSE)</f>
        <v>0</v>
      </c>
      <c r="V1221" s="28">
        <v>0.77</v>
      </c>
      <c r="W1221" s="28">
        <f>1.65+SQRT((30)*Table1[[#This Row],[Demand variability (COV)]])+(V1221*Table1[[#This Row],[APU
(units)]])^2</f>
        <v>1677392.4633438848</v>
      </c>
      <c r="X1221" s="28">
        <f>(Table1[[#This Row],[INVENTORY IN UNITS ON HAND]]-W1221)*Table1[[#This Row],[Std. Price ($)]]</f>
        <v>-16945649.493684236</v>
      </c>
      <c r="Y1221" s="28">
        <v>0.34</v>
      </c>
      <c r="Z1221" s="28">
        <v>53</v>
      </c>
    </row>
    <row r="1222" spans="1:26" x14ac:dyDescent="0.15">
      <c r="A1222" s="31">
        <v>43160.035546588246</v>
      </c>
      <c r="B1222" s="32">
        <v>6.2966882299999991</v>
      </c>
      <c r="C1222" s="32">
        <v>1203.4171199708271</v>
      </c>
      <c r="D1222" s="32">
        <f>C1222/Table1[[#This Row],[Std. Price ($)]]</f>
        <v>191.11905751300429</v>
      </c>
      <c r="E1222" s="28">
        <v>1408</v>
      </c>
      <c r="F1222" s="28">
        <f>Table1[[#This Row],[APU
(units)]]*(1+Table1[[#This Row],[APU Trend]])^0</f>
        <v>1408</v>
      </c>
      <c r="G1222" s="28">
        <f>Table1[[#This Row],[APU
(units)]]*(1+Table1[[#This Row],[APU Trend]])^1</f>
        <v>3097.6000000000004</v>
      </c>
      <c r="H1222" s="28">
        <f>Table1[[#This Row],[APU
(units)]]*(1+Table1[[#This Row],[APU Trend]])^2</f>
        <v>6814.7200000000012</v>
      </c>
      <c r="I1222" s="55">
        <f>Table1[[#This Row],[APU
(units)]]*(1+Table1[[#This Row],[APU Trend]])^3</f>
        <v>14992.384000000005</v>
      </c>
      <c r="J1222" s="55">
        <f>Table1[[#This Row],[APU
(units)]]*(1+Table1[[#This Row],[APU Trend]])^4</f>
        <v>32983.244800000008</v>
      </c>
      <c r="K1222" s="55">
        <f>Table1[[#This Row],[APU
(units)]]*(1+Table1[[#This Row],[APU Trend]])^5</f>
        <v>72563.138560000021</v>
      </c>
      <c r="L1222" s="55">
        <f>Table1[[#This Row],[APU
(units)]]*(1+Table1[[#This Row],[APU Trend]])^6</f>
        <v>159638.90483200009</v>
      </c>
      <c r="M1222" s="55">
        <f>Table1[[#This Row],[APU
(units)]]*(1+Table1[[#This Row],[APU Trend]])^7</f>
        <v>351205.59063040023</v>
      </c>
      <c r="N1222" s="55">
        <f>Table1[[#This Row],[APU
(units)]]*(1+Table1[[#This Row],[APU Trend]])^8</f>
        <v>772652.29938688036</v>
      </c>
      <c r="O1222" s="55">
        <f>Table1[[#This Row],[APU
(units)]]*(1+Table1[[#This Row],[APU Trend]])^9</f>
        <v>1699835.0586511372</v>
      </c>
      <c r="P1222" s="55">
        <f>Table1[[#This Row],[APU
(units)]]*(1+Table1[[#This Row],[APU Trend]])^10</f>
        <v>3739637.129032502</v>
      </c>
      <c r="Q1222" s="55">
        <f>Table1[[#This Row],[APU
(units)]]*(1+Table1[[#This Row],[APU Trend]])^11</f>
        <v>8227201.6838715058</v>
      </c>
      <c r="R1222" s="55">
        <f>SUM(Table1[[#This Row],[Oct]:[September]])</f>
        <v>15082029.753764424</v>
      </c>
      <c r="S1222" s="55">
        <f>Table1[[#This Row],[On-Hand Stock ($)]]*Table1[[#This Row],[APU Trend]]</f>
        <v>1444.1005439649925</v>
      </c>
      <c r="T1222" s="87">
        <v>1.2</v>
      </c>
      <c r="U1222" s="87" t="b">
        <f>IF(AND(Table1[[#This Row],[INVENTROY SIZING]]&lt;0,Table1[[#This Row],[Lead Time (days)]]&lt;30),TRUE,FALSE)</f>
        <v>0</v>
      </c>
      <c r="V1222" s="28">
        <v>0.77</v>
      </c>
      <c r="W1222" s="28">
        <f>1.65+SQRT((30)*Table1[[#This Row],[Demand variability (COV)]])+(V1222*Table1[[#This Row],[APU
(units)]])^2</f>
        <v>1175407.2388815731</v>
      </c>
      <c r="X1222" s="28">
        <f>(Table1[[#This Row],[INVENTORY IN UNITS ON HAND]]-W1222)*Table1[[#This Row],[Std. Price ($)]]</f>
        <v>-7399969.5094024269</v>
      </c>
      <c r="Y1222" s="28">
        <v>0.24</v>
      </c>
      <c r="Z1222" s="28">
        <v>6</v>
      </c>
    </row>
    <row r="1223" spans="1:26" x14ac:dyDescent="0.15">
      <c r="A1223" s="31">
        <v>23852.519956322471</v>
      </c>
      <c r="B1223" s="32">
        <v>16.090599999999998</v>
      </c>
      <c r="C1223" s="32">
        <v>28600.690464564635</v>
      </c>
      <c r="D1223" s="32">
        <f>C1223/Table1[[#This Row],[Std. Price ($)]]</f>
        <v>1777.4781838194124</v>
      </c>
      <c r="E1223" s="28">
        <v>1156</v>
      </c>
      <c r="F1223" s="28">
        <f>Table1[[#This Row],[APU
(units)]]*(1+Table1[[#This Row],[APU Trend]])^0</f>
        <v>1156</v>
      </c>
      <c r="G1223" s="28">
        <f>Table1[[#This Row],[APU
(units)]]*(1+Table1[[#This Row],[APU Trend]])^1</f>
        <v>2080.8000000000002</v>
      </c>
      <c r="H1223" s="28">
        <f>Table1[[#This Row],[APU
(units)]]*(1+Table1[[#This Row],[APU Trend]])^2</f>
        <v>3745.44</v>
      </c>
      <c r="I1223" s="55">
        <f>Table1[[#This Row],[APU
(units)]]*(1+Table1[[#This Row],[APU Trend]])^3</f>
        <v>6741.7920000000013</v>
      </c>
      <c r="J1223" s="55">
        <f>Table1[[#This Row],[APU
(units)]]*(1+Table1[[#This Row],[APU Trend]])^4</f>
        <v>12135.225600000002</v>
      </c>
      <c r="K1223" s="55">
        <f>Table1[[#This Row],[APU
(units)]]*(1+Table1[[#This Row],[APU Trend]])^5</f>
        <v>21843.406080000008</v>
      </c>
      <c r="L1223" s="55">
        <f>Table1[[#This Row],[APU
(units)]]*(1+Table1[[#This Row],[APU Trend]])^6</f>
        <v>39318.130944000011</v>
      </c>
      <c r="M1223" s="55">
        <f>Table1[[#This Row],[APU
(units)]]*(1+Table1[[#This Row],[APU Trend]])^7</f>
        <v>70772.635699200022</v>
      </c>
      <c r="N1223" s="55">
        <f>Table1[[#This Row],[APU
(units)]]*(1+Table1[[#This Row],[APU Trend]])^8</f>
        <v>127390.74425856005</v>
      </c>
      <c r="O1223" s="55">
        <f>Table1[[#This Row],[APU
(units)]]*(1+Table1[[#This Row],[APU Trend]])^9</f>
        <v>229303.33966540807</v>
      </c>
      <c r="P1223" s="55">
        <f>Table1[[#This Row],[APU
(units)]]*(1+Table1[[#This Row],[APU Trend]])^10</f>
        <v>412746.01139773458</v>
      </c>
      <c r="Q1223" s="55">
        <f>Table1[[#This Row],[APU
(units)]]*(1+Table1[[#This Row],[APU Trend]])^11</f>
        <v>742942.82051592227</v>
      </c>
      <c r="R1223" s="55">
        <f>SUM(Table1[[#This Row],[Oct]:[September]])</f>
        <v>1670176.3461608251</v>
      </c>
      <c r="S1223" s="55">
        <f>Table1[[#This Row],[On-Hand Stock ($)]]*Table1[[#This Row],[APU Trend]]</f>
        <v>22880.552371651709</v>
      </c>
      <c r="T1223" s="87">
        <v>0.8</v>
      </c>
      <c r="U1223" s="87" t="b">
        <f>IF(AND(Table1[[#This Row],[INVENTROY SIZING]]&lt;0,Table1[[#This Row],[Lead Time (days)]]&lt;30),TRUE,FALSE)</f>
        <v>0</v>
      </c>
      <c r="V1223" s="28">
        <v>0.77</v>
      </c>
      <c r="W1223" s="28">
        <f>1.65+SQRT((30)*Table1[[#This Row],[Demand variability (COV)]])+(V1223*Table1[[#This Row],[APU
(units)]])^2</f>
        <v>792321.88255684311</v>
      </c>
      <c r="X1223" s="28">
        <f>(Table1[[#This Row],[INVENTORY IN UNITS ON HAND]]-W1223)*Table1[[#This Row],[Std. Price ($)]]</f>
        <v>-12720333.793004572</v>
      </c>
      <c r="Y1223" s="28">
        <v>1.46</v>
      </c>
      <c r="Z1223" s="28">
        <v>26</v>
      </c>
    </row>
    <row r="1224" spans="1:26" x14ac:dyDescent="0.15">
      <c r="A1224" s="31">
        <v>67475.824101447884</v>
      </c>
      <c r="B1224" s="32">
        <v>5.5154465999999998</v>
      </c>
      <c r="C1224" s="32">
        <v>4657.4615588080715</v>
      </c>
      <c r="D1224" s="32">
        <f>C1224/Table1[[#This Row],[Std. Price ($)]]</f>
        <v>844.43960690473762</v>
      </c>
      <c r="E1224" s="28">
        <v>1318</v>
      </c>
      <c r="F1224" s="28">
        <f>Table1[[#This Row],[APU
(units)]]*(1+Table1[[#This Row],[APU Trend]])^0</f>
        <v>1318</v>
      </c>
      <c r="G1224" s="28">
        <f>Table1[[#This Row],[APU
(units)]]*(1+Table1[[#This Row],[APU Trend]])^1</f>
        <v>790.8</v>
      </c>
      <c r="H1224" s="28">
        <f>Table1[[#This Row],[APU
(units)]]*(1+Table1[[#This Row],[APU Trend]])^2</f>
        <v>474.47999999999996</v>
      </c>
      <c r="I1224" s="55">
        <f>Table1[[#This Row],[APU
(units)]]*(1+Table1[[#This Row],[APU Trend]])^3</f>
        <v>284.68799999999999</v>
      </c>
      <c r="J1224" s="55">
        <f>Table1[[#This Row],[APU
(units)]]*(1+Table1[[#This Row],[APU Trend]])^4</f>
        <v>170.81279999999998</v>
      </c>
      <c r="K1224" s="55">
        <f>Table1[[#This Row],[APU
(units)]]*(1+Table1[[#This Row],[APU Trend]])^5</f>
        <v>102.48768</v>
      </c>
      <c r="L1224" s="55">
        <f>Table1[[#This Row],[APU
(units)]]*(1+Table1[[#This Row],[APU Trend]])^6</f>
        <v>61.492607999999997</v>
      </c>
      <c r="M1224" s="55">
        <f>Table1[[#This Row],[APU
(units)]]*(1+Table1[[#This Row],[APU Trend]])^7</f>
        <v>36.895564799999995</v>
      </c>
      <c r="N1224" s="55">
        <f>Table1[[#This Row],[APU
(units)]]*(1+Table1[[#This Row],[APU Trend]])^8</f>
        <v>22.137338879999998</v>
      </c>
      <c r="O1224" s="55">
        <f>Table1[[#This Row],[APU
(units)]]*(1+Table1[[#This Row],[APU Trend]])^9</f>
        <v>13.282403327999999</v>
      </c>
      <c r="P1224" s="55">
        <f>Table1[[#This Row],[APU
(units)]]*(1+Table1[[#This Row],[APU Trend]])^10</f>
        <v>7.9694419967999988</v>
      </c>
      <c r="Q1224" s="55">
        <f>Table1[[#This Row],[APU
(units)]]*(1+Table1[[#This Row],[APU Trend]])^11</f>
        <v>4.7816651980799989</v>
      </c>
      <c r="R1224" s="55">
        <f>SUM(Table1[[#This Row],[Oct]:[September]])</f>
        <v>3287.8275022028806</v>
      </c>
      <c r="S1224" s="55">
        <f>Table1[[#This Row],[On-Hand Stock ($)]]*Table1[[#This Row],[APU Trend]]</f>
        <v>-1862.9846235232287</v>
      </c>
      <c r="T1224" s="87">
        <v>-0.4</v>
      </c>
      <c r="U1224" s="87" t="b">
        <f>IF(AND(Table1[[#This Row],[INVENTROY SIZING]]&lt;0,Table1[[#This Row],[Lead Time (days)]]&lt;30),TRUE,FALSE)</f>
        <v>1</v>
      </c>
      <c r="V1224" s="28">
        <v>0.77</v>
      </c>
      <c r="W1224" s="28">
        <f>1.65+SQRT((30)*Table1[[#This Row],[Demand variability (COV)]])+(V1224*Table1[[#This Row],[APU
(units)]])^2</f>
        <v>1029946.5683803065</v>
      </c>
      <c r="X1224" s="28">
        <f>(Table1[[#This Row],[INVENTORY IN UNITS ON HAND]]-W1224)*Table1[[#This Row],[Std. Price ($)]]</f>
        <v>-5675957.8371960204</v>
      </c>
      <c r="Y1224" s="28">
        <v>0.56000000000000005</v>
      </c>
      <c r="Z1224" s="28">
        <v>21</v>
      </c>
    </row>
    <row r="1225" spans="1:26" x14ac:dyDescent="0.15">
      <c r="A1225" s="31">
        <v>53960.605651557125</v>
      </c>
      <c r="B1225" s="32">
        <v>6.724497809999999</v>
      </c>
      <c r="C1225" s="32">
        <v>7160.4149124896912</v>
      </c>
      <c r="D1225" s="32">
        <f>C1225/Table1[[#This Row],[Std. Price ($)]]</f>
        <v>1064.8252278172267</v>
      </c>
      <c r="E1225" s="28">
        <v>1884</v>
      </c>
      <c r="F1225" s="28">
        <f>Table1[[#This Row],[APU
(units)]]*(1+Table1[[#This Row],[APU Trend]])^0</f>
        <v>1884</v>
      </c>
      <c r="G1225" s="28">
        <f>Table1[[#This Row],[APU
(units)]]*(1+Table1[[#This Row],[APU Trend]])^1</f>
        <v>4710</v>
      </c>
      <c r="H1225" s="28">
        <f>Table1[[#This Row],[APU
(units)]]*(1+Table1[[#This Row],[APU Trend]])^2</f>
        <v>11775</v>
      </c>
      <c r="I1225" s="55">
        <f>Table1[[#This Row],[APU
(units)]]*(1+Table1[[#This Row],[APU Trend]])^3</f>
        <v>29437.5</v>
      </c>
      <c r="J1225" s="55">
        <f>Table1[[#This Row],[APU
(units)]]*(1+Table1[[#This Row],[APU Trend]])^4</f>
        <v>73593.75</v>
      </c>
      <c r="K1225" s="55">
        <f>Table1[[#This Row],[APU
(units)]]*(1+Table1[[#This Row],[APU Trend]])^5</f>
        <v>183984.375</v>
      </c>
      <c r="L1225" s="55">
        <f>Table1[[#This Row],[APU
(units)]]*(1+Table1[[#This Row],[APU Trend]])^6</f>
        <v>459960.9375</v>
      </c>
      <c r="M1225" s="55">
        <f>Table1[[#This Row],[APU
(units)]]*(1+Table1[[#This Row],[APU Trend]])^7</f>
        <v>1149902.34375</v>
      </c>
      <c r="N1225" s="55">
        <f>Table1[[#This Row],[APU
(units)]]*(1+Table1[[#This Row],[APU Trend]])^8</f>
        <v>2874755.859375</v>
      </c>
      <c r="O1225" s="55">
        <f>Table1[[#This Row],[APU
(units)]]*(1+Table1[[#This Row],[APU Trend]])^9</f>
        <v>7186889.6484375</v>
      </c>
      <c r="P1225" s="55">
        <f>Table1[[#This Row],[APU
(units)]]*(1+Table1[[#This Row],[APU Trend]])^10</f>
        <v>17967224.12109375</v>
      </c>
      <c r="Q1225" s="55">
        <f>Table1[[#This Row],[APU
(units)]]*(1+Table1[[#This Row],[APU Trend]])^11</f>
        <v>44918060.302734375</v>
      </c>
      <c r="R1225" s="55">
        <f>SUM(Table1[[#This Row],[Oct]:[September]])</f>
        <v>74862177.837890625</v>
      </c>
      <c r="S1225" s="55">
        <f>Table1[[#This Row],[On-Hand Stock ($)]]*Table1[[#This Row],[APU Trend]]</f>
        <v>10740.622368734537</v>
      </c>
      <c r="T1225" s="87">
        <v>1.5</v>
      </c>
      <c r="U1225" s="87" t="b">
        <f>IF(AND(Table1[[#This Row],[INVENTROY SIZING]]&lt;0,Table1[[#This Row],[Lead Time (days)]]&lt;30),TRUE,FALSE)</f>
        <v>0</v>
      </c>
      <c r="V1225" s="28">
        <v>0.77</v>
      </c>
      <c r="W1225" s="28">
        <f>1.65+SQRT((30)*Table1[[#This Row],[Demand variability (COV)]])+(V1225*Table1[[#This Row],[APU
(units)]])^2</f>
        <v>2104478.7921435828</v>
      </c>
      <c r="X1225" s="28">
        <f>(Table1[[#This Row],[INVENTORY IN UNITS ON HAND]]-W1225)*Table1[[#This Row],[Std. Price ($)]]</f>
        <v>-14144402.614048477</v>
      </c>
      <c r="Y1225" s="28">
        <v>0.73</v>
      </c>
      <c r="Z1225" s="28">
        <v>16</v>
      </c>
    </row>
    <row r="1226" spans="1:26" x14ac:dyDescent="0.15">
      <c r="A1226" s="31">
        <v>82197.084448877285</v>
      </c>
      <c r="B1226" s="32">
        <v>9.73580501</v>
      </c>
      <c r="C1226" s="32">
        <v>9914.2224554382537</v>
      </c>
      <c r="D1226" s="32">
        <f>C1226/Table1[[#This Row],[Std. Price ($)]]</f>
        <v>1018.3259057936139</v>
      </c>
      <c r="E1226" s="28">
        <v>850</v>
      </c>
      <c r="F1226" s="28">
        <f>Table1[[#This Row],[APU
(units)]]*(1+Table1[[#This Row],[APU Trend]])^0</f>
        <v>850</v>
      </c>
      <c r="G1226" s="28">
        <f>Table1[[#This Row],[APU
(units)]]*(1+Table1[[#This Row],[APU Trend]])^1</f>
        <v>1870.0000000000002</v>
      </c>
      <c r="H1226" s="28">
        <f>Table1[[#This Row],[APU
(units)]]*(1+Table1[[#This Row],[APU Trend]])^2</f>
        <v>4114.0000000000009</v>
      </c>
      <c r="I1226" s="55">
        <f>Table1[[#This Row],[APU
(units)]]*(1+Table1[[#This Row],[APU Trend]])^3</f>
        <v>9050.8000000000029</v>
      </c>
      <c r="J1226" s="55">
        <f>Table1[[#This Row],[APU
(units)]]*(1+Table1[[#This Row],[APU Trend]])^4</f>
        <v>19911.760000000006</v>
      </c>
      <c r="K1226" s="55">
        <f>Table1[[#This Row],[APU
(units)]]*(1+Table1[[#This Row],[APU Trend]])^5</f>
        <v>43805.872000000018</v>
      </c>
      <c r="L1226" s="55">
        <f>Table1[[#This Row],[APU
(units)]]*(1+Table1[[#This Row],[APU Trend]])^6</f>
        <v>96372.918400000039</v>
      </c>
      <c r="M1226" s="55">
        <f>Table1[[#This Row],[APU
(units)]]*(1+Table1[[#This Row],[APU Trend]])^7</f>
        <v>212020.42048000012</v>
      </c>
      <c r="N1226" s="55">
        <f>Table1[[#This Row],[APU
(units)]]*(1+Table1[[#This Row],[APU Trend]])^8</f>
        <v>466444.92505600024</v>
      </c>
      <c r="O1226" s="55">
        <f>Table1[[#This Row],[APU
(units)]]*(1+Table1[[#This Row],[APU Trend]])^9</f>
        <v>1026178.8351232007</v>
      </c>
      <c r="P1226" s="55">
        <f>Table1[[#This Row],[APU
(units)]]*(1+Table1[[#This Row],[APU Trend]])^10</f>
        <v>2257593.4372710418</v>
      </c>
      <c r="Q1226" s="55">
        <f>Table1[[#This Row],[APU
(units)]]*(1+Table1[[#This Row],[APU Trend]])^11</f>
        <v>4966705.5619962923</v>
      </c>
      <c r="R1226" s="55">
        <f>SUM(Table1[[#This Row],[Oct]:[September]])</f>
        <v>9104918.5303265341</v>
      </c>
      <c r="S1226" s="55">
        <f>Table1[[#This Row],[On-Hand Stock ($)]]*Table1[[#This Row],[APU Trend]]</f>
        <v>11897.066946525903</v>
      </c>
      <c r="T1226" s="87">
        <v>1.2</v>
      </c>
      <c r="U1226" s="87" t="b">
        <f>IF(AND(Table1[[#This Row],[INVENTROY SIZING]]&lt;0,Table1[[#This Row],[Lead Time (days)]]&lt;30),TRUE,FALSE)</f>
        <v>0</v>
      </c>
      <c r="V1226" s="28">
        <v>0.77</v>
      </c>
      <c r="W1226" s="28">
        <f>1.65+SQRT((30)*Table1[[#This Row],[Demand variability (COV)]])+(V1226*Table1[[#This Row],[APU
(units)]])^2</f>
        <v>428377.56568618969</v>
      </c>
      <c r="X1226" s="28">
        <f>(Table1[[#This Row],[INVENTORY IN UNITS ON HAND]]-W1226)*Table1[[#This Row],[Std. Price ($)]]</f>
        <v>-4160686.2277237712</v>
      </c>
      <c r="Y1226" s="28">
        <v>1.07</v>
      </c>
      <c r="Z1226" s="28">
        <v>26</v>
      </c>
    </row>
    <row r="1227" spans="1:26" x14ac:dyDescent="0.15">
      <c r="A1227" s="31">
        <v>88372.460095171002</v>
      </c>
      <c r="B1227" s="32">
        <v>11.603721139999998</v>
      </c>
      <c r="C1227" s="32">
        <v>12859.211628642261</v>
      </c>
      <c r="D1227" s="32">
        <f>C1227/Table1[[#This Row],[Std. Price ($)]]</f>
        <v>1108.1972303104023</v>
      </c>
      <c r="E1227" s="28">
        <v>1116</v>
      </c>
      <c r="F1227" s="28">
        <f>Table1[[#This Row],[APU
(units)]]*(1+Table1[[#This Row],[APU Trend]])^0</f>
        <v>1116</v>
      </c>
      <c r="G1227" s="28">
        <f>Table1[[#This Row],[APU
(units)]]*(1+Table1[[#This Row],[APU Trend]])^1</f>
        <v>2008.8</v>
      </c>
      <c r="H1227" s="28">
        <f>Table1[[#This Row],[APU
(units)]]*(1+Table1[[#This Row],[APU Trend]])^2</f>
        <v>3615.84</v>
      </c>
      <c r="I1227" s="55">
        <f>Table1[[#This Row],[APU
(units)]]*(1+Table1[[#This Row],[APU Trend]])^3</f>
        <v>6508.5120000000006</v>
      </c>
      <c r="J1227" s="55">
        <f>Table1[[#This Row],[APU
(units)]]*(1+Table1[[#This Row],[APU Trend]])^4</f>
        <v>11715.321600000003</v>
      </c>
      <c r="K1227" s="55">
        <f>Table1[[#This Row],[APU
(units)]]*(1+Table1[[#This Row],[APU Trend]])^5</f>
        <v>21087.578880000008</v>
      </c>
      <c r="L1227" s="55">
        <f>Table1[[#This Row],[APU
(units)]]*(1+Table1[[#This Row],[APU Trend]])^6</f>
        <v>37957.641984000009</v>
      </c>
      <c r="M1227" s="55">
        <f>Table1[[#This Row],[APU
(units)]]*(1+Table1[[#This Row],[APU Trend]])^7</f>
        <v>68323.755571200018</v>
      </c>
      <c r="N1227" s="55">
        <f>Table1[[#This Row],[APU
(units)]]*(1+Table1[[#This Row],[APU Trend]])^8</f>
        <v>122982.76002816005</v>
      </c>
      <c r="O1227" s="55">
        <f>Table1[[#This Row],[APU
(units)]]*(1+Table1[[#This Row],[APU Trend]])^9</f>
        <v>221368.9680506881</v>
      </c>
      <c r="P1227" s="55">
        <f>Table1[[#This Row],[APU
(units)]]*(1+Table1[[#This Row],[APU Trend]])^10</f>
        <v>398464.1424912386</v>
      </c>
      <c r="Q1227" s="55">
        <f>Table1[[#This Row],[APU
(units)]]*(1+Table1[[#This Row],[APU Trend]])^11</f>
        <v>717235.45648422954</v>
      </c>
      <c r="R1227" s="55">
        <f>SUM(Table1[[#This Row],[Oct]:[September]])</f>
        <v>1612384.7770895164</v>
      </c>
      <c r="S1227" s="55">
        <f>Table1[[#This Row],[On-Hand Stock ($)]]*Table1[[#This Row],[APU Trend]]</f>
        <v>10287.369302913808</v>
      </c>
      <c r="T1227" s="87">
        <v>0.8</v>
      </c>
      <c r="U1227" s="87" t="b">
        <f>IF(AND(Table1[[#This Row],[INVENTROY SIZING]]&lt;0,Table1[[#This Row],[Lead Time (days)]]&lt;30),TRUE,FALSE)</f>
        <v>0</v>
      </c>
      <c r="V1227" s="28">
        <v>0.77</v>
      </c>
      <c r="W1227" s="28">
        <f>1.65+SQRT((30)*Table1[[#This Row],[Demand variability (COV)]])+(V1227*Table1[[#This Row],[APU
(units)]])^2</f>
        <v>738438.30895069859</v>
      </c>
      <c r="X1227" s="28">
        <f>(Table1[[#This Row],[INVENTORY IN UNITS ON HAND]]-W1227)*Table1[[#This Row],[Std. Price ($)]]</f>
        <v>-8555773.0045284275</v>
      </c>
      <c r="Y1227" s="28">
        <v>1.1200000000000001</v>
      </c>
      <c r="Z1227" s="28">
        <v>21</v>
      </c>
    </row>
    <row r="1228" spans="1:26" x14ac:dyDescent="0.15">
      <c r="A1228" s="31">
        <v>58114.460967395644</v>
      </c>
      <c r="B1228" s="32">
        <v>7.3636648599999992</v>
      </c>
      <c r="C1228" s="32">
        <v>7036.659496877719</v>
      </c>
      <c r="D1228" s="32">
        <f>C1228/Table1[[#This Row],[Std. Price ($)]]</f>
        <v>955.59203612068245</v>
      </c>
      <c r="E1228" s="28">
        <v>2144</v>
      </c>
      <c r="F1228" s="28">
        <f>Table1[[#This Row],[APU
(units)]]*(1+Table1[[#This Row],[APU Trend]])^0</f>
        <v>2144</v>
      </c>
      <c r="G1228" s="28">
        <f>Table1[[#This Row],[APU
(units)]]*(1+Table1[[#This Row],[APU Trend]])^1</f>
        <v>2572.7999999999997</v>
      </c>
      <c r="H1228" s="28">
        <f>Table1[[#This Row],[APU
(units)]]*(1+Table1[[#This Row],[APU Trend]])^2</f>
        <v>3087.3599999999997</v>
      </c>
      <c r="I1228" s="55">
        <f>Table1[[#This Row],[APU
(units)]]*(1+Table1[[#This Row],[APU Trend]])^3</f>
        <v>3704.8319999999999</v>
      </c>
      <c r="J1228" s="55">
        <f>Table1[[#This Row],[APU
(units)]]*(1+Table1[[#This Row],[APU Trend]])^4</f>
        <v>4445.7983999999997</v>
      </c>
      <c r="K1228" s="55">
        <f>Table1[[#This Row],[APU
(units)]]*(1+Table1[[#This Row],[APU Trend]])^5</f>
        <v>5334.9580799999994</v>
      </c>
      <c r="L1228" s="55">
        <f>Table1[[#This Row],[APU
(units)]]*(1+Table1[[#This Row],[APU Trend]])^6</f>
        <v>6401.9496959999997</v>
      </c>
      <c r="M1228" s="55">
        <f>Table1[[#This Row],[APU
(units)]]*(1+Table1[[#This Row],[APU Trend]])^7</f>
        <v>7682.3396351999991</v>
      </c>
      <c r="N1228" s="55">
        <f>Table1[[#This Row],[APU
(units)]]*(1+Table1[[#This Row],[APU Trend]])^8</f>
        <v>9218.8075622399992</v>
      </c>
      <c r="O1228" s="55">
        <f>Table1[[#This Row],[APU
(units)]]*(1+Table1[[#This Row],[APU Trend]])^9</f>
        <v>11062.569074687999</v>
      </c>
      <c r="P1228" s="55">
        <f>Table1[[#This Row],[APU
(units)]]*(1+Table1[[#This Row],[APU Trend]])^10</f>
        <v>13275.082889625599</v>
      </c>
      <c r="Q1228" s="55">
        <f>Table1[[#This Row],[APU
(units)]]*(1+Table1[[#This Row],[APU Trend]])^11</f>
        <v>15930.099467550717</v>
      </c>
      <c r="R1228" s="55">
        <f>SUM(Table1[[#This Row],[Oct]:[September]])</f>
        <v>84860.596805304318</v>
      </c>
      <c r="S1228" s="55">
        <f>Table1[[#This Row],[On-Hand Stock ($)]]*Table1[[#This Row],[APU Trend]]</f>
        <v>1407.3318993755438</v>
      </c>
      <c r="T1228" s="87">
        <v>0.2</v>
      </c>
      <c r="U1228" s="87" t="b">
        <f>IF(AND(Table1[[#This Row],[INVENTROY SIZING]]&lt;0,Table1[[#This Row],[Lead Time (days)]]&lt;30),TRUE,FALSE)</f>
        <v>0</v>
      </c>
      <c r="V1228" s="28">
        <v>0.77</v>
      </c>
      <c r="W1228" s="28">
        <f>1.65+SQRT((30)*Table1[[#This Row],[Demand variability (COV)]])+(V1228*Table1[[#This Row],[APU
(units)]])^2</f>
        <v>2725410.2584579028</v>
      </c>
      <c r="X1228" s="28">
        <f>(Table1[[#This Row],[INVENTORY IN UNITS ON HAND]]-W1228)*Table1[[#This Row],[Std. Price ($)]]</f>
        <v>-20061971.089793097</v>
      </c>
      <c r="Y1228" s="28">
        <v>0.49</v>
      </c>
      <c r="Z1228" s="28">
        <v>17</v>
      </c>
    </row>
    <row r="1229" spans="1:26" x14ac:dyDescent="0.15">
      <c r="A1229" s="31">
        <v>54421.730515783507</v>
      </c>
      <c r="B1229" s="32">
        <v>9.7971199999999996</v>
      </c>
      <c r="C1229" s="32">
        <v>14619.687876863241</v>
      </c>
      <c r="D1229" s="32">
        <f>C1229/Table1[[#This Row],[Std. Price ($)]]</f>
        <v>1492.2434222366617</v>
      </c>
      <c r="E1229" s="28">
        <v>2144</v>
      </c>
      <c r="F1229" s="28">
        <f>Table1[[#This Row],[APU
(units)]]*(1+Table1[[#This Row],[APU Trend]])^0</f>
        <v>2144</v>
      </c>
      <c r="G1229" s="28">
        <f>Table1[[#This Row],[APU
(units)]]*(1+Table1[[#This Row],[APU Trend]])^1</f>
        <v>1286.3999999999999</v>
      </c>
      <c r="H1229" s="28">
        <f>Table1[[#This Row],[APU
(units)]]*(1+Table1[[#This Row],[APU Trend]])^2</f>
        <v>771.83999999999992</v>
      </c>
      <c r="I1229" s="55">
        <f>Table1[[#This Row],[APU
(units)]]*(1+Table1[[#This Row],[APU Trend]])^3</f>
        <v>463.10399999999998</v>
      </c>
      <c r="J1229" s="55">
        <f>Table1[[#This Row],[APU
(units)]]*(1+Table1[[#This Row],[APU Trend]])^4</f>
        <v>277.86239999999998</v>
      </c>
      <c r="K1229" s="55">
        <f>Table1[[#This Row],[APU
(units)]]*(1+Table1[[#This Row],[APU Trend]])^5</f>
        <v>166.71743999999998</v>
      </c>
      <c r="L1229" s="55">
        <f>Table1[[#This Row],[APU
(units)]]*(1+Table1[[#This Row],[APU Trend]])^6</f>
        <v>100.03046399999999</v>
      </c>
      <c r="M1229" s="55">
        <f>Table1[[#This Row],[APU
(units)]]*(1+Table1[[#This Row],[APU Trend]])^7</f>
        <v>60.018278399999993</v>
      </c>
      <c r="N1229" s="55">
        <f>Table1[[#This Row],[APU
(units)]]*(1+Table1[[#This Row],[APU Trend]])^8</f>
        <v>36.010967039999997</v>
      </c>
      <c r="O1229" s="55">
        <f>Table1[[#This Row],[APU
(units)]]*(1+Table1[[#This Row],[APU Trend]])^9</f>
        <v>21.606580223999998</v>
      </c>
      <c r="P1229" s="55">
        <f>Table1[[#This Row],[APU
(units)]]*(1+Table1[[#This Row],[APU Trend]])^10</f>
        <v>12.963948134399999</v>
      </c>
      <c r="Q1229" s="55">
        <f>Table1[[#This Row],[APU
(units)]]*(1+Table1[[#This Row],[APU Trend]])^11</f>
        <v>7.7783688806399987</v>
      </c>
      <c r="R1229" s="55">
        <f>SUM(Table1[[#This Row],[Oct]:[September]])</f>
        <v>5348.3324466790409</v>
      </c>
      <c r="S1229" s="55">
        <f>Table1[[#This Row],[On-Hand Stock ($)]]*Table1[[#This Row],[APU Trend]]</f>
        <v>-5847.8751507452971</v>
      </c>
      <c r="T1229" s="87">
        <v>-0.4</v>
      </c>
      <c r="U1229" s="87" t="b">
        <f>IF(AND(Table1[[#This Row],[INVENTROY SIZING]]&lt;0,Table1[[#This Row],[Lead Time (days)]]&lt;30),TRUE,FALSE)</f>
        <v>1</v>
      </c>
      <c r="V1229" s="28">
        <v>0.77</v>
      </c>
      <c r="W1229" s="28">
        <f>1.65+SQRT((30)*Table1[[#This Row],[Demand variability (COV)]])+(V1229*Table1[[#This Row],[APU
(units)]])^2</f>
        <v>2725410.2584579028</v>
      </c>
      <c r="X1229" s="28">
        <f>(Table1[[#This Row],[INVENTORY IN UNITS ON HAND]]-W1229)*Table1[[#This Row],[Std. Price ($)]]</f>
        <v>-26686551.663466223</v>
      </c>
      <c r="Y1229" s="28">
        <v>0.49</v>
      </c>
      <c r="Z1229" s="28">
        <v>28</v>
      </c>
    </row>
    <row r="1230" spans="1:26" x14ac:dyDescent="0.15">
      <c r="A1230" s="31">
        <v>21539.092018413052</v>
      </c>
      <c r="B1230" s="32">
        <v>30.573257569999999</v>
      </c>
      <c r="C1230" s="32">
        <v>24582.038453648638</v>
      </c>
      <c r="D1230" s="32">
        <f>C1230/Table1[[#This Row],[Std. Price ($)]]</f>
        <v>804.03726679651425</v>
      </c>
      <c r="E1230" s="28">
        <v>2144</v>
      </c>
      <c r="F1230" s="28">
        <f>Table1[[#This Row],[APU
(units)]]*(1+Table1[[#This Row],[APU Trend]])^0</f>
        <v>2144</v>
      </c>
      <c r="G1230" s="28">
        <f>Table1[[#This Row],[APU
(units)]]*(1+Table1[[#This Row],[APU Trend]])^1</f>
        <v>2572.7999999999997</v>
      </c>
      <c r="H1230" s="28">
        <f>Table1[[#This Row],[APU
(units)]]*(1+Table1[[#This Row],[APU Trend]])^2</f>
        <v>3087.3599999999997</v>
      </c>
      <c r="I1230" s="55">
        <f>Table1[[#This Row],[APU
(units)]]*(1+Table1[[#This Row],[APU Trend]])^3</f>
        <v>3704.8319999999999</v>
      </c>
      <c r="J1230" s="55">
        <f>Table1[[#This Row],[APU
(units)]]*(1+Table1[[#This Row],[APU Trend]])^4</f>
        <v>4445.7983999999997</v>
      </c>
      <c r="K1230" s="55">
        <f>Table1[[#This Row],[APU
(units)]]*(1+Table1[[#This Row],[APU Trend]])^5</f>
        <v>5334.9580799999994</v>
      </c>
      <c r="L1230" s="55">
        <f>Table1[[#This Row],[APU
(units)]]*(1+Table1[[#This Row],[APU Trend]])^6</f>
        <v>6401.9496959999997</v>
      </c>
      <c r="M1230" s="55">
        <f>Table1[[#This Row],[APU
(units)]]*(1+Table1[[#This Row],[APU Trend]])^7</f>
        <v>7682.3396351999991</v>
      </c>
      <c r="N1230" s="55">
        <f>Table1[[#This Row],[APU
(units)]]*(1+Table1[[#This Row],[APU Trend]])^8</f>
        <v>9218.8075622399992</v>
      </c>
      <c r="O1230" s="55">
        <f>Table1[[#This Row],[APU
(units)]]*(1+Table1[[#This Row],[APU Trend]])^9</f>
        <v>11062.569074687999</v>
      </c>
      <c r="P1230" s="55">
        <f>Table1[[#This Row],[APU
(units)]]*(1+Table1[[#This Row],[APU Trend]])^10</f>
        <v>13275.082889625599</v>
      </c>
      <c r="Q1230" s="55">
        <f>Table1[[#This Row],[APU
(units)]]*(1+Table1[[#This Row],[APU Trend]])^11</f>
        <v>15930.099467550717</v>
      </c>
      <c r="R1230" s="55">
        <f>SUM(Table1[[#This Row],[Oct]:[September]])</f>
        <v>84860.596805304318</v>
      </c>
      <c r="S1230" s="55">
        <f>Table1[[#This Row],[On-Hand Stock ($)]]*Table1[[#This Row],[APU Trend]]</f>
        <v>4916.4076907297276</v>
      </c>
      <c r="T1230" s="87">
        <v>0.2</v>
      </c>
      <c r="U1230" s="87" t="b">
        <f>IF(AND(Table1[[#This Row],[INVENTROY SIZING]]&lt;0,Table1[[#This Row],[Lead Time (days)]]&lt;30),TRUE,FALSE)</f>
        <v>0</v>
      </c>
      <c r="V1230" s="28">
        <v>0.77</v>
      </c>
      <c r="W1230" s="28">
        <f>1.65+SQRT((30)*Table1[[#This Row],[Demand variability (COV)]])+(V1230*Table1[[#This Row],[APU
(units)]])^2</f>
        <v>2725410.2584579028</v>
      </c>
      <c r="X1230" s="28">
        <f>(Table1[[#This Row],[INVENTORY IN UNITS ON HAND]]-W1230)*Table1[[#This Row],[Std. Price ($)]]</f>
        <v>-83300087.77730009</v>
      </c>
      <c r="Y1230" s="28">
        <v>0.49</v>
      </c>
      <c r="Z1230" s="28">
        <v>17</v>
      </c>
    </row>
    <row r="1231" spans="1:26" x14ac:dyDescent="0.15">
      <c r="A1231" s="31">
        <v>58828.961515590236</v>
      </c>
      <c r="B1231" s="32">
        <v>6.8507234499999994</v>
      </c>
      <c r="C1231" s="32">
        <v>6648.8995075698158</v>
      </c>
      <c r="D1231" s="32">
        <f>C1231/Table1[[#This Row],[Std. Price ($)]]</f>
        <v>970.5397621283073</v>
      </c>
      <c r="E1231" s="28">
        <v>2144</v>
      </c>
      <c r="F1231" s="28">
        <f>Table1[[#This Row],[APU
(units)]]*(1+Table1[[#This Row],[APU Trend]])^0</f>
        <v>2144</v>
      </c>
      <c r="G1231" s="28">
        <f>Table1[[#This Row],[APU
(units)]]*(1+Table1[[#This Row],[APU Trend]])^1</f>
        <v>1929.6000000000001</v>
      </c>
      <c r="H1231" s="28">
        <f>Table1[[#This Row],[APU
(units)]]*(1+Table1[[#This Row],[APU Trend]])^2</f>
        <v>1736.64</v>
      </c>
      <c r="I1231" s="55">
        <f>Table1[[#This Row],[APU
(units)]]*(1+Table1[[#This Row],[APU Trend]])^3</f>
        <v>1562.9760000000001</v>
      </c>
      <c r="J1231" s="55">
        <f>Table1[[#This Row],[APU
(units)]]*(1+Table1[[#This Row],[APU Trend]])^4</f>
        <v>1406.6784000000002</v>
      </c>
      <c r="K1231" s="55">
        <f>Table1[[#This Row],[APU
(units)]]*(1+Table1[[#This Row],[APU Trend]])^5</f>
        <v>1266.0105600000004</v>
      </c>
      <c r="L1231" s="55">
        <f>Table1[[#This Row],[APU
(units)]]*(1+Table1[[#This Row],[APU Trend]])^6</f>
        <v>1139.4095040000004</v>
      </c>
      <c r="M1231" s="55">
        <f>Table1[[#This Row],[APU
(units)]]*(1+Table1[[#This Row],[APU Trend]])^7</f>
        <v>1025.4685536000002</v>
      </c>
      <c r="N1231" s="55">
        <f>Table1[[#This Row],[APU
(units)]]*(1+Table1[[#This Row],[APU Trend]])^8</f>
        <v>922.9216982400003</v>
      </c>
      <c r="O1231" s="55">
        <f>Table1[[#This Row],[APU
(units)]]*(1+Table1[[#This Row],[APU Trend]])^9</f>
        <v>830.62952841600031</v>
      </c>
      <c r="P1231" s="55">
        <f>Table1[[#This Row],[APU
(units)]]*(1+Table1[[#This Row],[APU Trend]])^10</f>
        <v>747.5665755744003</v>
      </c>
      <c r="Q1231" s="55">
        <f>Table1[[#This Row],[APU
(units)]]*(1+Table1[[#This Row],[APU Trend]])^11</f>
        <v>672.80991801696041</v>
      </c>
      <c r="R1231" s="55">
        <f>SUM(Table1[[#This Row],[Oct]:[September]])</f>
        <v>15384.710737847365</v>
      </c>
      <c r="S1231" s="55">
        <f>Table1[[#This Row],[On-Hand Stock ($)]]*Table1[[#This Row],[APU Trend]]</f>
        <v>-664.88995075698165</v>
      </c>
      <c r="T1231" s="87">
        <v>-0.1</v>
      </c>
      <c r="U1231" s="87" t="b">
        <f>IF(AND(Table1[[#This Row],[INVENTROY SIZING]]&lt;0,Table1[[#This Row],[Lead Time (days)]]&lt;30),TRUE,FALSE)</f>
        <v>1</v>
      </c>
      <c r="V1231" s="28">
        <v>0.77</v>
      </c>
      <c r="W1231" s="28">
        <f>1.65+SQRT((30)*Table1[[#This Row],[Demand variability (COV)]])+(V1231*Table1[[#This Row],[APU
(units)]])^2</f>
        <v>2725410.2584579028</v>
      </c>
      <c r="X1231" s="28">
        <f>(Table1[[#This Row],[INVENTORY IN UNITS ON HAND]]-W1231)*Table1[[#This Row],[Std. Price ($)]]</f>
        <v>-18664383.068980545</v>
      </c>
      <c r="Y1231" s="28">
        <v>0.49</v>
      </c>
      <c r="Z1231" s="28">
        <v>17</v>
      </c>
    </row>
    <row r="1232" spans="1:26" x14ac:dyDescent="0.15">
      <c r="A1232" s="31">
        <v>12583.736056099848</v>
      </c>
      <c r="B1232" s="32">
        <v>6.2978333199999996</v>
      </c>
      <c r="C1232" s="32">
        <v>7371.8696185327408</v>
      </c>
      <c r="D1232" s="32">
        <f>C1232/Table1[[#This Row],[Std. Price ($)]]</f>
        <v>1170.5406040394764</v>
      </c>
      <c r="E1232" s="28">
        <v>478</v>
      </c>
      <c r="F1232" s="28">
        <f>Table1[[#This Row],[APU
(units)]]*(1+Table1[[#This Row],[APU Trend]])^0</f>
        <v>478</v>
      </c>
      <c r="G1232" s="28">
        <f>Table1[[#This Row],[APU
(units)]]*(1+Table1[[#This Row],[APU Trend]])^1</f>
        <v>1195</v>
      </c>
      <c r="H1232" s="28">
        <f>Table1[[#This Row],[APU
(units)]]*(1+Table1[[#This Row],[APU Trend]])^2</f>
        <v>2987.5</v>
      </c>
      <c r="I1232" s="55">
        <f>Table1[[#This Row],[APU
(units)]]*(1+Table1[[#This Row],[APU Trend]])^3</f>
        <v>7468.75</v>
      </c>
      <c r="J1232" s="55">
        <f>Table1[[#This Row],[APU
(units)]]*(1+Table1[[#This Row],[APU Trend]])^4</f>
        <v>18671.875</v>
      </c>
      <c r="K1232" s="55">
        <f>Table1[[#This Row],[APU
(units)]]*(1+Table1[[#This Row],[APU Trend]])^5</f>
        <v>46679.6875</v>
      </c>
      <c r="L1232" s="55">
        <f>Table1[[#This Row],[APU
(units)]]*(1+Table1[[#This Row],[APU Trend]])^6</f>
        <v>116699.21875</v>
      </c>
      <c r="M1232" s="55">
        <f>Table1[[#This Row],[APU
(units)]]*(1+Table1[[#This Row],[APU Trend]])^7</f>
        <v>291748.046875</v>
      </c>
      <c r="N1232" s="55">
        <f>Table1[[#This Row],[APU
(units)]]*(1+Table1[[#This Row],[APU Trend]])^8</f>
        <v>729370.1171875</v>
      </c>
      <c r="O1232" s="55">
        <f>Table1[[#This Row],[APU
(units)]]*(1+Table1[[#This Row],[APU Trend]])^9</f>
        <v>1823425.29296875</v>
      </c>
      <c r="P1232" s="55">
        <f>Table1[[#This Row],[APU
(units)]]*(1+Table1[[#This Row],[APU Trend]])^10</f>
        <v>4558563.232421875</v>
      </c>
      <c r="Q1232" s="55">
        <f>Table1[[#This Row],[APU
(units)]]*(1+Table1[[#This Row],[APU Trend]])^11</f>
        <v>11396408.081054688</v>
      </c>
      <c r="R1232" s="55">
        <f>SUM(Table1[[#This Row],[Oct]:[September]])</f>
        <v>18993694.801757812</v>
      </c>
      <c r="S1232" s="55">
        <f>Table1[[#This Row],[On-Hand Stock ($)]]*Table1[[#This Row],[APU Trend]]</f>
        <v>11057.80442779911</v>
      </c>
      <c r="T1232" s="87">
        <v>1.5</v>
      </c>
      <c r="U1232" s="87" t="b">
        <f>IF(AND(Table1[[#This Row],[INVENTROY SIZING]]&lt;0,Table1[[#This Row],[Lead Time (days)]]&lt;30),TRUE,FALSE)</f>
        <v>0</v>
      </c>
      <c r="V1232" s="28">
        <v>0.77</v>
      </c>
      <c r="W1232" s="28">
        <f>1.65+SQRT((30)*Table1[[#This Row],[Demand variability (COV)]])+(V1232*Table1[[#This Row],[APU
(units)]])^2</f>
        <v>135474.86335246917</v>
      </c>
      <c r="X1232" s="28">
        <f>(Table1[[#This Row],[INVENTORY IN UNITS ON HAND]]-W1232)*Table1[[#This Row],[Std. Price ($)]]</f>
        <v>-845826.23882509442</v>
      </c>
      <c r="Y1232" s="28">
        <v>0.85</v>
      </c>
      <c r="Z1232" s="28">
        <v>61</v>
      </c>
    </row>
    <row r="1233" spans="1:26" x14ac:dyDescent="0.15">
      <c r="A1233" s="31">
        <v>87697.915857036205</v>
      </c>
      <c r="B1233" s="32">
        <v>5.620099999999999</v>
      </c>
      <c r="C1233" s="32">
        <v>5203.1595749037624</v>
      </c>
      <c r="D1233" s="32">
        <f>C1233/Table1[[#This Row],[Std. Price ($)]]</f>
        <v>925.81263232037918</v>
      </c>
      <c r="E1233" s="28">
        <v>1554</v>
      </c>
      <c r="F1233" s="28">
        <f>Table1[[#This Row],[APU
(units)]]*(1+Table1[[#This Row],[APU Trend]])^0</f>
        <v>1554</v>
      </c>
      <c r="G1233" s="28">
        <f>Table1[[#This Row],[APU
(units)]]*(1+Table1[[#This Row],[APU Trend]])^1</f>
        <v>3885</v>
      </c>
      <c r="H1233" s="28">
        <f>Table1[[#This Row],[APU
(units)]]*(1+Table1[[#This Row],[APU Trend]])^2</f>
        <v>9712.5</v>
      </c>
      <c r="I1233" s="55">
        <f>Table1[[#This Row],[APU
(units)]]*(1+Table1[[#This Row],[APU Trend]])^3</f>
        <v>24281.25</v>
      </c>
      <c r="J1233" s="55">
        <f>Table1[[#This Row],[APU
(units)]]*(1+Table1[[#This Row],[APU Trend]])^4</f>
        <v>60703.125</v>
      </c>
      <c r="K1233" s="55">
        <f>Table1[[#This Row],[APU
(units)]]*(1+Table1[[#This Row],[APU Trend]])^5</f>
        <v>151757.8125</v>
      </c>
      <c r="L1233" s="55">
        <f>Table1[[#This Row],[APU
(units)]]*(1+Table1[[#This Row],[APU Trend]])^6</f>
        <v>379394.53125</v>
      </c>
      <c r="M1233" s="55">
        <f>Table1[[#This Row],[APU
(units)]]*(1+Table1[[#This Row],[APU Trend]])^7</f>
        <v>948486.328125</v>
      </c>
      <c r="N1233" s="55">
        <f>Table1[[#This Row],[APU
(units)]]*(1+Table1[[#This Row],[APU Trend]])^8</f>
        <v>2371215.8203125</v>
      </c>
      <c r="O1233" s="55">
        <f>Table1[[#This Row],[APU
(units)]]*(1+Table1[[#This Row],[APU Trend]])^9</f>
        <v>5928039.55078125</v>
      </c>
      <c r="P1233" s="55">
        <f>Table1[[#This Row],[APU
(units)]]*(1+Table1[[#This Row],[APU Trend]])^10</f>
        <v>14820098.876953125</v>
      </c>
      <c r="Q1233" s="55">
        <f>Table1[[#This Row],[APU
(units)]]*(1+Table1[[#This Row],[APU Trend]])^11</f>
        <v>37050247.192382812</v>
      </c>
      <c r="R1233" s="55">
        <f>SUM(Table1[[#This Row],[Oct]:[September]])</f>
        <v>61749375.987304688</v>
      </c>
      <c r="S1233" s="55">
        <f>Table1[[#This Row],[On-Hand Stock ($)]]*Table1[[#This Row],[APU Trend]]</f>
        <v>7804.7393623556436</v>
      </c>
      <c r="T1233" s="87">
        <v>1.5</v>
      </c>
      <c r="U1233" s="87" t="b">
        <f>IF(AND(Table1[[#This Row],[INVENTROY SIZING]]&lt;0,Table1[[#This Row],[Lead Time (days)]]&lt;30),TRUE,FALSE)</f>
        <v>0</v>
      </c>
      <c r="V1233" s="28">
        <v>0.77</v>
      </c>
      <c r="W1233" s="28">
        <f>1.65+SQRT((30)*Table1[[#This Row],[Demand variability (COV)]])+(V1233*Table1[[#This Row],[APU
(units)]])^2</f>
        <v>1431810.08981649</v>
      </c>
      <c r="X1233" s="28">
        <f>(Table1[[#This Row],[INVENTORY IN UNITS ON HAND]]-W1233)*Table1[[#This Row],[Std. Price ($)]]</f>
        <v>-8041712.7262027496</v>
      </c>
      <c r="Y1233" s="28">
        <v>0.75</v>
      </c>
      <c r="Z1233" s="28">
        <v>16</v>
      </c>
    </row>
    <row r="1234" spans="1:26" x14ac:dyDescent="0.15">
      <c r="A1234" s="31">
        <v>68144.596604949591</v>
      </c>
      <c r="B1234" s="32">
        <v>10.06410528</v>
      </c>
      <c r="C1234" s="32">
        <v>10832.091475393932</v>
      </c>
      <c r="D1234" s="32">
        <f>C1234/Table1[[#This Row],[Std. Price ($)]]</f>
        <v>1076.309435764759</v>
      </c>
      <c r="E1234" s="28">
        <v>1884</v>
      </c>
      <c r="F1234" s="28">
        <f>Table1[[#This Row],[APU
(units)]]*(1+Table1[[#This Row],[APU Trend]])^0</f>
        <v>1884</v>
      </c>
      <c r="G1234" s="28">
        <f>Table1[[#This Row],[APU
(units)]]*(1+Table1[[#This Row],[APU Trend]])^1</f>
        <v>2826</v>
      </c>
      <c r="H1234" s="28">
        <f>Table1[[#This Row],[APU
(units)]]*(1+Table1[[#This Row],[APU Trend]])^2</f>
        <v>4239</v>
      </c>
      <c r="I1234" s="55">
        <f>Table1[[#This Row],[APU
(units)]]*(1+Table1[[#This Row],[APU Trend]])^3</f>
        <v>6358.5</v>
      </c>
      <c r="J1234" s="55">
        <f>Table1[[#This Row],[APU
(units)]]*(1+Table1[[#This Row],[APU Trend]])^4</f>
        <v>9537.75</v>
      </c>
      <c r="K1234" s="55">
        <f>Table1[[#This Row],[APU
(units)]]*(1+Table1[[#This Row],[APU Trend]])^5</f>
        <v>14306.625</v>
      </c>
      <c r="L1234" s="55">
        <f>Table1[[#This Row],[APU
(units)]]*(1+Table1[[#This Row],[APU Trend]])^6</f>
        <v>21459.9375</v>
      </c>
      <c r="M1234" s="55">
        <f>Table1[[#This Row],[APU
(units)]]*(1+Table1[[#This Row],[APU Trend]])^7</f>
        <v>32189.90625</v>
      </c>
      <c r="N1234" s="55">
        <f>Table1[[#This Row],[APU
(units)]]*(1+Table1[[#This Row],[APU Trend]])^8</f>
        <v>48284.859375</v>
      </c>
      <c r="O1234" s="55">
        <f>Table1[[#This Row],[APU
(units)]]*(1+Table1[[#This Row],[APU Trend]])^9</f>
        <v>72427.2890625</v>
      </c>
      <c r="P1234" s="55">
        <f>Table1[[#This Row],[APU
(units)]]*(1+Table1[[#This Row],[APU Trend]])^10</f>
        <v>108640.93359375</v>
      </c>
      <c r="Q1234" s="55">
        <f>Table1[[#This Row],[APU
(units)]]*(1+Table1[[#This Row],[APU Trend]])^11</f>
        <v>162961.400390625</v>
      </c>
      <c r="R1234" s="55">
        <f>SUM(Table1[[#This Row],[Oct]:[September]])</f>
        <v>485116.201171875</v>
      </c>
      <c r="S1234" s="55">
        <f>Table1[[#This Row],[On-Hand Stock ($)]]*Table1[[#This Row],[APU Trend]]</f>
        <v>5416.0457376969662</v>
      </c>
      <c r="T1234" s="87">
        <v>0.5</v>
      </c>
      <c r="U1234" s="87" t="b">
        <f>IF(AND(Table1[[#This Row],[INVENTROY SIZING]]&lt;0,Table1[[#This Row],[Lead Time (days)]]&lt;30),TRUE,FALSE)</f>
        <v>0</v>
      </c>
      <c r="V1234" s="28">
        <v>0.77</v>
      </c>
      <c r="W1234" s="28">
        <f>1.65+SQRT((30)*Table1[[#This Row],[Demand variability (COV)]])+(V1234*Table1[[#This Row],[APU
(units)]])^2</f>
        <v>2104478.2111803065</v>
      </c>
      <c r="X1234" s="28">
        <f>(Table1[[#This Row],[INVENTORY IN UNITS ON HAND]]-W1234)*Table1[[#This Row],[Std. Price ($)]]</f>
        <v>-21168858.185309283</v>
      </c>
      <c r="Y1234" s="28">
        <v>0.56000000000000005</v>
      </c>
      <c r="Z1234" s="28">
        <v>21</v>
      </c>
    </row>
    <row r="1235" spans="1:26" x14ac:dyDescent="0.15">
      <c r="A1235" s="31">
        <v>21040.679068246594</v>
      </c>
      <c r="B1235" s="32">
        <v>7.4523278499999988</v>
      </c>
      <c r="C1235" s="32">
        <v>14684.307807540703</v>
      </c>
      <c r="D1235" s="32">
        <f>C1235/Table1[[#This Row],[Std. Price ($)]]</f>
        <v>1970.4323404854908</v>
      </c>
      <c r="E1235" s="28">
        <v>1610</v>
      </c>
      <c r="F1235" s="28">
        <f>Table1[[#This Row],[APU
(units)]]*(1+Table1[[#This Row],[APU Trend]])^0</f>
        <v>1610</v>
      </c>
      <c r="G1235" s="28">
        <f>Table1[[#This Row],[APU
(units)]]*(1+Table1[[#This Row],[APU Trend]])^1</f>
        <v>966</v>
      </c>
      <c r="H1235" s="28">
        <f>Table1[[#This Row],[APU
(units)]]*(1+Table1[[#This Row],[APU Trend]])^2</f>
        <v>579.6</v>
      </c>
      <c r="I1235" s="55">
        <f>Table1[[#This Row],[APU
(units)]]*(1+Table1[[#This Row],[APU Trend]])^3</f>
        <v>347.76</v>
      </c>
      <c r="J1235" s="55">
        <f>Table1[[#This Row],[APU
(units)]]*(1+Table1[[#This Row],[APU Trend]])^4</f>
        <v>208.65599999999998</v>
      </c>
      <c r="K1235" s="55">
        <f>Table1[[#This Row],[APU
(units)]]*(1+Table1[[#This Row],[APU Trend]])^5</f>
        <v>125.19359999999999</v>
      </c>
      <c r="L1235" s="55">
        <f>Table1[[#This Row],[APU
(units)]]*(1+Table1[[#This Row],[APU Trend]])^6</f>
        <v>75.116159999999994</v>
      </c>
      <c r="M1235" s="55">
        <f>Table1[[#This Row],[APU
(units)]]*(1+Table1[[#This Row],[APU Trend]])^7</f>
        <v>45.069695999999993</v>
      </c>
      <c r="N1235" s="55">
        <f>Table1[[#This Row],[APU
(units)]]*(1+Table1[[#This Row],[APU Trend]])^8</f>
        <v>27.041817599999995</v>
      </c>
      <c r="O1235" s="55">
        <f>Table1[[#This Row],[APU
(units)]]*(1+Table1[[#This Row],[APU Trend]])^9</f>
        <v>16.225090559999998</v>
      </c>
      <c r="P1235" s="55">
        <f>Table1[[#This Row],[APU
(units)]]*(1+Table1[[#This Row],[APU Trend]])^10</f>
        <v>9.7350543359999993</v>
      </c>
      <c r="Q1235" s="55">
        <f>Table1[[#This Row],[APU
(units)]]*(1+Table1[[#This Row],[APU Trend]])^11</f>
        <v>5.8410326015999994</v>
      </c>
      <c r="R1235" s="55">
        <f>SUM(Table1[[#This Row],[Oct]:[September]])</f>
        <v>4016.2384510975994</v>
      </c>
      <c r="S1235" s="55">
        <f>Table1[[#This Row],[On-Hand Stock ($)]]*Table1[[#This Row],[APU Trend]]</f>
        <v>-5873.7231230162815</v>
      </c>
      <c r="T1235" s="87">
        <v>-0.4</v>
      </c>
      <c r="U1235" s="87" t="b">
        <f>IF(AND(Table1[[#This Row],[INVENTROY SIZING]]&lt;0,Table1[[#This Row],[Lead Time (days)]]&lt;30),TRUE,FALSE)</f>
        <v>0</v>
      </c>
      <c r="V1235" s="28">
        <v>0.77</v>
      </c>
      <c r="W1235" s="28">
        <f>1.65+SQRT((30)*Table1[[#This Row],[Demand variability (COV)]])+(V1235*Table1[[#This Row],[APU
(units)]])^2</f>
        <v>1536861.2041016151</v>
      </c>
      <c r="X1235" s="28">
        <f>(Table1[[#This Row],[INVENTORY IN UNITS ON HAND]]-W1235)*Table1[[#This Row],[Std. Price ($)]]</f>
        <v>-11438509.245103458</v>
      </c>
      <c r="Y1235" s="28">
        <v>0.4</v>
      </c>
      <c r="Z1235" s="28">
        <v>53</v>
      </c>
    </row>
    <row r="1236" spans="1:26" x14ac:dyDescent="0.15">
      <c r="A1236" s="31">
        <v>2797.3207360543761</v>
      </c>
      <c r="B1236" s="32">
        <v>18.976240989999997</v>
      </c>
      <c r="C1236" s="32">
        <v>34813.572592501143</v>
      </c>
      <c r="D1236" s="32">
        <f>C1236/Table1[[#This Row],[Std. Price ($)]]</f>
        <v>1834.5873985710352</v>
      </c>
      <c r="E1236" s="28">
        <v>2330</v>
      </c>
      <c r="F1236" s="28">
        <f>Table1[[#This Row],[APU
(units)]]*(1+Table1[[#This Row],[APU Trend]])^0</f>
        <v>2330</v>
      </c>
      <c r="G1236" s="28">
        <f>Table1[[#This Row],[APU
(units)]]*(1+Table1[[#This Row],[APU Trend]])^1</f>
        <v>1398</v>
      </c>
      <c r="H1236" s="28">
        <f>Table1[[#This Row],[APU
(units)]]*(1+Table1[[#This Row],[APU Trend]])^2</f>
        <v>838.8</v>
      </c>
      <c r="I1236" s="55">
        <f>Table1[[#This Row],[APU
(units)]]*(1+Table1[[#This Row],[APU Trend]])^3</f>
        <v>503.28</v>
      </c>
      <c r="J1236" s="55">
        <f>Table1[[#This Row],[APU
(units)]]*(1+Table1[[#This Row],[APU Trend]])^4</f>
        <v>301.96799999999996</v>
      </c>
      <c r="K1236" s="55">
        <f>Table1[[#This Row],[APU
(units)]]*(1+Table1[[#This Row],[APU Trend]])^5</f>
        <v>181.18079999999998</v>
      </c>
      <c r="L1236" s="55">
        <f>Table1[[#This Row],[APU
(units)]]*(1+Table1[[#This Row],[APU Trend]])^6</f>
        <v>108.70847999999999</v>
      </c>
      <c r="M1236" s="55">
        <f>Table1[[#This Row],[APU
(units)]]*(1+Table1[[#This Row],[APU Trend]])^7</f>
        <v>65.225088</v>
      </c>
      <c r="N1236" s="55">
        <f>Table1[[#This Row],[APU
(units)]]*(1+Table1[[#This Row],[APU Trend]])^8</f>
        <v>39.135052799999997</v>
      </c>
      <c r="O1236" s="55">
        <f>Table1[[#This Row],[APU
(units)]]*(1+Table1[[#This Row],[APU Trend]])^9</f>
        <v>23.481031679999997</v>
      </c>
      <c r="P1236" s="55">
        <f>Table1[[#This Row],[APU
(units)]]*(1+Table1[[#This Row],[APU Trend]])^10</f>
        <v>14.088619007999998</v>
      </c>
      <c r="Q1236" s="55">
        <f>Table1[[#This Row],[APU
(units)]]*(1+Table1[[#This Row],[APU Trend]])^11</f>
        <v>8.4531714047999991</v>
      </c>
      <c r="R1236" s="55">
        <f>SUM(Table1[[#This Row],[Oct]:[September]])</f>
        <v>5812.3202428928007</v>
      </c>
      <c r="S1236" s="55">
        <f>Table1[[#This Row],[On-Hand Stock ($)]]*Table1[[#This Row],[APU Trend]]</f>
        <v>-13925.429037000458</v>
      </c>
      <c r="T1236" s="87">
        <v>-0.4</v>
      </c>
      <c r="U1236" s="87" t="b">
        <f>IF(AND(Table1[[#This Row],[INVENTROY SIZING]]&lt;0,Table1[[#This Row],[Lead Time (days)]]&lt;30),TRUE,FALSE)</f>
        <v>0</v>
      </c>
      <c r="V1236" s="28">
        <v>0.77</v>
      </c>
      <c r="W1236" s="28">
        <f>1.65+SQRT((30)*Table1[[#This Row],[Demand variability (COV)]])+(V1236*Table1[[#This Row],[APU
(units)]])^2</f>
        <v>3218799.1986127882</v>
      </c>
      <c r="X1236" s="28">
        <f>(Table1[[#This Row],[INVENTORY IN UNITS ON HAND]]-W1236)*Table1[[#This Row],[Std. Price ($)]]</f>
        <v>-61045895.718702637</v>
      </c>
      <c r="Y1236" s="28">
        <v>0.25</v>
      </c>
      <c r="Z1236" s="28">
        <v>52</v>
      </c>
    </row>
    <row r="1237" spans="1:26" x14ac:dyDescent="0.15">
      <c r="A1237" s="31">
        <v>280.78806309025373</v>
      </c>
      <c r="B1237" s="32">
        <v>11.32921</v>
      </c>
      <c r="C1237" s="32">
        <v>12543.427769385718</v>
      </c>
      <c r="D1237" s="32">
        <f>C1237/Table1[[#This Row],[Std. Price ($)]]</f>
        <v>1107.1758551024934</v>
      </c>
      <c r="E1237" s="28">
        <v>1634</v>
      </c>
      <c r="F1237" s="28">
        <f>Table1[[#This Row],[APU
(units)]]*(1+Table1[[#This Row],[APU Trend]])^0</f>
        <v>1634</v>
      </c>
      <c r="G1237" s="28">
        <f>Table1[[#This Row],[APU
(units)]]*(1+Table1[[#This Row],[APU Trend]])^1</f>
        <v>2451</v>
      </c>
      <c r="H1237" s="28">
        <f>Table1[[#This Row],[APU
(units)]]*(1+Table1[[#This Row],[APU Trend]])^2</f>
        <v>3676.5</v>
      </c>
      <c r="I1237" s="55">
        <f>Table1[[#This Row],[APU
(units)]]*(1+Table1[[#This Row],[APU Trend]])^3</f>
        <v>5514.75</v>
      </c>
      <c r="J1237" s="55">
        <f>Table1[[#This Row],[APU
(units)]]*(1+Table1[[#This Row],[APU Trend]])^4</f>
        <v>8272.125</v>
      </c>
      <c r="K1237" s="55">
        <f>Table1[[#This Row],[APU
(units)]]*(1+Table1[[#This Row],[APU Trend]])^5</f>
        <v>12408.1875</v>
      </c>
      <c r="L1237" s="55">
        <f>Table1[[#This Row],[APU
(units)]]*(1+Table1[[#This Row],[APU Trend]])^6</f>
        <v>18612.28125</v>
      </c>
      <c r="M1237" s="55">
        <f>Table1[[#This Row],[APU
(units)]]*(1+Table1[[#This Row],[APU Trend]])^7</f>
        <v>27918.421875</v>
      </c>
      <c r="N1237" s="55">
        <f>Table1[[#This Row],[APU
(units)]]*(1+Table1[[#This Row],[APU Trend]])^8</f>
        <v>41877.6328125</v>
      </c>
      <c r="O1237" s="55">
        <f>Table1[[#This Row],[APU
(units)]]*(1+Table1[[#This Row],[APU Trend]])^9</f>
        <v>62816.44921875</v>
      </c>
      <c r="P1237" s="55">
        <f>Table1[[#This Row],[APU
(units)]]*(1+Table1[[#This Row],[APU Trend]])^10</f>
        <v>94224.673828125</v>
      </c>
      <c r="Q1237" s="55">
        <f>Table1[[#This Row],[APU
(units)]]*(1+Table1[[#This Row],[APU Trend]])^11</f>
        <v>141337.0107421875</v>
      </c>
      <c r="R1237" s="55">
        <f>SUM(Table1[[#This Row],[Oct]:[September]])</f>
        <v>420743.0322265625</v>
      </c>
      <c r="S1237" s="55">
        <f>Table1[[#This Row],[On-Hand Stock ($)]]*Table1[[#This Row],[APU Trend]]</f>
        <v>6271.7138846928592</v>
      </c>
      <c r="T1237" s="87">
        <v>0.5</v>
      </c>
      <c r="U1237" s="87" t="b">
        <f>IF(AND(Table1[[#This Row],[INVENTROY SIZING]]&lt;0,Table1[[#This Row],[Lead Time (days)]]&lt;30),TRUE,FALSE)</f>
        <v>0</v>
      </c>
      <c r="V1237" s="28">
        <v>0.77</v>
      </c>
      <c r="W1237" s="28">
        <f>1.65+SQRT((30)*Table1[[#This Row],[Demand variability (COV)]])+(V1237*Table1[[#This Row],[APU
(units)]])^2</f>
        <v>1583021.8487353453</v>
      </c>
      <c r="X1237" s="28">
        <f>(Table1[[#This Row],[INVENTORY IN UNITS ON HAND]]-W1237)*Table1[[#This Row],[Std. Price ($)]]</f>
        <v>-17921843.531141575</v>
      </c>
      <c r="Y1237" s="28">
        <v>0.36</v>
      </c>
      <c r="Z1237" s="28">
        <v>34</v>
      </c>
    </row>
    <row r="1238" spans="1:26" x14ac:dyDescent="0.15">
      <c r="A1238" s="31">
        <v>92208.600783504677</v>
      </c>
      <c r="B1238" s="32">
        <v>6.9169498999999988</v>
      </c>
      <c r="C1238" s="32">
        <v>12426.784584299563</v>
      </c>
      <c r="D1238" s="32">
        <f>C1238/Table1[[#This Row],[Std. Price ($)]]</f>
        <v>1796.5699858979121</v>
      </c>
      <c r="E1238" s="28">
        <v>1730</v>
      </c>
      <c r="F1238" s="28">
        <f>Table1[[#This Row],[APU
(units)]]*(1+Table1[[#This Row],[APU Trend]])^0</f>
        <v>1730</v>
      </c>
      <c r="G1238" s="28">
        <f>Table1[[#This Row],[APU
(units)]]*(1+Table1[[#This Row],[APU Trend]])^1</f>
        <v>2076</v>
      </c>
      <c r="H1238" s="28">
        <f>Table1[[#This Row],[APU
(units)]]*(1+Table1[[#This Row],[APU Trend]])^2</f>
        <v>2491.1999999999998</v>
      </c>
      <c r="I1238" s="55">
        <f>Table1[[#This Row],[APU
(units)]]*(1+Table1[[#This Row],[APU Trend]])^3</f>
        <v>2989.44</v>
      </c>
      <c r="J1238" s="55">
        <f>Table1[[#This Row],[APU
(units)]]*(1+Table1[[#This Row],[APU Trend]])^4</f>
        <v>3587.328</v>
      </c>
      <c r="K1238" s="55">
        <f>Table1[[#This Row],[APU
(units)]]*(1+Table1[[#This Row],[APU Trend]])^5</f>
        <v>4304.7936</v>
      </c>
      <c r="L1238" s="55">
        <f>Table1[[#This Row],[APU
(units)]]*(1+Table1[[#This Row],[APU Trend]])^6</f>
        <v>5165.7523199999996</v>
      </c>
      <c r="M1238" s="55">
        <f>Table1[[#This Row],[APU
(units)]]*(1+Table1[[#This Row],[APU Trend]])^7</f>
        <v>6198.902783999999</v>
      </c>
      <c r="N1238" s="55">
        <f>Table1[[#This Row],[APU
(units)]]*(1+Table1[[#This Row],[APU Trend]])^8</f>
        <v>7438.6833407999993</v>
      </c>
      <c r="O1238" s="55">
        <f>Table1[[#This Row],[APU
(units)]]*(1+Table1[[#This Row],[APU Trend]])^9</f>
        <v>8926.4200089599981</v>
      </c>
      <c r="P1238" s="55">
        <f>Table1[[#This Row],[APU
(units)]]*(1+Table1[[#This Row],[APU Trend]])^10</f>
        <v>10711.704010751999</v>
      </c>
      <c r="Q1238" s="55">
        <f>Table1[[#This Row],[APU
(units)]]*(1+Table1[[#This Row],[APU Trend]])^11</f>
        <v>12854.044812902397</v>
      </c>
      <c r="R1238" s="55">
        <f>SUM(Table1[[#This Row],[Oct]:[September]])</f>
        <v>68474.26887741439</v>
      </c>
      <c r="S1238" s="55">
        <f>Table1[[#This Row],[On-Hand Stock ($)]]*Table1[[#This Row],[APU Trend]]</f>
        <v>2485.3569168599129</v>
      </c>
      <c r="T1238" s="87">
        <v>0.2</v>
      </c>
      <c r="U1238" s="87" t="b">
        <f>IF(AND(Table1[[#This Row],[INVENTROY SIZING]]&lt;0,Table1[[#This Row],[Lead Time (days)]]&lt;30),TRUE,FALSE)</f>
        <v>0</v>
      </c>
      <c r="V1238" s="28">
        <v>0.77</v>
      </c>
      <c r="W1238" s="28">
        <f>1.65+SQRT((30)*Table1[[#This Row],[Demand variability (COV)]])+(V1238*Table1[[#This Row],[APU
(units)]])^2</f>
        <v>1774497.13937004</v>
      </c>
      <c r="X1238" s="28">
        <f>(Table1[[#This Row],[INVENTORY IN UNITS ON HAND]]-W1238)*Table1[[#This Row],[Std. Price ($)]]</f>
        <v>-12261681.026131582</v>
      </c>
      <c r="Y1238" s="28">
        <v>0.86</v>
      </c>
      <c r="Z1238" s="28">
        <v>26</v>
      </c>
    </row>
    <row r="1239" spans="1:26" x14ac:dyDescent="0.15">
      <c r="A1239" s="31">
        <v>70689.351039738307</v>
      </c>
      <c r="B1239" s="32">
        <v>6.2613503999999995</v>
      </c>
      <c r="C1239" s="32">
        <v>15733.682084489068</v>
      </c>
      <c r="D1239" s="32">
        <f>C1239/Table1[[#This Row],[Std. Price ($)]]</f>
        <v>2512.825681260239</v>
      </c>
      <c r="E1239" s="28">
        <v>1384</v>
      </c>
      <c r="F1239" s="28">
        <f>Table1[[#This Row],[APU
(units)]]*(1+Table1[[#This Row],[APU Trend]])^0</f>
        <v>1384</v>
      </c>
      <c r="G1239" s="28">
        <f>Table1[[#This Row],[APU
(units)]]*(1+Table1[[#This Row],[APU Trend]])^1</f>
        <v>1660.8</v>
      </c>
      <c r="H1239" s="28">
        <f>Table1[[#This Row],[APU
(units)]]*(1+Table1[[#This Row],[APU Trend]])^2</f>
        <v>1992.96</v>
      </c>
      <c r="I1239" s="55">
        <f>Table1[[#This Row],[APU
(units)]]*(1+Table1[[#This Row],[APU Trend]])^3</f>
        <v>2391.5520000000001</v>
      </c>
      <c r="J1239" s="55">
        <f>Table1[[#This Row],[APU
(units)]]*(1+Table1[[#This Row],[APU Trend]])^4</f>
        <v>2869.8624</v>
      </c>
      <c r="K1239" s="55">
        <f>Table1[[#This Row],[APU
(units)]]*(1+Table1[[#This Row],[APU Trend]])^5</f>
        <v>3443.8348799999999</v>
      </c>
      <c r="L1239" s="55">
        <f>Table1[[#This Row],[APU
(units)]]*(1+Table1[[#This Row],[APU Trend]])^6</f>
        <v>4132.6018559999993</v>
      </c>
      <c r="M1239" s="55">
        <f>Table1[[#This Row],[APU
(units)]]*(1+Table1[[#This Row],[APU Trend]])^7</f>
        <v>4959.1222271999995</v>
      </c>
      <c r="N1239" s="55">
        <f>Table1[[#This Row],[APU
(units)]]*(1+Table1[[#This Row],[APU Trend]])^8</f>
        <v>5950.9466726399987</v>
      </c>
      <c r="O1239" s="55">
        <f>Table1[[#This Row],[APU
(units)]]*(1+Table1[[#This Row],[APU Trend]])^9</f>
        <v>7141.1360071679992</v>
      </c>
      <c r="P1239" s="55">
        <f>Table1[[#This Row],[APU
(units)]]*(1+Table1[[#This Row],[APU Trend]])^10</f>
        <v>8569.3632086015987</v>
      </c>
      <c r="Q1239" s="55">
        <f>Table1[[#This Row],[APU
(units)]]*(1+Table1[[#This Row],[APU Trend]])^11</f>
        <v>10283.235850321918</v>
      </c>
      <c r="R1239" s="55">
        <f>SUM(Table1[[#This Row],[Oct]:[September]])</f>
        <v>54779.415101931518</v>
      </c>
      <c r="S1239" s="55">
        <f>Table1[[#This Row],[On-Hand Stock ($)]]*Table1[[#This Row],[APU Trend]]</f>
        <v>3146.7364168978138</v>
      </c>
      <c r="T1239" s="87">
        <v>0.2</v>
      </c>
      <c r="U1239" s="87" t="b">
        <f>IF(AND(Table1[[#This Row],[INVENTROY SIZING]]&lt;0,Table1[[#This Row],[Lead Time (days)]]&lt;30),TRUE,FALSE)</f>
        <v>0</v>
      </c>
      <c r="V1239" s="28">
        <v>0.77</v>
      </c>
      <c r="W1239" s="28">
        <f>1.65+SQRT((30)*Table1[[#This Row],[Demand variability (COV)]])+(V1239*Table1[[#This Row],[APU
(units)]])^2</f>
        <v>1135679.5744192025</v>
      </c>
      <c r="X1239" s="28">
        <f>(Table1[[#This Row],[INVENTORY IN UNITS ON HAND]]-W1239)*Table1[[#This Row],[Std. Price ($)]]</f>
        <v>-7095154.0754770134</v>
      </c>
      <c r="Y1239" s="28">
        <v>0.55000000000000004</v>
      </c>
      <c r="Z1239" s="28">
        <v>62</v>
      </c>
    </row>
    <row r="1240" spans="1:26" x14ac:dyDescent="0.15">
      <c r="A1240" s="31">
        <v>74085.867972318942</v>
      </c>
      <c r="B1240" s="32">
        <v>5.3207305599999994</v>
      </c>
      <c r="C1240" s="32">
        <v>6844.057473460246</v>
      </c>
      <c r="D1240" s="32">
        <f>C1240/Table1[[#This Row],[Std. Price ($)]]</f>
        <v>1286.300329678834</v>
      </c>
      <c r="E1240" s="28">
        <v>768</v>
      </c>
      <c r="F1240" s="28">
        <f>Table1[[#This Row],[APU
(units)]]*(1+Table1[[#This Row],[APU Trend]])^0</f>
        <v>768</v>
      </c>
      <c r="G1240" s="28">
        <f>Table1[[#This Row],[APU
(units)]]*(1+Table1[[#This Row],[APU Trend]])^1</f>
        <v>614.40000000000009</v>
      </c>
      <c r="H1240" s="28">
        <f>Table1[[#This Row],[APU
(units)]]*(1+Table1[[#This Row],[APU Trend]])^2</f>
        <v>491.5200000000001</v>
      </c>
      <c r="I1240" s="55">
        <f>Table1[[#This Row],[APU
(units)]]*(1+Table1[[#This Row],[APU Trend]])^3</f>
        <v>393.21600000000012</v>
      </c>
      <c r="J1240" s="55">
        <f>Table1[[#This Row],[APU
(units)]]*(1+Table1[[#This Row],[APU Trend]])^4</f>
        <v>314.57280000000014</v>
      </c>
      <c r="K1240" s="55">
        <f>Table1[[#This Row],[APU
(units)]]*(1+Table1[[#This Row],[APU Trend]])^5</f>
        <v>251.65824000000015</v>
      </c>
      <c r="L1240" s="55">
        <f>Table1[[#This Row],[APU
(units)]]*(1+Table1[[#This Row],[APU Trend]])^6</f>
        <v>201.32659200000012</v>
      </c>
      <c r="M1240" s="55">
        <f>Table1[[#This Row],[APU
(units)]]*(1+Table1[[#This Row],[APU Trend]])^7</f>
        <v>161.06127360000011</v>
      </c>
      <c r="N1240" s="55">
        <f>Table1[[#This Row],[APU
(units)]]*(1+Table1[[#This Row],[APU Trend]])^8</f>
        <v>128.8490188800001</v>
      </c>
      <c r="O1240" s="55">
        <f>Table1[[#This Row],[APU
(units)]]*(1+Table1[[#This Row],[APU Trend]])^9</f>
        <v>103.0792151040001</v>
      </c>
      <c r="P1240" s="55">
        <f>Table1[[#This Row],[APU
(units)]]*(1+Table1[[#This Row],[APU Trend]])^10</f>
        <v>82.463372083200085</v>
      </c>
      <c r="Q1240" s="55">
        <f>Table1[[#This Row],[APU
(units)]]*(1+Table1[[#This Row],[APU Trend]])^11</f>
        <v>65.970697666560071</v>
      </c>
      <c r="R1240" s="55">
        <f>SUM(Table1[[#This Row],[Oct]:[September]])</f>
        <v>3576.1172093337614</v>
      </c>
      <c r="S1240" s="55">
        <f>Table1[[#This Row],[On-Hand Stock ($)]]*Table1[[#This Row],[APU Trend]]</f>
        <v>-1368.8114946920493</v>
      </c>
      <c r="T1240" s="87">
        <v>-0.2</v>
      </c>
      <c r="U1240" s="87" t="b">
        <f>IF(AND(Table1[[#This Row],[INVENTROY SIZING]]&lt;0,Table1[[#This Row],[Lead Time (days)]]&lt;30),TRUE,FALSE)</f>
        <v>0</v>
      </c>
      <c r="V1240" s="28">
        <v>0.77</v>
      </c>
      <c r="W1240" s="28">
        <f>1.65+SQRT((30)*Table1[[#This Row],[Demand variability (COV)]])+(V1240*Table1[[#This Row],[APU
(units)]])^2</f>
        <v>349713.74937063741</v>
      </c>
      <c r="X1240" s="28">
        <f>(Table1[[#This Row],[INVENTORY IN UNITS ON HAND]]-W1240)*Table1[[#This Row],[Std. Price ($)]]</f>
        <v>-1853888.5760550709</v>
      </c>
      <c r="Y1240" s="28">
        <v>0.99</v>
      </c>
      <c r="Z1240" s="28">
        <v>36</v>
      </c>
    </row>
    <row r="1241" spans="1:26" x14ac:dyDescent="0.15">
      <c r="A1241" s="31">
        <v>86600.204525942187</v>
      </c>
      <c r="B1241" s="32">
        <v>12.724470559999999</v>
      </c>
      <c r="C1241" s="32">
        <v>17410.163147965635</v>
      </c>
      <c r="D1241" s="32">
        <f>C1241/Table1[[#This Row],[Std. Price ($)]]</f>
        <v>1368.2426365695201</v>
      </c>
      <c r="E1241" s="28">
        <v>2692</v>
      </c>
      <c r="F1241" s="28">
        <f>Table1[[#This Row],[APU
(units)]]*(1+Table1[[#This Row],[APU Trend]])^0</f>
        <v>2692</v>
      </c>
      <c r="G1241" s="28">
        <f>Table1[[#This Row],[APU
(units)]]*(1+Table1[[#This Row],[APU Trend]])^1</f>
        <v>4038</v>
      </c>
      <c r="H1241" s="28">
        <f>Table1[[#This Row],[APU
(units)]]*(1+Table1[[#This Row],[APU Trend]])^2</f>
        <v>6057</v>
      </c>
      <c r="I1241" s="55">
        <f>Table1[[#This Row],[APU
(units)]]*(1+Table1[[#This Row],[APU Trend]])^3</f>
        <v>9085.5</v>
      </c>
      <c r="J1241" s="55">
        <f>Table1[[#This Row],[APU
(units)]]*(1+Table1[[#This Row],[APU Trend]])^4</f>
        <v>13628.25</v>
      </c>
      <c r="K1241" s="55">
        <f>Table1[[#This Row],[APU
(units)]]*(1+Table1[[#This Row],[APU Trend]])^5</f>
        <v>20442.375</v>
      </c>
      <c r="L1241" s="55">
        <f>Table1[[#This Row],[APU
(units)]]*(1+Table1[[#This Row],[APU Trend]])^6</f>
        <v>30663.5625</v>
      </c>
      <c r="M1241" s="55">
        <f>Table1[[#This Row],[APU
(units)]]*(1+Table1[[#This Row],[APU Trend]])^7</f>
        <v>45995.34375</v>
      </c>
      <c r="N1241" s="55">
        <f>Table1[[#This Row],[APU
(units)]]*(1+Table1[[#This Row],[APU Trend]])^8</f>
        <v>68993.015625</v>
      </c>
      <c r="O1241" s="55">
        <f>Table1[[#This Row],[APU
(units)]]*(1+Table1[[#This Row],[APU Trend]])^9</f>
        <v>103489.5234375</v>
      </c>
      <c r="P1241" s="55">
        <f>Table1[[#This Row],[APU
(units)]]*(1+Table1[[#This Row],[APU Trend]])^10</f>
        <v>155234.28515625</v>
      </c>
      <c r="Q1241" s="55">
        <f>Table1[[#This Row],[APU
(units)]]*(1+Table1[[#This Row],[APU Trend]])^11</f>
        <v>232851.427734375</v>
      </c>
      <c r="R1241" s="55">
        <f>SUM(Table1[[#This Row],[Oct]:[September]])</f>
        <v>693170.283203125</v>
      </c>
      <c r="S1241" s="55">
        <f>Table1[[#This Row],[On-Hand Stock ($)]]*Table1[[#This Row],[APU Trend]]</f>
        <v>8705.0815739828176</v>
      </c>
      <c r="T1241" s="87">
        <v>0.5</v>
      </c>
      <c r="U1241" s="87" t="b">
        <f>IF(AND(Table1[[#This Row],[INVENTROY SIZING]]&lt;0,Table1[[#This Row],[Lead Time (days)]]&lt;30),TRUE,FALSE)</f>
        <v>0</v>
      </c>
      <c r="V1241" s="28">
        <v>0.77</v>
      </c>
      <c r="W1241" s="28">
        <f>1.65+SQRT((30)*Table1[[#This Row],[Demand variability (COV)]])+(V1241*Table1[[#This Row],[APU
(units)]])^2</f>
        <v>4296671.9307923047</v>
      </c>
      <c r="X1241" s="28">
        <f>(Table1[[#This Row],[INVENTORY IN UNITS ON HAND]]-W1241)*Table1[[#This Row],[Std. Price ($)]]</f>
        <v>-54655465.326197065</v>
      </c>
      <c r="Y1241" s="28">
        <v>0.71</v>
      </c>
      <c r="Z1241" s="28">
        <v>16</v>
      </c>
    </row>
    <row r="1242" spans="1:26" x14ac:dyDescent="0.15">
      <c r="A1242" s="31">
        <v>67332.300675996099</v>
      </c>
      <c r="B1242" s="32">
        <v>90.521524389999996</v>
      </c>
      <c r="C1242" s="32">
        <v>99239.784283176428</v>
      </c>
      <c r="D1242" s="32">
        <f>C1242/Table1[[#This Row],[Std. Price ($)]]</f>
        <v>1096.3114568819562</v>
      </c>
      <c r="E1242" s="28">
        <v>2054</v>
      </c>
      <c r="F1242" s="28">
        <f>Table1[[#This Row],[APU
(units)]]*(1+Table1[[#This Row],[APU Trend]])^0</f>
        <v>2054</v>
      </c>
      <c r="G1242" s="28">
        <f>Table1[[#This Row],[APU
(units)]]*(1+Table1[[#This Row],[APU Trend]])^1</f>
        <v>2875.6</v>
      </c>
      <c r="H1242" s="28">
        <f>Table1[[#This Row],[APU
(units)]]*(1+Table1[[#This Row],[APU Trend]])^2</f>
        <v>4025.8399999999997</v>
      </c>
      <c r="I1242" s="55">
        <f>Table1[[#This Row],[APU
(units)]]*(1+Table1[[#This Row],[APU Trend]])^3</f>
        <v>5636.1759999999986</v>
      </c>
      <c r="J1242" s="55">
        <f>Table1[[#This Row],[APU
(units)]]*(1+Table1[[#This Row],[APU Trend]])^4</f>
        <v>7890.6463999999978</v>
      </c>
      <c r="K1242" s="55">
        <f>Table1[[#This Row],[APU
(units)]]*(1+Table1[[#This Row],[APU Trend]])^5</f>
        <v>11046.904959999996</v>
      </c>
      <c r="L1242" s="55">
        <f>Table1[[#This Row],[APU
(units)]]*(1+Table1[[#This Row],[APU Trend]])^6</f>
        <v>15465.666943999993</v>
      </c>
      <c r="M1242" s="55">
        <f>Table1[[#This Row],[APU
(units)]]*(1+Table1[[#This Row],[APU Trend]])^7</f>
        <v>21651.933721599988</v>
      </c>
      <c r="N1242" s="55">
        <f>Table1[[#This Row],[APU
(units)]]*(1+Table1[[#This Row],[APU Trend]])^8</f>
        <v>30312.70721023998</v>
      </c>
      <c r="O1242" s="55">
        <f>Table1[[#This Row],[APU
(units)]]*(1+Table1[[#This Row],[APU Trend]])^9</f>
        <v>42437.790094335971</v>
      </c>
      <c r="P1242" s="55">
        <f>Table1[[#This Row],[APU
(units)]]*(1+Table1[[#This Row],[APU Trend]])^10</f>
        <v>59412.906132070362</v>
      </c>
      <c r="Q1242" s="55">
        <f>Table1[[#This Row],[APU
(units)]]*(1+Table1[[#This Row],[APU Trend]])^11</f>
        <v>83178.068584898487</v>
      </c>
      <c r="R1242" s="55">
        <f>SUM(Table1[[#This Row],[Oct]:[September]])</f>
        <v>285988.24004714476</v>
      </c>
      <c r="S1242" s="55">
        <f>Table1[[#This Row],[On-Hand Stock ($)]]*Table1[[#This Row],[APU Trend]]</f>
        <v>39695.913713270573</v>
      </c>
      <c r="T1242" s="87">
        <v>0.4</v>
      </c>
      <c r="U1242" s="87" t="b">
        <f>IF(AND(Table1[[#This Row],[INVENTROY SIZING]]&lt;0,Table1[[#This Row],[Lead Time (days)]]&lt;30),TRUE,FALSE)</f>
        <v>0</v>
      </c>
      <c r="V1242" s="28">
        <v>0.77</v>
      </c>
      <c r="W1242" s="28">
        <f>1.65+SQRT((30)*Table1[[#This Row],[Demand variability (COV)]])+(V1242*Table1[[#This Row],[APU
(units)]])^2</f>
        <v>2501400.1401438843</v>
      </c>
      <c r="X1242" s="28">
        <f>(Table1[[#This Row],[INVENTORY IN UNITS ON HAND]]-W1242)*Table1[[#This Row],[Std. Price ($)]]</f>
        <v>-226331314.01090086</v>
      </c>
      <c r="Y1242" s="28">
        <v>0.34</v>
      </c>
      <c r="Z1242" s="28">
        <v>33</v>
      </c>
    </row>
    <row r="1243" spans="1:26" x14ac:dyDescent="0.15">
      <c r="A1243" s="31">
        <v>67486.732809641428</v>
      </c>
      <c r="B1243" s="32">
        <v>10.438955629999999</v>
      </c>
      <c r="C1243" s="32">
        <v>29003.969631881082</v>
      </c>
      <c r="D1243" s="32">
        <f>C1243/Table1[[#This Row],[Std. Price ($)]]</f>
        <v>2778.4359527813308</v>
      </c>
      <c r="E1243" s="28">
        <v>1796</v>
      </c>
      <c r="F1243" s="28">
        <f>Table1[[#This Row],[APU
(units)]]*(1+Table1[[#This Row],[APU Trend]])^0</f>
        <v>1796</v>
      </c>
      <c r="G1243" s="28">
        <f>Table1[[#This Row],[APU
(units)]]*(1+Table1[[#This Row],[APU Trend]])^1</f>
        <v>2514.3999999999996</v>
      </c>
      <c r="H1243" s="28">
        <f>Table1[[#This Row],[APU
(units)]]*(1+Table1[[#This Row],[APU Trend]])^2</f>
        <v>3520.1599999999994</v>
      </c>
      <c r="I1243" s="55">
        <f>Table1[[#This Row],[APU
(units)]]*(1+Table1[[#This Row],[APU Trend]])^3</f>
        <v>4928.2239999999983</v>
      </c>
      <c r="J1243" s="55">
        <f>Table1[[#This Row],[APU
(units)]]*(1+Table1[[#This Row],[APU Trend]])^4</f>
        <v>6899.5135999999975</v>
      </c>
      <c r="K1243" s="55">
        <f>Table1[[#This Row],[APU
(units)]]*(1+Table1[[#This Row],[APU Trend]])^5</f>
        <v>9659.3190399999967</v>
      </c>
      <c r="L1243" s="55">
        <f>Table1[[#This Row],[APU
(units)]]*(1+Table1[[#This Row],[APU Trend]])^6</f>
        <v>13523.046655999993</v>
      </c>
      <c r="M1243" s="55">
        <f>Table1[[#This Row],[APU
(units)]]*(1+Table1[[#This Row],[APU Trend]])^7</f>
        <v>18932.26531839999</v>
      </c>
      <c r="N1243" s="55">
        <f>Table1[[#This Row],[APU
(units)]]*(1+Table1[[#This Row],[APU Trend]])^8</f>
        <v>26505.171445759985</v>
      </c>
      <c r="O1243" s="55">
        <f>Table1[[#This Row],[APU
(units)]]*(1+Table1[[#This Row],[APU Trend]])^9</f>
        <v>37107.240024063976</v>
      </c>
      <c r="P1243" s="55">
        <f>Table1[[#This Row],[APU
(units)]]*(1+Table1[[#This Row],[APU Trend]])^10</f>
        <v>51950.136033689567</v>
      </c>
      <c r="Q1243" s="55">
        <f>Table1[[#This Row],[APU
(units)]]*(1+Table1[[#This Row],[APU Trend]])^11</f>
        <v>72730.190447165383</v>
      </c>
      <c r="R1243" s="55">
        <f>SUM(Table1[[#This Row],[Oct]:[September]])</f>
        <v>250065.66656507889</v>
      </c>
      <c r="S1243" s="55">
        <f>Table1[[#This Row],[On-Hand Stock ($)]]*Table1[[#This Row],[APU Trend]]</f>
        <v>11601.587852752433</v>
      </c>
      <c r="T1243" s="87">
        <v>0.4</v>
      </c>
      <c r="U1243" s="87" t="b">
        <f>IF(AND(Table1[[#This Row],[INVENTROY SIZING]]&lt;0,Table1[[#This Row],[Lead Time (days)]]&lt;30),TRUE,FALSE)</f>
        <v>0</v>
      </c>
      <c r="V1243" s="28">
        <v>0.77</v>
      </c>
      <c r="W1243" s="28">
        <f>1.65+SQRT((30)*Table1[[#This Row],[Demand variability (COV)]])+(V1243*Table1[[#This Row],[APU
(units)]])^2</f>
        <v>1912473.2493833464</v>
      </c>
      <c r="X1243" s="28">
        <f>(Table1[[#This Row],[INVENTORY IN UNITS ON HAND]]-W1243)*Table1[[#This Row],[Std. Price ($)]]</f>
        <v>-19935219.424242795</v>
      </c>
      <c r="Y1243" s="28">
        <v>0.5</v>
      </c>
      <c r="Z1243" s="28">
        <v>62</v>
      </c>
    </row>
    <row r="1244" spans="1:26" x14ac:dyDescent="0.15">
      <c r="A1244" s="31">
        <v>49472.716247678472</v>
      </c>
      <c r="B1244" s="32">
        <v>8.3320377599999986</v>
      </c>
      <c r="C1244" s="32">
        <v>8939.9574763247692</v>
      </c>
      <c r="D1244" s="32">
        <f>C1244/Table1[[#This Row],[Std. Price ($)]]</f>
        <v>1072.9617092283522</v>
      </c>
      <c r="E1244" s="28">
        <v>566</v>
      </c>
      <c r="F1244" s="28">
        <f>Table1[[#This Row],[APU
(units)]]*(1+Table1[[#This Row],[APU Trend]])^0</f>
        <v>566</v>
      </c>
      <c r="G1244" s="28">
        <f>Table1[[#This Row],[APU
(units)]]*(1+Table1[[#This Row],[APU Trend]])^1</f>
        <v>735.80000000000007</v>
      </c>
      <c r="H1244" s="28">
        <f>Table1[[#This Row],[APU
(units)]]*(1+Table1[[#This Row],[APU Trend]])^2</f>
        <v>956.54000000000008</v>
      </c>
      <c r="I1244" s="55">
        <f>Table1[[#This Row],[APU
(units)]]*(1+Table1[[#This Row],[APU Trend]])^3</f>
        <v>1243.5020000000002</v>
      </c>
      <c r="J1244" s="55">
        <f>Table1[[#This Row],[APU
(units)]]*(1+Table1[[#This Row],[APU Trend]])^4</f>
        <v>1616.5526000000002</v>
      </c>
      <c r="K1244" s="55">
        <f>Table1[[#This Row],[APU
(units)]]*(1+Table1[[#This Row],[APU Trend]])^5</f>
        <v>2101.5183800000004</v>
      </c>
      <c r="L1244" s="55">
        <f>Table1[[#This Row],[APU
(units)]]*(1+Table1[[#This Row],[APU Trend]])^6</f>
        <v>2731.9738940000011</v>
      </c>
      <c r="M1244" s="55">
        <f>Table1[[#This Row],[APU
(units)]]*(1+Table1[[#This Row],[APU Trend]])^7</f>
        <v>3551.5660622000014</v>
      </c>
      <c r="N1244" s="55">
        <f>Table1[[#This Row],[APU
(units)]]*(1+Table1[[#This Row],[APU Trend]])^8</f>
        <v>4617.0358808600013</v>
      </c>
      <c r="O1244" s="55">
        <f>Table1[[#This Row],[APU
(units)]]*(1+Table1[[#This Row],[APU Trend]])^9</f>
        <v>6002.1466451180013</v>
      </c>
      <c r="P1244" s="55">
        <f>Table1[[#This Row],[APU
(units)]]*(1+Table1[[#This Row],[APU Trend]])^10</f>
        <v>7802.7906386534032</v>
      </c>
      <c r="Q1244" s="55">
        <f>Table1[[#This Row],[APU
(units)]]*(1+Table1[[#This Row],[APU Trend]])^11</f>
        <v>10143.627830249425</v>
      </c>
      <c r="R1244" s="55">
        <f>SUM(Table1[[#This Row],[Oct]:[September]])</f>
        <v>42069.053931080831</v>
      </c>
      <c r="S1244" s="55">
        <f>Table1[[#This Row],[On-Hand Stock ($)]]*Table1[[#This Row],[APU Trend]]</f>
        <v>2681.9872428974309</v>
      </c>
      <c r="T1244" s="87">
        <v>0.3</v>
      </c>
      <c r="U1244" s="87" t="b">
        <f>IF(AND(Table1[[#This Row],[INVENTROY SIZING]]&lt;0,Table1[[#This Row],[Lead Time (days)]]&lt;30),TRUE,FALSE)</f>
        <v>0</v>
      </c>
      <c r="V1244" s="28">
        <v>0.77</v>
      </c>
      <c r="W1244" s="28">
        <f>1.65+SQRT((30)*Table1[[#This Row],[Demand variability (COV)]])+(V1244*Table1[[#This Row],[APU
(units)]])^2</f>
        <v>189948.67852971237</v>
      </c>
      <c r="X1244" s="28">
        <f>(Table1[[#This Row],[INVENTORY IN UNITS ON HAND]]-W1244)*Table1[[#This Row],[Std. Price ($)]]</f>
        <v>-1573719.6044953398</v>
      </c>
      <c r="Y1244" s="28">
        <v>2.11</v>
      </c>
      <c r="Z1244" s="28">
        <v>22</v>
      </c>
    </row>
    <row r="1245" spans="1:26" x14ac:dyDescent="0.15">
      <c r="A1245" s="31">
        <v>38742.027714567215</v>
      </c>
      <c r="B1245" s="32">
        <v>8.3122263699999994</v>
      </c>
      <c r="C1245" s="32">
        <v>5510.7554835990541</v>
      </c>
      <c r="D1245" s="32">
        <f>C1245/Table1[[#This Row],[Std. Price ($)]]</f>
        <v>662.96985167393302</v>
      </c>
      <c r="E1245" s="28">
        <v>1400</v>
      </c>
      <c r="F1245" s="28">
        <f>Table1[[#This Row],[APU
(units)]]*(1+Table1[[#This Row],[APU Trend]])^0</f>
        <v>1400</v>
      </c>
      <c r="G1245" s="28">
        <f>Table1[[#This Row],[APU
(units)]]*(1+Table1[[#This Row],[APU Trend]])^1</f>
        <v>560</v>
      </c>
      <c r="H1245" s="28">
        <f>Table1[[#This Row],[APU
(units)]]*(1+Table1[[#This Row],[APU Trend]])^2</f>
        <v>224.00000000000006</v>
      </c>
      <c r="I1245" s="55">
        <f>Table1[[#This Row],[APU
(units)]]*(1+Table1[[#This Row],[APU Trend]])^3</f>
        <v>89.600000000000023</v>
      </c>
      <c r="J1245" s="55">
        <f>Table1[[#This Row],[APU
(units)]]*(1+Table1[[#This Row],[APU Trend]])^4</f>
        <v>35.840000000000018</v>
      </c>
      <c r="K1245" s="55">
        <f>Table1[[#This Row],[APU
(units)]]*(1+Table1[[#This Row],[APU Trend]])^5</f>
        <v>14.336000000000009</v>
      </c>
      <c r="L1245" s="55">
        <f>Table1[[#This Row],[APU
(units)]]*(1+Table1[[#This Row],[APU Trend]])^6</f>
        <v>5.7344000000000035</v>
      </c>
      <c r="M1245" s="55">
        <f>Table1[[#This Row],[APU
(units)]]*(1+Table1[[#This Row],[APU Trend]])^7</f>
        <v>2.2937600000000016</v>
      </c>
      <c r="N1245" s="55">
        <f>Table1[[#This Row],[APU
(units)]]*(1+Table1[[#This Row],[APU Trend]])^8</f>
        <v>0.91750400000000076</v>
      </c>
      <c r="O1245" s="55">
        <f>Table1[[#This Row],[APU
(units)]]*(1+Table1[[#This Row],[APU Trend]])^9</f>
        <v>0.36700160000000032</v>
      </c>
      <c r="P1245" s="55">
        <f>Table1[[#This Row],[APU
(units)]]*(1+Table1[[#This Row],[APU Trend]])^10</f>
        <v>0.14680064000000015</v>
      </c>
      <c r="Q1245" s="55">
        <f>Table1[[#This Row],[APU
(units)]]*(1+Table1[[#This Row],[APU Trend]])^11</f>
        <v>5.8720256000000061E-2</v>
      </c>
      <c r="R1245" s="55">
        <f>SUM(Table1[[#This Row],[Oct]:[September]])</f>
        <v>2333.2941864959998</v>
      </c>
      <c r="S1245" s="55">
        <f>Table1[[#This Row],[On-Hand Stock ($)]]*Table1[[#This Row],[APU Trend]]</f>
        <v>-3306.4532901594325</v>
      </c>
      <c r="T1245" s="87">
        <v>-0.6</v>
      </c>
      <c r="U1245" s="87" t="b">
        <f>IF(AND(Table1[[#This Row],[INVENTROY SIZING]]&lt;0,Table1[[#This Row],[Lead Time (days)]]&lt;30),TRUE,FALSE)</f>
        <v>1</v>
      </c>
      <c r="V1245" s="28">
        <v>0.77</v>
      </c>
      <c r="W1245" s="28">
        <f>1.65+SQRT((30)*Table1[[#This Row],[Demand variability (COV)]])+(V1245*Table1[[#This Row],[APU
(units)]])^2</f>
        <v>1162091.0444415838</v>
      </c>
      <c r="X1245" s="28">
        <f>(Table1[[#This Row],[INVENTORY IN UNITS ON HAND]]-W1245)*Table1[[#This Row],[Std. Price ($)]]</f>
        <v>-9654053.0684645735</v>
      </c>
      <c r="Y1245" s="28">
        <v>0.97</v>
      </c>
      <c r="Z1245" s="28">
        <v>11</v>
      </c>
    </row>
    <row r="1246" spans="1:26" x14ac:dyDescent="0.15">
      <c r="A1246" s="31">
        <v>71185.227017991303</v>
      </c>
      <c r="B1246" s="32">
        <v>21.03975552</v>
      </c>
      <c r="C1246" s="32">
        <v>46570.632355606082</v>
      </c>
      <c r="D1246" s="32">
        <f>C1246/Table1[[#This Row],[Std. Price ($)]]</f>
        <v>2213.4588166358162</v>
      </c>
      <c r="E1246" s="28">
        <v>2532</v>
      </c>
      <c r="F1246" s="28">
        <f>Table1[[#This Row],[APU
(units)]]*(1+Table1[[#This Row],[APU Trend]])^0</f>
        <v>2532</v>
      </c>
      <c r="G1246" s="28">
        <f>Table1[[#This Row],[APU
(units)]]*(1+Table1[[#This Row],[APU Trend]])^1</f>
        <v>5570.4000000000005</v>
      </c>
      <c r="H1246" s="28">
        <f>Table1[[#This Row],[APU
(units)]]*(1+Table1[[#This Row],[APU Trend]])^2</f>
        <v>12254.880000000001</v>
      </c>
      <c r="I1246" s="55">
        <f>Table1[[#This Row],[APU
(units)]]*(1+Table1[[#This Row],[APU Trend]])^3</f>
        <v>26960.736000000008</v>
      </c>
      <c r="J1246" s="55">
        <f>Table1[[#This Row],[APU
(units)]]*(1+Table1[[#This Row],[APU Trend]])^4</f>
        <v>59313.619200000016</v>
      </c>
      <c r="K1246" s="55">
        <f>Table1[[#This Row],[APU
(units)]]*(1+Table1[[#This Row],[APU Trend]])^5</f>
        <v>130489.96224000005</v>
      </c>
      <c r="L1246" s="55">
        <f>Table1[[#This Row],[APU
(units)]]*(1+Table1[[#This Row],[APU Trend]])^6</f>
        <v>287077.91692800011</v>
      </c>
      <c r="M1246" s="55">
        <f>Table1[[#This Row],[APU
(units)]]*(1+Table1[[#This Row],[APU Trend]])^7</f>
        <v>631571.41724160034</v>
      </c>
      <c r="N1246" s="55">
        <f>Table1[[#This Row],[APU
(units)]]*(1+Table1[[#This Row],[APU Trend]])^8</f>
        <v>1389457.1179315208</v>
      </c>
      <c r="O1246" s="55">
        <f>Table1[[#This Row],[APU
(units)]]*(1+Table1[[#This Row],[APU Trend]])^9</f>
        <v>3056805.6594493459</v>
      </c>
      <c r="P1246" s="55">
        <f>Table1[[#This Row],[APU
(units)]]*(1+Table1[[#This Row],[APU Trend]])^10</f>
        <v>6724972.4507885613</v>
      </c>
      <c r="Q1246" s="55">
        <f>Table1[[#This Row],[APU
(units)]]*(1+Table1[[#This Row],[APU Trend]])^11</f>
        <v>14794939.391734838</v>
      </c>
      <c r="R1246" s="55">
        <f>SUM(Table1[[#This Row],[Oct]:[September]])</f>
        <v>27121945.551513866</v>
      </c>
      <c r="S1246" s="55">
        <f>Table1[[#This Row],[On-Hand Stock ($)]]*Table1[[#This Row],[APU Trend]]</f>
        <v>55884.758826727295</v>
      </c>
      <c r="T1246" s="87">
        <v>1.2</v>
      </c>
      <c r="U1246" s="87" t="b">
        <f>IF(AND(Table1[[#This Row],[INVENTROY SIZING]]&lt;0,Table1[[#This Row],[Lead Time (days)]]&lt;30),TRUE,FALSE)</f>
        <v>0</v>
      </c>
      <c r="V1246" s="28">
        <v>0.77</v>
      </c>
      <c r="W1246" s="28">
        <f>1.65+SQRT((30)*Table1[[#This Row],[Demand variability (COV)]])+(V1246*Table1[[#This Row],[APU
(units)]])^2</f>
        <v>3801101.6525833467</v>
      </c>
      <c r="X1246" s="28">
        <f>(Table1[[#This Row],[INVENTORY IN UNITS ON HAND]]-W1246)*Table1[[#This Row],[Std. Price ($)]]</f>
        <v>-79927678.844665989</v>
      </c>
      <c r="Y1246" s="28">
        <v>0.5</v>
      </c>
      <c r="Z1246" s="28">
        <v>38</v>
      </c>
    </row>
    <row r="1247" spans="1:26" x14ac:dyDescent="0.15">
      <c r="A1247" s="31">
        <v>83637.231887497896</v>
      </c>
      <c r="B1247" s="32">
        <v>6.0286993300000002</v>
      </c>
      <c r="C1247" s="32">
        <v>17809.123401208075</v>
      </c>
      <c r="D1247" s="32">
        <f>C1247/Table1[[#This Row],[Std. Price ($)]]</f>
        <v>2954.057322544907</v>
      </c>
      <c r="E1247" s="28">
        <v>2532</v>
      </c>
      <c r="F1247" s="28">
        <f>Table1[[#This Row],[APU
(units)]]*(1+Table1[[#This Row],[APU Trend]])^0</f>
        <v>2532</v>
      </c>
      <c r="G1247" s="28">
        <f>Table1[[#This Row],[APU
(units)]]*(1+Table1[[#This Row],[APU Trend]])^1</f>
        <v>4051.2000000000003</v>
      </c>
      <c r="H1247" s="28">
        <f>Table1[[#This Row],[APU
(units)]]*(1+Table1[[#This Row],[APU Trend]])^2</f>
        <v>6481.920000000001</v>
      </c>
      <c r="I1247" s="55">
        <f>Table1[[#This Row],[APU
(units)]]*(1+Table1[[#This Row],[APU Trend]])^3</f>
        <v>10371.072000000002</v>
      </c>
      <c r="J1247" s="55">
        <f>Table1[[#This Row],[APU
(units)]]*(1+Table1[[#This Row],[APU Trend]])^4</f>
        <v>16593.715200000006</v>
      </c>
      <c r="K1247" s="55">
        <f>Table1[[#This Row],[APU
(units)]]*(1+Table1[[#This Row],[APU Trend]])^5</f>
        <v>26549.944320000017</v>
      </c>
      <c r="L1247" s="55">
        <f>Table1[[#This Row],[APU
(units)]]*(1+Table1[[#This Row],[APU Trend]])^6</f>
        <v>42479.910912000028</v>
      </c>
      <c r="M1247" s="55">
        <f>Table1[[#This Row],[APU
(units)]]*(1+Table1[[#This Row],[APU Trend]])^7</f>
        <v>67967.857459200051</v>
      </c>
      <c r="N1247" s="55">
        <f>Table1[[#This Row],[APU
(units)]]*(1+Table1[[#This Row],[APU Trend]])^8</f>
        <v>108748.57193472009</v>
      </c>
      <c r="O1247" s="55">
        <f>Table1[[#This Row],[APU
(units)]]*(1+Table1[[#This Row],[APU Trend]])^9</f>
        <v>173997.71509555215</v>
      </c>
      <c r="P1247" s="55">
        <f>Table1[[#This Row],[APU
(units)]]*(1+Table1[[#This Row],[APU Trend]])^10</f>
        <v>278396.34415288351</v>
      </c>
      <c r="Q1247" s="55">
        <f>Table1[[#This Row],[APU
(units)]]*(1+Table1[[#This Row],[APU Trend]])^11</f>
        <v>445434.1506446136</v>
      </c>
      <c r="R1247" s="55">
        <f>SUM(Table1[[#This Row],[Oct]:[September]])</f>
        <v>1183604.4017189695</v>
      </c>
      <c r="S1247" s="55">
        <f>Table1[[#This Row],[On-Hand Stock ($)]]*Table1[[#This Row],[APU Trend]]</f>
        <v>10685.474040724845</v>
      </c>
      <c r="T1247" s="87">
        <v>0.6</v>
      </c>
      <c r="U1247" s="87" t="b">
        <f>IF(AND(Table1[[#This Row],[INVENTROY SIZING]]&lt;0,Table1[[#This Row],[Lead Time (days)]]&lt;30),TRUE,FALSE)</f>
        <v>0</v>
      </c>
      <c r="V1247" s="28">
        <v>0.77</v>
      </c>
      <c r="W1247" s="28">
        <f>1.65+SQRT((30)*Table1[[#This Row],[Demand variability (COV)]])+(V1247*Table1[[#This Row],[APU
(units)]])^2</f>
        <v>3801101.6525833467</v>
      </c>
      <c r="X1247" s="28">
        <f>(Table1[[#This Row],[INVENTORY IN UNITS ON HAND]]-W1247)*Table1[[#This Row],[Std. Price ($)]]</f>
        <v>-22897889.862789907</v>
      </c>
      <c r="Y1247" s="28">
        <v>0.5</v>
      </c>
      <c r="Z1247" s="28">
        <v>42</v>
      </c>
    </row>
    <row r="1248" spans="1:26" x14ac:dyDescent="0.15">
      <c r="A1248" s="31">
        <v>8198.3750672642964</v>
      </c>
      <c r="B1248" s="32">
        <v>5.3610916499999997</v>
      </c>
      <c r="C1248" s="32">
        <v>14758.432291951605</v>
      </c>
      <c r="D1248" s="32">
        <f>C1248/Table1[[#This Row],[Std. Price ($)]]</f>
        <v>2752.8781926254901</v>
      </c>
      <c r="E1248" s="28">
        <v>2532</v>
      </c>
      <c r="F1248" s="28">
        <f>Table1[[#This Row],[APU
(units)]]*(1+Table1[[#This Row],[APU Trend]])^0</f>
        <v>2532</v>
      </c>
      <c r="G1248" s="28">
        <f>Table1[[#This Row],[APU
(units)]]*(1+Table1[[#This Row],[APU Trend]])^1</f>
        <v>2278.8000000000002</v>
      </c>
      <c r="H1248" s="28">
        <f>Table1[[#This Row],[APU
(units)]]*(1+Table1[[#This Row],[APU Trend]])^2</f>
        <v>2050.92</v>
      </c>
      <c r="I1248" s="55">
        <f>Table1[[#This Row],[APU
(units)]]*(1+Table1[[#This Row],[APU Trend]])^3</f>
        <v>1845.8280000000002</v>
      </c>
      <c r="J1248" s="55">
        <f>Table1[[#This Row],[APU
(units)]]*(1+Table1[[#This Row],[APU Trend]])^4</f>
        <v>1661.2452000000003</v>
      </c>
      <c r="K1248" s="55">
        <f>Table1[[#This Row],[APU
(units)]]*(1+Table1[[#This Row],[APU Trend]])^5</f>
        <v>1495.1206800000004</v>
      </c>
      <c r="L1248" s="55">
        <f>Table1[[#This Row],[APU
(units)]]*(1+Table1[[#This Row],[APU Trend]])^6</f>
        <v>1345.6086120000004</v>
      </c>
      <c r="M1248" s="55">
        <f>Table1[[#This Row],[APU
(units)]]*(1+Table1[[#This Row],[APU Trend]])^7</f>
        <v>1211.0477508000004</v>
      </c>
      <c r="N1248" s="55">
        <f>Table1[[#This Row],[APU
(units)]]*(1+Table1[[#This Row],[APU Trend]])^8</f>
        <v>1089.9429757200005</v>
      </c>
      <c r="O1248" s="55">
        <f>Table1[[#This Row],[APU
(units)]]*(1+Table1[[#This Row],[APU Trend]])^9</f>
        <v>980.94867814800034</v>
      </c>
      <c r="P1248" s="55">
        <f>Table1[[#This Row],[APU
(units)]]*(1+Table1[[#This Row],[APU Trend]])^10</f>
        <v>882.85381033320039</v>
      </c>
      <c r="Q1248" s="55">
        <f>Table1[[#This Row],[APU
(units)]]*(1+Table1[[#This Row],[APU Trend]])^11</f>
        <v>794.56842929988045</v>
      </c>
      <c r="R1248" s="55">
        <f>SUM(Table1[[#This Row],[Oct]:[September]])</f>
        <v>18168.884136301083</v>
      </c>
      <c r="S1248" s="55">
        <f>Table1[[#This Row],[On-Hand Stock ($)]]*Table1[[#This Row],[APU Trend]]</f>
        <v>-1475.8432291951606</v>
      </c>
      <c r="T1248" s="87">
        <v>-0.1</v>
      </c>
      <c r="U1248" s="87" t="b">
        <f>IF(AND(Table1[[#This Row],[INVENTROY SIZING]]&lt;0,Table1[[#This Row],[Lead Time (days)]]&lt;30),TRUE,FALSE)</f>
        <v>0</v>
      </c>
      <c r="V1248" s="28">
        <v>0.77</v>
      </c>
      <c r="W1248" s="28">
        <f>1.65+SQRT((30)*Table1[[#This Row],[Demand variability (COV)]])+(V1248*Table1[[#This Row],[APU
(units)]])^2</f>
        <v>3801101.6525833467</v>
      </c>
      <c r="X1248" s="28">
        <f>(Table1[[#This Row],[INVENTORY IN UNITS ON HAND]]-W1248)*Table1[[#This Row],[Std. Price ($)]]</f>
        <v>-20363295.898173828</v>
      </c>
      <c r="Y1248" s="28">
        <v>0.5</v>
      </c>
      <c r="Z1248" s="28">
        <v>38</v>
      </c>
    </row>
    <row r="1249" spans="1:26" x14ac:dyDescent="0.15">
      <c r="A1249" s="31">
        <v>72167.892408017404</v>
      </c>
      <c r="B1249" s="32">
        <v>20.037644819999997</v>
      </c>
      <c r="C1249" s="32">
        <v>19655.699643757012</v>
      </c>
      <c r="D1249" s="32">
        <f>C1249/Table1[[#This Row],[Std. Price ($)]]</f>
        <v>980.93861930012065</v>
      </c>
      <c r="E1249" s="28">
        <v>2418</v>
      </c>
      <c r="F1249" s="28">
        <f>Table1[[#This Row],[APU
(units)]]*(1+Table1[[#This Row],[APU Trend]])^0</f>
        <v>2418</v>
      </c>
      <c r="G1249" s="28">
        <f>Table1[[#This Row],[APU
(units)]]*(1+Table1[[#This Row],[APU Trend]])^1</f>
        <v>3385.2</v>
      </c>
      <c r="H1249" s="28">
        <f>Table1[[#This Row],[APU
(units)]]*(1+Table1[[#This Row],[APU Trend]])^2</f>
        <v>4739.28</v>
      </c>
      <c r="I1249" s="55">
        <f>Table1[[#This Row],[APU
(units)]]*(1+Table1[[#This Row],[APU Trend]])^3</f>
        <v>6634.9919999999984</v>
      </c>
      <c r="J1249" s="55">
        <f>Table1[[#This Row],[APU
(units)]]*(1+Table1[[#This Row],[APU Trend]])^4</f>
        <v>9288.9887999999974</v>
      </c>
      <c r="K1249" s="55">
        <f>Table1[[#This Row],[APU
(units)]]*(1+Table1[[#This Row],[APU Trend]])^5</f>
        <v>13004.584319999996</v>
      </c>
      <c r="L1249" s="55">
        <f>Table1[[#This Row],[APU
(units)]]*(1+Table1[[#This Row],[APU Trend]])^6</f>
        <v>18206.418047999992</v>
      </c>
      <c r="M1249" s="55">
        <f>Table1[[#This Row],[APU
(units)]]*(1+Table1[[#This Row],[APU Trend]])^7</f>
        <v>25488.985267199983</v>
      </c>
      <c r="N1249" s="55">
        <f>Table1[[#This Row],[APU
(units)]]*(1+Table1[[#This Row],[APU Trend]])^8</f>
        <v>35684.579374079978</v>
      </c>
      <c r="O1249" s="55">
        <f>Table1[[#This Row],[APU
(units)]]*(1+Table1[[#This Row],[APU Trend]])^9</f>
        <v>49958.411123711965</v>
      </c>
      <c r="P1249" s="55">
        <f>Table1[[#This Row],[APU
(units)]]*(1+Table1[[#This Row],[APU Trend]])^10</f>
        <v>69941.775573196748</v>
      </c>
      <c r="Q1249" s="55">
        <f>Table1[[#This Row],[APU
(units)]]*(1+Table1[[#This Row],[APU Trend]])^11</f>
        <v>97918.485802475436</v>
      </c>
      <c r="R1249" s="55">
        <f>SUM(Table1[[#This Row],[Oct]:[September]])</f>
        <v>336669.70030866406</v>
      </c>
      <c r="S1249" s="55">
        <f>Table1[[#This Row],[On-Hand Stock ($)]]*Table1[[#This Row],[APU Trend]]</f>
        <v>7862.2798575028055</v>
      </c>
      <c r="T1249" s="87">
        <v>0.4</v>
      </c>
      <c r="U1249" s="87" t="b">
        <f>IF(AND(Table1[[#This Row],[INVENTROY SIZING]]&lt;0,Table1[[#This Row],[Lead Time (days)]]&lt;30),TRUE,FALSE)</f>
        <v>0</v>
      </c>
      <c r="V1249" s="28">
        <v>0.77</v>
      </c>
      <c r="W1249" s="28">
        <f>1.65+SQRT((30)*Table1[[#This Row],[Demand variability (COV)]])+(V1249*Table1[[#This Row],[APU
(units)]])^2</f>
        <v>3466527.1556498944</v>
      </c>
      <c r="X1249" s="28">
        <f>(Table1[[#This Row],[INVENTORY IN UNITS ON HAND]]-W1249)*Table1[[#This Row],[Std. Price ($)]]</f>
        <v>-69441384.204153672</v>
      </c>
      <c r="Y1249" s="28">
        <v>0.27</v>
      </c>
      <c r="Z1249" s="28">
        <v>26</v>
      </c>
    </row>
    <row r="1250" spans="1:26" x14ac:dyDescent="0.15">
      <c r="A1250" s="31">
        <v>85993.003303524398</v>
      </c>
      <c r="B1250" s="32">
        <v>13.54434253</v>
      </c>
      <c r="C1250" s="32">
        <v>65624.831730634891</v>
      </c>
      <c r="D1250" s="32">
        <f>C1250/Table1[[#This Row],[Std. Price ($)]]</f>
        <v>4845.1840010158758</v>
      </c>
      <c r="E1250" s="28">
        <v>2894</v>
      </c>
      <c r="F1250" s="28">
        <f>Table1[[#This Row],[APU
(units)]]*(1+Table1[[#This Row],[APU Trend]])^0</f>
        <v>2894</v>
      </c>
      <c r="G1250" s="28">
        <f>Table1[[#This Row],[APU
(units)]]*(1+Table1[[#This Row],[APU Trend]])^1</f>
        <v>3472.7999999999997</v>
      </c>
      <c r="H1250" s="28">
        <f>Table1[[#This Row],[APU
(units)]]*(1+Table1[[#This Row],[APU Trend]])^2</f>
        <v>4167.3599999999997</v>
      </c>
      <c r="I1250" s="55">
        <f>Table1[[#This Row],[APU
(units)]]*(1+Table1[[#This Row],[APU Trend]])^3</f>
        <v>5000.8320000000003</v>
      </c>
      <c r="J1250" s="55">
        <f>Table1[[#This Row],[APU
(units)]]*(1+Table1[[#This Row],[APU Trend]])^4</f>
        <v>6000.9983999999995</v>
      </c>
      <c r="K1250" s="55">
        <f>Table1[[#This Row],[APU
(units)]]*(1+Table1[[#This Row],[APU Trend]])^5</f>
        <v>7201.1980799999992</v>
      </c>
      <c r="L1250" s="55">
        <f>Table1[[#This Row],[APU
(units)]]*(1+Table1[[#This Row],[APU Trend]])^6</f>
        <v>8641.4376959999991</v>
      </c>
      <c r="M1250" s="55">
        <f>Table1[[#This Row],[APU
(units)]]*(1+Table1[[#This Row],[APU Trend]])^7</f>
        <v>10369.7252352</v>
      </c>
      <c r="N1250" s="55">
        <f>Table1[[#This Row],[APU
(units)]]*(1+Table1[[#This Row],[APU Trend]])^8</f>
        <v>12443.670282239998</v>
      </c>
      <c r="O1250" s="55">
        <f>Table1[[#This Row],[APU
(units)]]*(1+Table1[[#This Row],[APU Trend]])^9</f>
        <v>14932.404338687998</v>
      </c>
      <c r="P1250" s="55">
        <f>Table1[[#This Row],[APU
(units)]]*(1+Table1[[#This Row],[APU Trend]])^10</f>
        <v>17918.885206425599</v>
      </c>
      <c r="Q1250" s="55">
        <f>Table1[[#This Row],[APU
(units)]]*(1+Table1[[#This Row],[APU Trend]])^11</f>
        <v>21502.662247710716</v>
      </c>
      <c r="R1250" s="55">
        <f>SUM(Table1[[#This Row],[Oct]:[September]])</f>
        <v>114545.97348626429</v>
      </c>
      <c r="S1250" s="55">
        <f>Table1[[#This Row],[On-Hand Stock ($)]]*Table1[[#This Row],[APU Trend]]</f>
        <v>13124.966346126979</v>
      </c>
      <c r="T1250" s="87">
        <v>0.2</v>
      </c>
      <c r="U1250" s="87" t="b">
        <f>IF(AND(Table1[[#This Row],[INVENTROY SIZING]]&lt;0,Table1[[#This Row],[Lead Time (days)]]&lt;30),TRUE,FALSE)</f>
        <v>0</v>
      </c>
      <c r="V1250" s="28">
        <v>0.77</v>
      </c>
      <c r="W1250" s="28">
        <f>1.65+SQRT((30)*Table1[[#This Row],[Demand variability (COV)]])+(V1250*Table1[[#This Row],[APU
(units)]])^2</f>
        <v>4965682.3147703502</v>
      </c>
      <c r="X1250" s="28">
        <f>(Table1[[#This Row],[INVENTORY IN UNITS ON HAND]]-W1250)*Table1[[#This Row],[Std. Price ($)]]</f>
        <v>-67191277.334682271</v>
      </c>
      <c r="Y1250" s="28">
        <v>0.35</v>
      </c>
      <c r="Z1250" s="28">
        <v>88</v>
      </c>
    </row>
    <row r="1251" spans="1:26" x14ac:dyDescent="0.15">
      <c r="A1251" s="31">
        <v>18728.792692028917</v>
      </c>
      <c r="B1251" s="32">
        <v>13.335788659999999</v>
      </c>
      <c r="C1251" s="32">
        <v>29845.880374320084</v>
      </c>
      <c r="D1251" s="32">
        <f>C1251/Table1[[#This Row],[Std. Price ($)]]</f>
        <v>2238.0288961717911</v>
      </c>
      <c r="E1251" s="28">
        <v>1690</v>
      </c>
      <c r="F1251" s="28">
        <f>Table1[[#This Row],[APU
(units)]]*(1+Table1[[#This Row],[APU Trend]])^0</f>
        <v>1690</v>
      </c>
      <c r="G1251" s="28">
        <f>Table1[[#This Row],[APU
(units)]]*(1+Table1[[#This Row],[APU Trend]])^1</f>
        <v>3718.0000000000005</v>
      </c>
      <c r="H1251" s="28">
        <f>Table1[[#This Row],[APU
(units)]]*(1+Table1[[#This Row],[APU Trend]])^2</f>
        <v>8179.6000000000013</v>
      </c>
      <c r="I1251" s="55">
        <f>Table1[[#This Row],[APU
(units)]]*(1+Table1[[#This Row],[APU Trend]])^3</f>
        <v>17995.120000000006</v>
      </c>
      <c r="J1251" s="55">
        <f>Table1[[#This Row],[APU
(units)]]*(1+Table1[[#This Row],[APU Trend]])^4</f>
        <v>39589.26400000001</v>
      </c>
      <c r="K1251" s="55">
        <f>Table1[[#This Row],[APU
(units)]]*(1+Table1[[#This Row],[APU Trend]])^5</f>
        <v>87096.380800000028</v>
      </c>
      <c r="L1251" s="55">
        <f>Table1[[#This Row],[APU
(units)]]*(1+Table1[[#This Row],[APU Trend]])^6</f>
        <v>191612.03776000009</v>
      </c>
      <c r="M1251" s="55">
        <f>Table1[[#This Row],[APU
(units)]]*(1+Table1[[#This Row],[APU Trend]])^7</f>
        <v>421546.48307200026</v>
      </c>
      <c r="N1251" s="55">
        <f>Table1[[#This Row],[APU
(units)]]*(1+Table1[[#This Row],[APU Trend]])^8</f>
        <v>927402.26275840052</v>
      </c>
      <c r="O1251" s="55">
        <f>Table1[[#This Row],[APU
(units)]]*(1+Table1[[#This Row],[APU Trend]])^9</f>
        <v>2040284.9780684812</v>
      </c>
      <c r="P1251" s="55">
        <f>Table1[[#This Row],[APU
(units)]]*(1+Table1[[#This Row],[APU Trend]])^10</f>
        <v>4488626.9517506594</v>
      </c>
      <c r="Q1251" s="55">
        <f>Table1[[#This Row],[APU
(units)]]*(1+Table1[[#This Row],[APU Trend]])^11</f>
        <v>9874979.2938514519</v>
      </c>
      <c r="R1251" s="55">
        <f>SUM(Table1[[#This Row],[Oct]:[September]])</f>
        <v>18102720.372060992</v>
      </c>
      <c r="S1251" s="55">
        <f>Table1[[#This Row],[On-Hand Stock ($)]]*Table1[[#This Row],[APU Trend]]</f>
        <v>35815.0564491841</v>
      </c>
      <c r="T1251" s="87">
        <v>1.2</v>
      </c>
      <c r="U1251" s="87" t="b">
        <f>IF(AND(Table1[[#This Row],[INVENTROY SIZING]]&lt;0,Table1[[#This Row],[Lead Time (days)]]&lt;30),TRUE,FALSE)</f>
        <v>0</v>
      </c>
      <c r="V1251" s="28">
        <v>0.77</v>
      </c>
      <c r="W1251" s="28">
        <f>1.65+SQRT((30)*Table1[[#This Row],[Demand variability (COV)]])+(V1251*Table1[[#This Row],[APU
(units)]])^2</f>
        <v>1693386.931656999</v>
      </c>
      <c r="X1251" s="28">
        <f>(Table1[[#This Row],[INVENTORY IN UNITS ON HAND]]-W1251)*Table1[[#This Row],[Std. Price ($)]]</f>
        <v>-22552804.359809279</v>
      </c>
      <c r="Y1251" s="28">
        <v>0.43</v>
      </c>
      <c r="Z1251" s="28">
        <v>61</v>
      </c>
    </row>
    <row r="1252" spans="1:26" x14ac:dyDescent="0.15">
      <c r="A1252" s="31">
        <v>82525.339705620121</v>
      </c>
      <c r="B1252" s="32">
        <v>7.9220473799999986</v>
      </c>
      <c r="C1252" s="32">
        <v>2539.6001543574084</v>
      </c>
      <c r="D1252" s="32">
        <f>C1252/Table1[[#This Row],[Std. Price ($)]]</f>
        <v>320.57371441237314</v>
      </c>
      <c r="E1252" s="28">
        <v>2482</v>
      </c>
      <c r="F1252" s="28">
        <f>Table1[[#This Row],[APU
(units)]]*(1+Table1[[#This Row],[APU Trend]])^0</f>
        <v>2482</v>
      </c>
      <c r="G1252" s="28">
        <f>Table1[[#This Row],[APU
(units)]]*(1+Table1[[#This Row],[APU Trend]])^1</f>
        <v>4467.6000000000004</v>
      </c>
      <c r="H1252" s="28">
        <f>Table1[[#This Row],[APU
(units)]]*(1+Table1[[#This Row],[APU Trend]])^2</f>
        <v>8041.68</v>
      </c>
      <c r="I1252" s="55">
        <f>Table1[[#This Row],[APU
(units)]]*(1+Table1[[#This Row],[APU Trend]])^3</f>
        <v>14475.024000000001</v>
      </c>
      <c r="J1252" s="55">
        <f>Table1[[#This Row],[APU
(units)]]*(1+Table1[[#This Row],[APU Trend]])^4</f>
        <v>26055.043200000004</v>
      </c>
      <c r="K1252" s="55">
        <f>Table1[[#This Row],[APU
(units)]]*(1+Table1[[#This Row],[APU Trend]])^5</f>
        <v>46899.077760000015</v>
      </c>
      <c r="L1252" s="55">
        <f>Table1[[#This Row],[APU
(units)]]*(1+Table1[[#This Row],[APU Trend]])^6</f>
        <v>84418.339968000029</v>
      </c>
      <c r="M1252" s="55">
        <f>Table1[[#This Row],[APU
(units)]]*(1+Table1[[#This Row],[APU Trend]])^7</f>
        <v>151953.01194240004</v>
      </c>
      <c r="N1252" s="55">
        <f>Table1[[#This Row],[APU
(units)]]*(1+Table1[[#This Row],[APU Trend]])^8</f>
        <v>273515.42149632011</v>
      </c>
      <c r="O1252" s="55">
        <f>Table1[[#This Row],[APU
(units)]]*(1+Table1[[#This Row],[APU Trend]])^9</f>
        <v>492327.75869337621</v>
      </c>
      <c r="P1252" s="55">
        <f>Table1[[#This Row],[APU
(units)]]*(1+Table1[[#This Row],[APU Trend]])^10</f>
        <v>886189.9656480772</v>
      </c>
      <c r="Q1252" s="55">
        <f>Table1[[#This Row],[APU
(units)]]*(1+Table1[[#This Row],[APU Trend]])^11</f>
        <v>1595141.9381665392</v>
      </c>
      <c r="R1252" s="55">
        <f>SUM(Table1[[#This Row],[Oct]:[September]])</f>
        <v>3585966.8608747125</v>
      </c>
      <c r="S1252" s="55">
        <f>Table1[[#This Row],[On-Hand Stock ($)]]*Table1[[#This Row],[APU Trend]]</f>
        <v>2031.6801234859267</v>
      </c>
      <c r="T1252" s="87">
        <v>0.8</v>
      </c>
      <c r="U1252" s="87" t="b">
        <f>IF(AND(Table1[[#This Row],[INVENTROY SIZING]]&lt;0,Table1[[#This Row],[Lead Time (days)]]&lt;30),TRUE,FALSE)</f>
        <v>0</v>
      </c>
      <c r="V1252" s="28">
        <v>0.77</v>
      </c>
      <c r="W1252" s="28">
        <f>1.65+SQRT((30)*Table1[[#This Row],[Demand variability (COV)]])+(V1252*Table1[[#This Row],[APU
(units)]])^2</f>
        <v>3652461.5836579027</v>
      </c>
      <c r="X1252" s="28">
        <f>(Table1[[#This Row],[INVENTORY IN UNITS ON HAND]]-W1252)*Table1[[#This Row],[Std. Price ($)]]</f>
        <v>-28932434.119213376</v>
      </c>
      <c r="Y1252" s="28">
        <v>0.49</v>
      </c>
      <c r="Z1252" s="28">
        <v>5</v>
      </c>
    </row>
    <row r="1253" spans="1:26" x14ac:dyDescent="0.15">
      <c r="A1253" s="31">
        <v>61623.30085896243</v>
      </c>
      <c r="B1253" s="32">
        <v>13.777295889999998</v>
      </c>
      <c r="C1253" s="32">
        <v>19871.119247090195</v>
      </c>
      <c r="D1253" s="32">
        <f>C1253/Table1[[#This Row],[Std. Price ($)]]</f>
        <v>1442.3091008383792</v>
      </c>
      <c r="E1253" s="28">
        <v>3064</v>
      </c>
      <c r="F1253" s="28">
        <f>Table1[[#This Row],[APU
(units)]]*(1+Table1[[#This Row],[APU Trend]])^0</f>
        <v>3064</v>
      </c>
      <c r="G1253" s="28">
        <f>Table1[[#This Row],[APU
(units)]]*(1+Table1[[#This Row],[APU Trend]])^1</f>
        <v>1838.3999999999999</v>
      </c>
      <c r="H1253" s="28">
        <f>Table1[[#This Row],[APU
(units)]]*(1+Table1[[#This Row],[APU Trend]])^2</f>
        <v>1103.04</v>
      </c>
      <c r="I1253" s="55">
        <f>Table1[[#This Row],[APU
(units)]]*(1+Table1[[#This Row],[APU Trend]])^3</f>
        <v>661.82399999999996</v>
      </c>
      <c r="J1253" s="55">
        <f>Table1[[#This Row],[APU
(units)]]*(1+Table1[[#This Row],[APU Trend]])^4</f>
        <v>397.09439999999995</v>
      </c>
      <c r="K1253" s="55">
        <f>Table1[[#This Row],[APU
(units)]]*(1+Table1[[#This Row],[APU Trend]])^5</f>
        <v>238.25663999999998</v>
      </c>
      <c r="L1253" s="55">
        <f>Table1[[#This Row],[APU
(units)]]*(1+Table1[[#This Row],[APU Trend]])^6</f>
        <v>142.95398399999999</v>
      </c>
      <c r="M1253" s="55">
        <f>Table1[[#This Row],[APU
(units)]]*(1+Table1[[#This Row],[APU Trend]])^7</f>
        <v>85.772390399999992</v>
      </c>
      <c r="N1253" s="55">
        <f>Table1[[#This Row],[APU
(units)]]*(1+Table1[[#This Row],[APU Trend]])^8</f>
        <v>51.463434239999991</v>
      </c>
      <c r="O1253" s="55">
        <f>Table1[[#This Row],[APU
(units)]]*(1+Table1[[#This Row],[APU Trend]])^9</f>
        <v>30.878060543999997</v>
      </c>
      <c r="P1253" s="55">
        <f>Table1[[#This Row],[APU
(units)]]*(1+Table1[[#This Row],[APU Trend]])^10</f>
        <v>18.526836326399998</v>
      </c>
      <c r="Q1253" s="55">
        <f>Table1[[#This Row],[APU
(units)]]*(1+Table1[[#This Row],[APU Trend]])^11</f>
        <v>11.116101795839999</v>
      </c>
      <c r="R1253" s="55">
        <f>SUM(Table1[[#This Row],[Oct]:[September]])</f>
        <v>7643.3258473062397</v>
      </c>
      <c r="S1253" s="55">
        <f>Table1[[#This Row],[On-Hand Stock ($)]]*Table1[[#This Row],[APU Trend]]</f>
        <v>-7948.4476988360784</v>
      </c>
      <c r="T1253" s="87">
        <v>-0.4</v>
      </c>
      <c r="U1253" s="87" t="b">
        <f>IF(AND(Table1[[#This Row],[INVENTROY SIZING]]&lt;0,Table1[[#This Row],[Lead Time (days)]]&lt;30),TRUE,FALSE)</f>
        <v>1</v>
      </c>
      <c r="V1253" s="28">
        <v>0.77</v>
      </c>
      <c r="W1253" s="28">
        <f>1.65+SQRT((30)*Table1[[#This Row],[Demand variability (COV)]])+(V1253*Table1[[#This Row],[APU
(units)]])^2</f>
        <v>5566206.6666753506</v>
      </c>
      <c r="X1253" s="28">
        <f>(Table1[[#This Row],[INVENTORY IN UNITS ON HAND]]-W1253)*Table1[[#This Row],[Std. Price ($)]]</f>
        <v>-76667405.112429813</v>
      </c>
      <c r="Y1253" s="28">
        <v>0.28000000000000003</v>
      </c>
      <c r="Z1253" s="28">
        <v>28</v>
      </c>
    </row>
    <row r="1254" spans="1:26" x14ac:dyDescent="0.15">
      <c r="A1254" s="31">
        <v>68005.847060789529</v>
      </c>
      <c r="B1254" s="32">
        <v>6.622611459999999</v>
      </c>
      <c r="C1254" s="32">
        <v>4771.8880790523353</v>
      </c>
      <c r="D1254" s="32">
        <f>C1254/Table1[[#This Row],[Std. Price ($)]]</f>
        <v>720.5447741988379</v>
      </c>
      <c r="E1254" s="28">
        <v>2264</v>
      </c>
      <c r="F1254" s="28">
        <f>Table1[[#This Row],[APU
(units)]]*(1+Table1[[#This Row],[APU Trend]])^0</f>
        <v>2264</v>
      </c>
      <c r="G1254" s="28">
        <f>Table1[[#This Row],[APU
(units)]]*(1+Table1[[#This Row],[APU Trend]])^1</f>
        <v>4075.2000000000003</v>
      </c>
      <c r="H1254" s="28">
        <f>Table1[[#This Row],[APU
(units)]]*(1+Table1[[#This Row],[APU Trend]])^2</f>
        <v>7335.3600000000006</v>
      </c>
      <c r="I1254" s="55">
        <f>Table1[[#This Row],[APU
(units)]]*(1+Table1[[#This Row],[APU Trend]])^3</f>
        <v>13203.648000000001</v>
      </c>
      <c r="J1254" s="55">
        <f>Table1[[#This Row],[APU
(units)]]*(1+Table1[[#This Row],[APU Trend]])^4</f>
        <v>23766.566400000003</v>
      </c>
      <c r="K1254" s="55">
        <f>Table1[[#This Row],[APU
(units)]]*(1+Table1[[#This Row],[APU Trend]])^5</f>
        <v>42779.819520000012</v>
      </c>
      <c r="L1254" s="55">
        <f>Table1[[#This Row],[APU
(units)]]*(1+Table1[[#This Row],[APU Trend]])^6</f>
        <v>77003.67513600002</v>
      </c>
      <c r="M1254" s="55">
        <f>Table1[[#This Row],[APU
(units)]]*(1+Table1[[#This Row],[APU Trend]])^7</f>
        <v>138606.61524480005</v>
      </c>
      <c r="N1254" s="55">
        <f>Table1[[#This Row],[APU
(units)]]*(1+Table1[[#This Row],[APU Trend]])^8</f>
        <v>249491.90744064009</v>
      </c>
      <c r="O1254" s="55">
        <f>Table1[[#This Row],[APU
(units)]]*(1+Table1[[#This Row],[APU Trend]])^9</f>
        <v>449085.4333931522</v>
      </c>
      <c r="P1254" s="55">
        <f>Table1[[#This Row],[APU
(units)]]*(1+Table1[[#This Row],[APU Trend]])^10</f>
        <v>808353.78010767396</v>
      </c>
      <c r="Q1254" s="55">
        <f>Table1[[#This Row],[APU
(units)]]*(1+Table1[[#This Row],[APU Trend]])^11</f>
        <v>1455036.8041938134</v>
      </c>
      <c r="R1254" s="55">
        <f>SUM(Table1[[#This Row],[Oct]:[September]])</f>
        <v>3271002.8094360796</v>
      </c>
      <c r="S1254" s="55">
        <f>Table1[[#This Row],[On-Hand Stock ($)]]*Table1[[#This Row],[APU Trend]]</f>
        <v>3817.5104632418684</v>
      </c>
      <c r="T1254" s="87">
        <v>0.8</v>
      </c>
      <c r="U1254" s="87" t="b">
        <f>IF(AND(Table1[[#This Row],[INVENTROY SIZING]]&lt;0,Table1[[#This Row],[Lead Time (days)]]&lt;30),TRUE,FALSE)</f>
        <v>0</v>
      </c>
      <c r="V1254" s="28">
        <v>0.77</v>
      </c>
      <c r="W1254" s="28">
        <f>1.65+SQRT((30)*Table1[[#This Row],[Demand variability (COV)]])+(V1254*Table1[[#This Row],[APU
(units)]])^2</f>
        <v>3039030.8704192024</v>
      </c>
      <c r="X1254" s="28">
        <f>(Table1[[#This Row],[INVENTORY IN UNITS ON HAND]]-W1254)*Table1[[#This Row],[Std. Price ($)]]</f>
        <v>-20121548.781652927</v>
      </c>
      <c r="Y1254" s="28">
        <v>0.55000000000000004</v>
      </c>
      <c r="Z1254" s="28">
        <v>11</v>
      </c>
    </row>
    <row r="1255" spans="1:26" x14ac:dyDescent="0.15">
      <c r="A1255" s="31">
        <v>55870.752611407872</v>
      </c>
      <c r="B1255" s="32">
        <v>9.4188253499999988</v>
      </c>
      <c r="C1255" s="32">
        <v>61222.898100326871</v>
      </c>
      <c r="D1255" s="32">
        <f>C1255/Table1[[#This Row],[Std. Price ($)]]</f>
        <v>6500.0566233375248</v>
      </c>
      <c r="E1255" s="28">
        <v>1820</v>
      </c>
      <c r="F1255" s="28">
        <f>Table1[[#This Row],[APU
(units)]]*(1+Table1[[#This Row],[APU Trend]])^0</f>
        <v>1820</v>
      </c>
      <c r="G1255" s="28">
        <f>Table1[[#This Row],[APU
(units)]]*(1+Table1[[#This Row],[APU Trend]])^1</f>
        <v>2184</v>
      </c>
      <c r="H1255" s="28">
        <f>Table1[[#This Row],[APU
(units)]]*(1+Table1[[#This Row],[APU Trend]])^2</f>
        <v>2620.7999999999997</v>
      </c>
      <c r="I1255" s="55">
        <f>Table1[[#This Row],[APU
(units)]]*(1+Table1[[#This Row],[APU Trend]])^3</f>
        <v>3144.96</v>
      </c>
      <c r="J1255" s="55">
        <f>Table1[[#This Row],[APU
(units)]]*(1+Table1[[#This Row],[APU Trend]])^4</f>
        <v>3773.9519999999998</v>
      </c>
      <c r="K1255" s="55">
        <f>Table1[[#This Row],[APU
(units)]]*(1+Table1[[#This Row],[APU Trend]])^5</f>
        <v>4528.7424000000001</v>
      </c>
      <c r="L1255" s="55">
        <f>Table1[[#This Row],[APU
(units)]]*(1+Table1[[#This Row],[APU Trend]])^6</f>
        <v>5434.4908799999994</v>
      </c>
      <c r="M1255" s="55">
        <f>Table1[[#This Row],[APU
(units)]]*(1+Table1[[#This Row],[APU Trend]])^7</f>
        <v>6521.3890559999991</v>
      </c>
      <c r="N1255" s="55">
        <f>Table1[[#This Row],[APU
(units)]]*(1+Table1[[#This Row],[APU Trend]])^8</f>
        <v>7825.6668671999987</v>
      </c>
      <c r="O1255" s="55">
        <f>Table1[[#This Row],[APU
(units)]]*(1+Table1[[#This Row],[APU Trend]])^9</f>
        <v>9390.8002406399992</v>
      </c>
      <c r="P1255" s="55">
        <f>Table1[[#This Row],[APU
(units)]]*(1+Table1[[#This Row],[APU Trend]])^10</f>
        <v>11268.960288767998</v>
      </c>
      <c r="Q1255" s="55">
        <f>Table1[[#This Row],[APU
(units)]]*(1+Table1[[#This Row],[APU Trend]])^11</f>
        <v>13522.752346521598</v>
      </c>
      <c r="R1255" s="55">
        <f>SUM(Table1[[#This Row],[Oct]:[September]])</f>
        <v>72036.514079129585</v>
      </c>
      <c r="S1255" s="55">
        <f>Table1[[#This Row],[On-Hand Stock ($)]]*Table1[[#This Row],[APU Trend]]</f>
        <v>12244.579620065375</v>
      </c>
      <c r="T1255" s="87">
        <v>0.2</v>
      </c>
      <c r="U1255" s="87" t="b">
        <f>IF(AND(Table1[[#This Row],[INVENTROY SIZING]]&lt;0,Table1[[#This Row],[Lead Time (days)]]&lt;30),TRUE,FALSE)</f>
        <v>0</v>
      </c>
      <c r="V1255" s="28">
        <v>0.77</v>
      </c>
      <c r="W1255" s="28">
        <f>1.65+SQRT((30)*Table1[[#This Row],[Demand variability (COV)]])+(V1255*Table1[[#This Row],[APU
(units)]])^2</f>
        <v>1963929.8067733541</v>
      </c>
      <c r="X1255" s="28">
        <f>(Table1[[#This Row],[INVENTORY IN UNITS ON HAND]]-W1255)*Table1[[#This Row],[Std. Price ($)]]</f>
        <v>-18436688.951557141</v>
      </c>
      <c r="Y1255" s="28">
        <v>1.28</v>
      </c>
      <c r="Z1255" s="28">
        <v>66</v>
      </c>
    </row>
    <row r="1256" spans="1:26" x14ac:dyDescent="0.15">
      <c r="A1256" s="31">
        <v>3168.3326436890316</v>
      </c>
      <c r="B1256" s="32">
        <v>7.5561044800000001</v>
      </c>
      <c r="C1256" s="32">
        <v>35422.326212157401</v>
      </c>
      <c r="D1256" s="32">
        <f>C1256/Table1[[#This Row],[Std. Price ($)]]</f>
        <v>4687.9084726681012</v>
      </c>
      <c r="E1256" s="28">
        <v>3032</v>
      </c>
      <c r="F1256" s="28">
        <f>Table1[[#This Row],[APU
(units)]]*(1+Table1[[#This Row],[APU Trend]])^0</f>
        <v>3032</v>
      </c>
      <c r="G1256" s="28">
        <f>Table1[[#This Row],[APU
(units)]]*(1+Table1[[#This Row],[APU Trend]])^1</f>
        <v>7580</v>
      </c>
      <c r="H1256" s="28">
        <f>Table1[[#This Row],[APU
(units)]]*(1+Table1[[#This Row],[APU Trend]])^2</f>
        <v>18950</v>
      </c>
      <c r="I1256" s="55">
        <f>Table1[[#This Row],[APU
(units)]]*(1+Table1[[#This Row],[APU Trend]])^3</f>
        <v>47375</v>
      </c>
      <c r="J1256" s="55">
        <f>Table1[[#This Row],[APU
(units)]]*(1+Table1[[#This Row],[APU Trend]])^4</f>
        <v>118437.5</v>
      </c>
      <c r="K1256" s="55">
        <f>Table1[[#This Row],[APU
(units)]]*(1+Table1[[#This Row],[APU Trend]])^5</f>
        <v>296093.75</v>
      </c>
      <c r="L1256" s="55">
        <f>Table1[[#This Row],[APU
(units)]]*(1+Table1[[#This Row],[APU Trend]])^6</f>
        <v>740234.375</v>
      </c>
      <c r="M1256" s="55">
        <f>Table1[[#This Row],[APU
(units)]]*(1+Table1[[#This Row],[APU Trend]])^7</f>
        <v>1850585.9375</v>
      </c>
      <c r="N1256" s="55">
        <f>Table1[[#This Row],[APU
(units)]]*(1+Table1[[#This Row],[APU Trend]])^8</f>
        <v>4626464.84375</v>
      </c>
      <c r="O1256" s="55">
        <f>Table1[[#This Row],[APU
(units)]]*(1+Table1[[#This Row],[APU Trend]])^9</f>
        <v>11566162.109375</v>
      </c>
      <c r="P1256" s="55">
        <f>Table1[[#This Row],[APU
(units)]]*(1+Table1[[#This Row],[APU Trend]])^10</f>
        <v>28915405.2734375</v>
      </c>
      <c r="Q1256" s="55">
        <f>Table1[[#This Row],[APU
(units)]]*(1+Table1[[#This Row],[APU Trend]])^11</f>
        <v>72288513.18359375</v>
      </c>
      <c r="R1256" s="55">
        <f>SUM(Table1[[#This Row],[Oct]:[September]])</f>
        <v>120478833.97265625</v>
      </c>
      <c r="S1256" s="55">
        <f>Table1[[#This Row],[On-Hand Stock ($)]]*Table1[[#This Row],[APU Trend]]</f>
        <v>53133.489318236097</v>
      </c>
      <c r="T1256" s="87">
        <v>1.5</v>
      </c>
      <c r="U1256" s="87" t="b">
        <f>IF(AND(Table1[[#This Row],[INVENTROY SIZING]]&lt;0,Table1[[#This Row],[Lead Time (days)]]&lt;30),TRUE,FALSE)</f>
        <v>0</v>
      </c>
      <c r="V1256" s="28">
        <v>0.77</v>
      </c>
      <c r="W1256" s="28">
        <f>1.65+SQRT((30)*Table1[[#This Row],[Demand variability (COV)]])+(V1256*Table1[[#This Row],[APU
(units)]])^2</f>
        <v>5450548.5795999998</v>
      </c>
      <c r="X1256" s="28">
        <f>(Table1[[#This Row],[INVENTORY IN UNITS ON HAND]]-W1256)*Table1[[#This Row],[Std. Price ($)]]</f>
        <v>-41149492.214561038</v>
      </c>
      <c r="Y1256" s="28">
        <v>0.3</v>
      </c>
      <c r="Z1256" s="28">
        <v>78</v>
      </c>
    </row>
    <row r="1257" spans="1:26" x14ac:dyDescent="0.15">
      <c r="A1257" s="31">
        <v>65377.154078971558</v>
      </c>
      <c r="B1257" s="32">
        <v>19.139573479999999</v>
      </c>
      <c r="C1257" s="32">
        <v>16197.456457510441</v>
      </c>
      <c r="D1257" s="32">
        <f>C1257/Table1[[#This Row],[Std. Price ($)]]</f>
        <v>846.28095158108204</v>
      </c>
      <c r="E1257" s="28">
        <v>3056</v>
      </c>
      <c r="F1257" s="28">
        <f>Table1[[#This Row],[APU
(units)]]*(1+Table1[[#This Row],[APU Trend]])^0</f>
        <v>3056</v>
      </c>
      <c r="G1257" s="28">
        <f>Table1[[#This Row],[APU
(units)]]*(1+Table1[[#This Row],[APU Trend]])^1</f>
        <v>2444.8000000000002</v>
      </c>
      <c r="H1257" s="28">
        <f>Table1[[#This Row],[APU
(units)]]*(1+Table1[[#This Row],[APU Trend]])^2</f>
        <v>1955.8400000000004</v>
      </c>
      <c r="I1257" s="55">
        <f>Table1[[#This Row],[APU
(units)]]*(1+Table1[[#This Row],[APU Trend]])^3</f>
        <v>1564.6720000000005</v>
      </c>
      <c r="J1257" s="55">
        <f>Table1[[#This Row],[APU
(units)]]*(1+Table1[[#This Row],[APU Trend]])^4</f>
        <v>1251.7376000000006</v>
      </c>
      <c r="K1257" s="55">
        <f>Table1[[#This Row],[APU
(units)]]*(1+Table1[[#This Row],[APU Trend]])^5</f>
        <v>1001.3900800000006</v>
      </c>
      <c r="L1257" s="55">
        <f>Table1[[#This Row],[APU
(units)]]*(1+Table1[[#This Row],[APU Trend]])^6</f>
        <v>801.11206400000049</v>
      </c>
      <c r="M1257" s="55">
        <f>Table1[[#This Row],[APU
(units)]]*(1+Table1[[#This Row],[APU Trend]])^7</f>
        <v>640.88965120000046</v>
      </c>
      <c r="N1257" s="55">
        <f>Table1[[#This Row],[APU
(units)]]*(1+Table1[[#This Row],[APU Trend]])^8</f>
        <v>512.71172096000043</v>
      </c>
      <c r="O1257" s="55">
        <f>Table1[[#This Row],[APU
(units)]]*(1+Table1[[#This Row],[APU Trend]])^9</f>
        <v>410.16937676800035</v>
      </c>
      <c r="P1257" s="55">
        <f>Table1[[#This Row],[APU
(units)]]*(1+Table1[[#This Row],[APU Trend]])^10</f>
        <v>328.13550141440032</v>
      </c>
      <c r="Q1257" s="55">
        <f>Table1[[#This Row],[APU
(units)]]*(1+Table1[[#This Row],[APU Trend]])^11</f>
        <v>262.50840113152026</v>
      </c>
      <c r="R1257" s="55">
        <f>SUM(Table1[[#This Row],[Oct]:[September]])</f>
        <v>14229.966395473926</v>
      </c>
      <c r="S1257" s="55">
        <f>Table1[[#This Row],[On-Hand Stock ($)]]*Table1[[#This Row],[APU Trend]]</f>
        <v>-3239.4912915020886</v>
      </c>
      <c r="T1257" s="87">
        <v>-0.2</v>
      </c>
      <c r="U1257" s="87" t="b">
        <f>IF(AND(Table1[[#This Row],[INVENTROY SIZING]]&lt;0,Table1[[#This Row],[Lead Time (days)]]&lt;30),TRUE,FALSE)</f>
        <v>1</v>
      </c>
      <c r="V1257" s="28">
        <v>0.77</v>
      </c>
      <c r="W1257" s="28">
        <f>1.65+SQRT((30)*Table1[[#This Row],[Demand variability (COV)]])+(V1257*Table1[[#This Row],[APU
(units)]])^2</f>
        <v>5537178.3339762399</v>
      </c>
      <c r="X1257" s="28">
        <f>(Table1[[#This Row],[INVENTORY IN UNITS ON HAND]]-W1257)*Table1[[#This Row],[Std. Price ($)]]</f>
        <v>-105963034.13854471</v>
      </c>
      <c r="Y1257" s="28">
        <v>0.28999999999999998</v>
      </c>
      <c r="Z1257" s="28">
        <v>17</v>
      </c>
    </row>
    <row r="1258" spans="1:26" x14ac:dyDescent="0.15">
      <c r="A1258" s="31">
        <v>42177.39671966165</v>
      </c>
      <c r="B1258" s="32">
        <v>24.165852510000001</v>
      </c>
      <c r="C1258" s="32">
        <v>19900.824462536202</v>
      </c>
      <c r="D1258" s="32">
        <f>C1258/Table1[[#This Row],[Std. Price ($)]]</f>
        <v>823.51013498493796</v>
      </c>
      <c r="E1258" s="28">
        <v>3056</v>
      </c>
      <c r="F1258" s="28">
        <f>Table1[[#This Row],[APU
(units)]]*(1+Table1[[#This Row],[APU Trend]])^0</f>
        <v>3056</v>
      </c>
      <c r="G1258" s="28">
        <f>Table1[[#This Row],[APU
(units)]]*(1+Table1[[#This Row],[APU Trend]])^1</f>
        <v>2750.4</v>
      </c>
      <c r="H1258" s="28">
        <f>Table1[[#This Row],[APU
(units)]]*(1+Table1[[#This Row],[APU Trend]])^2</f>
        <v>2475.36</v>
      </c>
      <c r="I1258" s="55">
        <f>Table1[[#This Row],[APU
(units)]]*(1+Table1[[#This Row],[APU Trend]])^3</f>
        <v>2227.8240000000001</v>
      </c>
      <c r="J1258" s="55">
        <f>Table1[[#This Row],[APU
(units)]]*(1+Table1[[#This Row],[APU Trend]])^4</f>
        <v>2005.0416000000005</v>
      </c>
      <c r="K1258" s="55">
        <f>Table1[[#This Row],[APU
(units)]]*(1+Table1[[#This Row],[APU Trend]])^5</f>
        <v>1804.5374400000005</v>
      </c>
      <c r="L1258" s="55">
        <f>Table1[[#This Row],[APU
(units)]]*(1+Table1[[#This Row],[APU Trend]])^6</f>
        <v>1624.0836960000006</v>
      </c>
      <c r="M1258" s="55">
        <f>Table1[[#This Row],[APU
(units)]]*(1+Table1[[#This Row],[APU Trend]])^7</f>
        <v>1461.6753264000004</v>
      </c>
      <c r="N1258" s="55">
        <f>Table1[[#This Row],[APU
(units)]]*(1+Table1[[#This Row],[APU Trend]])^8</f>
        <v>1315.5077937600004</v>
      </c>
      <c r="O1258" s="55">
        <f>Table1[[#This Row],[APU
(units)]]*(1+Table1[[#This Row],[APU Trend]])^9</f>
        <v>1183.9570143840006</v>
      </c>
      <c r="P1258" s="55">
        <f>Table1[[#This Row],[APU
(units)]]*(1+Table1[[#This Row],[APU Trend]])^10</f>
        <v>1065.5613129456005</v>
      </c>
      <c r="Q1258" s="55">
        <f>Table1[[#This Row],[APU
(units)]]*(1+Table1[[#This Row],[APU Trend]])^11</f>
        <v>959.00518165104052</v>
      </c>
      <c r="R1258" s="55">
        <f>SUM(Table1[[#This Row],[Oct]:[September]])</f>
        <v>21928.953365140642</v>
      </c>
      <c r="S1258" s="55">
        <f>Table1[[#This Row],[On-Hand Stock ($)]]*Table1[[#This Row],[APU Trend]]</f>
        <v>-1990.0824462536202</v>
      </c>
      <c r="T1258" s="87">
        <v>-0.1</v>
      </c>
      <c r="U1258" s="87" t="b">
        <f>IF(AND(Table1[[#This Row],[INVENTROY SIZING]]&lt;0,Table1[[#This Row],[Lead Time (days)]]&lt;30),TRUE,FALSE)</f>
        <v>1</v>
      </c>
      <c r="V1258" s="28">
        <v>0.77</v>
      </c>
      <c r="W1258" s="28">
        <f>1.65+SQRT((30)*Table1[[#This Row],[Demand variability (COV)]])+(V1258*Table1[[#This Row],[APU
(units)]])^2</f>
        <v>5537178.3339762399</v>
      </c>
      <c r="X1258" s="28">
        <f>(Table1[[#This Row],[INVENTORY IN UNITS ON HAND]]-W1258)*Table1[[#This Row],[Std. Price ($)]]</f>
        <v>-133790734.11597481</v>
      </c>
      <c r="Y1258" s="28">
        <v>0.28999999999999998</v>
      </c>
      <c r="Z1258" s="28">
        <v>17</v>
      </c>
    </row>
    <row r="1259" spans="1:26" x14ac:dyDescent="0.15">
      <c r="A1259" s="31">
        <v>32538.503440426171</v>
      </c>
      <c r="B1259" s="32">
        <v>19.745001009999996</v>
      </c>
      <c r="C1259" s="32">
        <v>33735.149398072841</v>
      </c>
      <c r="D1259" s="32">
        <f>C1259/Table1[[#This Row],[Std. Price ($)]]</f>
        <v>1708.5412850061357</v>
      </c>
      <c r="E1259" s="28">
        <v>2394</v>
      </c>
      <c r="F1259" s="28">
        <f>Table1[[#This Row],[APU
(units)]]*(1+Table1[[#This Row],[APU Trend]])^0</f>
        <v>2394</v>
      </c>
      <c r="G1259" s="28">
        <f>Table1[[#This Row],[APU
(units)]]*(1+Table1[[#This Row],[APU Trend]])^1</f>
        <v>1915.2</v>
      </c>
      <c r="H1259" s="28">
        <f>Table1[[#This Row],[APU
(units)]]*(1+Table1[[#This Row],[APU Trend]])^2</f>
        <v>1532.1600000000003</v>
      </c>
      <c r="I1259" s="55">
        <f>Table1[[#This Row],[APU
(units)]]*(1+Table1[[#This Row],[APU Trend]])^3</f>
        <v>1225.7280000000003</v>
      </c>
      <c r="J1259" s="55">
        <f>Table1[[#This Row],[APU
(units)]]*(1+Table1[[#This Row],[APU Trend]])^4</f>
        <v>980.58240000000046</v>
      </c>
      <c r="K1259" s="55">
        <f>Table1[[#This Row],[APU
(units)]]*(1+Table1[[#This Row],[APU Trend]])^5</f>
        <v>784.46592000000044</v>
      </c>
      <c r="L1259" s="55">
        <f>Table1[[#This Row],[APU
(units)]]*(1+Table1[[#This Row],[APU Trend]])^6</f>
        <v>627.57273600000042</v>
      </c>
      <c r="M1259" s="55">
        <f>Table1[[#This Row],[APU
(units)]]*(1+Table1[[#This Row],[APU Trend]])^7</f>
        <v>502.05818880000038</v>
      </c>
      <c r="N1259" s="55">
        <f>Table1[[#This Row],[APU
(units)]]*(1+Table1[[#This Row],[APU Trend]])^8</f>
        <v>401.64655104000036</v>
      </c>
      <c r="O1259" s="55">
        <f>Table1[[#This Row],[APU
(units)]]*(1+Table1[[#This Row],[APU Trend]])^9</f>
        <v>321.31724083200027</v>
      </c>
      <c r="P1259" s="55">
        <f>Table1[[#This Row],[APU
(units)]]*(1+Table1[[#This Row],[APU Trend]])^10</f>
        <v>257.05379266560027</v>
      </c>
      <c r="Q1259" s="55">
        <f>Table1[[#This Row],[APU
(units)]]*(1+Table1[[#This Row],[APU Trend]])^11</f>
        <v>205.64303413248021</v>
      </c>
      <c r="R1259" s="55">
        <f>SUM(Table1[[#This Row],[Oct]:[September]])</f>
        <v>11147.427863470082</v>
      </c>
      <c r="S1259" s="55">
        <f>Table1[[#This Row],[On-Hand Stock ($)]]*Table1[[#This Row],[APU Trend]]</f>
        <v>-6747.0298796145689</v>
      </c>
      <c r="T1259" s="87">
        <v>-0.2</v>
      </c>
      <c r="U1259" s="87" t="b">
        <f>IF(AND(Table1[[#This Row],[INVENTROY SIZING]]&lt;0,Table1[[#This Row],[Lead Time (days)]]&lt;30),TRUE,FALSE)</f>
        <v>0</v>
      </c>
      <c r="V1259" s="28">
        <v>0.77</v>
      </c>
      <c r="W1259" s="28">
        <f>1.65+SQRT((30)*Table1[[#This Row],[Demand variability (COV)]])+(V1259*Table1[[#This Row],[APU
(units)]])^2</f>
        <v>3398055.0240478702</v>
      </c>
      <c r="X1259" s="28">
        <f>(Table1[[#This Row],[INVENTORY IN UNITS ON HAND]]-W1259)*Table1[[#This Row],[Std. Price ($)]]</f>
        <v>-67060864.732462682</v>
      </c>
      <c r="Y1259" s="28">
        <v>0.42</v>
      </c>
      <c r="Z1259" s="28">
        <v>35</v>
      </c>
    </row>
    <row r="1260" spans="1:26" x14ac:dyDescent="0.15">
      <c r="A1260" s="31">
        <v>69248.188702056825</v>
      </c>
      <c r="B1260" s="32">
        <v>19.745001009999996</v>
      </c>
      <c r="C1260" s="32">
        <v>47340.238731000172</v>
      </c>
      <c r="D1260" s="32">
        <f>C1260/Table1[[#This Row],[Std. Price ($)]]</f>
        <v>2397.5809728763434</v>
      </c>
      <c r="E1260" s="28">
        <v>2604</v>
      </c>
      <c r="F1260" s="28">
        <f>Table1[[#This Row],[APU
(units)]]*(1+Table1[[#This Row],[APU Trend]])^0</f>
        <v>2604</v>
      </c>
      <c r="G1260" s="28">
        <f>Table1[[#This Row],[APU
(units)]]*(1+Table1[[#This Row],[APU Trend]])^1</f>
        <v>5728.8</v>
      </c>
      <c r="H1260" s="28">
        <f>Table1[[#This Row],[APU
(units)]]*(1+Table1[[#This Row],[APU Trend]])^2</f>
        <v>12603.360000000002</v>
      </c>
      <c r="I1260" s="55">
        <f>Table1[[#This Row],[APU
(units)]]*(1+Table1[[#This Row],[APU Trend]])^3</f>
        <v>27727.392000000007</v>
      </c>
      <c r="J1260" s="55">
        <f>Table1[[#This Row],[APU
(units)]]*(1+Table1[[#This Row],[APU Trend]])^4</f>
        <v>61000.262400000014</v>
      </c>
      <c r="K1260" s="55">
        <f>Table1[[#This Row],[APU
(units)]]*(1+Table1[[#This Row],[APU Trend]])^5</f>
        <v>134200.57728000006</v>
      </c>
      <c r="L1260" s="55">
        <f>Table1[[#This Row],[APU
(units)]]*(1+Table1[[#This Row],[APU Trend]])^6</f>
        <v>295241.27001600014</v>
      </c>
      <c r="M1260" s="55">
        <f>Table1[[#This Row],[APU
(units)]]*(1+Table1[[#This Row],[APU Trend]])^7</f>
        <v>649530.79403520038</v>
      </c>
      <c r="N1260" s="55">
        <f>Table1[[#This Row],[APU
(units)]]*(1+Table1[[#This Row],[APU Trend]])^8</f>
        <v>1428967.7468774407</v>
      </c>
      <c r="O1260" s="55">
        <f>Table1[[#This Row],[APU
(units)]]*(1+Table1[[#This Row],[APU Trend]])^9</f>
        <v>3143729.0431303699</v>
      </c>
      <c r="P1260" s="55">
        <f>Table1[[#This Row],[APU
(units)]]*(1+Table1[[#This Row],[APU Trend]])^10</f>
        <v>6916203.894886815</v>
      </c>
      <c r="Q1260" s="55">
        <f>Table1[[#This Row],[APU
(units)]]*(1+Table1[[#This Row],[APU Trend]])^11</f>
        <v>15215648.568750994</v>
      </c>
      <c r="R1260" s="55">
        <f>SUM(Table1[[#This Row],[Oct]:[September]])</f>
        <v>27893185.709376819</v>
      </c>
      <c r="S1260" s="55">
        <f>Table1[[#This Row],[On-Hand Stock ($)]]*Table1[[#This Row],[APU Trend]]</f>
        <v>56808.286477200207</v>
      </c>
      <c r="T1260" s="87">
        <v>1.2</v>
      </c>
      <c r="U1260" s="87" t="b">
        <f>IF(AND(Table1[[#This Row],[INVENTROY SIZING]]&lt;0,Table1[[#This Row],[Lead Time (days)]]&lt;30),TRUE,FALSE)</f>
        <v>0</v>
      </c>
      <c r="V1260" s="28">
        <v>0.77</v>
      </c>
      <c r="W1260" s="28">
        <f>1.65+SQRT((30)*Table1[[#This Row],[Demand variability (COV)]])+(V1260*Table1[[#This Row],[APU
(units)]])^2</f>
        <v>4020351.663536794</v>
      </c>
      <c r="X1260" s="28">
        <f>(Table1[[#This Row],[INVENTORY IN UNITS ON HAND]]-W1260)*Table1[[#This Row],[Std. Price ($)]]</f>
        <v>-79334507.418358162</v>
      </c>
      <c r="Y1260" s="28">
        <v>0.59</v>
      </c>
      <c r="Z1260" s="28">
        <v>35</v>
      </c>
    </row>
    <row r="1261" spans="1:26" x14ac:dyDescent="0.15">
      <c r="A1261" s="31">
        <v>90793.934722189486</v>
      </c>
      <c r="B1261" s="32">
        <v>31.367443059999996</v>
      </c>
      <c r="C1261" s="32">
        <v>53500.032607479203</v>
      </c>
      <c r="D1261" s="32">
        <f>C1261/Table1[[#This Row],[Std. Price ($)]]</f>
        <v>1705.5911285195846</v>
      </c>
      <c r="E1261" s="28">
        <v>2588</v>
      </c>
      <c r="F1261" s="28">
        <f>Table1[[#This Row],[APU
(units)]]*(1+Table1[[#This Row],[APU Trend]])^0</f>
        <v>2588</v>
      </c>
      <c r="G1261" s="28">
        <f>Table1[[#This Row],[APU
(units)]]*(1+Table1[[#This Row],[APU Trend]])^1</f>
        <v>3105.6</v>
      </c>
      <c r="H1261" s="28">
        <f>Table1[[#This Row],[APU
(units)]]*(1+Table1[[#This Row],[APU Trend]])^2</f>
        <v>3726.72</v>
      </c>
      <c r="I1261" s="55">
        <f>Table1[[#This Row],[APU
(units)]]*(1+Table1[[#This Row],[APU Trend]])^3</f>
        <v>4472.0640000000003</v>
      </c>
      <c r="J1261" s="55">
        <f>Table1[[#This Row],[APU
(units)]]*(1+Table1[[#This Row],[APU Trend]])^4</f>
        <v>5366.4767999999995</v>
      </c>
      <c r="K1261" s="55">
        <f>Table1[[#This Row],[APU
(units)]]*(1+Table1[[#This Row],[APU Trend]])^5</f>
        <v>6439.7721599999995</v>
      </c>
      <c r="L1261" s="55">
        <f>Table1[[#This Row],[APU
(units)]]*(1+Table1[[#This Row],[APU Trend]])^6</f>
        <v>7727.7265919999991</v>
      </c>
      <c r="M1261" s="55">
        <f>Table1[[#This Row],[APU
(units)]]*(1+Table1[[#This Row],[APU Trend]])^7</f>
        <v>9273.2719103999989</v>
      </c>
      <c r="N1261" s="55">
        <f>Table1[[#This Row],[APU
(units)]]*(1+Table1[[#This Row],[APU Trend]])^8</f>
        <v>11127.926292479999</v>
      </c>
      <c r="O1261" s="55">
        <f>Table1[[#This Row],[APU
(units)]]*(1+Table1[[#This Row],[APU Trend]])^9</f>
        <v>13353.511550975998</v>
      </c>
      <c r="P1261" s="55">
        <f>Table1[[#This Row],[APU
(units)]]*(1+Table1[[#This Row],[APU Trend]])^10</f>
        <v>16024.213861171198</v>
      </c>
      <c r="Q1261" s="55">
        <f>Table1[[#This Row],[APU
(units)]]*(1+Table1[[#This Row],[APU Trend]])^11</f>
        <v>19229.056633405438</v>
      </c>
      <c r="R1261" s="55">
        <f>SUM(Table1[[#This Row],[Oct]:[September]])</f>
        <v>102434.33980043262</v>
      </c>
      <c r="S1261" s="55">
        <f>Table1[[#This Row],[On-Hand Stock ($)]]*Table1[[#This Row],[APU Trend]]</f>
        <v>10700.006521495841</v>
      </c>
      <c r="T1261" s="87">
        <v>0.2</v>
      </c>
      <c r="U1261" s="87" t="b">
        <f>IF(AND(Table1[[#This Row],[INVENTROY SIZING]]&lt;0,Table1[[#This Row],[Lead Time (days)]]&lt;30),TRUE,FALSE)</f>
        <v>0</v>
      </c>
      <c r="V1261" s="28">
        <v>0.77</v>
      </c>
      <c r="W1261" s="28">
        <f>1.65+SQRT((30)*Table1[[#This Row],[Demand variability (COV)]])+(V1261*Table1[[#This Row],[APU
(units)]])^2</f>
        <v>3971097.6592569989</v>
      </c>
      <c r="X1261" s="28">
        <f>(Table1[[#This Row],[INVENTORY IN UNITS ON HAND]]-W1261)*Table1[[#This Row],[Std. Price ($)]]</f>
        <v>-124509679.67983569</v>
      </c>
      <c r="Y1261" s="28">
        <v>0.43</v>
      </c>
      <c r="Z1261" s="28">
        <v>33</v>
      </c>
    </row>
    <row r="1262" spans="1:26" x14ac:dyDescent="0.15">
      <c r="A1262" s="31">
        <v>80283.875751706481</v>
      </c>
      <c r="B1262" s="32">
        <v>9.3395802200000002</v>
      </c>
      <c r="C1262" s="32">
        <v>18475.154201221445</v>
      </c>
      <c r="D1262" s="32">
        <f>C1262/Table1[[#This Row],[Std. Price ($)]]</f>
        <v>1978.1568085531626</v>
      </c>
      <c r="E1262" s="28">
        <v>2588</v>
      </c>
      <c r="F1262" s="28">
        <f>Table1[[#This Row],[APU
(units)]]*(1+Table1[[#This Row],[APU Trend]])^0</f>
        <v>2588</v>
      </c>
      <c r="G1262" s="28">
        <f>Table1[[#This Row],[APU
(units)]]*(1+Table1[[#This Row],[APU Trend]])^1</f>
        <v>4658.4000000000005</v>
      </c>
      <c r="H1262" s="28">
        <f>Table1[[#This Row],[APU
(units)]]*(1+Table1[[#This Row],[APU Trend]])^2</f>
        <v>8385.1200000000008</v>
      </c>
      <c r="I1262" s="55">
        <f>Table1[[#This Row],[APU
(units)]]*(1+Table1[[#This Row],[APU Trend]])^3</f>
        <v>15093.216000000002</v>
      </c>
      <c r="J1262" s="55">
        <f>Table1[[#This Row],[APU
(units)]]*(1+Table1[[#This Row],[APU Trend]])^4</f>
        <v>27167.788800000006</v>
      </c>
      <c r="K1262" s="55">
        <f>Table1[[#This Row],[APU
(units)]]*(1+Table1[[#This Row],[APU Trend]])^5</f>
        <v>48902.019840000015</v>
      </c>
      <c r="L1262" s="55">
        <f>Table1[[#This Row],[APU
(units)]]*(1+Table1[[#This Row],[APU Trend]])^6</f>
        <v>88023.635712000032</v>
      </c>
      <c r="M1262" s="55">
        <f>Table1[[#This Row],[APU
(units)]]*(1+Table1[[#This Row],[APU Trend]])^7</f>
        <v>158442.54428160004</v>
      </c>
      <c r="N1262" s="55">
        <f>Table1[[#This Row],[APU
(units)]]*(1+Table1[[#This Row],[APU Trend]])^8</f>
        <v>285196.57970688009</v>
      </c>
      <c r="O1262" s="55">
        <f>Table1[[#This Row],[APU
(units)]]*(1+Table1[[#This Row],[APU Trend]])^9</f>
        <v>513353.84347238421</v>
      </c>
      <c r="P1262" s="55">
        <f>Table1[[#This Row],[APU
(units)]]*(1+Table1[[#This Row],[APU Trend]])^10</f>
        <v>924036.91825029161</v>
      </c>
      <c r="Q1262" s="55">
        <f>Table1[[#This Row],[APU
(units)]]*(1+Table1[[#This Row],[APU Trend]])^11</f>
        <v>1663266.452850525</v>
      </c>
      <c r="R1262" s="55">
        <f>SUM(Table1[[#This Row],[Oct]:[September]])</f>
        <v>3739114.5189136807</v>
      </c>
      <c r="S1262" s="55">
        <f>Table1[[#This Row],[On-Hand Stock ($)]]*Table1[[#This Row],[APU Trend]]</f>
        <v>14780.123360977157</v>
      </c>
      <c r="T1262" s="87">
        <v>0.8</v>
      </c>
      <c r="U1262" s="87" t="b">
        <f>IF(AND(Table1[[#This Row],[INVENTROY SIZING]]&lt;0,Table1[[#This Row],[Lead Time (days)]]&lt;30),TRUE,FALSE)</f>
        <v>0</v>
      </c>
      <c r="V1262" s="28">
        <v>0.77</v>
      </c>
      <c r="W1262" s="28">
        <f>1.65+SQRT((30)*Table1[[#This Row],[Demand variability (COV)]])+(V1262*Table1[[#This Row],[APU
(units)]])^2</f>
        <v>3971098.8425345542</v>
      </c>
      <c r="X1262" s="28">
        <f>(Table1[[#This Row],[INVENTORY IN UNITS ON HAND]]-W1262)*Table1[[#This Row],[Std. Price ($)]]</f>
        <v>-37069921.047199398</v>
      </c>
      <c r="Y1262" s="28">
        <v>0.76</v>
      </c>
      <c r="Z1262" s="28">
        <v>22</v>
      </c>
    </row>
    <row r="1263" spans="1:26" x14ac:dyDescent="0.15">
      <c r="A1263" s="31">
        <v>62250.831835787947</v>
      </c>
      <c r="B1263" s="32">
        <v>39.449541169999996</v>
      </c>
      <c r="C1263" s="32">
        <v>201302.13711200462</v>
      </c>
      <c r="D1263" s="32">
        <f>C1263/Table1[[#This Row],[Std. Price ($)]]</f>
        <v>5102.7751183349101</v>
      </c>
      <c r="E1263" s="28">
        <v>3986</v>
      </c>
      <c r="F1263" s="28">
        <f>Table1[[#This Row],[APU
(units)]]*(1+Table1[[#This Row],[APU Trend]])^0</f>
        <v>3986</v>
      </c>
      <c r="G1263" s="28">
        <f>Table1[[#This Row],[APU
(units)]]*(1+Table1[[#This Row],[APU Trend]])^1</f>
        <v>3188.8</v>
      </c>
      <c r="H1263" s="28">
        <f>Table1[[#This Row],[APU
(units)]]*(1+Table1[[#This Row],[APU Trend]])^2</f>
        <v>2551.0400000000004</v>
      </c>
      <c r="I1263" s="55">
        <f>Table1[[#This Row],[APU
(units)]]*(1+Table1[[#This Row],[APU Trend]])^3</f>
        <v>2040.8320000000006</v>
      </c>
      <c r="J1263" s="55">
        <f>Table1[[#This Row],[APU
(units)]]*(1+Table1[[#This Row],[APU Trend]])^4</f>
        <v>1632.6656000000007</v>
      </c>
      <c r="K1263" s="55">
        <f>Table1[[#This Row],[APU
(units)]]*(1+Table1[[#This Row],[APU Trend]])^5</f>
        <v>1306.1324800000007</v>
      </c>
      <c r="L1263" s="55">
        <f>Table1[[#This Row],[APU
(units)]]*(1+Table1[[#This Row],[APU Trend]])^6</f>
        <v>1044.9059840000007</v>
      </c>
      <c r="M1263" s="55">
        <f>Table1[[#This Row],[APU
(units)]]*(1+Table1[[#This Row],[APU Trend]])^7</f>
        <v>835.92478720000065</v>
      </c>
      <c r="N1263" s="55">
        <f>Table1[[#This Row],[APU
(units)]]*(1+Table1[[#This Row],[APU Trend]])^8</f>
        <v>668.73982976000059</v>
      </c>
      <c r="O1263" s="55">
        <f>Table1[[#This Row],[APU
(units)]]*(1+Table1[[#This Row],[APU Trend]])^9</f>
        <v>534.99186380800052</v>
      </c>
      <c r="P1263" s="55">
        <f>Table1[[#This Row],[APU
(units)]]*(1+Table1[[#This Row],[APU Trend]])^10</f>
        <v>427.99349104640044</v>
      </c>
      <c r="Q1263" s="55">
        <f>Table1[[#This Row],[APU
(units)]]*(1+Table1[[#This Row],[APU Trend]])^11</f>
        <v>342.39479283712035</v>
      </c>
      <c r="R1263" s="55">
        <f>SUM(Table1[[#This Row],[Oct]:[September]])</f>
        <v>18560.420828651524</v>
      </c>
      <c r="S1263" s="55">
        <f>Table1[[#This Row],[On-Hand Stock ($)]]*Table1[[#This Row],[APU Trend]]</f>
        <v>-40260.427422400928</v>
      </c>
      <c r="T1263" s="87">
        <v>-0.2</v>
      </c>
      <c r="U1263" s="87" t="b">
        <f>IF(AND(Table1[[#This Row],[INVENTROY SIZING]]&lt;0,Table1[[#This Row],[Lead Time (days)]]&lt;30),TRUE,FALSE)</f>
        <v>0</v>
      </c>
      <c r="V1263" s="28">
        <v>0.77</v>
      </c>
      <c r="W1263" s="28">
        <f>1.65+SQRT((30)*Table1[[#This Row],[Demand variability (COV)]])+(V1263*Table1[[#This Row],[APU
(units)]])^2</f>
        <v>9420116.9699214436</v>
      </c>
      <c r="X1263" s="28">
        <f>(Table1[[#This Row],[INVENTORY IN UNITS ON HAND]]-W1263)*Table1[[#This Row],[Std. Price ($)]]</f>
        <v>-371417990.09401965</v>
      </c>
      <c r="Y1263" s="28">
        <v>0.51</v>
      </c>
      <c r="Z1263" s="28">
        <v>57</v>
      </c>
    </row>
    <row r="1264" spans="1:26" x14ac:dyDescent="0.15">
      <c r="A1264" s="31">
        <v>12512.447663393677</v>
      </c>
      <c r="B1264" s="32">
        <v>7.5873960099999991</v>
      </c>
      <c r="C1264" s="32">
        <v>4044.9533963212907</v>
      </c>
      <c r="D1264" s="32">
        <f>C1264/Table1[[#This Row],[Std. Price ($)]]</f>
        <v>533.1148382119693</v>
      </c>
      <c r="E1264" s="28">
        <v>4092</v>
      </c>
      <c r="F1264" s="28">
        <f>Table1[[#This Row],[APU
(units)]]*(1+Table1[[#This Row],[APU Trend]])^0</f>
        <v>4092</v>
      </c>
      <c r="G1264" s="28">
        <f>Table1[[#This Row],[APU
(units)]]*(1+Table1[[#This Row],[APU Trend]])^1</f>
        <v>3273.6000000000004</v>
      </c>
      <c r="H1264" s="28">
        <f>Table1[[#This Row],[APU
(units)]]*(1+Table1[[#This Row],[APU Trend]])^2</f>
        <v>2618.8800000000006</v>
      </c>
      <c r="I1264" s="55">
        <f>Table1[[#This Row],[APU
(units)]]*(1+Table1[[#This Row],[APU Trend]])^3</f>
        <v>2095.1040000000007</v>
      </c>
      <c r="J1264" s="55">
        <f>Table1[[#This Row],[APU
(units)]]*(1+Table1[[#This Row],[APU Trend]])^4</f>
        <v>1676.0832000000007</v>
      </c>
      <c r="K1264" s="55">
        <f>Table1[[#This Row],[APU
(units)]]*(1+Table1[[#This Row],[APU Trend]])^5</f>
        <v>1340.8665600000008</v>
      </c>
      <c r="L1264" s="55">
        <f>Table1[[#This Row],[APU
(units)]]*(1+Table1[[#This Row],[APU Trend]])^6</f>
        <v>1072.6932480000007</v>
      </c>
      <c r="M1264" s="55">
        <f>Table1[[#This Row],[APU
(units)]]*(1+Table1[[#This Row],[APU Trend]])^7</f>
        <v>858.15459840000062</v>
      </c>
      <c r="N1264" s="55">
        <f>Table1[[#This Row],[APU
(units)]]*(1+Table1[[#This Row],[APU Trend]])^8</f>
        <v>686.52367872000059</v>
      </c>
      <c r="O1264" s="55">
        <f>Table1[[#This Row],[APU
(units)]]*(1+Table1[[#This Row],[APU Trend]])^9</f>
        <v>549.21894297600045</v>
      </c>
      <c r="P1264" s="55">
        <f>Table1[[#This Row],[APU
(units)]]*(1+Table1[[#This Row],[APU Trend]])^10</f>
        <v>439.3751543808005</v>
      </c>
      <c r="Q1264" s="55">
        <f>Table1[[#This Row],[APU
(units)]]*(1+Table1[[#This Row],[APU Trend]])^11</f>
        <v>351.50012350464038</v>
      </c>
      <c r="R1264" s="55">
        <f>SUM(Table1[[#This Row],[Oct]:[September]])</f>
        <v>19053.999505981446</v>
      </c>
      <c r="S1264" s="55">
        <f>Table1[[#This Row],[On-Hand Stock ($)]]*Table1[[#This Row],[APU Trend]]</f>
        <v>-808.99067926425823</v>
      </c>
      <c r="T1264" s="87">
        <v>-0.2</v>
      </c>
      <c r="U1264" s="87" t="b">
        <f>IF(AND(Table1[[#This Row],[INVENTROY SIZING]]&lt;0,Table1[[#This Row],[Lead Time (days)]]&lt;30),TRUE,FALSE)</f>
        <v>1</v>
      </c>
      <c r="V1264" s="28">
        <v>0.77</v>
      </c>
      <c r="W1264" s="28">
        <f>1.65+SQRT((30)*Table1[[#This Row],[Demand variability (COV)]])+(V1264*Table1[[#This Row],[APU
(units)]])^2</f>
        <v>9927798.1896579042</v>
      </c>
      <c r="X1264" s="28">
        <f>(Table1[[#This Row],[INVENTORY IN UNITS ON HAND]]-W1264)*Table1[[#This Row],[Std. Price ($)]]</f>
        <v>-75322091.418899268</v>
      </c>
      <c r="Y1264" s="28">
        <v>0.49</v>
      </c>
      <c r="Z1264" s="28">
        <v>5</v>
      </c>
    </row>
    <row r="1265" spans="1:26" x14ac:dyDescent="0.15">
      <c r="A1265" s="31">
        <v>7137.7264529768336</v>
      </c>
      <c r="B1265" s="32">
        <v>5.2641270799999997</v>
      </c>
      <c r="C1265" s="32">
        <v>6440.2025372564522</v>
      </c>
      <c r="D1265" s="32">
        <f>C1265/Table1[[#This Row],[Std. Price ($)]]</f>
        <v>1223.4131964109902</v>
      </c>
      <c r="E1265" s="28">
        <v>2410</v>
      </c>
      <c r="F1265" s="28">
        <f>Table1[[#This Row],[APU
(units)]]*(1+Table1[[#This Row],[APU Trend]])^0</f>
        <v>2410</v>
      </c>
      <c r="G1265" s="28">
        <f>Table1[[#This Row],[APU
(units)]]*(1+Table1[[#This Row],[APU Trend]])^1</f>
        <v>5302</v>
      </c>
      <c r="H1265" s="28">
        <f>Table1[[#This Row],[APU
(units)]]*(1+Table1[[#This Row],[APU Trend]])^2</f>
        <v>11664.400000000001</v>
      </c>
      <c r="I1265" s="55">
        <f>Table1[[#This Row],[APU
(units)]]*(1+Table1[[#This Row],[APU Trend]])^3</f>
        <v>25661.680000000008</v>
      </c>
      <c r="J1265" s="55">
        <f>Table1[[#This Row],[APU
(units)]]*(1+Table1[[#This Row],[APU Trend]])^4</f>
        <v>56455.696000000018</v>
      </c>
      <c r="K1265" s="55">
        <f>Table1[[#This Row],[APU
(units)]]*(1+Table1[[#This Row],[APU Trend]])^5</f>
        <v>124202.53120000004</v>
      </c>
      <c r="L1265" s="55">
        <f>Table1[[#This Row],[APU
(units)]]*(1+Table1[[#This Row],[APU Trend]])^6</f>
        <v>273245.56864000013</v>
      </c>
      <c r="M1265" s="55">
        <f>Table1[[#This Row],[APU
(units)]]*(1+Table1[[#This Row],[APU Trend]])^7</f>
        <v>601140.25100800034</v>
      </c>
      <c r="N1265" s="55">
        <f>Table1[[#This Row],[APU
(units)]]*(1+Table1[[#This Row],[APU Trend]])^8</f>
        <v>1322508.5522176006</v>
      </c>
      <c r="O1265" s="55">
        <f>Table1[[#This Row],[APU
(units)]]*(1+Table1[[#This Row],[APU Trend]])^9</f>
        <v>2909518.8148787217</v>
      </c>
      <c r="P1265" s="55">
        <f>Table1[[#This Row],[APU
(units)]]*(1+Table1[[#This Row],[APU Trend]])^10</f>
        <v>6400941.3927331883</v>
      </c>
      <c r="Q1265" s="55">
        <f>Table1[[#This Row],[APU
(units)]]*(1+Table1[[#This Row],[APU Trend]])^11</f>
        <v>14082071.064013017</v>
      </c>
      <c r="R1265" s="55">
        <f>SUM(Table1[[#This Row],[Oct]:[September]])</f>
        <v>25815121.95069053</v>
      </c>
      <c r="S1265" s="55">
        <f>Table1[[#This Row],[On-Hand Stock ($)]]*Table1[[#This Row],[APU Trend]]</f>
        <v>7728.2430447077422</v>
      </c>
      <c r="T1265" s="87">
        <v>1.2</v>
      </c>
      <c r="U1265" s="87" t="b">
        <f>IF(AND(Table1[[#This Row],[INVENTROY SIZING]]&lt;0,Table1[[#This Row],[Lead Time (days)]]&lt;30),TRUE,FALSE)</f>
        <v>0</v>
      </c>
      <c r="V1265" s="28">
        <v>0.77</v>
      </c>
      <c r="W1265" s="28">
        <f>1.65+SQRT((30)*Table1[[#This Row],[Demand variability (COV)]])+(V1265*Table1[[#This Row],[APU
(units)]])^2</f>
        <v>3443627.2864265447</v>
      </c>
      <c r="X1265" s="28">
        <f>(Table1[[#This Row],[INVENTORY IN UNITS ON HAND]]-W1265)*Table1[[#This Row],[Std. Price ($)]]</f>
        <v>-18121251.449367631</v>
      </c>
      <c r="Y1265" s="28">
        <v>0.33</v>
      </c>
      <c r="Z1265" s="28">
        <v>22</v>
      </c>
    </row>
    <row r="1266" spans="1:26" x14ac:dyDescent="0.15">
      <c r="A1266" s="31">
        <v>3551.0051716916237</v>
      </c>
      <c r="B1266" s="32">
        <v>6.5094044999999987</v>
      </c>
      <c r="C1266" s="32">
        <v>6585.4969906429005</v>
      </c>
      <c r="D1266" s="32">
        <f>C1266/Table1[[#This Row],[Std. Price ($)]]</f>
        <v>1011.6896239345552</v>
      </c>
      <c r="E1266" s="28">
        <v>1780</v>
      </c>
      <c r="F1266" s="28">
        <f>Table1[[#This Row],[APU
(units)]]*(1+Table1[[#This Row],[APU Trend]])^0</f>
        <v>1780</v>
      </c>
      <c r="G1266" s="28">
        <f>Table1[[#This Row],[APU
(units)]]*(1+Table1[[#This Row],[APU Trend]])^1</f>
        <v>3204</v>
      </c>
      <c r="H1266" s="28">
        <f>Table1[[#This Row],[APU
(units)]]*(1+Table1[[#This Row],[APU Trend]])^2</f>
        <v>5767.2000000000007</v>
      </c>
      <c r="I1266" s="55">
        <f>Table1[[#This Row],[APU
(units)]]*(1+Table1[[#This Row],[APU Trend]])^3</f>
        <v>10380.960000000001</v>
      </c>
      <c r="J1266" s="55">
        <f>Table1[[#This Row],[APU
(units)]]*(1+Table1[[#This Row],[APU Trend]])^4</f>
        <v>18685.728000000003</v>
      </c>
      <c r="K1266" s="55">
        <f>Table1[[#This Row],[APU
(units)]]*(1+Table1[[#This Row],[APU Trend]])^5</f>
        <v>33634.310400000009</v>
      </c>
      <c r="L1266" s="55">
        <f>Table1[[#This Row],[APU
(units)]]*(1+Table1[[#This Row],[APU Trend]])^6</f>
        <v>60541.75872000002</v>
      </c>
      <c r="M1266" s="55">
        <f>Table1[[#This Row],[APU
(units)]]*(1+Table1[[#This Row],[APU Trend]])^7</f>
        <v>108975.16569600003</v>
      </c>
      <c r="N1266" s="55">
        <f>Table1[[#This Row],[APU
(units)]]*(1+Table1[[#This Row],[APU Trend]])^8</f>
        <v>196155.29825280007</v>
      </c>
      <c r="O1266" s="55">
        <f>Table1[[#This Row],[APU
(units)]]*(1+Table1[[#This Row],[APU Trend]])^9</f>
        <v>353079.53685504012</v>
      </c>
      <c r="P1266" s="55">
        <f>Table1[[#This Row],[APU
(units)]]*(1+Table1[[#This Row],[APU Trend]])^10</f>
        <v>635543.16633907228</v>
      </c>
      <c r="Q1266" s="55">
        <f>Table1[[#This Row],[APU
(units)]]*(1+Table1[[#This Row],[APU Trend]])^11</f>
        <v>1143977.6994103303</v>
      </c>
      <c r="R1266" s="55">
        <f>SUM(Table1[[#This Row],[Oct]:[September]])</f>
        <v>2571724.8236732427</v>
      </c>
      <c r="S1266" s="55">
        <f>Table1[[#This Row],[On-Hand Stock ($)]]*Table1[[#This Row],[APU Trend]]</f>
        <v>5268.3975925143204</v>
      </c>
      <c r="T1266" s="87">
        <v>0.8</v>
      </c>
      <c r="U1266" s="87" t="b">
        <f>IF(AND(Table1[[#This Row],[INVENTROY SIZING]]&lt;0,Table1[[#This Row],[Lead Time (days)]]&lt;30),TRUE,FALSE)</f>
        <v>0</v>
      </c>
      <c r="V1266" s="28">
        <v>0.77</v>
      </c>
      <c r="W1266" s="28">
        <f>1.65+SQRT((30)*Table1[[#This Row],[Demand variability (COV)]])+(V1266*Table1[[#This Row],[APU
(units)]])^2</f>
        <v>1878550.6897435831</v>
      </c>
      <c r="X1266" s="28">
        <f>(Table1[[#This Row],[INVENTORY IN UNITS ON HAND]]-W1266)*Table1[[#This Row],[Std. Price ($)]]</f>
        <v>-12221660.816304339</v>
      </c>
      <c r="Y1266" s="28">
        <v>0.73</v>
      </c>
      <c r="Z1266" s="28">
        <v>16</v>
      </c>
    </row>
    <row r="1267" spans="1:26" x14ac:dyDescent="0.15">
      <c r="A1267" s="31">
        <v>62977.653148732235</v>
      </c>
      <c r="B1267" s="32">
        <v>5.6580874899999989</v>
      </c>
      <c r="C1267" s="32">
        <v>24267.204129773745</v>
      </c>
      <c r="D1267" s="32">
        <f>C1267/Table1[[#This Row],[Std. Price ($)]]</f>
        <v>4288.9411258951295</v>
      </c>
      <c r="E1267" s="28">
        <v>2354</v>
      </c>
      <c r="F1267" s="28">
        <f>Table1[[#This Row],[APU
(units)]]*(1+Table1[[#This Row],[APU Trend]])^0</f>
        <v>2354</v>
      </c>
      <c r="G1267" s="28">
        <f>Table1[[#This Row],[APU
(units)]]*(1+Table1[[#This Row],[APU Trend]])^1</f>
        <v>5178.8</v>
      </c>
      <c r="H1267" s="28">
        <f>Table1[[#This Row],[APU
(units)]]*(1+Table1[[#This Row],[APU Trend]])^2</f>
        <v>11393.360000000002</v>
      </c>
      <c r="I1267" s="55">
        <f>Table1[[#This Row],[APU
(units)]]*(1+Table1[[#This Row],[APU Trend]])^3</f>
        <v>25065.392000000007</v>
      </c>
      <c r="J1267" s="55">
        <f>Table1[[#This Row],[APU
(units)]]*(1+Table1[[#This Row],[APU Trend]])^4</f>
        <v>55143.862400000013</v>
      </c>
      <c r="K1267" s="55">
        <f>Table1[[#This Row],[APU
(units)]]*(1+Table1[[#This Row],[APU Trend]])^5</f>
        <v>121316.49728000004</v>
      </c>
      <c r="L1267" s="55">
        <f>Table1[[#This Row],[APU
(units)]]*(1+Table1[[#This Row],[APU Trend]])^6</f>
        <v>266896.29401600012</v>
      </c>
      <c r="M1267" s="55">
        <f>Table1[[#This Row],[APU
(units)]]*(1+Table1[[#This Row],[APU Trend]])^7</f>
        <v>587171.84683520033</v>
      </c>
      <c r="N1267" s="55">
        <f>Table1[[#This Row],[APU
(units)]]*(1+Table1[[#This Row],[APU Trend]])^8</f>
        <v>1291778.0630374406</v>
      </c>
      <c r="O1267" s="55">
        <f>Table1[[#This Row],[APU
(units)]]*(1+Table1[[#This Row],[APU Trend]])^9</f>
        <v>2841911.7386823697</v>
      </c>
      <c r="P1267" s="55">
        <f>Table1[[#This Row],[APU
(units)]]*(1+Table1[[#This Row],[APU Trend]])^10</f>
        <v>6252205.8251012145</v>
      </c>
      <c r="Q1267" s="55">
        <f>Table1[[#This Row],[APU
(units)]]*(1+Table1[[#This Row],[APU Trend]])^11</f>
        <v>13754852.815222673</v>
      </c>
      <c r="R1267" s="55">
        <f>SUM(Table1[[#This Row],[Oct]:[September]])</f>
        <v>25215268.494574897</v>
      </c>
      <c r="S1267" s="55">
        <f>Table1[[#This Row],[On-Hand Stock ($)]]*Table1[[#This Row],[APU Trend]]</f>
        <v>29120.644955728494</v>
      </c>
      <c r="T1267" s="87">
        <v>1.2</v>
      </c>
      <c r="U1267" s="87" t="b">
        <f>IF(AND(Table1[[#This Row],[INVENTROY SIZING]]&lt;0,Table1[[#This Row],[Lead Time (days)]]&lt;30),TRUE,FALSE)</f>
        <v>0</v>
      </c>
      <c r="V1267" s="28">
        <v>0.77</v>
      </c>
      <c r="W1267" s="28">
        <f>1.65+SQRT((30)*Table1[[#This Row],[Demand variability (COV)]])+(V1267*Table1[[#This Row],[APU
(units)]])^2</f>
        <v>3285452.5215923046</v>
      </c>
      <c r="X1267" s="28">
        <f>(Table1[[#This Row],[INVENTORY IN UNITS ON HAND]]-W1267)*Table1[[#This Row],[Std. Price ($)]]</f>
        <v>-18565110.607280593</v>
      </c>
      <c r="Y1267" s="28">
        <v>0.71</v>
      </c>
      <c r="Z1267" s="28">
        <v>51</v>
      </c>
    </row>
    <row r="1268" spans="1:26" x14ac:dyDescent="0.15">
      <c r="A1268" s="31">
        <v>30805.18252922584</v>
      </c>
      <c r="B1268" s="32">
        <v>6.4026999999999994</v>
      </c>
      <c r="C1268" s="32">
        <v>7702.4525492539815</v>
      </c>
      <c r="D1268" s="32">
        <f>C1268/Table1[[#This Row],[Std. Price ($)]]</f>
        <v>1203.0006949027727</v>
      </c>
      <c r="E1268" s="28">
        <v>2644</v>
      </c>
      <c r="F1268" s="28">
        <f>Table1[[#This Row],[APU
(units)]]*(1+Table1[[#This Row],[APU Trend]])^0</f>
        <v>2644</v>
      </c>
      <c r="G1268" s="28">
        <f>Table1[[#This Row],[APU
(units)]]*(1+Table1[[#This Row],[APU Trend]])^1</f>
        <v>6610</v>
      </c>
      <c r="H1268" s="28">
        <f>Table1[[#This Row],[APU
(units)]]*(1+Table1[[#This Row],[APU Trend]])^2</f>
        <v>16525</v>
      </c>
      <c r="I1268" s="55">
        <f>Table1[[#This Row],[APU
(units)]]*(1+Table1[[#This Row],[APU Trend]])^3</f>
        <v>41312.5</v>
      </c>
      <c r="J1268" s="55">
        <f>Table1[[#This Row],[APU
(units)]]*(1+Table1[[#This Row],[APU Trend]])^4</f>
        <v>103281.25</v>
      </c>
      <c r="K1268" s="55">
        <f>Table1[[#This Row],[APU
(units)]]*(1+Table1[[#This Row],[APU Trend]])^5</f>
        <v>258203.125</v>
      </c>
      <c r="L1268" s="55">
        <f>Table1[[#This Row],[APU
(units)]]*(1+Table1[[#This Row],[APU Trend]])^6</f>
        <v>645507.8125</v>
      </c>
      <c r="M1268" s="55">
        <f>Table1[[#This Row],[APU
(units)]]*(1+Table1[[#This Row],[APU Trend]])^7</f>
        <v>1613769.53125</v>
      </c>
      <c r="N1268" s="55">
        <f>Table1[[#This Row],[APU
(units)]]*(1+Table1[[#This Row],[APU Trend]])^8</f>
        <v>4034423.828125</v>
      </c>
      <c r="O1268" s="55">
        <f>Table1[[#This Row],[APU
(units)]]*(1+Table1[[#This Row],[APU Trend]])^9</f>
        <v>10086059.5703125</v>
      </c>
      <c r="P1268" s="55">
        <f>Table1[[#This Row],[APU
(units)]]*(1+Table1[[#This Row],[APU Trend]])^10</f>
        <v>25215148.92578125</v>
      </c>
      <c r="Q1268" s="55">
        <f>Table1[[#This Row],[APU
(units)]]*(1+Table1[[#This Row],[APU Trend]])^11</f>
        <v>63037872.314453125</v>
      </c>
      <c r="R1268" s="55">
        <f>SUM(Table1[[#This Row],[Oct]:[September]])</f>
        <v>105061357.85742188</v>
      </c>
      <c r="S1268" s="55">
        <f>Table1[[#This Row],[On-Hand Stock ($)]]*Table1[[#This Row],[APU Trend]]</f>
        <v>11553.678823880971</v>
      </c>
      <c r="T1268" s="87">
        <v>1.5</v>
      </c>
      <c r="U1268" s="87" t="b">
        <f>IF(AND(Table1[[#This Row],[INVENTROY SIZING]]&lt;0,Table1[[#This Row],[Lead Time (days)]]&lt;30),TRUE,FALSE)</f>
        <v>0</v>
      </c>
      <c r="V1268" s="28">
        <v>0.77</v>
      </c>
      <c r="W1268" s="28">
        <f>1.65+SQRT((30)*Table1[[#This Row],[Demand variability (COV)]])+(V1268*Table1[[#This Row],[APU
(units)]])^2</f>
        <v>4144813.011880408</v>
      </c>
      <c r="X1268" s="28">
        <f>(Table1[[#This Row],[INVENTORY IN UNITS ON HAND]]-W1268)*Table1[[#This Row],[Std. Price ($)]]</f>
        <v>-26530291.818617433</v>
      </c>
      <c r="Y1268" s="28">
        <v>0.53</v>
      </c>
      <c r="Z1268" s="28">
        <v>16</v>
      </c>
    </row>
    <row r="1269" spans="1:26" x14ac:dyDescent="0.15">
      <c r="A1269" s="31">
        <v>81765.225426811623</v>
      </c>
      <c r="B1269" s="32">
        <v>7.0004</v>
      </c>
      <c r="C1269" s="32">
        <v>8262.204449195533</v>
      </c>
      <c r="D1269" s="32">
        <f>C1269/Table1[[#This Row],[Std. Price ($)]]</f>
        <v>1180.2474786005846</v>
      </c>
      <c r="E1269" s="28">
        <v>2644</v>
      </c>
      <c r="F1269" s="28">
        <f>Table1[[#This Row],[APU
(units)]]*(1+Table1[[#This Row],[APU Trend]])^0</f>
        <v>2644</v>
      </c>
      <c r="G1269" s="28">
        <f>Table1[[#This Row],[APU
(units)]]*(1+Table1[[#This Row],[APU Trend]])^1</f>
        <v>2379.6</v>
      </c>
      <c r="H1269" s="28">
        <f>Table1[[#This Row],[APU
(units)]]*(1+Table1[[#This Row],[APU Trend]])^2</f>
        <v>2141.6400000000003</v>
      </c>
      <c r="I1269" s="55">
        <f>Table1[[#This Row],[APU
(units)]]*(1+Table1[[#This Row],[APU Trend]])^3</f>
        <v>1927.4760000000003</v>
      </c>
      <c r="J1269" s="55">
        <f>Table1[[#This Row],[APU
(units)]]*(1+Table1[[#This Row],[APU Trend]])^4</f>
        <v>1734.7284000000004</v>
      </c>
      <c r="K1269" s="55">
        <f>Table1[[#This Row],[APU
(units)]]*(1+Table1[[#This Row],[APU Trend]])^5</f>
        <v>1561.2555600000005</v>
      </c>
      <c r="L1269" s="55">
        <f>Table1[[#This Row],[APU
(units)]]*(1+Table1[[#This Row],[APU Trend]])^6</f>
        <v>1405.1300040000003</v>
      </c>
      <c r="M1269" s="55">
        <f>Table1[[#This Row],[APU
(units)]]*(1+Table1[[#This Row],[APU Trend]])^7</f>
        <v>1264.6170036000003</v>
      </c>
      <c r="N1269" s="55">
        <f>Table1[[#This Row],[APU
(units)]]*(1+Table1[[#This Row],[APU Trend]])^8</f>
        <v>1138.1553032400004</v>
      </c>
      <c r="O1269" s="55">
        <f>Table1[[#This Row],[APU
(units)]]*(1+Table1[[#This Row],[APU Trend]])^9</f>
        <v>1024.3397729160004</v>
      </c>
      <c r="P1269" s="55">
        <f>Table1[[#This Row],[APU
(units)]]*(1+Table1[[#This Row],[APU Trend]])^10</f>
        <v>921.90579562440041</v>
      </c>
      <c r="Q1269" s="55">
        <f>Table1[[#This Row],[APU
(units)]]*(1+Table1[[#This Row],[APU Trend]])^11</f>
        <v>829.7152160619604</v>
      </c>
      <c r="R1269" s="55">
        <f>SUM(Table1[[#This Row],[Oct]:[September]])</f>
        <v>18972.563055442362</v>
      </c>
      <c r="S1269" s="55">
        <f>Table1[[#This Row],[On-Hand Stock ($)]]*Table1[[#This Row],[APU Trend]]</f>
        <v>-826.2204449195533</v>
      </c>
      <c r="T1269" s="87">
        <v>-0.1</v>
      </c>
      <c r="U1269" s="87" t="b">
        <f>IF(AND(Table1[[#This Row],[INVENTROY SIZING]]&lt;0,Table1[[#This Row],[Lead Time (days)]]&lt;30),TRUE,FALSE)</f>
        <v>1</v>
      </c>
      <c r="V1269" s="28">
        <v>0.77</v>
      </c>
      <c r="W1269" s="28">
        <f>1.65+SQRT((30)*Table1[[#This Row],[Demand variability (COV)]])+(V1269*Table1[[#This Row],[APU
(units)]])^2</f>
        <v>4144813.011880408</v>
      </c>
      <c r="X1269" s="28">
        <f>(Table1[[#This Row],[INVENTORY IN UNITS ON HAND]]-W1269)*Table1[[#This Row],[Std. Price ($)]]</f>
        <v>-29007086.803918414</v>
      </c>
      <c r="Y1269" s="28">
        <v>0.53</v>
      </c>
      <c r="Z1269" s="28">
        <v>16</v>
      </c>
    </row>
    <row r="1270" spans="1:26" x14ac:dyDescent="0.15">
      <c r="A1270" s="31">
        <v>72201.460640610021</v>
      </c>
      <c r="B1270" s="32">
        <v>6.6457394399999989</v>
      </c>
      <c r="C1270" s="32">
        <v>4209.9846108078336</v>
      </c>
      <c r="D1270" s="32">
        <f>C1270/Table1[[#This Row],[Std. Price ($)]]</f>
        <v>633.48625819850599</v>
      </c>
      <c r="E1270" s="28">
        <v>4034</v>
      </c>
      <c r="F1270" s="28">
        <f>Table1[[#This Row],[APU
(units)]]*(1+Table1[[#This Row],[APU Trend]])^0</f>
        <v>4034</v>
      </c>
      <c r="G1270" s="28">
        <f>Table1[[#This Row],[APU
(units)]]*(1+Table1[[#This Row],[APU Trend]])^1</f>
        <v>4840.8</v>
      </c>
      <c r="H1270" s="28">
        <f>Table1[[#This Row],[APU
(units)]]*(1+Table1[[#This Row],[APU Trend]])^2</f>
        <v>5808.96</v>
      </c>
      <c r="I1270" s="55">
        <f>Table1[[#This Row],[APU
(units)]]*(1+Table1[[#This Row],[APU Trend]])^3</f>
        <v>6970.7519999999995</v>
      </c>
      <c r="J1270" s="55">
        <f>Table1[[#This Row],[APU
(units)]]*(1+Table1[[#This Row],[APU Trend]])^4</f>
        <v>8364.902399999999</v>
      </c>
      <c r="K1270" s="55">
        <f>Table1[[#This Row],[APU
(units)]]*(1+Table1[[#This Row],[APU Trend]])^5</f>
        <v>10037.882879999999</v>
      </c>
      <c r="L1270" s="55">
        <f>Table1[[#This Row],[APU
(units)]]*(1+Table1[[#This Row],[APU Trend]])^6</f>
        <v>12045.459455999999</v>
      </c>
      <c r="M1270" s="55">
        <f>Table1[[#This Row],[APU
(units)]]*(1+Table1[[#This Row],[APU Trend]])^7</f>
        <v>14454.551347199998</v>
      </c>
      <c r="N1270" s="55">
        <f>Table1[[#This Row],[APU
(units)]]*(1+Table1[[#This Row],[APU Trend]])^8</f>
        <v>17345.461616639997</v>
      </c>
      <c r="O1270" s="55">
        <f>Table1[[#This Row],[APU
(units)]]*(1+Table1[[#This Row],[APU Trend]])^9</f>
        <v>20814.553939967998</v>
      </c>
      <c r="P1270" s="55">
        <f>Table1[[#This Row],[APU
(units)]]*(1+Table1[[#This Row],[APU Trend]])^10</f>
        <v>24977.464727961597</v>
      </c>
      <c r="Q1270" s="55">
        <f>Table1[[#This Row],[APU
(units)]]*(1+Table1[[#This Row],[APU Trend]])^11</f>
        <v>29972.957673553916</v>
      </c>
      <c r="R1270" s="55">
        <f>SUM(Table1[[#This Row],[Oct]:[September]])</f>
        <v>159667.74604132352</v>
      </c>
      <c r="S1270" s="55">
        <f>Table1[[#This Row],[On-Hand Stock ($)]]*Table1[[#This Row],[APU Trend]]</f>
        <v>841.99692216156677</v>
      </c>
      <c r="T1270" s="87">
        <v>0.2</v>
      </c>
      <c r="U1270" s="87" t="b">
        <f>IF(AND(Table1[[#This Row],[INVENTROY SIZING]]&lt;0,Table1[[#This Row],[Lead Time (days)]]&lt;30),TRUE,FALSE)</f>
        <v>0</v>
      </c>
      <c r="V1270" s="28">
        <v>0.77</v>
      </c>
      <c r="W1270" s="28">
        <f>1.65+SQRT((30)*Table1[[#This Row],[Demand variability (COV)]])+(V1270*Table1[[#This Row],[APU
(units)]])^2</f>
        <v>9648360.1551717315</v>
      </c>
      <c r="X1270" s="28">
        <f>(Table1[[#This Row],[INVENTORY IN UNITS ON HAND]]-W1270)*Table1[[#This Row],[Std. Price ($)]]</f>
        <v>-64116277.629938483</v>
      </c>
      <c r="Y1270" s="28">
        <v>0.62</v>
      </c>
      <c r="Z1270" s="28">
        <v>5</v>
      </c>
    </row>
    <row r="1271" spans="1:26" x14ac:dyDescent="0.15">
      <c r="A1271" s="31">
        <v>24000.844758409003</v>
      </c>
      <c r="B1271" s="32">
        <v>5.9391647299999999</v>
      </c>
      <c r="C1271" s="32">
        <v>24412.635683168424</v>
      </c>
      <c r="D1271" s="32">
        <f>C1271/Table1[[#This Row],[Std. Price ($)]]</f>
        <v>4110.4493296599339</v>
      </c>
      <c r="E1271" s="28">
        <v>2556</v>
      </c>
      <c r="F1271" s="28">
        <f>Table1[[#This Row],[APU
(units)]]*(1+Table1[[#This Row],[APU Trend]])^0</f>
        <v>2556</v>
      </c>
      <c r="G1271" s="28">
        <f>Table1[[#This Row],[APU
(units)]]*(1+Table1[[#This Row],[APU Trend]])^1</f>
        <v>3067.2</v>
      </c>
      <c r="H1271" s="28">
        <f>Table1[[#This Row],[APU
(units)]]*(1+Table1[[#This Row],[APU Trend]])^2</f>
        <v>3680.64</v>
      </c>
      <c r="I1271" s="55">
        <f>Table1[[#This Row],[APU
(units)]]*(1+Table1[[#This Row],[APU Trend]])^3</f>
        <v>4416.768</v>
      </c>
      <c r="J1271" s="55">
        <f>Table1[[#This Row],[APU
(units)]]*(1+Table1[[#This Row],[APU Trend]])^4</f>
        <v>5300.1215999999995</v>
      </c>
      <c r="K1271" s="55">
        <f>Table1[[#This Row],[APU
(units)]]*(1+Table1[[#This Row],[APU Trend]])^5</f>
        <v>6360.1459199999999</v>
      </c>
      <c r="L1271" s="55">
        <f>Table1[[#This Row],[APU
(units)]]*(1+Table1[[#This Row],[APU Trend]])^6</f>
        <v>7632.175103999999</v>
      </c>
      <c r="M1271" s="55">
        <f>Table1[[#This Row],[APU
(units)]]*(1+Table1[[#This Row],[APU Trend]])^7</f>
        <v>9158.6101247999995</v>
      </c>
      <c r="N1271" s="55">
        <f>Table1[[#This Row],[APU
(units)]]*(1+Table1[[#This Row],[APU Trend]])^8</f>
        <v>10990.332149759999</v>
      </c>
      <c r="O1271" s="55">
        <f>Table1[[#This Row],[APU
(units)]]*(1+Table1[[#This Row],[APU Trend]])^9</f>
        <v>13188.398579711999</v>
      </c>
      <c r="P1271" s="55">
        <f>Table1[[#This Row],[APU
(units)]]*(1+Table1[[#This Row],[APU Trend]])^10</f>
        <v>15826.078295654397</v>
      </c>
      <c r="Q1271" s="55">
        <f>Table1[[#This Row],[APU
(units)]]*(1+Table1[[#This Row],[APU Trend]])^11</f>
        <v>18991.293954785277</v>
      </c>
      <c r="R1271" s="55">
        <f>SUM(Table1[[#This Row],[Oct]:[September]])</f>
        <v>101167.76372871167</v>
      </c>
      <c r="S1271" s="55">
        <f>Table1[[#This Row],[On-Hand Stock ($)]]*Table1[[#This Row],[APU Trend]]</f>
        <v>4882.5271366336847</v>
      </c>
      <c r="T1271" s="87">
        <v>0.2</v>
      </c>
      <c r="U1271" s="87" t="b">
        <f>IF(AND(Table1[[#This Row],[INVENTROY SIZING]]&lt;0,Table1[[#This Row],[Lead Time (days)]]&lt;30),TRUE,FALSE)</f>
        <v>0</v>
      </c>
      <c r="V1271" s="28">
        <v>0.77</v>
      </c>
      <c r="W1271" s="28">
        <f>1.65+SQRT((30)*Table1[[#This Row],[Demand variability (COV)]])+(V1271*Table1[[#This Row],[APU
(units)]])^2</f>
        <v>3873502.1196146263</v>
      </c>
      <c r="X1271" s="28">
        <f>(Table1[[#This Row],[INVENTORY IN UNITS ON HAND]]-W1271)*Table1[[#This Row],[Std. Price ($)]]</f>
        <v>-22980954.534712262</v>
      </c>
      <c r="Y1271" s="28">
        <v>0.56999999999999995</v>
      </c>
      <c r="Z1271" s="28">
        <v>53</v>
      </c>
    </row>
    <row r="1272" spans="1:26" x14ac:dyDescent="0.15">
      <c r="A1272" s="31">
        <v>92370.949675849348</v>
      </c>
      <c r="B1272" s="32">
        <v>5.4339375199999997</v>
      </c>
      <c r="C1272" s="32">
        <v>13240.616410538669</v>
      </c>
      <c r="D1272" s="32">
        <f>C1272/Table1[[#This Row],[Std. Price ($)]]</f>
        <v>2436.6523100064405</v>
      </c>
      <c r="E1272" s="28">
        <v>4084</v>
      </c>
      <c r="F1272" s="28">
        <f>Table1[[#This Row],[APU
(units)]]*(1+Table1[[#This Row],[APU Trend]])^0</f>
        <v>4084</v>
      </c>
      <c r="G1272" s="28">
        <f>Table1[[#This Row],[APU
(units)]]*(1+Table1[[#This Row],[APU Trend]])^1</f>
        <v>1225.2000000000003</v>
      </c>
      <c r="H1272" s="28">
        <f>Table1[[#This Row],[APU
(units)]]*(1+Table1[[#This Row],[APU Trend]])^2</f>
        <v>367.56000000000012</v>
      </c>
      <c r="I1272" s="55">
        <f>Table1[[#This Row],[APU
(units)]]*(1+Table1[[#This Row],[APU Trend]])^3</f>
        <v>110.26800000000004</v>
      </c>
      <c r="J1272" s="55">
        <f>Table1[[#This Row],[APU
(units)]]*(1+Table1[[#This Row],[APU Trend]])^4</f>
        <v>33.080400000000019</v>
      </c>
      <c r="K1272" s="55">
        <f>Table1[[#This Row],[APU
(units)]]*(1+Table1[[#This Row],[APU Trend]])^5</f>
        <v>9.9241200000000074</v>
      </c>
      <c r="L1272" s="55">
        <f>Table1[[#This Row],[APU
(units)]]*(1+Table1[[#This Row],[APU Trend]])^6</f>
        <v>2.9772360000000022</v>
      </c>
      <c r="M1272" s="55">
        <f>Table1[[#This Row],[APU
(units)]]*(1+Table1[[#This Row],[APU Trend]])^7</f>
        <v>0.89317080000000093</v>
      </c>
      <c r="N1272" s="55">
        <f>Table1[[#This Row],[APU
(units)]]*(1+Table1[[#This Row],[APU Trend]])^8</f>
        <v>0.26795124000000031</v>
      </c>
      <c r="O1272" s="55">
        <f>Table1[[#This Row],[APU
(units)]]*(1+Table1[[#This Row],[APU Trend]])^9</f>
        <v>8.0385372000000108E-2</v>
      </c>
      <c r="P1272" s="55">
        <f>Table1[[#This Row],[APU
(units)]]*(1+Table1[[#This Row],[APU Trend]])^10</f>
        <v>2.4115611600000031E-2</v>
      </c>
      <c r="Q1272" s="55">
        <f>Table1[[#This Row],[APU
(units)]]*(1+Table1[[#This Row],[APU Trend]])^11</f>
        <v>7.2346834800000107E-3</v>
      </c>
      <c r="R1272" s="55">
        <f>SUM(Table1[[#This Row],[Oct]:[September]])</f>
        <v>5834.2826137070806</v>
      </c>
      <c r="S1272" s="55">
        <f>Table1[[#This Row],[On-Hand Stock ($)]]*Table1[[#This Row],[APU Trend]]</f>
        <v>-9268.4314873770672</v>
      </c>
      <c r="T1272" s="87">
        <v>-0.7</v>
      </c>
      <c r="U1272" s="87" t="b">
        <f>IF(AND(Table1[[#This Row],[INVENTROY SIZING]]&lt;0,Table1[[#This Row],[Lead Time (days)]]&lt;30),TRUE,FALSE)</f>
        <v>1</v>
      </c>
      <c r="V1272" s="28">
        <v>0.77</v>
      </c>
      <c r="W1272" s="28">
        <f>1.65+SQRT((30)*Table1[[#This Row],[Demand variability (COV)]])+(V1272*Table1[[#This Row],[APU
(units)]])^2</f>
        <v>9889019.9524000026</v>
      </c>
      <c r="X1272" s="28">
        <f>(Table1[[#This Row],[INVENTORY IN UNITS ON HAND]]-W1272)*Table1[[#This Row],[Std. Price ($)]]</f>
        <v>-53723075.938964449</v>
      </c>
      <c r="Y1272" s="28">
        <v>1.2</v>
      </c>
      <c r="Z1272" s="28">
        <v>11</v>
      </c>
    </row>
    <row r="1273" spans="1:26" x14ac:dyDescent="0.15">
      <c r="A1273" s="31">
        <v>34523.528362908859</v>
      </c>
      <c r="B1273" s="32">
        <v>14.28288</v>
      </c>
      <c r="C1273" s="32">
        <v>35574.354367814929</v>
      </c>
      <c r="D1273" s="32">
        <f>C1273/Table1[[#This Row],[Std. Price ($)]]</f>
        <v>2490.6989604207924</v>
      </c>
      <c r="E1273" s="28">
        <v>4278</v>
      </c>
      <c r="F1273" s="28">
        <f>Table1[[#This Row],[APU
(units)]]*(1+Table1[[#This Row],[APU Trend]])^0</f>
        <v>4278</v>
      </c>
      <c r="G1273" s="28">
        <f>Table1[[#This Row],[APU
(units)]]*(1+Table1[[#This Row],[APU Trend]])^1</f>
        <v>10695</v>
      </c>
      <c r="H1273" s="28">
        <f>Table1[[#This Row],[APU
(units)]]*(1+Table1[[#This Row],[APU Trend]])^2</f>
        <v>26737.5</v>
      </c>
      <c r="I1273" s="55">
        <f>Table1[[#This Row],[APU
(units)]]*(1+Table1[[#This Row],[APU Trend]])^3</f>
        <v>66843.75</v>
      </c>
      <c r="J1273" s="55">
        <f>Table1[[#This Row],[APU
(units)]]*(1+Table1[[#This Row],[APU Trend]])^4</f>
        <v>167109.375</v>
      </c>
      <c r="K1273" s="55">
        <f>Table1[[#This Row],[APU
(units)]]*(1+Table1[[#This Row],[APU Trend]])^5</f>
        <v>417773.4375</v>
      </c>
      <c r="L1273" s="55">
        <f>Table1[[#This Row],[APU
(units)]]*(1+Table1[[#This Row],[APU Trend]])^6</f>
        <v>1044433.59375</v>
      </c>
      <c r="M1273" s="55">
        <f>Table1[[#This Row],[APU
(units)]]*(1+Table1[[#This Row],[APU Trend]])^7</f>
        <v>2611083.984375</v>
      </c>
      <c r="N1273" s="55">
        <f>Table1[[#This Row],[APU
(units)]]*(1+Table1[[#This Row],[APU Trend]])^8</f>
        <v>6527709.9609375</v>
      </c>
      <c r="O1273" s="55">
        <f>Table1[[#This Row],[APU
(units)]]*(1+Table1[[#This Row],[APU Trend]])^9</f>
        <v>16319274.90234375</v>
      </c>
      <c r="P1273" s="55">
        <f>Table1[[#This Row],[APU
(units)]]*(1+Table1[[#This Row],[APU Trend]])^10</f>
        <v>40798187.255859375</v>
      </c>
      <c r="Q1273" s="55">
        <f>Table1[[#This Row],[APU
(units)]]*(1+Table1[[#This Row],[APU Trend]])^11</f>
        <v>101995468.13964844</v>
      </c>
      <c r="R1273" s="55">
        <f>SUM(Table1[[#This Row],[Oct]:[September]])</f>
        <v>169989594.89941406</v>
      </c>
      <c r="S1273" s="55">
        <f>Table1[[#This Row],[On-Hand Stock ($)]]*Table1[[#This Row],[APU Trend]]</f>
        <v>53361.531551722393</v>
      </c>
      <c r="T1273" s="87">
        <v>1.5</v>
      </c>
      <c r="U1273" s="87" t="b">
        <f>IF(AND(Table1[[#This Row],[INVENTROY SIZING]]&lt;0,Table1[[#This Row],[Lead Time (days)]]&lt;30),TRUE,FALSE)</f>
        <v>0</v>
      </c>
      <c r="V1273" s="28">
        <v>0.77</v>
      </c>
      <c r="W1273" s="28">
        <f>1.65+SQRT((30)*Table1[[#This Row],[Demand variability (COV)]])+(V1273*Table1[[#This Row],[APU
(units)]])^2</f>
        <v>10850836.958522359</v>
      </c>
      <c r="X1273" s="28">
        <f>(Table1[[#This Row],[INVENTORY IN UNITS ON HAND]]-W1273)*Table1[[#This Row],[Std. Price ($)]]</f>
        <v>-154945627.82377201</v>
      </c>
      <c r="Y1273" s="28">
        <v>0.54</v>
      </c>
      <c r="Z1273" s="28">
        <v>23</v>
      </c>
    </row>
    <row r="1274" spans="1:26" x14ac:dyDescent="0.15">
      <c r="A1274" s="31">
        <v>82315.406016752589</v>
      </c>
      <c r="B1274" s="32">
        <v>9.1901470499999984</v>
      </c>
      <c r="C1274" s="32">
        <v>17484.466265114144</v>
      </c>
      <c r="D1274" s="32">
        <f>C1274/Table1[[#This Row],[Std. Price ($)]]</f>
        <v>1902.5230140484148</v>
      </c>
      <c r="E1274" s="28">
        <v>3824</v>
      </c>
      <c r="F1274" s="28">
        <f>Table1[[#This Row],[APU
(units)]]*(1+Table1[[#This Row],[APU Trend]])^0</f>
        <v>3824</v>
      </c>
      <c r="G1274" s="28">
        <f>Table1[[#This Row],[APU
(units)]]*(1+Table1[[#This Row],[APU Trend]])^1</f>
        <v>4588.8</v>
      </c>
      <c r="H1274" s="28">
        <f>Table1[[#This Row],[APU
(units)]]*(1+Table1[[#This Row],[APU Trend]])^2</f>
        <v>5506.5599999999995</v>
      </c>
      <c r="I1274" s="55">
        <f>Table1[[#This Row],[APU
(units)]]*(1+Table1[[#This Row],[APU Trend]])^3</f>
        <v>6607.8720000000003</v>
      </c>
      <c r="J1274" s="55">
        <f>Table1[[#This Row],[APU
(units)]]*(1+Table1[[#This Row],[APU Trend]])^4</f>
        <v>7929.4463999999998</v>
      </c>
      <c r="K1274" s="55">
        <f>Table1[[#This Row],[APU
(units)]]*(1+Table1[[#This Row],[APU Trend]])^5</f>
        <v>9515.3356800000001</v>
      </c>
      <c r="L1274" s="55">
        <f>Table1[[#This Row],[APU
(units)]]*(1+Table1[[#This Row],[APU Trend]])^6</f>
        <v>11418.402816</v>
      </c>
      <c r="M1274" s="55">
        <f>Table1[[#This Row],[APU
(units)]]*(1+Table1[[#This Row],[APU Trend]])^7</f>
        <v>13702.083379199999</v>
      </c>
      <c r="N1274" s="55">
        <f>Table1[[#This Row],[APU
(units)]]*(1+Table1[[#This Row],[APU Trend]])^8</f>
        <v>16442.500055039996</v>
      </c>
      <c r="O1274" s="55">
        <f>Table1[[#This Row],[APU
(units)]]*(1+Table1[[#This Row],[APU Trend]])^9</f>
        <v>19731.000066047996</v>
      </c>
      <c r="P1274" s="55">
        <f>Table1[[#This Row],[APU
(units)]]*(1+Table1[[#This Row],[APU Trend]])^10</f>
        <v>23677.200079257596</v>
      </c>
      <c r="Q1274" s="55">
        <f>Table1[[#This Row],[APU
(units)]]*(1+Table1[[#This Row],[APU Trend]])^11</f>
        <v>28412.640095109116</v>
      </c>
      <c r="R1274" s="55">
        <f>SUM(Table1[[#This Row],[Oct]:[September]])</f>
        <v>151355.84057065472</v>
      </c>
      <c r="S1274" s="55">
        <f>Table1[[#This Row],[On-Hand Stock ($)]]*Table1[[#This Row],[APU Trend]]</f>
        <v>3496.893253022829</v>
      </c>
      <c r="T1274" s="87">
        <v>0.2</v>
      </c>
      <c r="U1274" s="87" t="b">
        <f>IF(AND(Table1[[#This Row],[INVENTROY SIZING]]&lt;0,Table1[[#This Row],[Lead Time (days)]]&lt;30),TRUE,FALSE)</f>
        <v>0</v>
      </c>
      <c r="V1274" s="28">
        <v>0.77</v>
      </c>
      <c r="W1274" s="28">
        <f>1.65+SQRT((30)*Table1[[#This Row],[Demand variability (COV)]])+(V1274*Table1[[#This Row],[APU
(units)]])^2</f>
        <v>8669966.6894465163</v>
      </c>
      <c r="X1274" s="28">
        <f>(Table1[[#This Row],[INVENTORY IN UNITS ON HAND]]-W1274)*Table1[[#This Row],[Std. Price ($)]]</f>
        <v>-79660784.328350037</v>
      </c>
      <c r="Y1274" s="28">
        <v>0.22</v>
      </c>
      <c r="Z1274" s="28">
        <v>30</v>
      </c>
    </row>
    <row r="1275" spans="1:26" x14ac:dyDescent="0.15">
      <c r="A1275" s="31">
        <v>38342.236350040737</v>
      </c>
      <c r="B1275" s="32">
        <v>5.85987875</v>
      </c>
      <c r="C1275" s="32">
        <v>3889.5474598695514</v>
      </c>
      <c r="D1275" s="32">
        <f>C1275/Table1[[#This Row],[Std. Price ($)]]</f>
        <v>663.75903424103296</v>
      </c>
      <c r="E1275" s="28">
        <v>2894</v>
      </c>
      <c r="F1275" s="28">
        <f>Table1[[#This Row],[APU
(units)]]*(1+Table1[[#This Row],[APU Trend]])^0</f>
        <v>2894</v>
      </c>
      <c r="G1275" s="28">
        <f>Table1[[#This Row],[APU
(units)]]*(1+Table1[[#This Row],[APU Trend]])^1</f>
        <v>1736.3999999999999</v>
      </c>
      <c r="H1275" s="28">
        <f>Table1[[#This Row],[APU
(units)]]*(1+Table1[[#This Row],[APU Trend]])^2</f>
        <v>1041.8399999999999</v>
      </c>
      <c r="I1275" s="55">
        <f>Table1[[#This Row],[APU
(units)]]*(1+Table1[[#This Row],[APU Trend]])^3</f>
        <v>625.10400000000004</v>
      </c>
      <c r="J1275" s="55">
        <f>Table1[[#This Row],[APU
(units)]]*(1+Table1[[#This Row],[APU Trend]])^4</f>
        <v>375.06239999999997</v>
      </c>
      <c r="K1275" s="55">
        <f>Table1[[#This Row],[APU
(units)]]*(1+Table1[[#This Row],[APU Trend]])^5</f>
        <v>225.03743999999998</v>
      </c>
      <c r="L1275" s="55">
        <f>Table1[[#This Row],[APU
(units)]]*(1+Table1[[#This Row],[APU Trend]])^6</f>
        <v>135.02246399999999</v>
      </c>
      <c r="M1275" s="55">
        <f>Table1[[#This Row],[APU
(units)]]*(1+Table1[[#This Row],[APU Trend]])^7</f>
        <v>81.013478399999997</v>
      </c>
      <c r="N1275" s="55">
        <f>Table1[[#This Row],[APU
(units)]]*(1+Table1[[#This Row],[APU Trend]])^8</f>
        <v>48.608087039999994</v>
      </c>
      <c r="O1275" s="55">
        <f>Table1[[#This Row],[APU
(units)]]*(1+Table1[[#This Row],[APU Trend]])^9</f>
        <v>29.164852223999997</v>
      </c>
      <c r="P1275" s="55">
        <f>Table1[[#This Row],[APU
(units)]]*(1+Table1[[#This Row],[APU Trend]])^10</f>
        <v>17.498911334399999</v>
      </c>
      <c r="Q1275" s="55">
        <f>Table1[[#This Row],[APU
(units)]]*(1+Table1[[#This Row],[APU Trend]])^11</f>
        <v>10.499346800639998</v>
      </c>
      <c r="R1275" s="55">
        <f>SUM(Table1[[#This Row],[Oct]:[September]])</f>
        <v>7219.2509797990397</v>
      </c>
      <c r="S1275" s="55">
        <f>Table1[[#This Row],[On-Hand Stock ($)]]*Table1[[#This Row],[APU Trend]]</f>
        <v>-1555.8189839478207</v>
      </c>
      <c r="T1275" s="87">
        <v>-0.4</v>
      </c>
      <c r="U1275" s="87" t="b">
        <f>IF(AND(Table1[[#This Row],[INVENTROY SIZING]]&lt;0,Table1[[#This Row],[Lead Time (days)]]&lt;30),TRUE,FALSE)</f>
        <v>1</v>
      </c>
      <c r="V1275" s="28">
        <v>0.77</v>
      </c>
      <c r="W1275" s="28">
        <f>1.65+SQRT((30)*Table1[[#This Row],[Demand variability (COV)]])+(V1275*Table1[[#This Row],[APU
(units)]])^2</f>
        <v>4965683.0240835324</v>
      </c>
      <c r="X1275" s="28">
        <f>(Table1[[#This Row],[INVENTORY IN UNITS ON HAND]]-W1275)*Table1[[#This Row],[Std. Price ($)]]</f>
        <v>-29094410.884602964</v>
      </c>
      <c r="Y1275" s="28">
        <v>0.52</v>
      </c>
      <c r="Z1275" s="28">
        <v>8</v>
      </c>
    </row>
    <row r="1276" spans="1:26" x14ac:dyDescent="0.15">
      <c r="A1276" s="31">
        <v>5955.4455237517677</v>
      </c>
      <c r="B1276" s="32">
        <v>16.893159739999998</v>
      </c>
      <c r="C1276" s="32">
        <v>5217.5180813804</v>
      </c>
      <c r="D1276" s="32">
        <f>C1276/Table1[[#This Row],[Std. Price ($)]]</f>
        <v>308.85388889245183</v>
      </c>
      <c r="E1276" s="28">
        <v>5166</v>
      </c>
      <c r="F1276" s="28">
        <f>Table1[[#This Row],[APU
(units)]]*(1+Table1[[#This Row],[APU Trend]])^0</f>
        <v>5166</v>
      </c>
      <c r="G1276" s="28">
        <f>Table1[[#This Row],[APU
(units)]]*(1+Table1[[#This Row],[APU Trend]])^1</f>
        <v>3099.6</v>
      </c>
      <c r="H1276" s="28">
        <f>Table1[[#This Row],[APU
(units)]]*(1+Table1[[#This Row],[APU Trend]])^2</f>
        <v>1859.76</v>
      </c>
      <c r="I1276" s="55">
        <f>Table1[[#This Row],[APU
(units)]]*(1+Table1[[#This Row],[APU Trend]])^3</f>
        <v>1115.856</v>
      </c>
      <c r="J1276" s="55">
        <f>Table1[[#This Row],[APU
(units)]]*(1+Table1[[#This Row],[APU Trend]])^4</f>
        <v>669.5136</v>
      </c>
      <c r="K1276" s="55">
        <f>Table1[[#This Row],[APU
(units)]]*(1+Table1[[#This Row],[APU Trend]])^5</f>
        <v>401.70815999999996</v>
      </c>
      <c r="L1276" s="55">
        <f>Table1[[#This Row],[APU
(units)]]*(1+Table1[[#This Row],[APU Trend]])^6</f>
        <v>241.02489599999998</v>
      </c>
      <c r="M1276" s="55">
        <f>Table1[[#This Row],[APU
(units)]]*(1+Table1[[#This Row],[APU Trend]])^7</f>
        <v>144.61493759999999</v>
      </c>
      <c r="N1276" s="55">
        <f>Table1[[#This Row],[APU
(units)]]*(1+Table1[[#This Row],[APU Trend]])^8</f>
        <v>86.768962559999991</v>
      </c>
      <c r="O1276" s="55">
        <f>Table1[[#This Row],[APU
(units)]]*(1+Table1[[#This Row],[APU Trend]])^9</f>
        <v>52.061377535999995</v>
      </c>
      <c r="P1276" s="55">
        <f>Table1[[#This Row],[APU
(units)]]*(1+Table1[[#This Row],[APU Trend]])^10</f>
        <v>31.236826521599994</v>
      </c>
      <c r="Q1276" s="55">
        <f>Table1[[#This Row],[APU
(units)]]*(1+Table1[[#This Row],[APU Trend]])^11</f>
        <v>18.742095912959996</v>
      </c>
      <c r="R1276" s="55">
        <f>SUM(Table1[[#This Row],[Oct]:[September]])</f>
        <v>12886.886856130559</v>
      </c>
      <c r="S1276" s="55">
        <f>Table1[[#This Row],[On-Hand Stock ($)]]*Table1[[#This Row],[APU Trend]]</f>
        <v>-2087.0072325521601</v>
      </c>
      <c r="T1276" s="87">
        <v>-0.4</v>
      </c>
      <c r="U1276" s="87" t="b">
        <f>IF(AND(Table1[[#This Row],[INVENTROY SIZING]]&lt;0,Table1[[#This Row],[Lead Time (days)]]&lt;30),TRUE,FALSE)</f>
        <v>1</v>
      </c>
      <c r="V1276" s="28">
        <v>0.77</v>
      </c>
      <c r="W1276" s="28">
        <f>1.65+SQRT((30)*Table1[[#This Row],[Demand variability (COV)]])+(V1276*Table1[[#This Row],[APU
(units)]])^2</f>
        <v>15823058.119035916</v>
      </c>
      <c r="X1276" s="28">
        <f>(Table1[[#This Row],[INVENTORY IN UNITS ON HAND]]-W1276)*Table1[[#This Row],[Std. Price ($)]]</f>
        <v>-267296230.86209628</v>
      </c>
      <c r="Y1276" s="28">
        <v>0.68</v>
      </c>
      <c r="Z1276" s="28">
        <v>2</v>
      </c>
    </row>
    <row r="1277" spans="1:26" x14ac:dyDescent="0.15">
      <c r="A1277" s="31">
        <v>38880.525137878227</v>
      </c>
      <c r="B1277" s="32">
        <v>6.50816266</v>
      </c>
      <c r="C1277" s="32">
        <v>19081.226324018033</v>
      </c>
      <c r="D1277" s="32">
        <f>C1277/Table1[[#This Row],[Std. Price ($)]]</f>
        <v>2931.8914294035226</v>
      </c>
      <c r="E1277" s="28">
        <v>3994</v>
      </c>
      <c r="F1277" s="28">
        <f>Table1[[#This Row],[APU
(units)]]*(1+Table1[[#This Row],[APU Trend]])^0</f>
        <v>3994</v>
      </c>
      <c r="G1277" s="28">
        <f>Table1[[#This Row],[APU
(units)]]*(1+Table1[[#This Row],[APU Trend]])^1</f>
        <v>4792.8</v>
      </c>
      <c r="H1277" s="28">
        <f>Table1[[#This Row],[APU
(units)]]*(1+Table1[[#This Row],[APU Trend]])^2</f>
        <v>5751.36</v>
      </c>
      <c r="I1277" s="55">
        <f>Table1[[#This Row],[APU
(units)]]*(1+Table1[[#This Row],[APU Trend]])^3</f>
        <v>6901.6319999999996</v>
      </c>
      <c r="J1277" s="55">
        <f>Table1[[#This Row],[APU
(units)]]*(1+Table1[[#This Row],[APU Trend]])^4</f>
        <v>8281.9583999999995</v>
      </c>
      <c r="K1277" s="55">
        <f>Table1[[#This Row],[APU
(units)]]*(1+Table1[[#This Row],[APU Trend]])^5</f>
        <v>9938.3500800000002</v>
      </c>
      <c r="L1277" s="55">
        <f>Table1[[#This Row],[APU
(units)]]*(1+Table1[[#This Row],[APU Trend]])^6</f>
        <v>11926.020095999998</v>
      </c>
      <c r="M1277" s="55">
        <f>Table1[[#This Row],[APU
(units)]]*(1+Table1[[#This Row],[APU Trend]])^7</f>
        <v>14311.224115199999</v>
      </c>
      <c r="N1277" s="55">
        <f>Table1[[#This Row],[APU
(units)]]*(1+Table1[[#This Row],[APU Trend]])^8</f>
        <v>17173.468938239996</v>
      </c>
      <c r="O1277" s="55">
        <f>Table1[[#This Row],[APU
(units)]]*(1+Table1[[#This Row],[APU Trend]])^9</f>
        <v>20608.162725887996</v>
      </c>
      <c r="P1277" s="55">
        <f>Table1[[#This Row],[APU
(units)]]*(1+Table1[[#This Row],[APU Trend]])^10</f>
        <v>24729.795271065595</v>
      </c>
      <c r="Q1277" s="55">
        <f>Table1[[#This Row],[APU
(units)]]*(1+Table1[[#This Row],[APU Trend]])^11</f>
        <v>29675.754325278715</v>
      </c>
      <c r="R1277" s="55">
        <f>SUM(Table1[[#This Row],[Oct]:[September]])</f>
        <v>158084.52595167229</v>
      </c>
      <c r="S1277" s="55">
        <f>Table1[[#This Row],[On-Hand Stock ($)]]*Table1[[#This Row],[APU Trend]]</f>
        <v>3816.2452648036069</v>
      </c>
      <c r="T1277" s="87">
        <v>0.2</v>
      </c>
      <c r="U1277" s="87" t="b">
        <f>IF(AND(Table1[[#This Row],[INVENTROY SIZING]]&lt;0,Table1[[#This Row],[Lead Time (days)]]&lt;30),TRUE,FALSE)</f>
        <v>0</v>
      </c>
      <c r="V1277" s="28">
        <v>0.77</v>
      </c>
      <c r="W1277" s="28">
        <f>1.65+SQRT((30)*Table1[[#This Row],[Demand variability (COV)]])+(V1277*Table1[[#This Row],[APU
(units)]])^2</f>
        <v>9457967.034770349</v>
      </c>
      <c r="X1277" s="28">
        <f>(Table1[[#This Row],[INVENTORY IN UNITS ON HAND]]-W1277)*Table1[[#This Row],[Std. Price ($)]]</f>
        <v>-61534906.668879285</v>
      </c>
      <c r="Y1277" s="28">
        <v>0.35</v>
      </c>
      <c r="Z1277" s="28">
        <v>33</v>
      </c>
    </row>
    <row r="1278" spans="1:26" x14ac:dyDescent="0.15">
      <c r="A1278" s="31">
        <v>56336.008664678353</v>
      </c>
      <c r="B1278" s="32">
        <v>6.5501899999999997</v>
      </c>
      <c r="C1278" s="32">
        <v>14472.654046902628</v>
      </c>
      <c r="D1278" s="32">
        <f>C1278/Table1[[#This Row],[Std. Price ($)]]</f>
        <v>2209.5014109365725</v>
      </c>
      <c r="E1278" s="28">
        <v>3986</v>
      </c>
      <c r="F1278" s="28">
        <f>Table1[[#This Row],[APU
(units)]]*(1+Table1[[#This Row],[APU Trend]])^0</f>
        <v>3986</v>
      </c>
      <c r="G1278" s="28">
        <f>Table1[[#This Row],[APU
(units)]]*(1+Table1[[#This Row],[APU Trend]])^1</f>
        <v>9965</v>
      </c>
      <c r="H1278" s="28">
        <f>Table1[[#This Row],[APU
(units)]]*(1+Table1[[#This Row],[APU Trend]])^2</f>
        <v>24912.5</v>
      </c>
      <c r="I1278" s="55">
        <f>Table1[[#This Row],[APU
(units)]]*(1+Table1[[#This Row],[APU Trend]])^3</f>
        <v>62281.25</v>
      </c>
      <c r="J1278" s="55">
        <f>Table1[[#This Row],[APU
(units)]]*(1+Table1[[#This Row],[APU Trend]])^4</f>
        <v>155703.125</v>
      </c>
      <c r="K1278" s="55">
        <f>Table1[[#This Row],[APU
(units)]]*(1+Table1[[#This Row],[APU Trend]])^5</f>
        <v>389257.8125</v>
      </c>
      <c r="L1278" s="55">
        <f>Table1[[#This Row],[APU
(units)]]*(1+Table1[[#This Row],[APU Trend]])^6</f>
        <v>973144.53125</v>
      </c>
      <c r="M1278" s="55">
        <f>Table1[[#This Row],[APU
(units)]]*(1+Table1[[#This Row],[APU Trend]])^7</f>
        <v>2432861.328125</v>
      </c>
      <c r="N1278" s="55">
        <f>Table1[[#This Row],[APU
(units)]]*(1+Table1[[#This Row],[APU Trend]])^8</f>
        <v>6082153.3203125</v>
      </c>
      <c r="O1278" s="55">
        <f>Table1[[#This Row],[APU
(units)]]*(1+Table1[[#This Row],[APU Trend]])^9</f>
        <v>15205383.30078125</v>
      </c>
      <c r="P1278" s="55">
        <f>Table1[[#This Row],[APU
(units)]]*(1+Table1[[#This Row],[APU Trend]])^10</f>
        <v>38013458.251953125</v>
      </c>
      <c r="Q1278" s="55">
        <f>Table1[[#This Row],[APU
(units)]]*(1+Table1[[#This Row],[APU Trend]])^11</f>
        <v>95033645.629882812</v>
      </c>
      <c r="R1278" s="55">
        <f>SUM(Table1[[#This Row],[Oct]:[September]])</f>
        <v>158386752.04980469</v>
      </c>
      <c r="S1278" s="55">
        <f>Table1[[#This Row],[On-Hand Stock ($)]]*Table1[[#This Row],[APU Trend]]</f>
        <v>21708.981070353941</v>
      </c>
      <c r="T1278" s="87">
        <v>1.5</v>
      </c>
      <c r="U1278" s="87" t="b">
        <f>IF(AND(Table1[[#This Row],[INVENTROY SIZING]]&lt;0,Table1[[#This Row],[Lead Time (days)]]&lt;30),TRUE,FALSE)</f>
        <v>0</v>
      </c>
      <c r="V1278" s="28">
        <v>1</v>
      </c>
      <c r="W1278" s="28">
        <f>1.65+SQRT((30)*Table1[[#This Row],[Demand variability (COV)]])+(V1278*Table1[[#This Row],[APU
(units)]])^2</f>
        <v>15888200.219046516</v>
      </c>
      <c r="X1278" s="28">
        <f>(Table1[[#This Row],[INVENTORY IN UNITS ON HAND]]-W1278)*Table1[[#This Row],[Std. Price ($)]]</f>
        <v>-104056257.5387494</v>
      </c>
      <c r="Y1278" s="28">
        <v>0.22</v>
      </c>
      <c r="Z1278" s="28">
        <v>38</v>
      </c>
    </row>
    <row r="1279" spans="1:26" x14ac:dyDescent="0.15">
      <c r="A1279" s="31">
        <v>32535.362674834323</v>
      </c>
      <c r="B1279" s="32">
        <v>6.9390729699999998</v>
      </c>
      <c r="C1279" s="32">
        <v>28362.674743790009</v>
      </c>
      <c r="D1279" s="32">
        <f>C1279/Table1[[#This Row],[Std. Price ($)]]</f>
        <v>4087.3867253466869</v>
      </c>
      <c r="E1279" s="28">
        <v>3986</v>
      </c>
      <c r="F1279" s="28">
        <f>Table1[[#This Row],[APU
(units)]]*(1+Table1[[#This Row],[APU Trend]])^0</f>
        <v>3986</v>
      </c>
      <c r="G1279" s="28">
        <f>Table1[[#This Row],[APU
(units)]]*(1+Table1[[#This Row],[APU Trend]])^1</f>
        <v>7174.8</v>
      </c>
      <c r="H1279" s="28">
        <f>Table1[[#This Row],[APU
(units)]]*(1+Table1[[#This Row],[APU Trend]])^2</f>
        <v>12914.640000000001</v>
      </c>
      <c r="I1279" s="55">
        <f>Table1[[#This Row],[APU
(units)]]*(1+Table1[[#This Row],[APU Trend]])^3</f>
        <v>23246.352000000003</v>
      </c>
      <c r="J1279" s="55">
        <f>Table1[[#This Row],[APU
(units)]]*(1+Table1[[#This Row],[APU Trend]])^4</f>
        <v>41843.433600000011</v>
      </c>
      <c r="K1279" s="55">
        <f>Table1[[#This Row],[APU
(units)]]*(1+Table1[[#This Row],[APU Trend]])^5</f>
        <v>75318.180480000025</v>
      </c>
      <c r="L1279" s="55">
        <f>Table1[[#This Row],[APU
(units)]]*(1+Table1[[#This Row],[APU Trend]])^6</f>
        <v>135572.72486400005</v>
      </c>
      <c r="M1279" s="55">
        <f>Table1[[#This Row],[APU
(units)]]*(1+Table1[[#This Row],[APU Trend]])^7</f>
        <v>244030.90475520006</v>
      </c>
      <c r="N1279" s="55">
        <f>Table1[[#This Row],[APU
(units)]]*(1+Table1[[#This Row],[APU Trend]])^8</f>
        <v>439255.62855936016</v>
      </c>
      <c r="O1279" s="55">
        <f>Table1[[#This Row],[APU
(units)]]*(1+Table1[[#This Row],[APU Trend]])^9</f>
        <v>790660.13140684832</v>
      </c>
      <c r="P1279" s="55">
        <f>Table1[[#This Row],[APU
(units)]]*(1+Table1[[#This Row],[APU Trend]])^10</f>
        <v>1423188.236532327</v>
      </c>
      <c r="Q1279" s="55">
        <f>Table1[[#This Row],[APU
(units)]]*(1+Table1[[#This Row],[APU Trend]])^11</f>
        <v>2561738.825758189</v>
      </c>
      <c r="R1279" s="55">
        <f>SUM(Table1[[#This Row],[Oct]:[September]])</f>
        <v>5758929.8579559242</v>
      </c>
      <c r="S1279" s="55">
        <f>Table1[[#This Row],[On-Hand Stock ($)]]*Table1[[#This Row],[APU Trend]]</f>
        <v>22690.13979503201</v>
      </c>
      <c r="T1279" s="87">
        <v>0.8</v>
      </c>
      <c r="U1279" s="87" t="b">
        <f>IF(AND(Table1[[#This Row],[INVENTROY SIZING]]&lt;0,Table1[[#This Row],[Lead Time (days)]]&lt;30),TRUE,FALSE)</f>
        <v>0</v>
      </c>
      <c r="V1279" s="28">
        <v>1</v>
      </c>
      <c r="W1279" s="28">
        <f>1.65+SQRT((30)*Table1[[#This Row],[Demand variability (COV)]])+(V1279*Table1[[#This Row],[APU
(units)]])^2</f>
        <v>15888200.219046516</v>
      </c>
      <c r="X1279" s="28">
        <f>(Table1[[#This Row],[INVENTORY IN UNITS ON HAND]]-W1279)*Table1[[#This Row],[Std. Price ($)]]</f>
        <v>-110221018.00718996</v>
      </c>
      <c r="Y1279" s="28">
        <v>0.22</v>
      </c>
      <c r="Z1279" s="28">
        <v>72</v>
      </c>
    </row>
    <row r="1280" spans="1:26" x14ac:dyDescent="0.15">
      <c r="A1280" s="31">
        <v>747.61570176660189</v>
      </c>
      <c r="B1280" s="32">
        <v>5.2075235999999991</v>
      </c>
      <c r="C1280" s="32">
        <v>34245.974848957892</v>
      </c>
      <c r="D1280" s="32">
        <f>C1280/Table1[[#This Row],[Std. Price ($)]]</f>
        <v>6576.2495726294737</v>
      </c>
      <c r="E1280" s="28">
        <v>3986</v>
      </c>
      <c r="F1280" s="28">
        <f>Table1[[#This Row],[APU
(units)]]*(1+Table1[[#This Row],[APU Trend]])^0</f>
        <v>3986</v>
      </c>
      <c r="G1280" s="28">
        <f>Table1[[#This Row],[APU
(units)]]*(1+Table1[[#This Row],[APU Trend]])^1</f>
        <v>9965</v>
      </c>
      <c r="H1280" s="28">
        <f>Table1[[#This Row],[APU
(units)]]*(1+Table1[[#This Row],[APU Trend]])^2</f>
        <v>24912.5</v>
      </c>
      <c r="I1280" s="55">
        <f>Table1[[#This Row],[APU
(units)]]*(1+Table1[[#This Row],[APU Trend]])^3</f>
        <v>62281.25</v>
      </c>
      <c r="J1280" s="55">
        <f>Table1[[#This Row],[APU
(units)]]*(1+Table1[[#This Row],[APU Trend]])^4</f>
        <v>155703.125</v>
      </c>
      <c r="K1280" s="55">
        <f>Table1[[#This Row],[APU
(units)]]*(1+Table1[[#This Row],[APU Trend]])^5</f>
        <v>389257.8125</v>
      </c>
      <c r="L1280" s="55">
        <f>Table1[[#This Row],[APU
(units)]]*(1+Table1[[#This Row],[APU Trend]])^6</f>
        <v>973144.53125</v>
      </c>
      <c r="M1280" s="55">
        <f>Table1[[#This Row],[APU
(units)]]*(1+Table1[[#This Row],[APU Trend]])^7</f>
        <v>2432861.328125</v>
      </c>
      <c r="N1280" s="55">
        <f>Table1[[#This Row],[APU
(units)]]*(1+Table1[[#This Row],[APU Trend]])^8</f>
        <v>6082153.3203125</v>
      </c>
      <c r="O1280" s="55">
        <f>Table1[[#This Row],[APU
(units)]]*(1+Table1[[#This Row],[APU Trend]])^9</f>
        <v>15205383.30078125</v>
      </c>
      <c r="P1280" s="55">
        <f>Table1[[#This Row],[APU
(units)]]*(1+Table1[[#This Row],[APU Trend]])^10</f>
        <v>38013458.251953125</v>
      </c>
      <c r="Q1280" s="55">
        <f>Table1[[#This Row],[APU
(units)]]*(1+Table1[[#This Row],[APU Trend]])^11</f>
        <v>95033645.629882812</v>
      </c>
      <c r="R1280" s="55">
        <f>SUM(Table1[[#This Row],[Oct]:[September]])</f>
        <v>158386752.04980469</v>
      </c>
      <c r="S1280" s="55">
        <f>Table1[[#This Row],[On-Hand Stock ($)]]*Table1[[#This Row],[APU Trend]]</f>
        <v>51368.962273436839</v>
      </c>
      <c r="T1280" s="87">
        <v>1.5</v>
      </c>
      <c r="U1280" s="87" t="b">
        <f>IF(AND(Table1[[#This Row],[INVENTROY SIZING]]&lt;0,Table1[[#This Row],[Lead Time (days)]]&lt;30),TRUE,FALSE)</f>
        <v>0</v>
      </c>
      <c r="V1280" s="28">
        <v>1</v>
      </c>
      <c r="W1280" s="28">
        <f>1.65+SQRT((30)*Table1[[#This Row],[Demand variability (COV)]])+(V1280*Table1[[#This Row],[APU
(units)]])^2</f>
        <v>15888200.219046516</v>
      </c>
      <c r="X1280" s="28">
        <f>(Table1[[#This Row],[INVENTORY IN UNITS ON HAND]]-W1280)*Table1[[#This Row],[Std. Price ($)]]</f>
        <v>-82703931.62736094</v>
      </c>
      <c r="Y1280" s="28">
        <v>0.22</v>
      </c>
      <c r="Z1280" s="28">
        <v>102</v>
      </c>
    </row>
    <row r="1281" spans="1:26" x14ac:dyDescent="0.15">
      <c r="A1281" s="31">
        <v>72476.040792193759</v>
      </c>
      <c r="B1281" s="32">
        <v>13.119501239999998</v>
      </c>
      <c r="C1281" s="32">
        <v>31282.807581955338</v>
      </c>
      <c r="D1281" s="32">
        <f>C1281/Table1[[#This Row],[Std. Price ($)]]</f>
        <v>2384.450979476057</v>
      </c>
      <c r="E1281" s="28">
        <v>3986</v>
      </c>
      <c r="F1281" s="28">
        <f>Table1[[#This Row],[APU
(units)]]*(1+Table1[[#This Row],[APU Trend]])^0</f>
        <v>3986</v>
      </c>
      <c r="G1281" s="28">
        <f>Table1[[#This Row],[APU
(units)]]*(1+Table1[[#This Row],[APU Trend]])^1</f>
        <v>4783.2</v>
      </c>
      <c r="H1281" s="28">
        <f>Table1[[#This Row],[APU
(units)]]*(1+Table1[[#This Row],[APU Trend]])^2</f>
        <v>5739.84</v>
      </c>
      <c r="I1281" s="55">
        <f>Table1[[#This Row],[APU
(units)]]*(1+Table1[[#This Row],[APU Trend]])^3</f>
        <v>6887.808</v>
      </c>
      <c r="J1281" s="55">
        <f>Table1[[#This Row],[APU
(units)]]*(1+Table1[[#This Row],[APU Trend]])^4</f>
        <v>8265.3696</v>
      </c>
      <c r="K1281" s="55">
        <f>Table1[[#This Row],[APU
(units)]]*(1+Table1[[#This Row],[APU Trend]])^5</f>
        <v>9918.4435199999989</v>
      </c>
      <c r="L1281" s="55">
        <f>Table1[[#This Row],[APU
(units)]]*(1+Table1[[#This Row],[APU Trend]])^6</f>
        <v>11902.132223999999</v>
      </c>
      <c r="M1281" s="55">
        <f>Table1[[#This Row],[APU
(units)]]*(1+Table1[[#This Row],[APU Trend]])^7</f>
        <v>14282.558668799998</v>
      </c>
      <c r="N1281" s="55">
        <f>Table1[[#This Row],[APU
(units)]]*(1+Table1[[#This Row],[APU Trend]])^8</f>
        <v>17139.070402559999</v>
      </c>
      <c r="O1281" s="55">
        <f>Table1[[#This Row],[APU
(units)]]*(1+Table1[[#This Row],[APU Trend]])^9</f>
        <v>20566.884483071997</v>
      </c>
      <c r="P1281" s="55">
        <f>Table1[[#This Row],[APU
(units)]]*(1+Table1[[#This Row],[APU Trend]])^10</f>
        <v>24680.261379686395</v>
      </c>
      <c r="Q1281" s="55">
        <f>Table1[[#This Row],[APU
(units)]]*(1+Table1[[#This Row],[APU Trend]])^11</f>
        <v>29616.313655623675</v>
      </c>
      <c r="R1281" s="55">
        <f>SUM(Table1[[#This Row],[Oct]:[September]])</f>
        <v>157767.88193374206</v>
      </c>
      <c r="S1281" s="55">
        <f>Table1[[#This Row],[On-Hand Stock ($)]]*Table1[[#This Row],[APU Trend]]</f>
        <v>6256.5615163910679</v>
      </c>
      <c r="T1281" s="87">
        <v>0.2</v>
      </c>
      <c r="U1281" s="87" t="b">
        <f>IF(AND(Table1[[#This Row],[INVENTROY SIZING]]&lt;0,Table1[[#This Row],[Lead Time (days)]]&lt;30),TRUE,FALSE)</f>
        <v>0</v>
      </c>
      <c r="V1281" s="28">
        <v>1</v>
      </c>
      <c r="W1281" s="28">
        <f>1.65+SQRT((30)*Table1[[#This Row],[Demand variability (COV)]])+(V1281*Table1[[#This Row],[APU
(units)]])^2</f>
        <v>15888200.219046516</v>
      </c>
      <c r="X1281" s="28">
        <f>(Table1[[#This Row],[INVENTORY IN UNITS ON HAND]]-W1281)*Table1[[#This Row],[Std. Price ($)]]</f>
        <v>-208413979.66756704</v>
      </c>
      <c r="Y1281" s="28">
        <v>0.22</v>
      </c>
      <c r="Z1281" s="28">
        <v>52</v>
      </c>
    </row>
    <row r="1282" spans="1:26" x14ac:dyDescent="0.15">
      <c r="A1282" s="31">
        <v>74396.479755158944</v>
      </c>
      <c r="B1282" s="32">
        <v>18.45166335</v>
      </c>
      <c r="C1282" s="32">
        <v>45283.8812577836</v>
      </c>
      <c r="D1282" s="32">
        <f>C1282/Table1[[#This Row],[Std. Price ($)]]</f>
        <v>2454.1896521097974</v>
      </c>
      <c r="E1282" s="28">
        <v>3986</v>
      </c>
      <c r="F1282" s="28">
        <f>Table1[[#This Row],[APU
(units)]]*(1+Table1[[#This Row],[APU Trend]])^0</f>
        <v>3986</v>
      </c>
      <c r="G1282" s="28">
        <f>Table1[[#This Row],[APU
(units)]]*(1+Table1[[#This Row],[APU Trend]])^1</f>
        <v>2391.6</v>
      </c>
      <c r="H1282" s="28">
        <f>Table1[[#This Row],[APU
(units)]]*(1+Table1[[#This Row],[APU Trend]])^2</f>
        <v>1434.96</v>
      </c>
      <c r="I1282" s="55">
        <f>Table1[[#This Row],[APU
(units)]]*(1+Table1[[#This Row],[APU Trend]])^3</f>
        <v>860.976</v>
      </c>
      <c r="J1282" s="55">
        <f>Table1[[#This Row],[APU
(units)]]*(1+Table1[[#This Row],[APU Trend]])^4</f>
        <v>516.5856</v>
      </c>
      <c r="K1282" s="55">
        <f>Table1[[#This Row],[APU
(units)]]*(1+Table1[[#This Row],[APU Trend]])^5</f>
        <v>309.95135999999997</v>
      </c>
      <c r="L1282" s="55">
        <f>Table1[[#This Row],[APU
(units)]]*(1+Table1[[#This Row],[APU Trend]])^6</f>
        <v>185.97081599999999</v>
      </c>
      <c r="M1282" s="55">
        <f>Table1[[#This Row],[APU
(units)]]*(1+Table1[[#This Row],[APU Trend]])^7</f>
        <v>111.58248959999999</v>
      </c>
      <c r="N1282" s="55">
        <f>Table1[[#This Row],[APU
(units)]]*(1+Table1[[#This Row],[APU Trend]])^8</f>
        <v>66.949493759999996</v>
      </c>
      <c r="O1282" s="55">
        <f>Table1[[#This Row],[APU
(units)]]*(1+Table1[[#This Row],[APU Trend]])^9</f>
        <v>40.169696255999995</v>
      </c>
      <c r="P1282" s="55">
        <f>Table1[[#This Row],[APU
(units)]]*(1+Table1[[#This Row],[APU Trend]])^10</f>
        <v>24.101817753599995</v>
      </c>
      <c r="Q1282" s="55">
        <f>Table1[[#This Row],[APU
(units)]]*(1+Table1[[#This Row],[APU Trend]])^11</f>
        <v>14.461090652159998</v>
      </c>
      <c r="R1282" s="55">
        <f>SUM(Table1[[#This Row],[Oct]:[September]])</f>
        <v>9943.3083640217574</v>
      </c>
      <c r="S1282" s="55">
        <f>Table1[[#This Row],[On-Hand Stock ($)]]*Table1[[#This Row],[APU Trend]]</f>
        <v>-18113.552503113442</v>
      </c>
      <c r="T1282" s="87">
        <v>-0.4</v>
      </c>
      <c r="U1282" s="87" t="b">
        <f>IF(AND(Table1[[#This Row],[INVENTROY SIZING]]&lt;0,Table1[[#This Row],[Lead Time (days)]]&lt;30),TRUE,FALSE)</f>
        <v>0</v>
      </c>
      <c r="V1282" s="28">
        <v>1</v>
      </c>
      <c r="W1282" s="28">
        <f>1.65+SQRT((30)*Table1[[#This Row],[Demand variability (COV)]])+(V1282*Table1[[#This Row],[APU
(units)]])^2</f>
        <v>15888200.219046516</v>
      </c>
      <c r="X1282" s="28">
        <f>(Table1[[#This Row],[INVENTORY IN UNITS ON HAND]]-W1282)*Table1[[#This Row],[Std. Price ($)]]</f>
        <v>-293118437.79798478</v>
      </c>
      <c r="Y1282" s="28">
        <v>0.22</v>
      </c>
      <c r="Z1282" s="28">
        <v>58</v>
      </c>
    </row>
    <row r="1283" spans="1:26" x14ac:dyDescent="0.15">
      <c r="A1283" s="31">
        <v>44305.272339906311</v>
      </c>
      <c r="B1283" s="32">
        <v>7.2565707799999997</v>
      </c>
      <c r="C1283" s="32">
        <v>18206.737709449564</v>
      </c>
      <c r="D1283" s="32">
        <f>C1283/Table1[[#This Row],[Std. Price ($)]]</f>
        <v>2509.0002235807538</v>
      </c>
      <c r="E1283" s="28">
        <v>3986</v>
      </c>
      <c r="F1283" s="28">
        <f>Table1[[#This Row],[APU
(units)]]*(1+Table1[[#This Row],[APU Trend]])^0</f>
        <v>3986</v>
      </c>
      <c r="G1283" s="28">
        <f>Table1[[#This Row],[APU
(units)]]*(1+Table1[[#This Row],[APU Trend]])^1</f>
        <v>2391.6</v>
      </c>
      <c r="H1283" s="28">
        <f>Table1[[#This Row],[APU
(units)]]*(1+Table1[[#This Row],[APU Trend]])^2</f>
        <v>1434.96</v>
      </c>
      <c r="I1283" s="55">
        <f>Table1[[#This Row],[APU
(units)]]*(1+Table1[[#This Row],[APU Trend]])^3</f>
        <v>860.976</v>
      </c>
      <c r="J1283" s="55">
        <f>Table1[[#This Row],[APU
(units)]]*(1+Table1[[#This Row],[APU Trend]])^4</f>
        <v>516.5856</v>
      </c>
      <c r="K1283" s="55">
        <f>Table1[[#This Row],[APU
(units)]]*(1+Table1[[#This Row],[APU Trend]])^5</f>
        <v>309.95135999999997</v>
      </c>
      <c r="L1283" s="55">
        <f>Table1[[#This Row],[APU
(units)]]*(1+Table1[[#This Row],[APU Trend]])^6</f>
        <v>185.97081599999999</v>
      </c>
      <c r="M1283" s="55">
        <f>Table1[[#This Row],[APU
(units)]]*(1+Table1[[#This Row],[APU Trend]])^7</f>
        <v>111.58248959999999</v>
      </c>
      <c r="N1283" s="55">
        <f>Table1[[#This Row],[APU
(units)]]*(1+Table1[[#This Row],[APU Trend]])^8</f>
        <v>66.949493759999996</v>
      </c>
      <c r="O1283" s="55">
        <f>Table1[[#This Row],[APU
(units)]]*(1+Table1[[#This Row],[APU Trend]])^9</f>
        <v>40.169696255999995</v>
      </c>
      <c r="P1283" s="55">
        <f>Table1[[#This Row],[APU
(units)]]*(1+Table1[[#This Row],[APU Trend]])^10</f>
        <v>24.101817753599995</v>
      </c>
      <c r="Q1283" s="55">
        <f>Table1[[#This Row],[APU
(units)]]*(1+Table1[[#This Row],[APU Trend]])^11</f>
        <v>14.461090652159998</v>
      </c>
      <c r="R1283" s="55">
        <f>SUM(Table1[[#This Row],[Oct]:[September]])</f>
        <v>9943.3083640217574</v>
      </c>
      <c r="S1283" s="55">
        <f>Table1[[#This Row],[On-Hand Stock ($)]]*Table1[[#This Row],[APU Trend]]</f>
        <v>-7282.6950837798258</v>
      </c>
      <c r="T1283" s="87">
        <v>-0.4</v>
      </c>
      <c r="U1283" s="87" t="b">
        <f>IF(AND(Table1[[#This Row],[INVENTROY SIZING]]&lt;0,Table1[[#This Row],[Lead Time (days)]]&lt;30),TRUE,FALSE)</f>
        <v>0</v>
      </c>
      <c r="V1283" s="28">
        <v>1</v>
      </c>
      <c r="W1283" s="28">
        <f>1.65+SQRT((30)*Table1[[#This Row],[Demand variability (COV)]])+(V1283*Table1[[#This Row],[APU
(units)]])^2</f>
        <v>15888200.219046516</v>
      </c>
      <c r="X1283" s="28">
        <f>(Table1[[#This Row],[INVENTORY IN UNITS ON HAND]]-W1283)*Table1[[#This Row],[Std. Price ($)]]</f>
        <v>-115275642.71861309</v>
      </c>
      <c r="Y1283" s="28">
        <v>0.22</v>
      </c>
      <c r="Z1283" s="28">
        <v>45</v>
      </c>
    </row>
    <row r="1284" spans="1:26" x14ac:dyDescent="0.15">
      <c r="A1284" s="31">
        <v>30446.836974125712</v>
      </c>
      <c r="B1284" s="32">
        <v>6.2829905799999999</v>
      </c>
      <c r="C1284" s="32">
        <v>16734.655911413902</v>
      </c>
      <c r="D1284" s="32">
        <f>C1284/Table1[[#This Row],[Std. Price ($)]]</f>
        <v>2663.4857554432147</v>
      </c>
      <c r="E1284" s="28">
        <v>3986</v>
      </c>
      <c r="F1284" s="28">
        <f>Table1[[#This Row],[APU
(units)]]*(1+Table1[[#This Row],[APU Trend]])^0</f>
        <v>3986</v>
      </c>
      <c r="G1284" s="28">
        <f>Table1[[#This Row],[APU
(units)]]*(1+Table1[[#This Row],[APU Trend]])^1</f>
        <v>4783.2</v>
      </c>
      <c r="H1284" s="28">
        <f>Table1[[#This Row],[APU
(units)]]*(1+Table1[[#This Row],[APU Trend]])^2</f>
        <v>5739.84</v>
      </c>
      <c r="I1284" s="55">
        <f>Table1[[#This Row],[APU
(units)]]*(1+Table1[[#This Row],[APU Trend]])^3</f>
        <v>6887.808</v>
      </c>
      <c r="J1284" s="55">
        <f>Table1[[#This Row],[APU
(units)]]*(1+Table1[[#This Row],[APU Trend]])^4</f>
        <v>8265.3696</v>
      </c>
      <c r="K1284" s="55">
        <f>Table1[[#This Row],[APU
(units)]]*(1+Table1[[#This Row],[APU Trend]])^5</f>
        <v>9918.4435199999989</v>
      </c>
      <c r="L1284" s="55">
        <f>Table1[[#This Row],[APU
(units)]]*(1+Table1[[#This Row],[APU Trend]])^6</f>
        <v>11902.132223999999</v>
      </c>
      <c r="M1284" s="55">
        <f>Table1[[#This Row],[APU
(units)]]*(1+Table1[[#This Row],[APU Trend]])^7</f>
        <v>14282.558668799998</v>
      </c>
      <c r="N1284" s="55">
        <f>Table1[[#This Row],[APU
(units)]]*(1+Table1[[#This Row],[APU Trend]])^8</f>
        <v>17139.070402559999</v>
      </c>
      <c r="O1284" s="55">
        <f>Table1[[#This Row],[APU
(units)]]*(1+Table1[[#This Row],[APU Trend]])^9</f>
        <v>20566.884483071997</v>
      </c>
      <c r="P1284" s="55">
        <f>Table1[[#This Row],[APU
(units)]]*(1+Table1[[#This Row],[APU Trend]])^10</f>
        <v>24680.261379686395</v>
      </c>
      <c r="Q1284" s="55">
        <f>Table1[[#This Row],[APU
(units)]]*(1+Table1[[#This Row],[APU Trend]])^11</f>
        <v>29616.313655623675</v>
      </c>
      <c r="R1284" s="55">
        <f>SUM(Table1[[#This Row],[Oct]:[September]])</f>
        <v>157767.88193374206</v>
      </c>
      <c r="S1284" s="55">
        <f>Table1[[#This Row],[On-Hand Stock ($)]]*Table1[[#This Row],[APU Trend]]</f>
        <v>3346.9311822827804</v>
      </c>
      <c r="T1284" s="87">
        <v>0.2</v>
      </c>
      <c r="U1284" s="87" t="b">
        <f>IF(AND(Table1[[#This Row],[INVENTROY SIZING]]&lt;0,Table1[[#This Row],[Lead Time (days)]]&lt;30),TRUE,FALSE)</f>
        <v>0</v>
      </c>
      <c r="V1284" s="28">
        <v>1</v>
      </c>
      <c r="W1284" s="28">
        <f>1.65+SQRT((30)*Table1[[#This Row],[Demand variability (COV)]])+(V1284*Table1[[#This Row],[APU
(units)]])^2</f>
        <v>15888200.219046516</v>
      </c>
      <c r="X1284" s="28">
        <f>(Table1[[#This Row],[INVENTORY IN UNITS ON HAND]]-W1284)*Table1[[#This Row],[Std. Price ($)]]</f>
        <v>-99808677.653511778</v>
      </c>
      <c r="Y1284" s="28">
        <v>0.22</v>
      </c>
      <c r="Z1284" s="28">
        <v>45</v>
      </c>
    </row>
    <row r="1285" spans="1:26" x14ac:dyDescent="0.15">
      <c r="A1285" s="31">
        <v>80233.637537228584</v>
      </c>
      <c r="B1285" s="32">
        <v>10.922577059999998</v>
      </c>
      <c r="C1285" s="32">
        <v>5720.4456789509295</v>
      </c>
      <c r="D1285" s="32">
        <f>C1285/Table1[[#This Row],[Std. Price ($)]]</f>
        <v>523.72674026718471</v>
      </c>
      <c r="E1285" s="28">
        <v>3816</v>
      </c>
      <c r="F1285" s="28">
        <f>Table1[[#This Row],[APU
(units)]]*(1+Table1[[#This Row],[APU Trend]])^0</f>
        <v>3816</v>
      </c>
      <c r="G1285" s="28">
        <f>Table1[[#This Row],[APU
(units)]]*(1+Table1[[#This Row],[APU Trend]])^1</f>
        <v>8395.2000000000007</v>
      </c>
      <c r="H1285" s="28">
        <f>Table1[[#This Row],[APU
(units)]]*(1+Table1[[#This Row],[APU Trend]])^2</f>
        <v>18469.440000000002</v>
      </c>
      <c r="I1285" s="55">
        <f>Table1[[#This Row],[APU
(units)]]*(1+Table1[[#This Row],[APU Trend]])^3</f>
        <v>40632.768000000011</v>
      </c>
      <c r="J1285" s="55">
        <f>Table1[[#This Row],[APU
(units)]]*(1+Table1[[#This Row],[APU Trend]])^4</f>
        <v>89392.089600000021</v>
      </c>
      <c r="K1285" s="55">
        <f>Table1[[#This Row],[APU
(units)]]*(1+Table1[[#This Row],[APU Trend]])^5</f>
        <v>196662.59712000008</v>
      </c>
      <c r="L1285" s="55">
        <f>Table1[[#This Row],[APU
(units)]]*(1+Table1[[#This Row],[APU Trend]])^6</f>
        <v>432657.71366400021</v>
      </c>
      <c r="M1285" s="55">
        <f>Table1[[#This Row],[APU
(units)]]*(1+Table1[[#This Row],[APU Trend]])^7</f>
        <v>951846.97006080055</v>
      </c>
      <c r="N1285" s="55">
        <f>Table1[[#This Row],[APU
(units)]]*(1+Table1[[#This Row],[APU Trend]])^8</f>
        <v>2094063.334133761</v>
      </c>
      <c r="O1285" s="55">
        <f>Table1[[#This Row],[APU
(units)]]*(1+Table1[[#This Row],[APU Trend]])^9</f>
        <v>4606939.335094275</v>
      </c>
      <c r="P1285" s="55">
        <f>Table1[[#This Row],[APU
(units)]]*(1+Table1[[#This Row],[APU Trend]])^10</f>
        <v>10135266.537207406</v>
      </c>
      <c r="Q1285" s="55">
        <f>Table1[[#This Row],[APU
(units)]]*(1+Table1[[#This Row],[APU Trend]])^11</f>
        <v>22297586.381856296</v>
      </c>
      <c r="R1285" s="55">
        <f>SUM(Table1[[#This Row],[Oct]:[September]])</f>
        <v>40875728.366736539</v>
      </c>
      <c r="S1285" s="55">
        <f>Table1[[#This Row],[On-Hand Stock ($)]]*Table1[[#This Row],[APU Trend]]</f>
        <v>6864.534814741115</v>
      </c>
      <c r="T1285" s="87">
        <v>1.2</v>
      </c>
      <c r="U1285" s="87" t="b">
        <f>IF(AND(Table1[[#This Row],[INVENTROY SIZING]]&lt;0,Table1[[#This Row],[Lead Time (days)]]&lt;30),TRUE,FALSE)</f>
        <v>0</v>
      </c>
      <c r="V1285" s="28">
        <v>1</v>
      </c>
      <c r="W1285" s="28">
        <f>1.65+SQRT((30)*Table1[[#This Row],[Demand variability (COV)]])+(V1285*Table1[[#This Row],[APU
(units)]])^2</f>
        <v>14561861.96277173</v>
      </c>
      <c r="X1285" s="28">
        <f>(Table1[[#This Row],[INVENTORY IN UNITS ON HAND]]-W1285)*Table1[[#This Row],[Std. Price ($)]]</f>
        <v>-159047338.97977811</v>
      </c>
      <c r="Y1285" s="28">
        <v>0.62</v>
      </c>
      <c r="Z1285" s="28">
        <v>5</v>
      </c>
    </row>
    <row r="1286" spans="1:26" x14ac:dyDescent="0.15">
      <c r="A1286" s="31">
        <v>89338.772626263861</v>
      </c>
      <c r="B1286" s="32">
        <v>7.6301539199999988</v>
      </c>
      <c r="C1286" s="32">
        <v>13450.976132298767</v>
      </c>
      <c r="D1286" s="32">
        <f>C1286/Table1[[#This Row],[Std. Price ($)]]</f>
        <v>1762.8708769611255</v>
      </c>
      <c r="E1286" s="28">
        <v>1892</v>
      </c>
      <c r="F1286" s="28">
        <f>Table1[[#This Row],[APU
(units)]]*(1+Table1[[#This Row],[APU Trend]])^0</f>
        <v>1892</v>
      </c>
      <c r="G1286" s="28">
        <f>Table1[[#This Row],[APU
(units)]]*(1+Table1[[#This Row],[APU Trend]])^1</f>
        <v>1513.6000000000001</v>
      </c>
      <c r="H1286" s="28">
        <f>Table1[[#This Row],[APU
(units)]]*(1+Table1[[#This Row],[APU Trend]])^2</f>
        <v>1210.8800000000003</v>
      </c>
      <c r="I1286" s="55">
        <f>Table1[[#This Row],[APU
(units)]]*(1+Table1[[#This Row],[APU Trend]])^3</f>
        <v>968.70400000000018</v>
      </c>
      <c r="J1286" s="55">
        <f>Table1[[#This Row],[APU
(units)]]*(1+Table1[[#This Row],[APU Trend]])^4</f>
        <v>774.96320000000037</v>
      </c>
      <c r="K1286" s="55">
        <f>Table1[[#This Row],[APU
(units)]]*(1+Table1[[#This Row],[APU Trend]])^5</f>
        <v>619.97056000000032</v>
      </c>
      <c r="L1286" s="55">
        <f>Table1[[#This Row],[APU
(units)]]*(1+Table1[[#This Row],[APU Trend]])^6</f>
        <v>495.97644800000029</v>
      </c>
      <c r="M1286" s="55">
        <f>Table1[[#This Row],[APU
(units)]]*(1+Table1[[#This Row],[APU Trend]])^7</f>
        <v>396.78115840000032</v>
      </c>
      <c r="N1286" s="55">
        <f>Table1[[#This Row],[APU
(units)]]*(1+Table1[[#This Row],[APU Trend]])^8</f>
        <v>317.42492672000026</v>
      </c>
      <c r="O1286" s="55">
        <f>Table1[[#This Row],[APU
(units)]]*(1+Table1[[#This Row],[APU Trend]])^9</f>
        <v>253.93994137600023</v>
      </c>
      <c r="P1286" s="55">
        <f>Table1[[#This Row],[APU
(units)]]*(1+Table1[[#This Row],[APU Trend]])^10</f>
        <v>203.15195310080023</v>
      </c>
      <c r="Q1286" s="55">
        <f>Table1[[#This Row],[APU
(units)]]*(1+Table1[[#This Row],[APU Trend]])^11</f>
        <v>162.52156248064017</v>
      </c>
      <c r="R1286" s="55">
        <f>SUM(Table1[[#This Row],[Oct]:[September]])</f>
        <v>8809.9137500774432</v>
      </c>
      <c r="S1286" s="55">
        <f>Table1[[#This Row],[On-Hand Stock ($)]]*Table1[[#This Row],[APU Trend]]</f>
        <v>-2690.1952264597535</v>
      </c>
      <c r="T1286" s="87">
        <v>-0.2</v>
      </c>
      <c r="U1286" s="87" t="b">
        <f>IF(AND(Table1[[#This Row],[INVENTROY SIZING]]&lt;0,Table1[[#This Row],[Lead Time (days)]]&lt;30),TRUE,FALSE)</f>
        <v>1</v>
      </c>
      <c r="V1286" s="28">
        <v>1</v>
      </c>
      <c r="W1286" s="28">
        <f>1.65+SQRT((30)*Table1[[#This Row],[Demand variability (COV)]])+(V1286*Table1[[#This Row],[APU
(units)]])^2</f>
        <v>3579671.1817266745</v>
      </c>
      <c r="X1286" s="28">
        <f>(Table1[[#This Row],[INVENTORY IN UNITS ON HAND]]-W1286)*Table1[[#This Row],[Std. Price ($)]]</f>
        <v>-27299991.123430517</v>
      </c>
      <c r="Y1286" s="28">
        <v>1.02</v>
      </c>
      <c r="Z1286" s="28">
        <v>21</v>
      </c>
    </row>
    <row r="1287" spans="1:26" x14ac:dyDescent="0.15">
      <c r="A1287" s="31">
        <v>92952.960230614568</v>
      </c>
      <c r="B1287" s="32">
        <v>9.57911</v>
      </c>
      <c r="C1287" s="32">
        <v>29324.813380523625</v>
      </c>
      <c r="D1287" s="32">
        <f>C1287/Table1[[#This Row],[Std. Price ($)]]</f>
        <v>3061.3296413261382</v>
      </c>
      <c r="E1287" s="28">
        <v>4398</v>
      </c>
      <c r="F1287" s="28">
        <f>Table1[[#This Row],[APU
(units)]]*(1+Table1[[#This Row],[APU Trend]])^0</f>
        <v>4398</v>
      </c>
      <c r="G1287" s="28">
        <f>Table1[[#This Row],[APU
(units)]]*(1+Table1[[#This Row],[APU Trend]])^1</f>
        <v>2638.7999999999997</v>
      </c>
      <c r="H1287" s="28">
        <f>Table1[[#This Row],[APU
(units)]]*(1+Table1[[#This Row],[APU Trend]])^2</f>
        <v>1583.28</v>
      </c>
      <c r="I1287" s="55">
        <f>Table1[[#This Row],[APU
(units)]]*(1+Table1[[#This Row],[APU Trend]])^3</f>
        <v>949.96799999999996</v>
      </c>
      <c r="J1287" s="55">
        <f>Table1[[#This Row],[APU
(units)]]*(1+Table1[[#This Row],[APU Trend]])^4</f>
        <v>569.98079999999993</v>
      </c>
      <c r="K1287" s="55">
        <f>Table1[[#This Row],[APU
(units)]]*(1+Table1[[#This Row],[APU Trend]])^5</f>
        <v>341.98847999999998</v>
      </c>
      <c r="L1287" s="55">
        <f>Table1[[#This Row],[APU
(units)]]*(1+Table1[[#This Row],[APU Trend]])^6</f>
        <v>205.19308799999999</v>
      </c>
      <c r="M1287" s="55">
        <f>Table1[[#This Row],[APU
(units)]]*(1+Table1[[#This Row],[APU Trend]])^7</f>
        <v>123.11585279999998</v>
      </c>
      <c r="N1287" s="55">
        <f>Table1[[#This Row],[APU
(units)]]*(1+Table1[[#This Row],[APU Trend]])^8</f>
        <v>73.869511679999988</v>
      </c>
      <c r="O1287" s="55">
        <f>Table1[[#This Row],[APU
(units)]]*(1+Table1[[#This Row],[APU Trend]])^9</f>
        <v>44.321707007999997</v>
      </c>
      <c r="P1287" s="55">
        <f>Table1[[#This Row],[APU
(units)]]*(1+Table1[[#This Row],[APU Trend]])^10</f>
        <v>26.593024204799995</v>
      </c>
      <c r="Q1287" s="55">
        <f>Table1[[#This Row],[APU
(units)]]*(1+Table1[[#This Row],[APU Trend]])^11</f>
        <v>15.955814522879997</v>
      </c>
      <c r="R1287" s="55">
        <f>SUM(Table1[[#This Row],[Oct]:[September]])</f>
        <v>10971.066278215681</v>
      </c>
      <c r="S1287" s="55">
        <f>Table1[[#This Row],[On-Hand Stock ($)]]*Table1[[#This Row],[APU Trend]]</f>
        <v>-11729.925352209451</v>
      </c>
      <c r="T1287" s="87">
        <v>-0.4</v>
      </c>
      <c r="U1287" s="87" t="b">
        <f>IF(AND(Table1[[#This Row],[INVENTROY SIZING]]&lt;0,Table1[[#This Row],[Lead Time (days)]]&lt;30),TRUE,FALSE)</f>
        <v>1</v>
      </c>
      <c r="V1287" s="28">
        <v>0.88</v>
      </c>
      <c r="W1287" s="28">
        <f>1.65+SQRT((30)*Table1[[#This Row],[Demand variability (COV)]])+(V1287*Table1[[#This Row],[APU
(units)]])^2</f>
        <v>14978763.369619206</v>
      </c>
      <c r="X1287" s="28">
        <f>(Table1[[#This Row],[INVENTORY IN UNITS ON HAND]]-W1287)*Table1[[#This Row],[Std. Price ($)]]</f>
        <v>-143453897.16817251</v>
      </c>
      <c r="Y1287" s="28">
        <v>0.55000000000000004</v>
      </c>
      <c r="Z1287" s="28">
        <v>27</v>
      </c>
    </row>
    <row r="1288" spans="1:26" x14ac:dyDescent="0.15">
      <c r="A1288" s="31">
        <v>35927.357709046104</v>
      </c>
      <c r="B1288" s="32">
        <v>6.9294026999999989</v>
      </c>
      <c r="C1288" s="32">
        <v>5501.5051336388324</v>
      </c>
      <c r="D1288" s="32">
        <f>C1288/Table1[[#This Row],[Std. Price ($)]]</f>
        <v>793.93641440969122</v>
      </c>
      <c r="E1288" s="28">
        <v>3476</v>
      </c>
      <c r="F1288" s="28">
        <f>Table1[[#This Row],[APU
(units)]]*(1+Table1[[#This Row],[APU Trend]])^0</f>
        <v>3476</v>
      </c>
      <c r="G1288" s="28">
        <f>Table1[[#This Row],[APU
(units)]]*(1+Table1[[#This Row],[APU Trend]])^1</f>
        <v>4866.3999999999996</v>
      </c>
      <c r="H1288" s="28">
        <f>Table1[[#This Row],[APU
(units)]]*(1+Table1[[#This Row],[APU Trend]])^2</f>
        <v>6812.9599999999991</v>
      </c>
      <c r="I1288" s="55">
        <f>Table1[[#This Row],[APU
(units)]]*(1+Table1[[#This Row],[APU Trend]])^3</f>
        <v>9538.1439999999984</v>
      </c>
      <c r="J1288" s="55">
        <f>Table1[[#This Row],[APU
(units)]]*(1+Table1[[#This Row],[APU Trend]])^4</f>
        <v>13353.401599999996</v>
      </c>
      <c r="K1288" s="55">
        <f>Table1[[#This Row],[APU
(units)]]*(1+Table1[[#This Row],[APU Trend]])^5</f>
        <v>18694.762239999993</v>
      </c>
      <c r="L1288" s="55">
        <f>Table1[[#This Row],[APU
(units)]]*(1+Table1[[#This Row],[APU Trend]])^6</f>
        <v>26172.667135999989</v>
      </c>
      <c r="M1288" s="55">
        <f>Table1[[#This Row],[APU
(units)]]*(1+Table1[[#This Row],[APU Trend]])^7</f>
        <v>36641.733990399975</v>
      </c>
      <c r="N1288" s="55">
        <f>Table1[[#This Row],[APU
(units)]]*(1+Table1[[#This Row],[APU Trend]])^8</f>
        <v>51298.42758655997</v>
      </c>
      <c r="O1288" s="55">
        <f>Table1[[#This Row],[APU
(units)]]*(1+Table1[[#This Row],[APU Trend]])^9</f>
        <v>71817.798621183945</v>
      </c>
      <c r="P1288" s="55">
        <f>Table1[[#This Row],[APU
(units)]]*(1+Table1[[#This Row],[APU Trend]])^10</f>
        <v>100544.91806965753</v>
      </c>
      <c r="Q1288" s="55">
        <f>Table1[[#This Row],[APU
(units)]]*(1+Table1[[#This Row],[APU Trend]])^11</f>
        <v>140762.88529752052</v>
      </c>
      <c r="R1288" s="55">
        <f>SUM(Table1[[#This Row],[Oct]:[September]])</f>
        <v>483980.09854132193</v>
      </c>
      <c r="S1288" s="55">
        <f>Table1[[#This Row],[On-Hand Stock ($)]]*Table1[[#This Row],[APU Trend]]</f>
        <v>2200.6020534555332</v>
      </c>
      <c r="T1288" s="87">
        <v>0.4</v>
      </c>
      <c r="U1288" s="87" t="b">
        <f>IF(AND(Table1[[#This Row],[INVENTROY SIZING]]&lt;0,Table1[[#This Row],[Lead Time (days)]]&lt;30),TRUE,FALSE)</f>
        <v>0</v>
      </c>
      <c r="V1288" s="28">
        <v>1</v>
      </c>
      <c r="W1288" s="28">
        <f>1.65+SQRT((30)*Table1[[#This Row],[Demand variability (COV)]])+(V1288*Table1[[#This Row],[APU
(units)]])^2</f>
        <v>12082581.070526276</v>
      </c>
      <c r="X1288" s="28">
        <f>(Table1[[#This Row],[INVENTORY IN UNITS ON HAND]]-W1288)*Table1[[#This Row],[Std. Price ($)]]</f>
        <v>-83719568.387940019</v>
      </c>
      <c r="Y1288" s="28">
        <v>0.39</v>
      </c>
      <c r="Z1288" s="28">
        <v>11</v>
      </c>
    </row>
    <row r="1289" spans="1:26" x14ac:dyDescent="0.15">
      <c r="A1289" s="31">
        <v>41997.106011706695</v>
      </c>
      <c r="B1289" s="32">
        <v>5.9081049699999992</v>
      </c>
      <c r="C1289" s="32">
        <v>3253.6060320881147</v>
      </c>
      <c r="D1289" s="32">
        <f>C1289/Table1[[#This Row],[Std. Price ($)]]</f>
        <v>550.70213691347385</v>
      </c>
      <c r="E1289" s="28">
        <v>4650</v>
      </c>
      <c r="F1289" s="28">
        <f>Table1[[#This Row],[APU
(units)]]*(1+Table1[[#This Row],[APU Trend]])^0</f>
        <v>4650</v>
      </c>
      <c r="G1289" s="28">
        <f>Table1[[#This Row],[APU
(units)]]*(1+Table1[[#This Row],[APU Trend]])^1</f>
        <v>8370</v>
      </c>
      <c r="H1289" s="28">
        <f>Table1[[#This Row],[APU
(units)]]*(1+Table1[[#This Row],[APU Trend]])^2</f>
        <v>15066.000000000002</v>
      </c>
      <c r="I1289" s="55">
        <f>Table1[[#This Row],[APU
(units)]]*(1+Table1[[#This Row],[APU Trend]])^3</f>
        <v>27118.800000000003</v>
      </c>
      <c r="J1289" s="55">
        <f>Table1[[#This Row],[APU
(units)]]*(1+Table1[[#This Row],[APU Trend]])^4</f>
        <v>48813.840000000011</v>
      </c>
      <c r="K1289" s="55">
        <f>Table1[[#This Row],[APU
(units)]]*(1+Table1[[#This Row],[APU Trend]])^5</f>
        <v>87864.912000000026</v>
      </c>
      <c r="L1289" s="55">
        <f>Table1[[#This Row],[APU
(units)]]*(1+Table1[[#This Row],[APU Trend]])^6</f>
        <v>158156.84160000004</v>
      </c>
      <c r="M1289" s="55">
        <f>Table1[[#This Row],[APU
(units)]]*(1+Table1[[#This Row],[APU Trend]])^7</f>
        <v>284682.31488000008</v>
      </c>
      <c r="N1289" s="55">
        <f>Table1[[#This Row],[APU
(units)]]*(1+Table1[[#This Row],[APU Trend]])^8</f>
        <v>512428.16678400018</v>
      </c>
      <c r="O1289" s="55">
        <f>Table1[[#This Row],[APU
(units)]]*(1+Table1[[#This Row],[APU Trend]])^9</f>
        <v>922370.7002112004</v>
      </c>
      <c r="P1289" s="55">
        <f>Table1[[#This Row],[APU
(units)]]*(1+Table1[[#This Row],[APU Trend]])^10</f>
        <v>1660267.2603801608</v>
      </c>
      <c r="Q1289" s="55">
        <f>Table1[[#This Row],[APU
(units)]]*(1+Table1[[#This Row],[APU Trend]])^11</f>
        <v>2988481.0686842897</v>
      </c>
      <c r="R1289" s="55">
        <f>SUM(Table1[[#This Row],[Oct]:[September]])</f>
        <v>6718269.9045396512</v>
      </c>
      <c r="S1289" s="55">
        <f>Table1[[#This Row],[On-Hand Stock ($)]]*Table1[[#This Row],[APU Trend]]</f>
        <v>2602.8848256704919</v>
      </c>
      <c r="T1289" s="87">
        <v>0.8</v>
      </c>
      <c r="U1289" s="87" t="b">
        <f>IF(AND(Table1[[#This Row],[INVENTROY SIZING]]&lt;0,Table1[[#This Row],[Lead Time (days)]]&lt;30),TRUE,FALSE)</f>
        <v>0</v>
      </c>
      <c r="V1289" s="28">
        <v>1</v>
      </c>
      <c r="W1289" s="28">
        <f>1.65+SQRT((30)*Table1[[#This Row],[Demand variability (COV)]])+(V1289*Table1[[#This Row],[APU
(units)]])^2</f>
        <v>21622505.283180423</v>
      </c>
      <c r="X1289" s="28">
        <f>(Table1[[#This Row],[INVENTORY IN UNITS ON HAND]]-W1289)*Table1[[#This Row],[Std. Price ($)]]</f>
        <v>-127744777.3213774</v>
      </c>
      <c r="Y1289" s="28">
        <v>0.44</v>
      </c>
      <c r="Z1289" s="28">
        <v>5</v>
      </c>
    </row>
    <row r="1290" spans="1:26" x14ac:dyDescent="0.15">
      <c r="A1290" s="31">
        <v>23278.467847972504</v>
      </c>
      <c r="B1290" s="32">
        <v>11.258259999999998</v>
      </c>
      <c r="C1290" s="32">
        <v>35675.635887781122</v>
      </c>
      <c r="D1290" s="32">
        <f>C1290/Table1[[#This Row],[Std. Price ($)]]</f>
        <v>3168.8410009878194</v>
      </c>
      <c r="E1290" s="28">
        <v>4762</v>
      </c>
      <c r="F1290" s="28">
        <f>Table1[[#This Row],[APU
(units)]]*(1+Table1[[#This Row],[APU Trend]])^0</f>
        <v>4762</v>
      </c>
      <c r="G1290" s="28">
        <f>Table1[[#This Row],[APU
(units)]]*(1+Table1[[#This Row],[APU Trend]])^1</f>
        <v>10476.400000000001</v>
      </c>
      <c r="H1290" s="28">
        <f>Table1[[#This Row],[APU
(units)]]*(1+Table1[[#This Row],[APU Trend]])^2</f>
        <v>23048.080000000002</v>
      </c>
      <c r="I1290" s="55">
        <f>Table1[[#This Row],[APU
(units)]]*(1+Table1[[#This Row],[APU Trend]])^3</f>
        <v>50705.776000000013</v>
      </c>
      <c r="J1290" s="55">
        <f>Table1[[#This Row],[APU
(units)]]*(1+Table1[[#This Row],[APU Trend]])^4</f>
        <v>111552.70720000003</v>
      </c>
      <c r="K1290" s="55">
        <f>Table1[[#This Row],[APU
(units)]]*(1+Table1[[#This Row],[APU Trend]])^5</f>
        <v>245415.9558400001</v>
      </c>
      <c r="L1290" s="55">
        <f>Table1[[#This Row],[APU
(units)]]*(1+Table1[[#This Row],[APU Trend]])^6</f>
        <v>539915.10284800024</v>
      </c>
      <c r="M1290" s="55">
        <f>Table1[[#This Row],[APU
(units)]]*(1+Table1[[#This Row],[APU Trend]])^7</f>
        <v>1187813.2262656006</v>
      </c>
      <c r="N1290" s="55">
        <f>Table1[[#This Row],[APU
(units)]]*(1+Table1[[#This Row],[APU Trend]])^8</f>
        <v>2613189.0977843213</v>
      </c>
      <c r="O1290" s="55">
        <f>Table1[[#This Row],[APU
(units)]]*(1+Table1[[#This Row],[APU Trend]])^9</f>
        <v>5749016.0151255075</v>
      </c>
      <c r="P1290" s="55">
        <f>Table1[[#This Row],[APU
(units)]]*(1+Table1[[#This Row],[APU Trend]])^10</f>
        <v>12647835.233276118</v>
      </c>
      <c r="Q1290" s="55">
        <f>Table1[[#This Row],[APU
(units)]]*(1+Table1[[#This Row],[APU Trend]])^11</f>
        <v>27825237.513207462</v>
      </c>
      <c r="R1290" s="55">
        <f>SUM(Table1[[#This Row],[Oct]:[September]])</f>
        <v>51008967.107547015</v>
      </c>
      <c r="S1290" s="55">
        <f>Table1[[#This Row],[On-Hand Stock ($)]]*Table1[[#This Row],[APU Trend]]</f>
        <v>42810.763065337342</v>
      </c>
      <c r="T1290" s="87">
        <v>1.2</v>
      </c>
      <c r="U1290" s="87" t="b">
        <f>IF(AND(Table1[[#This Row],[INVENTROY SIZING]]&lt;0,Table1[[#This Row],[Lead Time (days)]]&lt;30),TRUE,FALSE)</f>
        <v>0</v>
      </c>
      <c r="V1290" s="28">
        <v>1</v>
      </c>
      <c r="W1290" s="28">
        <f>1.65+SQRT((30)*Table1[[#This Row],[Demand variability (COV)]])+(V1290*Table1[[#This Row],[APU
(units)]])^2</f>
        <v>22676648.748386677</v>
      </c>
      <c r="X1290" s="28">
        <f>(Table1[[#This Row],[INVENTORY IN UNITS ON HAND]]-W1290)*Table1[[#This Row],[Std. Price ($)]]</f>
        <v>-255263931.90212396</v>
      </c>
      <c r="Y1290" s="28">
        <v>0.32</v>
      </c>
      <c r="Z1290" s="28">
        <v>42</v>
      </c>
    </row>
    <row r="1291" spans="1:26" x14ac:dyDescent="0.15">
      <c r="A1291" s="31">
        <v>8431.1728428669066</v>
      </c>
      <c r="B1291" s="32">
        <v>7.4549517099999996</v>
      </c>
      <c r="C1291" s="32">
        <v>56798.450573347232</v>
      </c>
      <c r="D1291" s="32">
        <f>C1291/Table1[[#This Row],[Std. Price ($)]]</f>
        <v>7618.8891334008704</v>
      </c>
      <c r="E1291" s="28">
        <v>7300</v>
      </c>
      <c r="F1291" s="28">
        <f>Table1[[#This Row],[APU
(units)]]*(1+Table1[[#This Row],[APU Trend]])^0</f>
        <v>7300</v>
      </c>
      <c r="G1291" s="28">
        <f>Table1[[#This Row],[APU
(units)]]*(1+Table1[[#This Row],[APU Trend]])^1</f>
        <v>10950</v>
      </c>
      <c r="H1291" s="28">
        <f>Table1[[#This Row],[APU
(units)]]*(1+Table1[[#This Row],[APU Trend]])^2</f>
        <v>16425</v>
      </c>
      <c r="I1291" s="55">
        <f>Table1[[#This Row],[APU
(units)]]*(1+Table1[[#This Row],[APU Trend]])^3</f>
        <v>24637.5</v>
      </c>
      <c r="J1291" s="55">
        <f>Table1[[#This Row],[APU
(units)]]*(1+Table1[[#This Row],[APU Trend]])^4</f>
        <v>36956.25</v>
      </c>
      <c r="K1291" s="55">
        <f>Table1[[#This Row],[APU
(units)]]*(1+Table1[[#This Row],[APU Trend]])^5</f>
        <v>55434.375</v>
      </c>
      <c r="L1291" s="55">
        <f>Table1[[#This Row],[APU
(units)]]*(1+Table1[[#This Row],[APU Trend]])^6</f>
        <v>83151.5625</v>
      </c>
      <c r="M1291" s="55">
        <f>Table1[[#This Row],[APU
(units)]]*(1+Table1[[#This Row],[APU Trend]])^7</f>
        <v>124727.34375</v>
      </c>
      <c r="N1291" s="55">
        <f>Table1[[#This Row],[APU
(units)]]*(1+Table1[[#This Row],[APU Trend]])^8</f>
        <v>187091.015625</v>
      </c>
      <c r="O1291" s="55">
        <f>Table1[[#This Row],[APU
(units)]]*(1+Table1[[#This Row],[APU Trend]])^9</f>
        <v>280636.5234375</v>
      </c>
      <c r="P1291" s="55">
        <f>Table1[[#This Row],[APU
(units)]]*(1+Table1[[#This Row],[APU Trend]])^10</f>
        <v>420954.78515625</v>
      </c>
      <c r="Q1291" s="55">
        <f>Table1[[#This Row],[APU
(units)]]*(1+Table1[[#This Row],[APU Trend]])^11</f>
        <v>631432.177734375</v>
      </c>
      <c r="R1291" s="55">
        <f>SUM(Table1[[#This Row],[Oct]:[September]])</f>
        <v>1879696.533203125</v>
      </c>
      <c r="S1291" s="55">
        <f>Table1[[#This Row],[On-Hand Stock ($)]]*Table1[[#This Row],[APU Trend]]</f>
        <v>28399.225286673616</v>
      </c>
      <c r="T1291" s="87">
        <v>0.5</v>
      </c>
      <c r="U1291" s="87" t="b">
        <f>IF(AND(Table1[[#This Row],[INVENTROY SIZING]]&lt;0,Table1[[#This Row],[Lead Time (days)]]&lt;30),TRUE,FALSE)</f>
        <v>0</v>
      </c>
      <c r="V1291" s="28">
        <v>1</v>
      </c>
      <c r="W1291" s="28">
        <f>1.65+SQRT((30)*Table1[[#This Row],[Demand variability (COV)]])+(V1291*Table1[[#This Row],[APU
(units)]])^2</f>
        <v>53290006.2651923</v>
      </c>
      <c r="X1291" s="28">
        <f>(Table1[[#This Row],[INVENTORY IN UNITS ON HAND]]-W1291)*Table1[[#This Row],[Std. Price ($)]]</f>
        <v>-397217624.88203269</v>
      </c>
      <c r="Y1291" s="28">
        <v>0.71</v>
      </c>
      <c r="Z1291" s="28">
        <v>32</v>
      </c>
    </row>
    <row r="1292" spans="1:26" x14ac:dyDescent="0.15">
      <c r="A1292" s="31">
        <v>80109.947666069129</v>
      </c>
      <c r="B1292" s="32">
        <v>8.5697722899999995</v>
      </c>
      <c r="C1292" s="32">
        <v>27367.095636559076</v>
      </c>
      <c r="D1292" s="32">
        <f>C1292/Table1[[#This Row],[Std. Price ($)]]</f>
        <v>3193.444902671863</v>
      </c>
      <c r="E1292" s="28">
        <v>5764</v>
      </c>
      <c r="F1292" s="28">
        <f>Table1[[#This Row],[APU
(units)]]*(1+Table1[[#This Row],[APU Trend]])^0</f>
        <v>5764</v>
      </c>
      <c r="G1292" s="28">
        <f>Table1[[#This Row],[APU
(units)]]*(1+Table1[[#This Row],[APU Trend]])^1</f>
        <v>3458.4</v>
      </c>
      <c r="H1292" s="28">
        <f>Table1[[#This Row],[APU
(units)]]*(1+Table1[[#This Row],[APU Trend]])^2</f>
        <v>2075.04</v>
      </c>
      <c r="I1292" s="55">
        <f>Table1[[#This Row],[APU
(units)]]*(1+Table1[[#This Row],[APU Trend]])^3</f>
        <v>1245.0239999999999</v>
      </c>
      <c r="J1292" s="55">
        <f>Table1[[#This Row],[APU
(units)]]*(1+Table1[[#This Row],[APU Trend]])^4</f>
        <v>747.01439999999991</v>
      </c>
      <c r="K1292" s="55">
        <f>Table1[[#This Row],[APU
(units)]]*(1+Table1[[#This Row],[APU Trend]])^5</f>
        <v>448.20864</v>
      </c>
      <c r="L1292" s="55">
        <f>Table1[[#This Row],[APU
(units)]]*(1+Table1[[#This Row],[APU Trend]])^6</f>
        <v>268.925184</v>
      </c>
      <c r="M1292" s="55">
        <f>Table1[[#This Row],[APU
(units)]]*(1+Table1[[#This Row],[APU Trend]])^7</f>
        <v>161.35511039999997</v>
      </c>
      <c r="N1292" s="55">
        <f>Table1[[#This Row],[APU
(units)]]*(1+Table1[[#This Row],[APU Trend]])^8</f>
        <v>96.813066239999984</v>
      </c>
      <c r="O1292" s="55">
        <f>Table1[[#This Row],[APU
(units)]]*(1+Table1[[#This Row],[APU Trend]])^9</f>
        <v>58.087839743999993</v>
      </c>
      <c r="P1292" s="55">
        <f>Table1[[#This Row],[APU
(units)]]*(1+Table1[[#This Row],[APU Trend]])^10</f>
        <v>34.852703846399997</v>
      </c>
      <c r="Q1292" s="55">
        <f>Table1[[#This Row],[APU
(units)]]*(1+Table1[[#This Row],[APU Trend]])^11</f>
        <v>20.911622307839995</v>
      </c>
      <c r="R1292" s="55">
        <f>SUM(Table1[[#This Row],[Oct]:[September]])</f>
        <v>14378.632566538237</v>
      </c>
      <c r="S1292" s="55">
        <f>Table1[[#This Row],[On-Hand Stock ($)]]*Table1[[#This Row],[APU Trend]]</f>
        <v>-10946.838254623632</v>
      </c>
      <c r="T1292" s="87">
        <v>-0.4</v>
      </c>
      <c r="U1292" s="87" t="b">
        <f>IF(AND(Table1[[#This Row],[INVENTROY SIZING]]&lt;0,Table1[[#This Row],[Lead Time (days)]]&lt;30),TRUE,FALSE)</f>
        <v>1</v>
      </c>
      <c r="V1292" s="28">
        <v>0.82</v>
      </c>
      <c r="W1292" s="28">
        <f>1.65+SQRT((30)*Table1[[#This Row],[Demand variability (COV)]])+(V1292*Table1[[#This Row],[APU
(units)]])^2</f>
        <v>22339618.080770347</v>
      </c>
      <c r="X1292" s="28">
        <f>(Table1[[#This Row],[INVENTORY IN UNITS ON HAND]]-W1292)*Table1[[#This Row],[Std. Price ($)]]</f>
        <v>-191418072.90213212</v>
      </c>
      <c r="Y1292" s="28">
        <v>0.35</v>
      </c>
      <c r="Z1292" s="28">
        <v>28</v>
      </c>
    </row>
    <row r="1293" spans="1:26" x14ac:dyDescent="0.15">
      <c r="A1293" s="31">
        <v>49467.871151599305</v>
      </c>
      <c r="B1293" s="32">
        <v>6.0590448599999993</v>
      </c>
      <c r="C1293" s="32">
        <v>15955.13480292303</v>
      </c>
      <c r="D1293" s="32">
        <f>C1293/Table1[[#This Row],[Std. Price ($)]]</f>
        <v>2633.2755692657197</v>
      </c>
      <c r="E1293" s="28">
        <v>2458</v>
      </c>
      <c r="F1293" s="28">
        <f>Table1[[#This Row],[APU
(units)]]*(1+Table1[[#This Row],[APU Trend]])^0</f>
        <v>2458</v>
      </c>
      <c r="G1293" s="28">
        <f>Table1[[#This Row],[APU
(units)]]*(1+Table1[[#This Row],[APU Trend]])^1</f>
        <v>4424.4000000000005</v>
      </c>
      <c r="H1293" s="28">
        <f>Table1[[#This Row],[APU
(units)]]*(1+Table1[[#This Row],[APU Trend]])^2</f>
        <v>7963.92</v>
      </c>
      <c r="I1293" s="55">
        <f>Table1[[#This Row],[APU
(units)]]*(1+Table1[[#This Row],[APU Trend]])^3</f>
        <v>14335.056000000002</v>
      </c>
      <c r="J1293" s="55">
        <f>Table1[[#This Row],[APU
(units)]]*(1+Table1[[#This Row],[APU Trend]])^4</f>
        <v>25803.100800000004</v>
      </c>
      <c r="K1293" s="55">
        <f>Table1[[#This Row],[APU
(units)]]*(1+Table1[[#This Row],[APU Trend]])^5</f>
        <v>46445.581440000016</v>
      </c>
      <c r="L1293" s="55">
        <f>Table1[[#This Row],[APU
(units)]]*(1+Table1[[#This Row],[APU Trend]])^6</f>
        <v>83602.046592000028</v>
      </c>
      <c r="M1293" s="55">
        <f>Table1[[#This Row],[APU
(units)]]*(1+Table1[[#This Row],[APU Trend]])^7</f>
        <v>150483.68386560003</v>
      </c>
      <c r="N1293" s="55">
        <f>Table1[[#This Row],[APU
(units)]]*(1+Table1[[#This Row],[APU Trend]])^8</f>
        <v>270870.63095808012</v>
      </c>
      <c r="O1293" s="55">
        <f>Table1[[#This Row],[APU
(units)]]*(1+Table1[[#This Row],[APU Trend]])^9</f>
        <v>487567.13572454418</v>
      </c>
      <c r="P1293" s="55">
        <f>Table1[[#This Row],[APU
(units)]]*(1+Table1[[#This Row],[APU Trend]])^10</f>
        <v>877620.84430417954</v>
      </c>
      <c r="Q1293" s="55">
        <f>Table1[[#This Row],[APU
(units)]]*(1+Table1[[#This Row],[APU Trend]])^11</f>
        <v>1579717.5197475234</v>
      </c>
      <c r="R1293" s="55">
        <f>SUM(Table1[[#This Row],[Oct]:[September]])</f>
        <v>3551291.9194319271</v>
      </c>
      <c r="S1293" s="55">
        <f>Table1[[#This Row],[On-Hand Stock ($)]]*Table1[[#This Row],[APU Trend]]</f>
        <v>12764.107842338424</v>
      </c>
      <c r="T1293" s="87">
        <v>0.8</v>
      </c>
      <c r="U1293" s="87" t="b">
        <f>IF(AND(Table1[[#This Row],[INVENTROY SIZING]]&lt;0,Table1[[#This Row],[Lead Time (days)]]&lt;30),TRUE,FALSE)</f>
        <v>0</v>
      </c>
      <c r="V1293" s="28">
        <v>1</v>
      </c>
      <c r="W1293" s="28">
        <f>1.65+SQRT((30)*Table1[[#This Row],[Demand variability (COV)]])+(V1293*Table1[[#This Row],[APU
(units)]])^2</f>
        <v>6041770.232575695</v>
      </c>
      <c r="X1293" s="28">
        <f>(Table1[[#This Row],[INVENTORY IN UNITS ON HAND]]-W1293)*Table1[[#This Row],[Std. Price ($)]]</f>
        <v>-36591401.738185845</v>
      </c>
      <c r="Y1293" s="28">
        <v>0.7</v>
      </c>
      <c r="Z1293" s="28">
        <v>32</v>
      </c>
    </row>
    <row r="1294" spans="1:26" x14ac:dyDescent="0.15">
      <c r="A1294" s="31">
        <v>12338.918060455473</v>
      </c>
      <c r="B1294" s="32">
        <v>9.7584462299999988</v>
      </c>
      <c r="C1294" s="32">
        <v>20838.591808517231</v>
      </c>
      <c r="D1294" s="32">
        <f>C1294/Table1[[#This Row],[Std. Price ($)]]</f>
        <v>2135.4415772107232</v>
      </c>
      <c r="E1294" s="28">
        <v>4844</v>
      </c>
      <c r="F1294" s="28">
        <f>Table1[[#This Row],[APU
(units)]]*(1+Table1[[#This Row],[APU Trend]])^0</f>
        <v>4844</v>
      </c>
      <c r="G1294" s="28">
        <f>Table1[[#This Row],[APU
(units)]]*(1+Table1[[#This Row],[APU Trend]])^1</f>
        <v>8719.2000000000007</v>
      </c>
      <c r="H1294" s="28">
        <f>Table1[[#This Row],[APU
(units)]]*(1+Table1[[#This Row],[APU Trend]])^2</f>
        <v>15694.560000000001</v>
      </c>
      <c r="I1294" s="55">
        <f>Table1[[#This Row],[APU
(units)]]*(1+Table1[[#This Row],[APU Trend]])^3</f>
        <v>28250.208000000002</v>
      </c>
      <c r="J1294" s="55">
        <f>Table1[[#This Row],[APU
(units)]]*(1+Table1[[#This Row],[APU Trend]])^4</f>
        <v>50850.374400000008</v>
      </c>
      <c r="K1294" s="55">
        <f>Table1[[#This Row],[APU
(units)]]*(1+Table1[[#This Row],[APU Trend]])^5</f>
        <v>91530.67392000003</v>
      </c>
      <c r="L1294" s="55">
        <f>Table1[[#This Row],[APU
(units)]]*(1+Table1[[#This Row],[APU Trend]])^6</f>
        <v>164755.21305600004</v>
      </c>
      <c r="M1294" s="55">
        <f>Table1[[#This Row],[APU
(units)]]*(1+Table1[[#This Row],[APU Trend]])^7</f>
        <v>296559.38350080006</v>
      </c>
      <c r="N1294" s="55">
        <f>Table1[[#This Row],[APU
(units)]]*(1+Table1[[#This Row],[APU Trend]])^8</f>
        <v>533806.89030144014</v>
      </c>
      <c r="O1294" s="55">
        <f>Table1[[#This Row],[APU
(units)]]*(1+Table1[[#This Row],[APU Trend]])^9</f>
        <v>960852.40254259238</v>
      </c>
      <c r="P1294" s="55">
        <f>Table1[[#This Row],[APU
(units)]]*(1+Table1[[#This Row],[APU Trend]])^10</f>
        <v>1729534.3245766663</v>
      </c>
      <c r="Q1294" s="55">
        <f>Table1[[#This Row],[APU
(units)]]*(1+Table1[[#This Row],[APU Trend]])^11</f>
        <v>3113161.7842379999</v>
      </c>
      <c r="R1294" s="55">
        <f>SUM(Table1[[#This Row],[Oct]:[September]])</f>
        <v>6998559.0145354997</v>
      </c>
      <c r="S1294" s="55">
        <f>Table1[[#This Row],[On-Hand Stock ($)]]*Table1[[#This Row],[APU Trend]]</f>
        <v>16670.873446813785</v>
      </c>
      <c r="T1294" s="87">
        <v>0.8</v>
      </c>
      <c r="U1294" s="87" t="b">
        <f>IF(AND(Table1[[#This Row],[INVENTROY SIZING]]&lt;0,Table1[[#This Row],[Lead Time (days)]]&lt;30),TRUE,FALSE)</f>
        <v>0</v>
      </c>
      <c r="V1294" s="28">
        <v>1</v>
      </c>
      <c r="W1294" s="28">
        <f>1.65+SQRT((30)*Table1[[#This Row],[Demand variability (COV)]])+(V1294*Table1[[#This Row],[APU
(units)]])^2</f>
        <v>23464341.283180423</v>
      </c>
      <c r="X1294" s="28">
        <f>(Table1[[#This Row],[INVENTORY IN UNITS ON HAND]]-W1294)*Table1[[#This Row],[Std. Price ($)]]</f>
        <v>-228954674.14247683</v>
      </c>
      <c r="Y1294" s="28">
        <v>0.44</v>
      </c>
      <c r="Z1294" s="28">
        <v>21</v>
      </c>
    </row>
    <row r="1295" spans="1:26" x14ac:dyDescent="0.15">
      <c r="A1295" s="31">
        <v>31398.631952179923</v>
      </c>
      <c r="B1295" s="32">
        <v>16.117285369999998</v>
      </c>
      <c r="C1295" s="32">
        <v>121482.63152226601</v>
      </c>
      <c r="D1295" s="32">
        <f>C1295/Table1[[#This Row],[Std. Price ($)]]</f>
        <v>7537.4127052678741</v>
      </c>
      <c r="E1295" s="28">
        <v>6258</v>
      </c>
      <c r="F1295" s="28">
        <f>Table1[[#This Row],[APU
(units)]]*(1+Table1[[#This Row],[APU Trend]])^0</f>
        <v>6258</v>
      </c>
      <c r="G1295" s="28">
        <f>Table1[[#This Row],[APU
(units)]]*(1+Table1[[#This Row],[APU Trend]])^1</f>
        <v>2503.2000000000003</v>
      </c>
      <c r="H1295" s="28">
        <f>Table1[[#This Row],[APU
(units)]]*(1+Table1[[#This Row],[APU Trend]])^2</f>
        <v>1001.2800000000002</v>
      </c>
      <c r="I1295" s="55">
        <f>Table1[[#This Row],[APU
(units)]]*(1+Table1[[#This Row],[APU Trend]])^3</f>
        <v>400.51200000000011</v>
      </c>
      <c r="J1295" s="55">
        <f>Table1[[#This Row],[APU
(units)]]*(1+Table1[[#This Row],[APU Trend]])^4</f>
        <v>160.20480000000006</v>
      </c>
      <c r="K1295" s="55">
        <f>Table1[[#This Row],[APU
(units)]]*(1+Table1[[#This Row],[APU Trend]])^5</f>
        <v>64.081920000000039</v>
      </c>
      <c r="L1295" s="55">
        <f>Table1[[#This Row],[APU
(units)]]*(1+Table1[[#This Row],[APU Trend]])^6</f>
        <v>25.632768000000016</v>
      </c>
      <c r="M1295" s="55">
        <f>Table1[[#This Row],[APU
(units)]]*(1+Table1[[#This Row],[APU Trend]])^7</f>
        <v>10.253107200000008</v>
      </c>
      <c r="N1295" s="55">
        <f>Table1[[#This Row],[APU
(units)]]*(1+Table1[[#This Row],[APU Trend]])^8</f>
        <v>4.1012428800000036</v>
      </c>
      <c r="O1295" s="55">
        <f>Table1[[#This Row],[APU
(units)]]*(1+Table1[[#This Row],[APU Trend]])^9</f>
        <v>1.6404971520000016</v>
      </c>
      <c r="P1295" s="55">
        <f>Table1[[#This Row],[APU
(units)]]*(1+Table1[[#This Row],[APU Trend]])^10</f>
        <v>0.65619886080000067</v>
      </c>
      <c r="Q1295" s="55">
        <f>Table1[[#This Row],[APU
(units)]]*(1+Table1[[#This Row],[APU Trend]])^11</f>
        <v>0.26247954432000026</v>
      </c>
      <c r="R1295" s="55">
        <f>SUM(Table1[[#This Row],[Oct]:[September]])</f>
        <v>10429.825013637123</v>
      </c>
      <c r="S1295" s="55">
        <f>Table1[[#This Row],[On-Hand Stock ($)]]*Table1[[#This Row],[APU Trend]]</f>
        <v>-72889.578913359597</v>
      </c>
      <c r="T1295" s="87">
        <v>-0.6</v>
      </c>
      <c r="U1295" s="87" t="b">
        <f>IF(AND(Table1[[#This Row],[INVENTROY SIZING]]&lt;0,Table1[[#This Row],[Lead Time (days)]]&lt;30),TRUE,FALSE)</f>
        <v>0</v>
      </c>
      <c r="V1295" s="28">
        <v>1</v>
      </c>
      <c r="W1295" s="28">
        <f>1.65+SQRT((30)*Table1[[#This Row],[Demand variability (COV)]])+(V1295*Table1[[#This Row],[APU
(units)]])^2</f>
        <v>39162569.324234612</v>
      </c>
      <c r="X1295" s="28">
        <f>(Table1[[#This Row],[INVENTORY IN UNITS ON HAND]]-W1295)*Table1[[#This Row],[Std. Price ($)]]</f>
        <v>-631072822.98957503</v>
      </c>
      <c r="Y1295" s="28">
        <v>0.45</v>
      </c>
      <c r="Z1295" s="28">
        <v>61</v>
      </c>
    </row>
    <row r="1296" spans="1:26" x14ac:dyDescent="0.15">
      <c r="A1296" s="31">
        <v>18136.164797898036</v>
      </c>
      <c r="B1296" s="32">
        <v>5.5471444799999992</v>
      </c>
      <c r="C1296" s="32">
        <v>11892.492231024718</v>
      </c>
      <c r="D1296" s="32">
        <f>C1296/Table1[[#This Row],[Std. Price ($)]]</f>
        <v>2143.8944440518198</v>
      </c>
      <c r="E1296" s="28">
        <v>6210</v>
      </c>
      <c r="F1296" s="28">
        <f>Table1[[#This Row],[APU
(units)]]*(1+Table1[[#This Row],[APU Trend]])^0</f>
        <v>6210</v>
      </c>
      <c r="G1296" s="28">
        <f>Table1[[#This Row],[APU
(units)]]*(1+Table1[[#This Row],[APU Trend]])^1</f>
        <v>1863.0000000000002</v>
      </c>
      <c r="H1296" s="28">
        <f>Table1[[#This Row],[APU
(units)]]*(1+Table1[[#This Row],[APU Trend]])^2</f>
        <v>558.9000000000002</v>
      </c>
      <c r="I1296" s="55">
        <f>Table1[[#This Row],[APU
(units)]]*(1+Table1[[#This Row],[APU Trend]])^3</f>
        <v>167.67000000000007</v>
      </c>
      <c r="J1296" s="55">
        <f>Table1[[#This Row],[APU
(units)]]*(1+Table1[[#This Row],[APU Trend]])^4</f>
        <v>50.30100000000003</v>
      </c>
      <c r="K1296" s="55">
        <f>Table1[[#This Row],[APU
(units)]]*(1+Table1[[#This Row],[APU Trend]])^5</f>
        <v>15.09030000000001</v>
      </c>
      <c r="L1296" s="55">
        <f>Table1[[#This Row],[APU
(units)]]*(1+Table1[[#This Row],[APU Trend]])^6</f>
        <v>4.5270900000000038</v>
      </c>
      <c r="M1296" s="55">
        <f>Table1[[#This Row],[APU
(units)]]*(1+Table1[[#This Row],[APU Trend]])^7</f>
        <v>1.3581270000000014</v>
      </c>
      <c r="N1296" s="55">
        <f>Table1[[#This Row],[APU
(units)]]*(1+Table1[[#This Row],[APU Trend]])^8</f>
        <v>0.40743810000000047</v>
      </c>
      <c r="O1296" s="55">
        <f>Table1[[#This Row],[APU
(units)]]*(1+Table1[[#This Row],[APU Trend]])^9</f>
        <v>0.12223143000000015</v>
      </c>
      <c r="P1296" s="55">
        <f>Table1[[#This Row],[APU
(units)]]*(1+Table1[[#This Row],[APU Trend]])^10</f>
        <v>3.6669429000000045E-2</v>
      </c>
      <c r="Q1296" s="55">
        <f>Table1[[#This Row],[APU
(units)]]*(1+Table1[[#This Row],[APU Trend]])^11</f>
        <v>1.1000828700000017E-2</v>
      </c>
      <c r="R1296" s="55">
        <f>SUM(Table1[[#This Row],[Oct]:[September]])</f>
        <v>8871.4238567876964</v>
      </c>
      <c r="S1296" s="55">
        <f>Table1[[#This Row],[On-Hand Stock ($)]]*Table1[[#This Row],[APU Trend]]</f>
        <v>-8324.7445617173016</v>
      </c>
      <c r="T1296" s="87">
        <v>-0.7</v>
      </c>
      <c r="U1296" s="87" t="b">
        <f>IF(AND(Table1[[#This Row],[INVENTROY SIZING]]&lt;0,Table1[[#This Row],[Lead Time (days)]]&lt;30),TRUE,FALSE)</f>
        <v>1</v>
      </c>
      <c r="V1296" s="28">
        <v>0.87</v>
      </c>
      <c r="W1296" s="28">
        <f>1.65+SQRT((30)*Table1[[#This Row],[Demand variability (COV)]])+(V1296*Table1[[#This Row],[APU
(units)]])^2</f>
        <v>29189172.180370349</v>
      </c>
      <c r="X1296" s="28">
        <f>(Table1[[#This Row],[INVENTORY IN UNITS ON HAND]]-W1296)*Table1[[#This Row],[Std. Price ($)]]</f>
        <v>-161904662.84387991</v>
      </c>
      <c r="Y1296" s="28">
        <v>0.35</v>
      </c>
      <c r="Z1296" s="28">
        <v>16</v>
      </c>
    </row>
    <row r="1297" spans="1:26" x14ac:dyDescent="0.15">
      <c r="A1297" s="31">
        <v>60478.855302204713</v>
      </c>
      <c r="B1297" s="32">
        <v>7.2626617299999996</v>
      </c>
      <c r="C1297" s="32">
        <v>7079.0042125416549</v>
      </c>
      <c r="D1297" s="32">
        <f>C1297/Table1[[#This Row],[Std. Price ($)]]</f>
        <v>974.71209257899102</v>
      </c>
      <c r="E1297" s="28">
        <v>7640</v>
      </c>
      <c r="F1297" s="28">
        <f>Table1[[#This Row],[APU
(units)]]*(1+Table1[[#This Row],[APU Trend]])^0</f>
        <v>7640</v>
      </c>
      <c r="G1297" s="28">
        <f>Table1[[#This Row],[APU
(units)]]*(1+Table1[[#This Row],[APU Trend]])^1</f>
        <v>13752</v>
      </c>
      <c r="H1297" s="28">
        <f>Table1[[#This Row],[APU
(units)]]*(1+Table1[[#This Row],[APU Trend]])^2</f>
        <v>24753.600000000002</v>
      </c>
      <c r="I1297" s="55">
        <f>Table1[[#This Row],[APU
(units)]]*(1+Table1[[#This Row],[APU Trend]])^3</f>
        <v>44556.480000000003</v>
      </c>
      <c r="J1297" s="55">
        <f>Table1[[#This Row],[APU
(units)]]*(1+Table1[[#This Row],[APU Trend]])^4</f>
        <v>80201.664000000019</v>
      </c>
      <c r="K1297" s="55">
        <f>Table1[[#This Row],[APU
(units)]]*(1+Table1[[#This Row],[APU Trend]])^5</f>
        <v>144362.99520000003</v>
      </c>
      <c r="L1297" s="55">
        <f>Table1[[#This Row],[APU
(units)]]*(1+Table1[[#This Row],[APU Trend]])^6</f>
        <v>259853.39136000007</v>
      </c>
      <c r="M1297" s="55">
        <f>Table1[[#This Row],[APU
(units)]]*(1+Table1[[#This Row],[APU Trend]])^7</f>
        <v>467736.10444800014</v>
      </c>
      <c r="N1297" s="55">
        <f>Table1[[#This Row],[APU
(units)]]*(1+Table1[[#This Row],[APU Trend]])^8</f>
        <v>841924.98800640029</v>
      </c>
      <c r="O1297" s="55">
        <f>Table1[[#This Row],[APU
(units)]]*(1+Table1[[#This Row],[APU Trend]])^9</f>
        <v>1515464.9784115206</v>
      </c>
      <c r="P1297" s="55">
        <f>Table1[[#This Row],[APU
(units)]]*(1+Table1[[#This Row],[APU Trend]])^10</f>
        <v>2727836.9611407374</v>
      </c>
      <c r="Q1297" s="55">
        <f>Table1[[#This Row],[APU
(units)]]*(1+Table1[[#This Row],[APU Trend]])^11</f>
        <v>4910106.5300533278</v>
      </c>
      <c r="R1297" s="55">
        <f>SUM(Table1[[#This Row],[Oct]:[September]])</f>
        <v>11038189.692619987</v>
      </c>
      <c r="S1297" s="55">
        <f>Table1[[#This Row],[On-Hand Stock ($)]]*Table1[[#This Row],[APU Trend]]</f>
        <v>5663.2033700333241</v>
      </c>
      <c r="T1297" s="87">
        <v>0.8</v>
      </c>
      <c r="U1297" s="87" t="b">
        <f>IF(AND(Table1[[#This Row],[INVENTROY SIZING]]&lt;0,Table1[[#This Row],[Lead Time (days)]]&lt;30),TRUE,FALSE)</f>
        <v>0</v>
      </c>
      <c r="V1297" s="28">
        <v>1</v>
      </c>
      <c r="W1297" s="28">
        <f>1.65+SQRT((30)*Table1[[#This Row],[Demand variability (COV)]])+(V1297*Table1[[#This Row],[APU
(units)]])^2</f>
        <v>58369605.157135583</v>
      </c>
      <c r="X1297" s="28">
        <f>(Table1[[#This Row],[INVENTORY IN UNITS ON HAND]]-W1297)*Table1[[#This Row],[Std. Price ($)]]</f>
        <v>-423911618.5657267</v>
      </c>
      <c r="Y1297" s="28">
        <v>0.41</v>
      </c>
      <c r="Z1297" s="28">
        <v>6</v>
      </c>
    </row>
    <row r="1298" spans="1:26" x14ac:dyDescent="0.15">
      <c r="A1298" s="31">
        <v>97672.299102148958</v>
      </c>
      <c r="B1298" s="32">
        <v>6.883780129999999</v>
      </c>
      <c r="C1298" s="32">
        <v>5591.7900733444312</v>
      </c>
      <c r="D1298" s="32">
        <f>C1298/Table1[[#This Row],[Std. Price ($)]]</f>
        <v>812.31386937752643</v>
      </c>
      <c r="E1298" s="28">
        <v>6396</v>
      </c>
      <c r="F1298" s="28">
        <f>Table1[[#This Row],[APU
(units)]]*(1+Table1[[#This Row],[APU Trend]])^0</f>
        <v>6396</v>
      </c>
      <c r="G1298" s="28">
        <f>Table1[[#This Row],[APU
(units)]]*(1+Table1[[#This Row],[APU Trend]])^1</f>
        <v>14071.2</v>
      </c>
      <c r="H1298" s="28">
        <f>Table1[[#This Row],[APU
(units)]]*(1+Table1[[#This Row],[APU Trend]])^2</f>
        <v>30956.640000000003</v>
      </c>
      <c r="I1298" s="55">
        <f>Table1[[#This Row],[APU
(units)]]*(1+Table1[[#This Row],[APU Trend]])^3</f>
        <v>68104.608000000022</v>
      </c>
      <c r="J1298" s="55">
        <f>Table1[[#This Row],[APU
(units)]]*(1+Table1[[#This Row],[APU Trend]])^4</f>
        <v>149830.13760000005</v>
      </c>
      <c r="K1298" s="55">
        <f>Table1[[#This Row],[APU
(units)]]*(1+Table1[[#This Row],[APU Trend]])^5</f>
        <v>329626.30272000009</v>
      </c>
      <c r="L1298" s="55">
        <f>Table1[[#This Row],[APU
(units)]]*(1+Table1[[#This Row],[APU Trend]])^6</f>
        <v>725177.86598400038</v>
      </c>
      <c r="M1298" s="55">
        <f>Table1[[#This Row],[APU
(units)]]*(1+Table1[[#This Row],[APU Trend]])^7</f>
        <v>1595391.305164801</v>
      </c>
      <c r="N1298" s="55">
        <f>Table1[[#This Row],[APU
(units)]]*(1+Table1[[#This Row],[APU Trend]])^8</f>
        <v>3509860.8713625618</v>
      </c>
      <c r="O1298" s="55">
        <f>Table1[[#This Row],[APU
(units)]]*(1+Table1[[#This Row],[APU Trend]])^9</f>
        <v>7721693.9169976367</v>
      </c>
      <c r="P1298" s="55">
        <f>Table1[[#This Row],[APU
(units)]]*(1+Table1[[#This Row],[APU Trend]])^10</f>
        <v>16987726.617394801</v>
      </c>
      <c r="Q1298" s="55">
        <f>Table1[[#This Row],[APU
(units)]]*(1+Table1[[#This Row],[APU Trend]])^11</f>
        <v>37372998.558268569</v>
      </c>
      <c r="R1298" s="55">
        <f>SUM(Table1[[#This Row],[Oct]:[September]])</f>
        <v>68511834.023492366</v>
      </c>
      <c r="S1298" s="55">
        <f>Table1[[#This Row],[On-Hand Stock ($)]]*Table1[[#This Row],[APU Trend]]</f>
        <v>6710.1480880133176</v>
      </c>
      <c r="T1298" s="87">
        <v>1.2</v>
      </c>
      <c r="U1298" s="87" t="b">
        <f>IF(AND(Table1[[#This Row],[INVENTROY SIZING]]&lt;0,Table1[[#This Row],[Lead Time (days)]]&lt;30),TRUE,FALSE)</f>
        <v>0</v>
      </c>
      <c r="V1298" s="28">
        <v>1</v>
      </c>
      <c r="W1298" s="28">
        <f>1.65+SQRT((30)*Table1[[#This Row],[Demand variability (COV)]])+(V1298*Table1[[#This Row],[APU
(units)]])^2</f>
        <v>40908821.561521441</v>
      </c>
      <c r="X1298" s="28">
        <f>(Table1[[#This Row],[INVENTORY IN UNITS ON HAND]]-W1298)*Table1[[#This Row],[Std. Price ($)]]</f>
        <v>-281601741.21684349</v>
      </c>
      <c r="Y1298" s="28">
        <v>0.51</v>
      </c>
      <c r="Z1298" s="28">
        <v>5</v>
      </c>
    </row>
    <row r="1299" spans="1:26" x14ac:dyDescent="0.15">
      <c r="A1299" s="31">
        <v>53498.339203402582</v>
      </c>
      <c r="B1299" s="32">
        <v>5.2528064699999995</v>
      </c>
      <c r="C1299" s="32">
        <v>89424.60240255922</v>
      </c>
      <c r="D1299" s="32">
        <f>C1299/Table1[[#This Row],[Std. Price ($)]]</f>
        <v>17024.157069803339</v>
      </c>
      <c r="E1299" s="28">
        <v>6670</v>
      </c>
      <c r="F1299" s="28">
        <f>Table1[[#This Row],[APU
(units)]]*(1+Table1[[#This Row],[APU Trend]])^0</f>
        <v>6670</v>
      </c>
      <c r="G1299" s="28">
        <f>Table1[[#This Row],[APU
(units)]]*(1+Table1[[#This Row],[APU Trend]])^1</f>
        <v>10005</v>
      </c>
      <c r="H1299" s="28">
        <f>Table1[[#This Row],[APU
(units)]]*(1+Table1[[#This Row],[APU Trend]])^2</f>
        <v>15007.5</v>
      </c>
      <c r="I1299" s="55">
        <f>Table1[[#This Row],[APU
(units)]]*(1+Table1[[#This Row],[APU Trend]])^3</f>
        <v>22511.25</v>
      </c>
      <c r="J1299" s="55">
        <f>Table1[[#This Row],[APU
(units)]]*(1+Table1[[#This Row],[APU Trend]])^4</f>
        <v>33766.875</v>
      </c>
      <c r="K1299" s="55">
        <f>Table1[[#This Row],[APU
(units)]]*(1+Table1[[#This Row],[APU Trend]])^5</f>
        <v>50650.3125</v>
      </c>
      <c r="L1299" s="55">
        <f>Table1[[#This Row],[APU
(units)]]*(1+Table1[[#This Row],[APU Trend]])^6</f>
        <v>75975.46875</v>
      </c>
      <c r="M1299" s="55">
        <f>Table1[[#This Row],[APU
(units)]]*(1+Table1[[#This Row],[APU Trend]])^7</f>
        <v>113963.203125</v>
      </c>
      <c r="N1299" s="55">
        <f>Table1[[#This Row],[APU
(units)]]*(1+Table1[[#This Row],[APU Trend]])^8</f>
        <v>170944.8046875</v>
      </c>
      <c r="O1299" s="55">
        <f>Table1[[#This Row],[APU
(units)]]*(1+Table1[[#This Row],[APU Trend]])^9</f>
        <v>256417.20703125</v>
      </c>
      <c r="P1299" s="55">
        <f>Table1[[#This Row],[APU
(units)]]*(1+Table1[[#This Row],[APU Trend]])^10</f>
        <v>384625.810546875</v>
      </c>
      <c r="Q1299" s="55">
        <f>Table1[[#This Row],[APU
(units)]]*(1+Table1[[#This Row],[APU Trend]])^11</f>
        <v>576938.7158203125</v>
      </c>
      <c r="R1299" s="55">
        <f>SUM(Table1[[#This Row],[Oct]:[September]])</f>
        <v>1717476.1474609375</v>
      </c>
      <c r="S1299" s="55">
        <f>Table1[[#This Row],[On-Hand Stock ($)]]*Table1[[#This Row],[APU Trend]]</f>
        <v>44712.30120127961</v>
      </c>
      <c r="T1299" s="87">
        <v>0.5</v>
      </c>
      <c r="U1299" s="87" t="b">
        <f>IF(AND(Table1[[#This Row],[INVENTROY SIZING]]&lt;0,Table1[[#This Row],[Lead Time (days)]]&lt;30),TRUE,FALSE)</f>
        <v>0</v>
      </c>
      <c r="V1299" s="28">
        <v>0.88</v>
      </c>
      <c r="W1299" s="28">
        <f>1.65+SQRT((30)*Table1[[#This Row],[Demand variability (COV)]])+(V1299*Table1[[#This Row],[APU
(units)]])^2</f>
        <v>34452209.484234616</v>
      </c>
      <c r="X1299" s="28">
        <f>(Table1[[#This Row],[INVENTORY IN UNITS ON HAND]]-W1299)*Table1[[#This Row],[Std. Price ($)]]</f>
        <v>-180881364.28218037</v>
      </c>
      <c r="Y1299" s="28">
        <v>0.45</v>
      </c>
      <c r="Z1299" s="28">
        <v>100</v>
      </c>
    </row>
    <row r="1300" spans="1:26" x14ac:dyDescent="0.15">
      <c r="A1300" s="31">
        <v>25048.87383006973</v>
      </c>
      <c r="B1300" s="32">
        <v>6.8829876399999996</v>
      </c>
      <c r="C1300" s="32">
        <v>16090.94073569636</v>
      </c>
      <c r="D1300" s="32">
        <f>C1300/Table1[[#This Row],[Std. Price ($)]]</f>
        <v>2337.7843426864501</v>
      </c>
      <c r="E1300" s="28">
        <v>7414</v>
      </c>
      <c r="F1300" s="28">
        <f>Table1[[#This Row],[APU
(units)]]*(1+Table1[[#This Row],[APU Trend]])^0</f>
        <v>7414</v>
      </c>
      <c r="G1300" s="28">
        <f>Table1[[#This Row],[APU
(units)]]*(1+Table1[[#This Row],[APU Trend]])^1</f>
        <v>18535</v>
      </c>
      <c r="H1300" s="28">
        <f>Table1[[#This Row],[APU
(units)]]*(1+Table1[[#This Row],[APU Trend]])^2</f>
        <v>46337.5</v>
      </c>
      <c r="I1300" s="55">
        <f>Table1[[#This Row],[APU
(units)]]*(1+Table1[[#This Row],[APU Trend]])^3</f>
        <v>115843.75</v>
      </c>
      <c r="J1300" s="55">
        <f>Table1[[#This Row],[APU
(units)]]*(1+Table1[[#This Row],[APU Trend]])^4</f>
        <v>289609.375</v>
      </c>
      <c r="K1300" s="55">
        <f>Table1[[#This Row],[APU
(units)]]*(1+Table1[[#This Row],[APU Trend]])^5</f>
        <v>724023.4375</v>
      </c>
      <c r="L1300" s="55">
        <f>Table1[[#This Row],[APU
(units)]]*(1+Table1[[#This Row],[APU Trend]])^6</f>
        <v>1810058.59375</v>
      </c>
      <c r="M1300" s="55">
        <f>Table1[[#This Row],[APU
(units)]]*(1+Table1[[#This Row],[APU Trend]])^7</f>
        <v>4525146.484375</v>
      </c>
      <c r="N1300" s="55">
        <f>Table1[[#This Row],[APU
(units)]]*(1+Table1[[#This Row],[APU Trend]])^8</f>
        <v>11312866.2109375</v>
      </c>
      <c r="O1300" s="55">
        <f>Table1[[#This Row],[APU
(units)]]*(1+Table1[[#This Row],[APU Trend]])^9</f>
        <v>28282165.52734375</v>
      </c>
      <c r="P1300" s="55">
        <f>Table1[[#This Row],[APU
(units)]]*(1+Table1[[#This Row],[APU Trend]])^10</f>
        <v>70705413.818359375</v>
      </c>
      <c r="Q1300" s="55">
        <f>Table1[[#This Row],[APU
(units)]]*(1+Table1[[#This Row],[APU Trend]])^11</f>
        <v>176763534.54589844</v>
      </c>
      <c r="R1300" s="55">
        <f>SUM(Table1[[#This Row],[Oct]:[September]])</f>
        <v>294600948.24316406</v>
      </c>
      <c r="S1300" s="55">
        <f>Table1[[#This Row],[On-Hand Stock ($)]]*Table1[[#This Row],[APU Trend]]</f>
        <v>24136.411103544538</v>
      </c>
      <c r="T1300" s="87">
        <v>1.5</v>
      </c>
      <c r="U1300" s="87" t="b">
        <f>IF(AND(Table1[[#This Row],[INVENTROY SIZING]]&lt;0,Table1[[#This Row],[Lead Time (days)]]&lt;30),TRUE,FALSE)</f>
        <v>0</v>
      </c>
      <c r="V1300" s="28">
        <v>1</v>
      </c>
      <c r="W1300" s="28">
        <f>1.65+SQRT((30)*Table1[[#This Row],[Demand variability (COV)]])+(V1300*Table1[[#This Row],[APU
(units)]])^2</f>
        <v>54967402.133302353</v>
      </c>
      <c r="X1300" s="28">
        <f>(Table1[[#This Row],[INVENTORY IN UNITS ON HAND]]-W1300)*Table1[[#This Row],[Std. Price ($)]]</f>
        <v>-378323858.54569405</v>
      </c>
      <c r="Y1300" s="28">
        <v>0.67</v>
      </c>
      <c r="Z1300" s="28">
        <v>10</v>
      </c>
    </row>
    <row r="1301" spans="1:26" x14ac:dyDescent="0.15">
      <c r="A1301" s="31">
        <v>91487.042916209743</v>
      </c>
      <c r="B1301" s="32">
        <v>14.67163139</v>
      </c>
      <c r="C1301" s="32">
        <v>177154.2712607194</v>
      </c>
      <c r="D1301" s="32">
        <f>C1301/Table1[[#This Row],[Std. Price ($)]]</f>
        <v>12074.613010075043</v>
      </c>
      <c r="E1301" s="28">
        <v>8812</v>
      </c>
      <c r="F1301" s="28">
        <f>Table1[[#This Row],[APU
(units)]]*(1+Table1[[#This Row],[APU Trend]])^0</f>
        <v>8812</v>
      </c>
      <c r="G1301" s="28">
        <f>Table1[[#This Row],[APU
(units)]]*(1+Table1[[#This Row],[APU Trend]])^1</f>
        <v>10574.4</v>
      </c>
      <c r="H1301" s="28">
        <f>Table1[[#This Row],[APU
(units)]]*(1+Table1[[#This Row],[APU Trend]])^2</f>
        <v>12689.279999999999</v>
      </c>
      <c r="I1301" s="55">
        <f>Table1[[#This Row],[APU
(units)]]*(1+Table1[[#This Row],[APU Trend]])^3</f>
        <v>15227.136</v>
      </c>
      <c r="J1301" s="55">
        <f>Table1[[#This Row],[APU
(units)]]*(1+Table1[[#This Row],[APU Trend]])^4</f>
        <v>18272.563200000001</v>
      </c>
      <c r="K1301" s="55">
        <f>Table1[[#This Row],[APU
(units)]]*(1+Table1[[#This Row],[APU Trend]])^5</f>
        <v>21927.075839999998</v>
      </c>
      <c r="L1301" s="55">
        <f>Table1[[#This Row],[APU
(units)]]*(1+Table1[[#This Row],[APU Trend]])^6</f>
        <v>26312.491007999997</v>
      </c>
      <c r="M1301" s="55">
        <f>Table1[[#This Row],[APU
(units)]]*(1+Table1[[#This Row],[APU Trend]])^7</f>
        <v>31574.989209599997</v>
      </c>
      <c r="N1301" s="55">
        <f>Table1[[#This Row],[APU
(units)]]*(1+Table1[[#This Row],[APU Trend]])^8</f>
        <v>37889.987051519995</v>
      </c>
      <c r="O1301" s="55">
        <f>Table1[[#This Row],[APU
(units)]]*(1+Table1[[#This Row],[APU Trend]])^9</f>
        <v>45467.984461823995</v>
      </c>
      <c r="P1301" s="55">
        <f>Table1[[#This Row],[APU
(units)]]*(1+Table1[[#This Row],[APU Trend]])^10</f>
        <v>54561.581354188791</v>
      </c>
      <c r="Q1301" s="55">
        <f>Table1[[#This Row],[APU
(units)]]*(1+Table1[[#This Row],[APU Trend]])^11</f>
        <v>65473.897625026548</v>
      </c>
      <c r="R1301" s="55">
        <f>SUM(Table1[[#This Row],[Oct]:[September]])</f>
        <v>348783.38575015927</v>
      </c>
      <c r="S1301" s="55">
        <f>Table1[[#This Row],[On-Hand Stock ($)]]*Table1[[#This Row],[APU Trend]]</f>
        <v>35430.854252143879</v>
      </c>
      <c r="T1301" s="87">
        <v>0.2</v>
      </c>
      <c r="U1301" s="87" t="b">
        <f>IF(AND(Table1[[#This Row],[INVENTROY SIZING]]&lt;0,Table1[[#This Row],[Lead Time (days)]]&lt;30),TRUE,FALSE)</f>
        <v>0</v>
      </c>
      <c r="V1301" s="28">
        <v>1</v>
      </c>
      <c r="W1301" s="28">
        <f>1.65+SQRT((30)*Table1[[#This Row],[Demand variability (COV)]])+(V1301*Table1[[#This Row],[APU
(units)]])^2</f>
        <v>77651350.988539129</v>
      </c>
      <c r="X1301" s="28">
        <f>(Table1[[#This Row],[INVENTORY IN UNITS ON HAND]]-W1301)*Table1[[#This Row],[Std. Price ($)]]</f>
        <v>-1139094844.3680975</v>
      </c>
      <c r="Y1301" s="28">
        <v>0.95</v>
      </c>
      <c r="Z1301" s="28">
        <v>35</v>
      </c>
    </row>
    <row r="1302" spans="1:26" x14ac:dyDescent="0.15">
      <c r="A1302" s="31">
        <v>80947.587017976912</v>
      </c>
      <c r="B1302" s="32">
        <v>9.2795805999999992</v>
      </c>
      <c r="C1302" s="32">
        <v>95814.938729676127</v>
      </c>
      <c r="D1302" s="32">
        <f>C1302/Table1[[#This Row],[Std. Price ($)]]</f>
        <v>10325.352282588734</v>
      </c>
      <c r="E1302" s="28">
        <v>7358</v>
      </c>
      <c r="F1302" s="28">
        <f>Table1[[#This Row],[APU
(units)]]*(1+Table1[[#This Row],[APU Trend]])^0</f>
        <v>7358</v>
      </c>
      <c r="G1302" s="28">
        <f>Table1[[#This Row],[APU
(units)]]*(1+Table1[[#This Row],[APU Trend]])^1</f>
        <v>4414.8</v>
      </c>
      <c r="H1302" s="28">
        <f>Table1[[#This Row],[APU
(units)]]*(1+Table1[[#This Row],[APU Trend]])^2</f>
        <v>2648.88</v>
      </c>
      <c r="I1302" s="55">
        <f>Table1[[#This Row],[APU
(units)]]*(1+Table1[[#This Row],[APU Trend]])^3</f>
        <v>1589.328</v>
      </c>
      <c r="J1302" s="55">
        <f>Table1[[#This Row],[APU
(units)]]*(1+Table1[[#This Row],[APU Trend]])^4</f>
        <v>953.59679999999992</v>
      </c>
      <c r="K1302" s="55">
        <f>Table1[[#This Row],[APU
(units)]]*(1+Table1[[#This Row],[APU Trend]])^5</f>
        <v>572.15807999999993</v>
      </c>
      <c r="L1302" s="55">
        <f>Table1[[#This Row],[APU
(units)]]*(1+Table1[[#This Row],[APU Trend]])^6</f>
        <v>343.29484799999994</v>
      </c>
      <c r="M1302" s="55">
        <f>Table1[[#This Row],[APU
(units)]]*(1+Table1[[#This Row],[APU Trend]])^7</f>
        <v>205.97690879999999</v>
      </c>
      <c r="N1302" s="55">
        <f>Table1[[#This Row],[APU
(units)]]*(1+Table1[[#This Row],[APU Trend]])^8</f>
        <v>123.58614527999998</v>
      </c>
      <c r="O1302" s="55">
        <f>Table1[[#This Row],[APU
(units)]]*(1+Table1[[#This Row],[APU Trend]])^9</f>
        <v>74.151687167999995</v>
      </c>
      <c r="P1302" s="55">
        <f>Table1[[#This Row],[APU
(units)]]*(1+Table1[[#This Row],[APU Trend]])^10</f>
        <v>44.491012300799994</v>
      </c>
      <c r="Q1302" s="55">
        <f>Table1[[#This Row],[APU
(units)]]*(1+Table1[[#This Row],[APU Trend]])^11</f>
        <v>26.694607380479997</v>
      </c>
      <c r="R1302" s="55">
        <f>SUM(Table1[[#This Row],[Oct]:[September]])</f>
        <v>18354.958088929285</v>
      </c>
      <c r="S1302" s="55">
        <f>Table1[[#This Row],[On-Hand Stock ($)]]*Table1[[#This Row],[APU Trend]]</f>
        <v>-38325.975491870449</v>
      </c>
      <c r="T1302" s="87">
        <v>-0.4</v>
      </c>
      <c r="U1302" s="87" t="b">
        <f>IF(AND(Table1[[#This Row],[INVENTROY SIZING]]&lt;0,Table1[[#This Row],[Lead Time (days)]]&lt;30),TRUE,FALSE)</f>
        <v>0</v>
      </c>
      <c r="V1302" s="28">
        <v>1</v>
      </c>
      <c r="W1302" s="28">
        <f>1.65+SQRT((30)*Table1[[#This Row],[Demand variability (COV)]])+(V1302*Table1[[#This Row],[APU
(units)]])^2</f>
        <v>54140169.324234612</v>
      </c>
      <c r="X1302" s="28">
        <f>(Table1[[#This Row],[INVENTORY IN UNITS ON HAND]]-W1302)*Table1[[#This Row],[Std. Price ($)]]</f>
        <v>-502302250.00315285</v>
      </c>
      <c r="Y1302" s="28">
        <v>0.45</v>
      </c>
      <c r="Z1302" s="28">
        <v>65</v>
      </c>
    </row>
    <row r="1303" spans="1:26" x14ac:dyDescent="0.15">
      <c r="A1303" s="31">
        <v>71829.769368932233</v>
      </c>
      <c r="B1303" s="32">
        <v>16.609268579999998</v>
      </c>
      <c r="C1303" s="32">
        <v>48070.335899545629</v>
      </c>
      <c r="D1303" s="32">
        <f>C1303/Table1[[#This Row],[Std. Price ($)]]</f>
        <v>2894.1874031364259</v>
      </c>
      <c r="E1303" s="28">
        <v>13104</v>
      </c>
      <c r="F1303" s="28">
        <f>Table1[[#This Row],[APU
(units)]]*(1+Table1[[#This Row],[APU Trend]])^0</f>
        <v>13104</v>
      </c>
      <c r="G1303" s="28">
        <f>Table1[[#This Row],[APU
(units)]]*(1+Table1[[#This Row],[APU Trend]])^1</f>
        <v>19656</v>
      </c>
      <c r="H1303" s="28">
        <f>Table1[[#This Row],[APU
(units)]]*(1+Table1[[#This Row],[APU Trend]])^2</f>
        <v>29484</v>
      </c>
      <c r="I1303" s="55">
        <f>Table1[[#This Row],[APU
(units)]]*(1+Table1[[#This Row],[APU Trend]])^3</f>
        <v>44226</v>
      </c>
      <c r="J1303" s="55">
        <f>Table1[[#This Row],[APU
(units)]]*(1+Table1[[#This Row],[APU Trend]])^4</f>
        <v>66339</v>
      </c>
      <c r="K1303" s="55">
        <f>Table1[[#This Row],[APU
(units)]]*(1+Table1[[#This Row],[APU Trend]])^5</f>
        <v>99508.5</v>
      </c>
      <c r="L1303" s="55">
        <f>Table1[[#This Row],[APU
(units)]]*(1+Table1[[#This Row],[APU Trend]])^6</f>
        <v>149262.75</v>
      </c>
      <c r="M1303" s="55">
        <f>Table1[[#This Row],[APU
(units)]]*(1+Table1[[#This Row],[APU Trend]])^7</f>
        <v>223894.125</v>
      </c>
      <c r="N1303" s="55">
        <f>Table1[[#This Row],[APU
(units)]]*(1+Table1[[#This Row],[APU Trend]])^8</f>
        <v>335841.1875</v>
      </c>
      <c r="O1303" s="55">
        <f>Table1[[#This Row],[APU
(units)]]*(1+Table1[[#This Row],[APU Trend]])^9</f>
        <v>503761.78125</v>
      </c>
      <c r="P1303" s="55">
        <f>Table1[[#This Row],[APU
(units)]]*(1+Table1[[#This Row],[APU Trend]])^10</f>
        <v>755642.671875</v>
      </c>
      <c r="Q1303" s="55">
        <f>Table1[[#This Row],[APU
(units)]]*(1+Table1[[#This Row],[APU Trend]])^11</f>
        <v>1133464.0078125</v>
      </c>
      <c r="R1303" s="55">
        <f>SUM(Table1[[#This Row],[Oct]:[September]])</f>
        <v>3374184.0234375</v>
      </c>
      <c r="S1303" s="55">
        <f>Table1[[#This Row],[On-Hand Stock ($)]]*Table1[[#This Row],[APU Trend]]</f>
        <v>24035.167949772815</v>
      </c>
      <c r="T1303" s="87">
        <v>0.5</v>
      </c>
      <c r="U1303" s="87" t="b">
        <f>IF(AND(Table1[[#This Row],[INVENTROY SIZING]]&lt;0,Table1[[#This Row],[Lead Time (days)]]&lt;30),TRUE,FALSE)</f>
        <v>0</v>
      </c>
      <c r="V1303" s="28">
        <v>1</v>
      </c>
      <c r="W1303" s="28">
        <f>1.65+SQRT((30)*Table1[[#This Row],[Demand variability (COV)]])+(V1303*Table1[[#This Row],[APU
(units)]])^2</f>
        <v>171714820.33328158</v>
      </c>
      <c r="X1303" s="28">
        <f>(Table1[[#This Row],[INVENTORY IN UNITS ON HAND]]-W1303)*Table1[[#This Row],[Std. Price ($)]]</f>
        <v>-2852009499.7460189</v>
      </c>
      <c r="Y1303" s="28">
        <v>0.24</v>
      </c>
      <c r="Z1303" s="28">
        <v>19</v>
      </c>
    </row>
    <row r="1304" spans="1:26" x14ac:dyDescent="0.15">
      <c r="A1304" s="31">
        <v>64596.809844369382</v>
      </c>
      <c r="B1304" s="32">
        <v>6.3395940599999996</v>
      </c>
      <c r="C1304" s="32">
        <v>16631.919848415291</v>
      </c>
      <c r="D1304" s="32">
        <f>C1304/Table1[[#This Row],[Std. Price ($)]]</f>
        <v>2623.4991848066834</v>
      </c>
      <c r="E1304" s="28">
        <v>9814</v>
      </c>
      <c r="F1304" s="28">
        <f>Table1[[#This Row],[APU
(units)]]*(1+Table1[[#This Row],[APU Trend]])^0</f>
        <v>9814</v>
      </c>
      <c r="G1304" s="28">
        <f>Table1[[#This Row],[APU
(units)]]*(1+Table1[[#This Row],[APU Trend]])^1</f>
        <v>17665.2</v>
      </c>
      <c r="H1304" s="28">
        <f>Table1[[#This Row],[APU
(units)]]*(1+Table1[[#This Row],[APU Trend]])^2</f>
        <v>31797.360000000001</v>
      </c>
      <c r="I1304" s="55">
        <f>Table1[[#This Row],[APU
(units)]]*(1+Table1[[#This Row],[APU Trend]])^3</f>
        <v>57235.248000000007</v>
      </c>
      <c r="J1304" s="55">
        <f>Table1[[#This Row],[APU
(units)]]*(1+Table1[[#This Row],[APU Trend]])^4</f>
        <v>103023.44640000002</v>
      </c>
      <c r="K1304" s="55">
        <f>Table1[[#This Row],[APU
(units)]]*(1+Table1[[#This Row],[APU Trend]])^5</f>
        <v>185442.20352000007</v>
      </c>
      <c r="L1304" s="55">
        <f>Table1[[#This Row],[APU
(units)]]*(1+Table1[[#This Row],[APU Trend]])^6</f>
        <v>333795.96633600013</v>
      </c>
      <c r="M1304" s="55">
        <f>Table1[[#This Row],[APU
(units)]]*(1+Table1[[#This Row],[APU Trend]])^7</f>
        <v>600832.73940480012</v>
      </c>
      <c r="N1304" s="55">
        <f>Table1[[#This Row],[APU
(units)]]*(1+Table1[[#This Row],[APU Trend]])^8</f>
        <v>1081498.9309286403</v>
      </c>
      <c r="O1304" s="55">
        <f>Table1[[#This Row],[APU
(units)]]*(1+Table1[[#This Row],[APU Trend]])^9</f>
        <v>1946698.0756715527</v>
      </c>
      <c r="P1304" s="55">
        <f>Table1[[#This Row],[APU
(units)]]*(1+Table1[[#This Row],[APU Trend]])^10</f>
        <v>3504056.5362087949</v>
      </c>
      <c r="Q1304" s="55">
        <f>Table1[[#This Row],[APU
(units)]]*(1+Table1[[#This Row],[APU Trend]])^11</f>
        <v>6307301.7651758315</v>
      </c>
      <c r="R1304" s="55">
        <f>SUM(Table1[[#This Row],[Oct]:[September]])</f>
        <v>14179161.47164562</v>
      </c>
      <c r="S1304" s="55">
        <f>Table1[[#This Row],[On-Hand Stock ($)]]*Table1[[#This Row],[APU Trend]]</f>
        <v>13305.535878732233</v>
      </c>
      <c r="T1304" s="87">
        <v>0.8</v>
      </c>
      <c r="U1304" s="87" t="b">
        <f>IF(AND(Table1[[#This Row],[INVENTROY SIZING]]&lt;0,Table1[[#This Row],[Lead Time (days)]]&lt;30),TRUE,FALSE)</f>
        <v>0</v>
      </c>
      <c r="V1304" s="28">
        <v>1</v>
      </c>
      <c r="W1304" s="28">
        <f>1.65+SQRT((30)*Table1[[#This Row],[Demand variability (COV)]])+(V1304*Table1[[#This Row],[APU
(units)]])^2</f>
        <v>96314600.496049896</v>
      </c>
      <c r="X1304" s="28">
        <f>(Table1[[#This Row],[INVENTORY IN UNITS ON HAND]]-W1304)*Table1[[#This Row],[Std. Price ($)]]</f>
        <v>-610578837.27618253</v>
      </c>
      <c r="Y1304" s="28">
        <v>0.27</v>
      </c>
      <c r="Z1304" s="28">
        <v>16</v>
      </c>
    </row>
    <row r="1305" spans="1:26" x14ac:dyDescent="0.15">
      <c r="A1305" s="31">
        <v>79974.571809956033</v>
      </c>
      <c r="B1305" s="32">
        <v>5.1082099400000001</v>
      </c>
      <c r="C1305" s="32">
        <v>108400.39261677371</v>
      </c>
      <c r="D1305" s="32">
        <f>C1305/Table1[[#This Row],[Std. Price ($)]]</f>
        <v>21220.817838347048</v>
      </c>
      <c r="E1305" s="28">
        <v>12926</v>
      </c>
      <c r="F1305" s="28">
        <f>Table1[[#This Row],[APU
(units)]]*(1+Table1[[#This Row],[APU Trend]])^0</f>
        <v>12926</v>
      </c>
      <c r="G1305" s="28">
        <f>Table1[[#This Row],[APU
(units)]]*(1+Table1[[#This Row],[APU Trend]])^1</f>
        <v>32315</v>
      </c>
      <c r="H1305" s="28">
        <f>Table1[[#This Row],[APU
(units)]]*(1+Table1[[#This Row],[APU Trend]])^2</f>
        <v>80787.5</v>
      </c>
      <c r="I1305" s="55">
        <f>Table1[[#This Row],[APU
(units)]]*(1+Table1[[#This Row],[APU Trend]])^3</f>
        <v>201968.75</v>
      </c>
      <c r="J1305" s="55">
        <f>Table1[[#This Row],[APU
(units)]]*(1+Table1[[#This Row],[APU Trend]])^4</f>
        <v>504921.875</v>
      </c>
      <c r="K1305" s="55">
        <f>Table1[[#This Row],[APU
(units)]]*(1+Table1[[#This Row],[APU Trend]])^5</f>
        <v>1262304.6875</v>
      </c>
      <c r="L1305" s="55">
        <f>Table1[[#This Row],[APU
(units)]]*(1+Table1[[#This Row],[APU Trend]])^6</f>
        <v>3155761.71875</v>
      </c>
      <c r="M1305" s="55">
        <f>Table1[[#This Row],[APU
(units)]]*(1+Table1[[#This Row],[APU Trend]])^7</f>
        <v>7889404.296875</v>
      </c>
      <c r="N1305" s="55">
        <f>Table1[[#This Row],[APU
(units)]]*(1+Table1[[#This Row],[APU Trend]])^8</f>
        <v>19723510.7421875</v>
      </c>
      <c r="O1305" s="55">
        <f>Table1[[#This Row],[APU
(units)]]*(1+Table1[[#This Row],[APU Trend]])^9</f>
        <v>49308776.85546875</v>
      </c>
      <c r="P1305" s="55">
        <f>Table1[[#This Row],[APU
(units)]]*(1+Table1[[#This Row],[APU Trend]])^10</f>
        <v>123271942.13867188</v>
      </c>
      <c r="Q1305" s="55">
        <f>Table1[[#This Row],[APU
(units)]]*(1+Table1[[#This Row],[APU Trend]])^11</f>
        <v>308179855.34667969</v>
      </c>
      <c r="R1305" s="55">
        <f>SUM(Table1[[#This Row],[Oct]:[September]])</f>
        <v>513624474.91113281</v>
      </c>
      <c r="S1305" s="55">
        <f>Table1[[#This Row],[On-Hand Stock ($)]]*Table1[[#This Row],[APU Trend]]</f>
        <v>162600.58892516055</v>
      </c>
      <c r="T1305" s="87">
        <v>1.5</v>
      </c>
      <c r="U1305" s="87" t="b">
        <f>IF(AND(Table1[[#This Row],[INVENTROY SIZING]]&lt;0,Table1[[#This Row],[Lead Time (days)]]&lt;30),TRUE,FALSE)</f>
        <v>0</v>
      </c>
      <c r="V1305" s="28">
        <v>1</v>
      </c>
      <c r="W1305" s="28">
        <f>1.65+SQRT((30)*Table1[[#This Row],[Demand variability (COV)]])+(V1305*Table1[[#This Row],[APU
(units)]])^2</f>
        <v>167081480.49604988</v>
      </c>
      <c r="X1305" s="28">
        <f>(Table1[[#This Row],[INVENTORY IN UNITS ON HAND]]-W1305)*Table1[[#This Row],[Std. Price ($)]]</f>
        <v>-853378879.0672214</v>
      </c>
      <c r="Y1305" s="28">
        <v>0.27</v>
      </c>
      <c r="Z1305" s="28">
        <v>90</v>
      </c>
    </row>
    <row r="1306" spans="1:26" x14ac:dyDescent="0.15">
      <c r="A1306" s="31">
        <v>10644.097216064352</v>
      </c>
      <c r="B1306" s="32">
        <v>7.4809576799999995</v>
      </c>
      <c r="C1306" s="32">
        <v>12803.251293991514</v>
      </c>
      <c r="D1306" s="32">
        <f>C1306/Table1[[#This Row],[Std. Price ($)]]</f>
        <v>1711.4454915605825</v>
      </c>
      <c r="E1306" s="28">
        <v>13880</v>
      </c>
      <c r="F1306" s="28">
        <f>Table1[[#This Row],[APU
(units)]]*(1+Table1[[#This Row],[APU Trend]])^0</f>
        <v>13880</v>
      </c>
      <c r="G1306" s="28">
        <f>Table1[[#This Row],[APU
(units)]]*(1+Table1[[#This Row],[APU Trend]])^1</f>
        <v>24984</v>
      </c>
      <c r="H1306" s="28">
        <f>Table1[[#This Row],[APU
(units)]]*(1+Table1[[#This Row],[APU Trend]])^2</f>
        <v>44971.200000000004</v>
      </c>
      <c r="I1306" s="55">
        <f>Table1[[#This Row],[APU
(units)]]*(1+Table1[[#This Row],[APU Trend]])^3</f>
        <v>80948.160000000003</v>
      </c>
      <c r="J1306" s="55">
        <f>Table1[[#This Row],[APU
(units)]]*(1+Table1[[#This Row],[APU Trend]])^4</f>
        <v>145706.68800000002</v>
      </c>
      <c r="K1306" s="55">
        <f>Table1[[#This Row],[APU
(units)]]*(1+Table1[[#This Row],[APU Trend]])^5</f>
        <v>262272.03840000008</v>
      </c>
      <c r="L1306" s="55">
        <f>Table1[[#This Row],[APU
(units)]]*(1+Table1[[#This Row],[APU Trend]])^6</f>
        <v>472089.66912000015</v>
      </c>
      <c r="M1306" s="55">
        <f>Table1[[#This Row],[APU
(units)]]*(1+Table1[[#This Row],[APU Trend]])^7</f>
        <v>849761.40441600024</v>
      </c>
      <c r="N1306" s="55">
        <f>Table1[[#This Row],[APU
(units)]]*(1+Table1[[#This Row],[APU Trend]])^8</f>
        <v>1529570.5279488005</v>
      </c>
      <c r="O1306" s="55">
        <f>Table1[[#This Row],[APU
(units)]]*(1+Table1[[#This Row],[APU Trend]])^9</f>
        <v>2753226.9503078409</v>
      </c>
      <c r="P1306" s="55">
        <f>Table1[[#This Row],[APU
(units)]]*(1+Table1[[#This Row],[APU Trend]])^10</f>
        <v>4955808.5105541144</v>
      </c>
      <c r="Q1306" s="55">
        <f>Table1[[#This Row],[APU
(units)]]*(1+Table1[[#This Row],[APU Trend]])^11</f>
        <v>8920455.3189974073</v>
      </c>
      <c r="R1306" s="55">
        <f>SUM(Table1[[#This Row],[Oct]:[September]])</f>
        <v>20053674.467744164</v>
      </c>
      <c r="S1306" s="55">
        <f>Table1[[#This Row],[On-Hand Stock ($)]]*Table1[[#This Row],[APU Trend]]</f>
        <v>10242.601035193213</v>
      </c>
      <c r="T1306" s="87">
        <v>0.8</v>
      </c>
      <c r="U1306" s="87" t="b">
        <f>IF(AND(Table1[[#This Row],[INVENTROY SIZING]]&lt;0,Table1[[#This Row],[Lead Time (days)]]&lt;30),TRUE,FALSE)</f>
        <v>0</v>
      </c>
      <c r="V1306" s="28">
        <v>0.85</v>
      </c>
      <c r="W1306" s="28">
        <f>1.65+SQRT((30)*Table1[[#This Row],[Demand variability (COV)]])+(V1306*Table1[[#This Row],[APU
(units)]])^2</f>
        <v>139192809.4447332</v>
      </c>
      <c r="X1306" s="28">
        <f>(Table1[[#This Row],[INVENTORY IN UNITS ON HAND]]-W1306)*Table1[[#This Row],[Std. Price ($)]]</f>
        <v>-1041282713.5650594</v>
      </c>
      <c r="Y1306" s="28">
        <v>0.48</v>
      </c>
      <c r="Z1306" s="28">
        <v>5</v>
      </c>
    </row>
    <row r="1307" spans="1:26" x14ac:dyDescent="0.15">
      <c r="A1307" s="31">
        <v>10448.963669987377</v>
      </c>
      <c r="B1307" s="32">
        <v>7.1710622699999993</v>
      </c>
      <c r="C1307" s="32">
        <v>6337.2347867907702</v>
      </c>
      <c r="D1307" s="32">
        <f>C1307/Table1[[#This Row],[Std. Price ($)]]</f>
        <v>883.72329624056806</v>
      </c>
      <c r="E1307" s="28">
        <v>4100</v>
      </c>
      <c r="F1307" s="28">
        <f>Table1[[#This Row],[APU
(units)]]*(1+Table1[[#This Row],[APU Trend]])^0</f>
        <v>4100</v>
      </c>
      <c r="G1307" s="28">
        <f>Table1[[#This Row],[APU
(units)]]*(1+Table1[[#This Row],[APU Trend]])^1</f>
        <v>3280</v>
      </c>
      <c r="H1307" s="28">
        <f>Table1[[#This Row],[APU
(units)]]*(1+Table1[[#This Row],[APU Trend]])^2</f>
        <v>2624.0000000000005</v>
      </c>
      <c r="I1307" s="55">
        <f>Table1[[#This Row],[APU
(units)]]*(1+Table1[[#This Row],[APU Trend]])^3</f>
        <v>2099.2000000000003</v>
      </c>
      <c r="J1307" s="55">
        <f>Table1[[#This Row],[APU
(units)]]*(1+Table1[[#This Row],[APU Trend]])^4</f>
        <v>1679.3600000000008</v>
      </c>
      <c r="K1307" s="55">
        <f>Table1[[#This Row],[APU
(units)]]*(1+Table1[[#This Row],[APU Trend]])^5</f>
        <v>1343.4880000000007</v>
      </c>
      <c r="L1307" s="55">
        <f>Table1[[#This Row],[APU
(units)]]*(1+Table1[[#This Row],[APU Trend]])^6</f>
        <v>1074.7904000000005</v>
      </c>
      <c r="M1307" s="55">
        <f>Table1[[#This Row],[APU
(units)]]*(1+Table1[[#This Row],[APU Trend]])^7</f>
        <v>859.83232000000066</v>
      </c>
      <c r="N1307" s="55">
        <f>Table1[[#This Row],[APU
(units)]]*(1+Table1[[#This Row],[APU Trend]])^8</f>
        <v>687.86585600000058</v>
      </c>
      <c r="O1307" s="55">
        <f>Table1[[#This Row],[APU
(units)]]*(1+Table1[[#This Row],[APU Trend]])^9</f>
        <v>550.29268480000053</v>
      </c>
      <c r="P1307" s="55">
        <f>Table1[[#This Row],[APU
(units)]]*(1+Table1[[#This Row],[APU Trend]])^10</f>
        <v>440.23414784000045</v>
      </c>
      <c r="Q1307" s="55">
        <f>Table1[[#This Row],[APU
(units)]]*(1+Table1[[#This Row],[APU Trend]])^11</f>
        <v>352.18731827200037</v>
      </c>
      <c r="R1307" s="55">
        <f>SUM(Table1[[#This Row],[Oct]:[September]])</f>
        <v>19091.250726912003</v>
      </c>
      <c r="S1307" s="55">
        <f>Table1[[#This Row],[On-Hand Stock ($)]]*Table1[[#This Row],[APU Trend]]</f>
        <v>-1267.4469573581541</v>
      </c>
      <c r="T1307" s="87">
        <v>-0.2</v>
      </c>
      <c r="U1307" s="87" t="b">
        <f>IF(AND(Table1[[#This Row],[INVENTROY SIZING]]&lt;0,Table1[[#This Row],[Lead Time (days)]]&lt;30),TRUE,FALSE)</f>
        <v>1</v>
      </c>
      <c r="V1307" s="28">
        <v>0.82</v>
      </c>
      <c r="W1307" s="28">
        <f>1.65+SQRT((30)*Table1[[#This Row],[Demand variability (COV)]])+(V1307*Table1[[#This Row],[APU
(units)]])^2</f>
        <v>11303050.456245936</v>
      </c>
      <c r="X1307" s="28">
        <f>(Table1[[#This Row],[INVENTORY IN UNITS ON HAND]]-W1307)*Table1[[#This Row],[Std. Price ($)]]</f>
        <v>-81048541.427904725</v>
      </c>
      <c r="Y1307" s="28">
        <v>0.77</v>
      </c>
      <c r="Z1307" s="28">
        <v>6</v>
      </c>
    </row>
    <row r="1308" spans="1:26" x14ac:dyDescent="0.15">
      <c r="A1308" s="31">
        <v>34924.936888551805</v>
      </c>
      <c r="B1308" s="32">
        <v>8.8149999999999995</v>
      </c>
      <c r="C1308" s="32">
        <v>28623.441545304853</v>
      </c>
      <c r="D1308" s="32">
        <f>C1308/Table1[[#This Row],[Std. Price ($)]]</f>
        <v>3247.1289331032167</v>
      </c>
      <c r="E1308" s="28">
        <v>14512</v>
      </c>
      <c r="F1308" s="28">
        <f>Table1[[#This Row],[APU
(units)]]*(1+Table1[[#This Row],[APU Trend]])^0</f>
        <v>14512</v>
      </c>
      <c r="G1308" s="28">
        <f>Table1[[#This Row],[APU
(units)]]*(1+Table1[[#This Row],[APU Trend]])^1</f>
        <v>31926.400000000001</v>
      </c>
      <c r="H1308" s="28">
        <f>Table1[[#This Row],[APU
(units)]]*(1+Table1[[#This Row],[APU Trend]])^2</f>
        <v>70238.080000000016</v>
      </c>
      <c r="I1308" s="55">
        <f>Table1[[#This Row],[APU
(units)]]*(1+Table1[[#This Row],[APU Trend]])^3</f>
        <v>154523.77600000004</v>
      </c>
      <c r="J1308" s="55">
        <f>Table1[[#This Row],[APU
(units)]]*(1+Table1[[#This Row],[APU Trend]])^4</f>
        <v>339952.3072000001</v>
      </c>
      <c r="K1308" s="55">
        <f>Table1[[#This Row],[APU
(units)]]*(1+Table1[[#This Row],[APU Trend]])^5</f>
        <v>747895.0758400003</v>
      </c>
      <c r="L1308" s="55">
        <f>Table1[[#This Row],[APU
(units)]]*(1+Table1[[#This Row],[APU Trend]])^6</f>
        <v>1645369.1668480008</v>
      </c>
      <c r="M1308" s="55">
        <f>Table1[[#This Row],[APU
(units)]]*(1+Table1[[#This Row],[APU Trend]])^7</f>
        <v>3619812.1670656023</v>
      </c>
      <c r="N1308" s="55">
        <f>Table1[[#This Row],[APU
(units)]]*(1+Table1[[#This Row],[APU Trend]])^8</f>
        <v>7963586.7675443245</v>
      </c>
      <c r="O1308" s="55">
        <f>Table1[[#This Row],[APU
(units)]]*(1+Table1[[#This Row],[APU Trend]])^9</f>
        <v>17519890.888597514</v>
      </c>
      <c r="P1308" s="55">
        <f>Table1[[#This Row],[APU
(units)]]*(1+Table1[[#This Row],[APU Trend]])^10</f>
        <v>38543759.95491454</v>
      </c>
      <c r="Q1308" s="55">
        <f>Table1[[#This Row],[APU
(units)]]*(1+Table1[[#This Row],[APU Trend]])^11</f>
        <v>84796271.900811985</v>
      </c>
      <c r="R1308" s="55">
        <f>SUM(Table1[[#This Row],[Oct]:[September]])</f>
        <v>155447738.48482198</v>
      </c>
      <c r="S1308" s="55">
        <f>Table1[[#This Row],[On-Hand Stock ($)]]*Table1[[#This Row],[APU Trend]]</f>
        <v>34348.129854365819</v>
      </c>
      <c r="T1308" s="87">
        <v>1.2</v>
      </c>
      <c r="U1308" s="87" t="b">
        <f>IF(AND(Table1[[#This Row],[INVENTROY SIZING]]&lt;0,Table1[[#This Row],[Lead Time (days)]]&lt;30),TRUE,FALSE)</f>
        <v>0</v>
      </c>
      <c r="V1308" s="28">
        <v>0.82</v>
      </c>
      <c r="W1308" s="28">
        <f>1.65+SQRT((30)*Table1[[#This Row],[Demand variability (COV)]])+(V1308*Table1[[#This Row],[APU
(units)]])^2</f>
        <v>141606197.00726625</v>
      </c>
      <c r="X1308" s="28">
        <f>(Table1[[#This Row],[INVENTORY IN UNITS ON HAND]]-W1308)*Table1[[#This Row],[Std. Price ($)]]</f>
        <v>-1248230003.1775067</v>
      </c>
      <c r="Y1308" s="28">
        <v>0.37</v>
      </c>
      <c r="Z1308" s="28">
        <v>11</v>
      </c>
    </row>
    <row r="1309" spans="1:26" x14ac:dyDescent="0.15">
      <c r="A1309" s="31">
        <v>53642.573495609293</v>
      </c>
      <c r="B1309" s="32">
        <v>10.85429048</v>
      </c>
      <c r="C1309" s="32">
        <v>37631.749940502516</v>
      </c>
      <c r="D1309" s="32">
        <f>C1309/Table1[[#This Row],[Std. Price ($)]]</f>
        <v>3466.9930761335695</v>
      </c>
      <c r="E1309" s="28">
        <v>10372</v>
      </c>
      <c r="F1309" s="28">
        <f>Table1[[#This Row],[APU
(units)]]*(1+Table1[[#This Row],[APU Trend]])^0</f>
        <v>10372</v>
      </c>
      <c r="G1309" s="28">
        <f>Table1[[#This Row],[APU
(units)]]*(1+Table1[[#This Row],[APU Trend]])^1</f>
        <v>22818.400000000001</v>
      </c>
      <c r="H1309" s="28">
        <f>Table1[[#This Row],[APU
(units)]]*(1+Table1[[#This Row],[APU Trend]])^2</f>
        <v>50200.48000000001</v>
      </c>
      <c r="I1309" s="55">
        <f>Table1[[#This Row],[APU
(units)]]*(1+Table1[[#This Row],[APU Trend]])^3</f>
        <v>110441.05600000004</v>
      </c>
      <c r="J1309" s="55">
        <f>Table1[[#This Row],[APU
(units)]]*(1+Table1[[#This Row],[APU Trend]])^4</f>
        <v>242970.32320000007</v>
      </c>
      <c r="K1309" s="55">
        <f>Table1[[#This Row],[APU
(units)]]*(1+Table1[[#This Row],[APU Trend]])^5</f>
        <v>534534.7110400002</v>
      </c>
      <c r="L1309" s="55">
        <f>Table1[[#This Row],[APU
(units)]]*(1+Table1[[#This Row],[APU Trend]])^6</f>
        <v>1175976.3642880006</v>
      </c>
      <c r="M1309" s="55">
        <f>Table1[[#This Row],[APU
(units)]]*(1+Table1[[#This Row],[APU Trend]])^7</f>
        <v>2587148.0014336016</v>
      </c>
      <c r="N1309" s="55">
        <f>Table1[[#This Row],[APU
(units)]]*(1+Table1[[#This Row],[APU Trend]])^8</f>
        <v>5691725.6031539226</v>
      </c>
      <c r="O1309" s="55">
        <f>Table1[[#This Row],[APU
(units)]]*(1+Table1[[#This Row],[APU Trend]])^9</f>
        <v>12521796.326938631</v>
      </c>
      <c r="P1309" s="55">
        <f>Table1[[#This Row],[APU
(units)]]*(1+Table1[[#This Row],[APU Trend]])^10</f>
        <v>27547951.919264991</v>
      </c>
      <c r="Q1309" s="55">
        <f>Table1[[#This Row],[APU
(units)]]*(1+Table1[[#This Row],[APU Trend]])^11</f>
        <v>60605494.222382993</v>
      </c>
      <c r="R1309" s="55">
        <f>SUM(Table1[[#This Row],[Oct]:[September]])</f>
        <v>111101429.40770213</v>
      </c>
      <c r="S1309" s="55">
        <f>Table1[[#This Row],[On-Hand Stock ($)]]*Table1[[#This Row],[APU Trend]]</f>
        <v>45158.09992860302</v>
      </c>
      <c r="T1309" s="87">
        <v>1.2</v>
      </c>
      <c r="U1309" s="87" t="b">
        <f>IF(AND(Table1[[#This Row],[INVENTROY SIZING]]&lt;0,Table1[[#This Row],[Lead Time (days)]]&lt;30),TRUE,FALSE)</f>
        <v>0</v>
      </c>
      <c r="V1309" s="28">
        <v>1</v>
      </c>
      <c r="W1309" s="28">
        <f>1.65+SQRT((30)*Table1[[#This Row],[Demand variability (COV)]])+(V1309*Table1[[#This Row],[APU
(units)]])^2</f>
        <v>107578389.99741302</v>
      </c>
      <c r="X1309" s="28">
        <f>(Table1[[#This Row],[INVENTORY IN UNITS ON HAND]]-W1309)*Table1[[#This Row],[Std. Price ($)]]</f>
        <v>-1167649462.6527069</v>
      </c>
      <c r="Y1309" s="28">
        <v>0.63</v>
      </c>
      <c r="Z1309" s="28">
        <v>12</v>
      </c>
    </row>
    <row r="1310" spans="1:26" x14ac:dyDescent="0.15">
      <c r="A1310" s="31">
        <v>30629.551467050565</v>
      </c>
      <c r="B1310" s="32">
        <v>15.4312509</v>
      </c>
      <c r="C1310" s="32">
        <v>97438.911595325088</v>
      </c>
      <c r="D1310" s="32">
        <f>C1310/Table1[[#This Row],[Std. Price ($)]]</f>
        <v>6314.3883944836307</v>
      </c>
      <c r="E1310" s="28">
        <v>18764</v>
      </c>
      <c r="F1310" s="28">
        <f>Table1[[#This Row],[APU
(units)]]*(1+Table1[[#This Row],[APU Trend]])^0</f>
        <v>18764</v>
      </c>
      <c r="G1310" s="28">
        <f>Table1[[#This Row],[APU
(units)]]*(1+Table1[[#This Row],[APU Trend]])^1</f>
        <v>15011.2</v>
      </c>
      <c r="H1310" s="28">
        <f>Table1[[#This Row],[APU
(units)]]*(1+Table1[[#This Row],[APU Trend]])^2</f>
        <v>12008.960000000003</v>
      </c>
      <c r="I1310" s="55">
        <f>Table1[[#This Row],[APU
(units)]]*(1+Table1[[#This Row],[APU Trend]])^3</f>
        <v>9607.1680000000015</v>
      </c>
      <c r="J1310" s="55">
        <f>Table1[[#This Row],[APU
(units)]]*(1+Table1[[#This Row],[APU Trend]])^4</f>
        <v>7685.7344000000039</v>
      </c>
      <c r="K1310" s="55">
        <f>Table1[[#This Row],[APU
(units)]]*(1+Table1[[#This Row],[APU Trend]])^5</f>
        <v>6148.5875200000037</v>
      </c>
      <c r="L1310" s="55">
        <f>Table1[[#This Row],[APU
(units)]]*(1+Table1[[#This Row],[APU Trend]])^6</f>
        <v>4918.8700160000026</v>
      </c>
      <c r="M1310" s="55">
        <f>Table1[[#This Row],[APU
(units)]]*(1+Table1[[#This Row],[APU Trend]])^7</f>
        <v>3935.0960128000029</v>
      </c>
      <c r="N1310" s="55">
        <f>Table1[[#This Row],[APU
(units)]]*(1+Table1[[#This Row],[APU Trend]])^8</f>
        <v>3148.0768102400025</v>
      </c>
      <c r="O1310" s="55">
        <f>Table1[[#This Row],[APU
(units)]]*(1+Table1[[#This Row],[APU Trend]])^9</f>
        <v>2518.4614481920021</v>
      </c>
      <c r="P1310" s="55">
        <f>Table1[[#This Row],[APU
(units)]]*(1+Table1[[#This Row],[APU Trend]])^10</f>
        <v>2014.7691585536022</v>
      </c>
      <c r="Q1310" s="55">
        <f>Table1[[#This Row],[APU
(units)]]*(1+Table1[[#This Row],[APU Trend]])^11</f>
        <v>1611.8153268428816</v>
      </c>
      <c r="R1310" s="55">
        <f>SUM(Table1[[#This Row],[Oct]:[September]])</f>
        <v>87372.738692628511</v>
      </c>
      <c r="S1310" s="55">
        <f>Table1[[#This Row],[On-Hand Stock ($)]]*Table1[[#This Row],[APU Trend]]</f>
        <v>-19487.78231906502</v>
      </c>
      <c r="T1310" s="87">
        <v>-0.2</v>
      </c>
      <c r="U1310" s="87" t="b">
        <f>IF(AND(Table1[[#This Row],[INVENTROY SIZING]]&lt;0,Table1[[#This Row],[Lead Time (days)]]&lt;30),TRUE,FALSE)</f>
        <v>1</v>
      </c>
      <c r="V1310" s="28">
        <v>1</v>
      </c>
      <c r="W1310" s="28">
        <f>1.65+SQRT((30)*Table1[[#This Row],[Demand variability (COV)]])+(V1310*Table1[[#This Row],[APU
(units)]])^2</f>
        <v>352087700.89037037</v>
      </c>
      <c r="X1310" s="28">
        <f>(Table1[[#This Row],[INVENTORY IN UNITS ON HAND]]-W1310)*Table1[[#This Row],[Std. Price ($)]]</f>
        <v>-5433056212.3318634</v>
      </c>
      <c r="Y1310" s="28">
        <v>0.35</v>
      </c>
      <c r="Z1310" s="28">
        <v>21</v>
      </c>
    </row>
    <row r="1311" spans="1:26" x14ac:dyDescent="0.15">
      <c r="A1311" s="31">
        <v>90821.14854049898</v>
      </c>
      <c r="B1311" s="32">
        <v>7.5795846299999994</v>
      </c>
      <c r="C1311" s="32">
        <v>11936.997558555795</v>
      </c>
      <c r="D1311" s="32">
        <f>C1311/Table1[[#This Row],[Std. Price ($)]]</f>
        <v>1574.8880896862281</v>
      </c>
      <c r="E1311" s="28">
        <v>16354</v>
      </c>
      <c r="F1311" s="28">
        <f>Table1[[#This Row],[APU
(units)]]*(1+Table1[[#This Row],[APU Trend]])^0</f>
        <v>16354</v>
      </c>
      <c r="G1311" s="28">
        <f>Table1[[#This Row],[APU
(units)]]*(1+Table1[[#This Row],[APU Trend]])^1</f>
        <v>6541.6</v>
      </c>
      <c r="H1311" s="28">
        <f>Table1[[#This Row],[APU
(units)]]*(1+Table1[[#This Row],[APU Trend]])^2</f>
        <v>2616.6400000000003</v>
      </c>
      <c r="I1311" s="55">
        <f>Table1[[#This Row],[APU
(units)]]*(1+Table1[[#This Row],[APU Trend]])^3</f>
        <v>1046.6560000000002</v>
      </c>
      <c r="J1311" s="55">
        <f>Table1[[#This Row],[APU
(units)]]*(1+Table1[[#This Row],[APU Trend]])^4</f>
        <v>418.66240000000022</v>
      </c>
      <c r="K1311" s="55">
        <f>Table1[[#This Row],[APU
(units)]]*(1+Table1[[#This Row],[APU Trend]])^5</f>
        <v>167.4649600000001</v>
      </c>
      <c r="L1311" s="55">
        <f>Table1[[#This Row],[APU
(units)]]*(1+Table1[[#This Row],[APU Trend]])^6</f>
        <v>66.985984000000045</v>
      </c>
      <c r="M1311" s="55">
        <f>Table1[[#This Row],[APU
(units)]]*(1+Table1[[#This Row],[APU Trend]])^7</f>
        <v>26.794393600000021</v>
      </c>
      <c r="N1311" s="55">
        <f>Table1[[#This Row],[APU
(units)]]*(1+Table1[[#This Row],[APU Trend]])^8</f>
        <v>10.717757440000009</v>
      </c>
      <c r="O1311" s="55">
        <f>Table1[[#This Row],[APU
(units)]]*(1+Table1[[#This Row],[APU Trend]])^9</f>
        <v>4.2871029760000035</v>
      </c>
      <c r="P1311" s="55">
        <f>Table1[[#This Row],[APU
(units)]]*(1+Table1[[#This Row],[APU Trend]])^10</f>
        <v>1.7148411904000018</v>
      </c>
      <c r="Q1311" s="55">
        <f>Table1[[#This Row],[APU
(units)]]*(1+Table1[[#This Row],[APU Trend]])^11</f>
        <v>0.68593647616000075</v>
      </c>
      <c r="R1311" s="55">
        <f>SUM(Table1[[#This Row],[Oct]:[September]])</f>
        <v>27256.20937568256</v>
      </c>
      <c r="S1311" s="55">
        <f>Table1[[#This Row],[On-Hand Stock ($)]]*Table1[[#This Row],[APU Trend]]</f>
        <v>-7162.198535133477</v>
      </c>
      <c r="T1311" s="87">
        <v>-0.6</v>
      </c>
      <c r="U1311" s="87" t="b">
        <f>IF(AND(Table1[[#This Row],[INVENTROY SIZING]]&lt;0,Table1[[#This Row],[Lead Time (days)]]&lt;30),TRUE,FALSE)</f>
        <v>1</v>
      </c>
      <c r="V1311" s="28">
        <v>1</v>
      </c>
      <c r="W1311" s="28">
        <f>1.65+SQRT((30)*Table1[[#This Row],[Demand variability (COV)]])+(V1311*Table1[[#This Row],[APU
(units)]])^2</f>
        <v>267453320.54827535</v>
      </c>
      <c r="X1311" s="28">
        <f>(Table1[[#This Row],[INVENTORY IN UNITS ON HAND]]-W1311)*Table1[[#This Row],[Std. Price ($)]]</f>
        <v>-2027173140.6726122</v>
      </c>
      <c r="Y1311" s="28">
        <v>0.28000000000000003</v>
      </c>
      <c r="Z1311" s="28">
        <v>6</v>
      </c>
    </row>
    <row r="1312" spans="1:26" x14ac:dyDescent="0.15">
      <c r="A1312" s="31">
        <v>16008.342144500088</v>
      </c>
      <c r="B1312" s="32">
        <v>23.70805</v>
      </c>
      <c r="C1312" s="32">
        <v>225666.08513127913</v>
      </c>
      <c r="D1312" s="32">
        <f>C1312/Table1[[#This Row],[Std. Price ($)]]</f>
        <v>9518.5426524441755</v>
      </c>
      <c r="E1312" s="28">
        <v>20242</v>
      </c>
      <c r="F1312" s="28">
        <f>Table1[[#This Row],[APU
(units)]]*(1+Table1[[#This Row],[APU Trend]])^0</f>
        <v>20242</v>
      </c>
      <c r="G1312" s="28">
        <f>Table1[[#This Row],[APU
(units)]]*(1+Table1[[#This Row],[APU Trend]])^1</f>
        <v>44532.4</v>
      </c>
      <c r="H1312" s="28">
        <f>Table1[[#This Row],[APU
(units)]]*(1+Table1[[#This Row],[APU Trend]])^2</f>
        <v>97971.280000000013</v>
      </c>
      <c r="I1312" s="55">
        <f>Table1[[#This Row],[APU
(units)]]*(1+Table1[[#This Row],[APU Trend]])^3</f>
        <v>215536.81600000008</v>
      </c>
      <c r="J1312" s="55">
        <f>Table1[[#This Row],[APU
(units)]]*(1+Table1[[#This Row],[APU Trend]])^4</f>
        <v>474180.99520000012</v>
      </c>
      <c r="K1312" s="55">
        <f>Table1[[#This Row],[APU
(units)]]*(1+Table1[[#This Row],[APU Trend]])^5</f>
        <v>1043198.1894400003</v>
      </c>
      <c r="L1312" s="55">
        <f>Table1[[#This Row],[APU
(units)]]*(1+Table1[[#This Row],[APU Trend]])^6</f>
        <v>2295036.016768001</v>
      </c>
      <c r="M1312" s="55">
        <f>Table1[[#This Row],[APU
(units)]]*(1+Table1[[#This Row],[APU Trend]])^7</f>
        <v>5049079.2368896035</v>
      </c>
      <c r="N1312" s="55">
        <f>Table1[[#This Row],[APU
(units)]]*(1+Table1[[#This Row],[APU Trend]])^8</f>
        <v>11107974.321157126</v>
      </c>
      <c r="O1312" s="55">
        <f>Table1[[#This Row],[APU
(units)]]*(1+Table1[[#This Row],[APU Trend]])^9</f>
        <v>24437543.506545678</v>
      </c>
      <c r="P1312" s="55">
        <f>Table1[[#This Row],[APU
(units)]]*(1+Table1[[#This Row],[APU Trend]])^10</f>
        <v>53762595.7144005</v>
      </c>
      <c r="Q1312" s="55">
        <f>Table1[[#This Row],[APU
(units)]]*(1+Table1[[#This Row],[APU Trend]])^11</f>
        <v>118277710.57168111</v>
      </c>
      <c r="R1312" s="55">
        <f>SUM(Table1[[#This Row],[Oct]:[September]])</f>
        <v>216825601.04808202</v>
      </c>
      <c r="S1312" s="55">
        <f>Table1[[#This Row],[On-Hand Stock ($)]]*Table1[[#This Row],[APU Trend]]</f>
        <v>270799.30215753493</v>
      </c>
      <c r="T1312" s="87">
        <v>1.2</v>
      </c>
      <c r="U1312" s="87" t="b">
        <f>IF(AND(Table1[[#This Row],[INVENTROY SIZING]]&lt;0,Table1[[#This Row],[Lead Time (days)]]&lt;30),TRUE,FALSE)</f>
        <v>0</v>
      </c>
      <c r="V1312" s="28">
        <v>1</v>
      </c>
      <c r="W1312" s="28">
        <f>1.65+SQRT((30)*Table1[[#This Row],[Demand variability (COV)]])+(V1312*Table1[[#This Row],[APU
(units)]])^2</f>
        <v>409738569.67492235</v>
      </c>
      <c r="X1312" s="28">
        <f>(Table1[[#This Row],[INVENTORY IN UNITS ON HAND]]-W1312)*Table1[[#This Row],[Std. Price ($)]]</f>
        <v>-9713876830.6964111</v>
      </c>
      <c r="Y1312" s="28">
        <v>0.54</v>
      </c>
      <c r="Z1312" s="28">
        <v>21</v>
      </c>
    </row>
    <row r="1313" spans="1:26" x14ac:dyDescent="0.15">
      <c r="A1313" s="31">
        <v>61431.512280038871</v>
      </c>
      <c r="B1313" s="32">
        <v>6.3989177199999991</v>
      </c>
      <c r="C1313" s="32">
        <v>490624.03378564084</v>
      </c>
      <c r="D1313" s="32">
        <f>C1313/Table1[[#This Row],[Std. Price ($)]]</f>
        <v>76672.971157635213</v>
      </c>
      <c r="E1313" s="28">
        <v>96244</v>
      </c>
      <c r="F1313" s="28">
        <f>Table1[[#This Row],[APU
(units)]]*(1+Table1[[#This Row],[APU Trend]])^0</f>
        <v>96244</v>
      </c>
      <c r="G1313" s="28">
        <f>Table1[[#This Row],[APU
(units)]]*(1+Table1[[#This Row],[APU Trend]])^1</f>
        <v>173239.2</v>
      </c>
      <c r="H1313" s="28">
        <f>Table1[[#This Row],[APU
(units)]]*(1+Table1[[#This Row],[APU Trend]])^2</f>
        <v>311830.56</v>
      </c>
      <c r="I1313" s="55">
        <f>Table1[[#This Row],[APU
(units)]]*(1+Table1[[#This Row],[APU Trend]])^3</f>
        <v>561295.00800000003</v>
      </c>
      <c r="J1313" s="55">
        <f>Table1[[#This Row],[APU
(units)]]*(1+Table1[[#This Row],[APU Trend]])^4</f>
        <v>1010331.0144000002</v>
      </c>
      <c r="K1313" s="55">
        <f>Table1[[#This Row],[APU
(units)]]*(1+Table1[[#This Row],[APU Trend]])^5</f>
        <v>1818595.8259200007</v>
      </c>
      <c r="L1313" s="55">
        <f>Table1[[#This Row],[APU
(units)]]*(1+Table1[[#This Row],[APU Trend]])^6</f>
        <v>3273472.4866560008</v>
      </c>
      <c r="M1313" s="55">
        <f>Table1[[#This Row],[APU
(units)]]*(1+Table1[[#This Row],[APU Trend]])^7</f>
        <v>5892250.4759808015</v>
      </c>
      <c r="N1313" s="55">
        <f>Table1[[#This Row],[APU
(units)]]*(1+Table1[[#This Row],[APU Trend]])^8</f>
        <v>10606050.856765443</v>
      </c>
      <c r="O1313" s="55">
        <f>Table1[[#This Row],[APU
(units)]]*(1+Table1[[#This Row],[APU Trend]])^9</f>
        <v>19090891.5421778</v>
      </c>
      <c r="P1313" s="55">
        <f>Table1[[#This Row],[APU
(units)]]*(1+Table1[[#This Row],[APU Trend]])^10</f>
        <v>34363604.775920041</v>
      </c>
      <c r="Q1313" s="55">
        <f>Table1[[#This Row],[APU
(units)]]*(1+Table1[[#This Row],[APU Trend]])^11</f>
        <v>61854488.596656077</v>
      </c>
      <c r="R1313" s="55">
        <f>SUM(Table1[[#This Row],[Oct]:[September]])</f>
        <v>139052294.34247616</v>
      </c>
      <c r="S1313" s="55">
        <f>Table1[[#This Row],[On-Hand Stock ($)]]*Table1[[#This Row],[APU Trend]]</f>
        <v>392499.22702851269</v>
      </c>
      <c r="T1313" s="87">
        <v>0.8</v>
      </c>
      <c r="U1313" s="87" t="b">
        <f>IF(AND(Table1[[#This Row],[INVENTROY SIZING]]&lt;0,Table1[[#This Row],[Lead Time (days)]]&lt;30),TRUE,FALSE)</f>
        <v>0</v>
      </c>
      <c r="V1313" s="28">
        <v>0.82</v>
      </c>
      <c r="W1313" s="28">
        <f>1.65+SQRT((30)*Table1[[#This Row],[Demand variability (COV)]])+(V1313*Table1[[#This Row],[APU
(units)]])^2</f>
        <v>6228379032.276926</v>
      </c>
      <c r="X1313" s="28">
        <f>(Table1[[#This Row],[INVENTORY IN UNITS ON HAND]]-W1313)*Table1[[#This Row],[Std. Price ($)]]</f>
        <v>-39854394332.479477</v>
      </c>
      <c r="Y1313" s="28">
        <v>0.39</v>
      </c>
      <c r="Z1313" s="28">
        <v>35</v>
      </c>
    </row>
    <row r="1314" spans="1:26" x14ac:dyDescent="0.15">
      <c r="A1314" s="31">
        <v>7168.284087518573</v>
      </c>
      <c r="B1314" s="32">
        <v>22.077635770000001</v>
      </c>
      <c r="C1314" s="32">
        <v>3487.3943805651429</v>
      </c>
      <c r="D1314" s="32">
        <f>C1314/Table1[[#This Row],[Std. Price ($)]]</f>
        <v>157.96049979699174</v>
      </c>
      <c r="E1314" s="28">
        <v>914</v>
      </c>
      <c r="F1314" s="28">
        <f>Table1[[#This Row],[APU
(units)]]*(1+Table1[[#This Row],[APU Trend]])^0</f>
        <v>914</v>
      </c>
      <c r="G1314" s="28">
        <f>Table1[[#This Row],[APU
(units)]]*(1+Table1[[#This Row],[APU Trend]])^1</f>
        <v>1279.5999999999999</v>
      </c>
      <c r="H1314" s="28">
        <f>Table1[[#This Row],[APU
(units)]]*(1+Table1[[#This Row],[APU Trend]])^2</f>
        <v>1791.4399999999998</v>
      </c>
      <c r="I1314" s="55">
        <f>Table1[[#This Row],[APU
(units)]]*(1+Table1[[#This Row],[APU Trend]])^3</f>
        <v>2508.0159999999992</v>
      </c>
      <c r="J1314" s="55">
        <f>Table1[[#This Row],[APU
(units)]]*(1+Table1[[#This Row],[APU Trend]])^4</f>
        <v>3511.2223999999987</v>
      </c>
      <c r="K1314" s="55">
        <f>Table1[[#This Row],[APU
(units)]]*(1+Table1[[#This Row],[APU Trend]])^5</f>
        <v>4915.7113599999984</v>
      </c>
      <c r="L1314" s="55">
        <f>Table1[[#This Row],[APU
(units)]]*(1+Table1[[#This Row],[APU Trend]])^6</f>
        <v>6881.9959039999967</v>
      </c>
      <c r="M1314" s="55">
        <f>Table1[[#This Row],[APU
(units)]]*(1+Table1[[#This Row],[APU Trend]])^7</f>
        <v>9634.7942655999941</v>
      </c>
      <c r="N1314" s="55">
        <f>Table1[[#This Row],[APU
(units)]]*(1+Table1[[#This Row],[APU Trend]])^8</f>
        <v>13488.711971839992</v>
      </c>
      <c r="O1314" s="55">
        <f>Table1[[#This Row],[APU
(units)]]*(1+Table1[[#This Row],[APU Trend]])^9</f>
        <v>18884.196760575986</v>
      </c>
      <c r="P1314" s="55">
        <f>Table1[[#This Row],[APU
(units)]]*(1+Table1[[#This Row],[APU Trend]])^10</f>
        <v>26437.87546480638</v>
      </c>
      <c r="Q1314" s="55">
        <f>Table1[[#This Row],[APU
(units)]]*(1+Table1[[#This Row],[APU Trend]])^11</f>
        <v>37013.02565072893</v>
      </c>
      <c r="R1314" s="55">
        <f>SUM(Table1[[#This Row],[Oct]:[September]])</f>
        <v>127260.58977755127</v>
      </c>
      <c r="S1314" s="55">
        <f>Table1[[#This Row],[On-Hand Stock ($)]]*Table1[[#This Row],[APU Trend]]</f>
        <v>1394.9577522260572</v>
      </c>
      <c r="T1314" s="87">
        <v>0.4</v>
      </c>
      <c r="U1314" s="87" t="b">
        <f>IF(AND(Table1[[#This Row],[INVENTROY SIZING]]&lt;0,Table1[[#This Row],[Lead Time (days)]]&lt;30),TRUE,FALSE)</f>
        <v>0</v>
      </c>
      <c r="V1314" s="28">
        <v>0.7</v>
      </c>
      <c r="W1314" s="28">
        <f>1.65+SQRT((30)*Table1[[#This Row],[Demand variability (COV)]])+(V1314*Table1[[#This Row],[APU
(units)]])^2</f>
        <v>409350.5889794855</v>
      </c>
      <c r="X1314" s="28">
        <f>(Table1[[#This Row],[INVENTORY IN UNITS ON HAND]]-W1314)*Table1[[#This Row],[Std. Price ($)]]</f>
        <v>-9034005.8113434911</v>
      </c>
      <c r="Y1314" s="28">
        <v>0.8</v>
      </c>
      <c r="Z1314" s="28">
        <v>5</v>
      </c>
    </row>
    <row r="1315" spans="1:26" x14ac:dyDescent="0.15">
      <c r="A1315" s="31">
        <v>61513.44925748813</v>
      </c>
      <c r="B1315" s="32">
        <v>24.205919049999999</v>
      </c>
      <c r="C1315" s="32">
        <v>2256.8371851861107</v>
      </c>
      <c r="D1315" s="32">
        <f>C1315/Table1[[#This Row],[Std. Price ($)]]</f>
        <v>93.234930701220819</v>
      </c>
      <c r="E1315" s="28">
        <v>542</v>
      </c>
      <c r="F1315" s="28">
        <f>Table1[[#This Row],[APU
(units)]]*(1+Table1[[#This Row],[APU Trend]])^0</f>
        <v>542</v>
      </c>
      <c r="G1315" s="28">
        <f>Table1[[#This Row],[APU
(units)]]*(1+Table1[[#This Row],[APU Trend]])^1</f>
        <v>1355</v>
      </c>
      <c r="H1315" s="28">
        <f>Table1[[#This Row],[APU
(units)]]*(1+Table1[[#This Row],[APU Trend]])^2</f>
        <v>3387.5</v>
      </c>
      <c r="I1315" s="55">
        <f>Table1[[#This Row],[APU
(units)]]*(1+Table1[[#This Row],[APU Trend]])^3</f>
        <v>8468.75</v>
      </c>
      <c r="J1315" s="55">
        <f>Table1[[#This Row],[APU
(units)]]*(1+Table1[[#This Row],[APU Trend]])^4</f>
        <v>21171.875</v>
      </c>
      <c r="K1315" s="55">
        <f>Table1[[#This Row],[APU
(units)]]*(1+Table1[[#This Row],[APU Trend]])^5</f>
        <v>52929.6875</v>
      </c>
      <c r="L1315" s="55">
        <f>Table1[[#This Row],[APU
(units)]]*(1+Table1[[#This Row],[APU Trend]])^6</f>
        <v>132324.21875</v>
      </c>
      <c r="M1315" s="55">
        <f>Table1[[#This Row],[APU
(units)]]*(1+Table1[[#This Row],[APU Trend]])^7</f>
        <v>330810.546875</v>
      </c>
      <c r="N1315" s="55">
        <f>Table1[[#This Row],[APU
(units)]]*(1+Table1[[#This Row],[APU Trend]])^8</f>
        <v>827026.3671875</v>
      </c>
      <c r="O1315" s="55">
        <f>Table1[[#This Row],[APU
(units)]]*(1+Table1[[#This Row],[APU Trend]])^9</f>
        <v>2067565.91796875</v>
      </c>
      <c r="P1315" s="55">
        <f>Table1[[#This Row],[APU
(units)]]*(1+Table1[[#This Row],[APU Trend]])^10</f>
        <v>5168914.794921875</v>
      </c>
      <c r="Q1315" s="55">
        <f>Table1[[#This Row],[APU
(units)]]*(1+Table1[[#This Row],[APU Trend]])^11</f>
        <v>12922286.987304688</v>
      </c>
      <c r="R1315" s="55">
        <f>SUM(Table1[[#This Row],[Oct]:[September]])</f>
        <v>21536783.645507812</v>
      </c>
      <c r="S1315" s="55">
        <f>Table1[[#This Row],[On-Hand Stock ($)]]*Table1[[#This Row],[APU Trend]]</f>
        <v>3385.2557777791662</v>
      </c>
      <c r="T1315" s="87">
        <v>1.5</v>
      </c>
      <c r="U1315" s="87" t="b">
        <f>IF(AND(Table1[[#This Row],[INVENTROY SIZING]]&lt;0,Table1[[#This Row],[Lead Time (days)]]&lt;30),TRUE,FALSE)</f>
        <v>0</v>
      </c>
      <c r="V1315" s="28">
        <v>0.7</v>
      </c>
      <c r="W1315" s="28">
        <f>1.65+SQRT((30)*Table1[[#This Row],[Demand variability (COV)]])+(V1315*Table1[[#This Row],[APU
(units)]])^2</f>
        <v>143950.90897948554</v>
      </c>
      <c r="X1315" s="28">
        <f>(Table1[[#This Row],[INVENTORY IN UNITS ON HAND]]-W1315)*Table1[[#This Row],[Std. Price ($)]]</f>
        <v>-3482207.2127461582</v>
      </c>
      <c r="Y1315" s="28">
        <v>0.8</v>
      </c>
      <c r="Z1315" s="28">
        <v>5</v>
      </c>
    </row>
    <row r="1316" spans="1:26" x14ac:dyDescent="0.15">
      <c r="A1316" s="31">
        <v>96698.576724167011</v>
      </c>
      <c r="B1316" s="32">
        <v>17.775867609999999</v>
      </c>
      <c r="C1316" s="32">
        <v>1397.2917452883726</v>
      </c>
      <c r="D1316" s="32">
        <f>C1316/Table1[[#This Row],[Std. Price ($)]]</f>
        <v>78.606106657900156</v>
      </c>
      <c r="E1316" s="28">
        <v>380</v>
      </c>
      <c r="F1316" s="28">
        <f>Table1[[#This Row],[APU
(units)]]*(1+Table1[[#This Row],[APU Trend]])^0</f>
        <v>380</v>
      </c>
      <c r="G1316" s="28">
        <f>Table1[[#This Row],[APU
(units)]]*(1+Table1[[#This Row],[APU Trend]])^1</f>
        <v>228</v>
      </c>
      <c r="H1316" s="28">
        <f>Table1[[#This Row],[APU
(units)]]*(1+Table1[[#This Row],[APU Trend]])^2</f>
        <v>136.79999999999998</v>
      </c>
      <c r="I1316" s="55">
        <f>Table1[[#This Row],[APU
(units)]]*(1+Table1[[#This Row],[APU Trend]])^3</f>
        <v>82.08</v>
      </c>
      <c r="J1316" s="55">
        <f>Table1[[#This Row],[APU
(units)]]*(1+Table1[[#This Row],[APU Trend]])^4</f>
        <v>49.247999999999998</v>
      </c>
      <c r="K1316" s="55">
        <f>Table1[[#This Row],[APU
(units)]]*(1+Table1[[#This Row],[APU Trend]])^5</f>
        <v>29.5488</v>
      </c>
      <c r="L1316" s="55">
        <f>Table1[[#This Row],[APU
(units)]]*(1+Table1[[#This Row],[APU Trend]])^6</f>
        <v>17.729279999999999</v>
      </c>
      <c r="M1316" s="55">
        <f>Table1[[#This Row],[APU
(units)]]*(1+Table1[[#This Row],[APU Trend]])^7</f>
        <v>10.637567999999998</v>
      </c>
      <c r="N1316" s="55">
        <f>Table1[[#This Row],[APU
(units)]]*(1+Table1[[#This Row],[APU Trend]])^8</f>
        <v>6.3825407999999992</v>
      </c>
      <c r="O1316" s="55">
        <f>Table1[[#This Row],[APU
(units)]]*(1+Table1[[#This Row],[APU Trend]])^9</f>
        <v>3.8295244799999995</v>
      </c>
      <c r="P1316" s="55">
        <f>Table1[[#This Row],[APU
(units)]]*(1+Table1[[#This Row],[APU Trend]])^10</f>
        <v>2.2977146879999997</v>
      </c>
      <c r="Q1316" s="55">
        <f>Table1[[#This Row],[APU
(units)]]*(1+Table1[[#This Row],[APU Trend]])^11</f>
        <v>1.3786288127999997</v>
      </c>
      <c r="R1316" s="55">
        <f>SUM(Table1[[#This Row],[Oct]:[September]])</f>
        <v>947.93205678080017</v>
      </c>
      <c r="S1316" s="55">
        <f>Table1[[#This Row],[On-Hand Stock ($)]]*Table1[[#This Row],[APU Trend]]</f>
        <v>-558.91669811534905</v>
      </c>
      <c r="T1316" s="87">
        <v>-0.4</v>
      </c>
      <c r="U1316" s="87" t="b">
        <f>IF(AND(Table1[[#This Row],[INVENTROY SIZING]]&lt;0,Table1[[#This Row],[Lead Time (days)]]&lt;30),TRUE,FALSE)</f>
        <v>1</v>
      </c>
      <c r="V1316" s="28">
        <v>0.7</v>
      </c>
      <c r="W1316" s="28">
        <f>1.65+SQRT((30)*Table1[[#This Row],[Demand variability (COV)]])+(V1316*Table1[[#This Row],[APU
(units)]])^2</f>
        <v>70762.548979485568</v>
      </c>
      <c r="X1316" s="28">
        <f>(Table1[[#This Row],[INVENTORY IN UNITS ON HAND]]-W1316)*Table1[[#This Row],[Std. Price ($)]]</f>
        <v>-1256468.4106601877</v>
      </c>
      <c r="Y1316" s="28">
        <v>0.8</v>
      </c>
      <c r="Z1316" s="28">
        <v>5</v>
      </c>
    </row>
    <row r="1317" spans="1:26" x14ac:dyDescent="0.15">
      <c r="A1317" s="31">
        <v>43993.272833788156</v>
      </c>
      <c r="B1317" s="32">
        <v>96.632359309999984</v>
      </c>
      <c r="C1317" s="32">
        <v>544.65649025975893</v>
      </c>
      <c r="D1317" s="32">
        <f>C1317/Table1[[#This Row],[Std. Price ($)]]</f>
        <v>5.6363778567434322</v>
      </c>
      <c r="E1317" s="28">
        <v>34</v>
      </c>
      <c r="F1317" s="28">
        <f>Table1[[#This Row],[APU
(units)]]*(1+Table1[[#This Row],[APU Trend]])^0</f>
        <v>34</v>
      </c>
      <c r="G1317" s="28">
        <f>Table1[[#This Row],[APU
(units)]]*(1+Table1[[#This Row],[APU Trend]])^1</f>
        <v>61.2</v>
      </c>
      <c r="H1317" s="28">
        <f>Table1[[#This Row],[APU
(units)]]*(1+Table1[[#This Row],[APU Trend]])^2</f>
        <v>110.16000000000001</v>
      </c>
      <c r="I1317" s="55">
        <f>Table1[[#This Row],[APU
(units)]]*(1+Table1[[#This Row],[APU Trend]])^3</f>
        <v>198.28800000000001</v>
      </c>
      <c r="J1317" s="55">
        <f>Table1[[#This Row],[APU
(units)]]*(1+Table1[[#This Row],[APU Trend]])^4</f>
        <v>356.91840000000008</v>
      </c>
      <c r="K1317" s="55">
        <f>Table1[[#This Row],[APU
(units)]]*(1+Table1[[#This Row],[APU Trend]])^5</f>
        <v>642.45312000000024</v>
      </c>
      <c r="L1317" s="55">
        <f>Table1[[#This Row],[APU
(units)]]*(1+Table1[[#This Row],[APU Trend]])^6</f>
        <v>1156.4156160000005</v>
      </c>
      <c r="M1317" s="55">
        <f>Table1[[#This Row],[APU
(units)]]*(1+Table1[[#This Row],[APU Trend]])^7</f>
        <v>2081.5481088000006</v>
      </c>
      <c r="N1317" s="55">
        <f>Table1[[#This Row],[APU
(units)]]*(1+Table1[[#This Row],[APU Trend]])^8</f>
        <v>3746.7865958400012</v>
      </c>
      <c r="O1317" s="55">
        <f>Table1[[#This Row],[APU
(units)]]*(1+Table1[[#This Row],[APU Trend]])^9</f>
        <v>6744.2158725120025</v>
      </c>
      <c r="P1317" s="55">
        <f>Table1[[#This Row],[APU
(units)]]*(1+Table1[[#This Row],[APU Trend]])^10</f>
        <v>12139.588570521606</v>
      </c>
      <c r="Q1317" s="55">
        <f>Table1[[#This Row],[APU
(units)]]*(1+Table1[[#This Row],[APU Trend]])^11</f>
        <v>21851.259426938894</v>
      </c>
      <c r="R1317" s="55">
        <f>SUM(Table1[[#This Row],[Oct]:[September]])</f>
        <v>49122.833710612504</v>
      </c>
      <c r="S1317" s="55">
        <f>Table1[[#This Row],[On-Hand Stock ($)]]*Table1[[#This Row],[APU Trend]]</f>
        <v>435.72519220780714</v>
      </c>
      <c r="T1317" s="87">
        <v>0.8</v>
      </c>
      <c r="U1317" s="87" t="b">
        <f>IF(AND(Table1[[#This Row],[INVENTROY SIZING]]&lt;0,Table1[[#This Row],[Lead Time (days)]]&lt;30),TRUE,FALSE)</f>
        <v>0</v>
      </c>
      <c r="V1317" s="28">
        <v>0.7</v>
      </c>
      <c r="W1317" s="28">
        <f>1.65+SQRT((30)*Table1[[#This Row],[Demand variability (COV)]])+(V1317*Table1[[#This Row],[APU
(units)]])^2</f>
        <v>572.98897948556623</v>
      </c>
      <c r="X1317" s="28">
        <f>(Table1[[#This Row],[INVENTORY IN UNITS ON HAND]]-W1317)*Table1[[#This Row],[Std. Price ($)]]</f>
        <v>-54824.620456059682</v>
      </c>
      <c r="Y1317" s="28">
        <v>0.8</v>
      </c>
      <c r="Z1317" s="28">
        <v>5</v>
      </c>
    </row>
    <row r="1318" spans="1:26" x14ac:dyDescent="0.15">
      <c r="A1318" s="31">
        <v>7989.8079030177541</v>
      </c>
      <c r="B1318" s="32">
        <v>5.4009410399999993</v>
      </c>
      <c r="C1318" s="32">
        <v>325.72218357431029</v>
      </c>
      <c r="D1318" s="32">
        <f>C1318/Table1[[#This Row],[Std. Price ($)]]</f>
        <v>60.308413138002031</v>
      </c>
      <c r="E1318" s="28">
        <v>300</v>
      </c>
      <c r="F1318" s="28">
        <f>Table1[[#This Row],[APU
(units)]]*(1+Table1[[#This Row],[APU Trend]])^0</f>
        <v>300</v>
      </c>
      <c r="G1318" s="28">
        <f>Table1[[#This Row],[APU
(units)]]*(1+Table1[[#This Row],[APU Trend]])^1</f>
        <v>660</v>
      </c>
      <c r="H1318" s="28">
        <f>Table1[[#This Row],[APU
(units)]]*(1+Table1[[#This Row],[APU Trend]])^2</f>
        <v>1452.0000000000002</v>
      </c>
      <c r="I1318" s="55">
        <f>Table1[[#This Row],[APU
(units)]]*(1+Table1[[#This Row],[APU Trend]])^3</f>
        <v>3194.400000000001</v>
      </c>
      <c r="J1318" s="55">
        <f>Table1[[#This Row],[APU
(units)]]*(1+Table1[[#This Row],[APU Trend]])^4</f>
        <v>7027.6800000000021</v>
      </c>
      <c r="K1318" s="55">
        <f>Table1[[#This Row],[APU
(units)]]*(1+Table1[[#This Row],[APU Trend]])^5</f>
        <v>15460.896000000006</v>
      </c>
      <c r="L1318" s="55">
        <f>Table1[[#This Row],[APU
(units)]]*(1+Table1[[#This Row],[APU Trend]])^6</f>
        <v>34013.971200000015</v>
      </c>
      <c r="M1318" s="55">
        <f>Table1[[#This Row],[APU
(units)]]*(1+Table1[[#This Row],[APU Trend]])^7</f>
        <v>74830.736640000046</v>
      </c>
      <c r="N1318" s="55">
        <f>Table1[[#This Row],[APU
(units)]]*(1+Table1[[#This Row],[APU Trend]])^8</f>
        <v>164627.62060800008</v>
      </c>
      <c r="O1318" s="55">
        <f>Table1[[#This Row],[APU
(units)]]*(1+Table1[[#This Row],[APU Trend]])^9</f>
        <v>362180.7653376002</v>
      </c>
      <c r="P1318" s="55">
        <f>Table1[[#This Row],[APU
(units)]]*(1+Table1[[#This Row],[APU Trend]])^10</f>
        <v>796797.68374272052</v>
      </c>
      <c r="Q1318" s="55">
        <f>Table1[[#This Row],[APU
(units)]]*(1+Table1[[#This Row],[APU Trend]])^11</f>
        <v>1752954.9042339856</v>
      </c>
      <c r="R1318" s="55">
        <f>SUM(Table1[[#This Row],[Oct]:[September]])</f>
        <v>3213500.6577623063</v>
      </c>
      <c r="S1318" s="55">
        <f>Table1[[#This Row],[On-Hand Stock ($)]]*Table1[[#This Row],[APU Trend]]</f>
        <v>390.86662028917232</v>
      </c>
      <c r="T1318" s="87">
        <v>1.2</v>
      </c>
      <c r="U1318" s="87" t="b">
        <f>IF(AND(Table1[[#This Row],[INVENTROY SIZING]]&lt;0,Table1[[#This Row],[Lead Time (days)]]&lt;30),TRUE,FALSE)</f>
        <v>0</v>
      </c>
      <c r="V1318" s="28">
        <v>0.7</v>
      </c>
      <c r="W1318" s="28">
        <f>1.65+SQRT((30)*Table1[[#This Row],[Demand variability (COV)]])+(V1318*Table1[[#This Row],[APU
(units)]])^2</f>
        <v>44106.548979485568</v>
      </c>
      <c r="X1318" s="28">
        <f>(Table1[[#This Row],[INVENTORY IN UNITS ON HAND]]-W1318)*Table1[[#This Row],[Std. Price ($)]]</f>
        <v>-237891.14833249938</v>
      </c>
      <c r="Y1318" s="28">
        <v>0.8</v>
      </c>
      <c r="Z1318" s="28">
        <v>5</v>
      </c>
    </row>
    <row r="1319" spans="1:26" x14ac:dyDescent="0.15">
      <c r="A1319" s="31">
        <v>91785.338629609018</v>
      </c>
      <c r="B1319" s="32">
        <v>5.8837317100000002</v>
      </c>
      <c r="C1319" s="32">
        <v>58.238403599002282</v>
      </c>
      <c r="D1319" s="32">
        <f>C1319/Table1[[#This Row],[Std. Price ($)]]</f>
        <v>9.8982085637963735</v>
      </c>
      <c r="E1319" s="28">
        <v>50</v>
      </c>
      <c r="F1319" s="28">
        <f>Table1[[#This Row],[APU
(units)]]*(1+Table1[[#This Row],[APU Trend]])^0</f>
        <v>50</v>
      </c>
      <c r="G1319" s="28">
        <f>Table1[[#This Row],[APU
(units)]]*(1+Table1[[#This Row],[APU Trend]])^1</f>
        <v>15.000000000000002</v>
      </c>
      <c r="H1319" s="28">
        <f>Table1[[#This Row],[APU
(units)]]*(1+Table1[[#This Row],[APU Trend]])^2</f>
        <v>4.5000000000000009</v>
      </c>
      <c r="I1319" s="55">
        <f>Table1[[#This Row],[APU
(units)]]*(1+Table1[[#This Row],[APU Trend]])^3</f>
        <v>1.3500000000000005</v>
      </c>
      <c r="J1319" s="55">
        <f>Table1[[#This Row],[APU
(units)]]*(1+Table1[[#This Row],[APU Trend]])^4</f>
        <v>0.40500000000000025</v>
      </c>
      <c r="K1319" s="55">
        <f>Table1[[#This Row],[APU
(units)]]*(1+Table1[[#This Row],[APU Trend]])^5</f>
        <v>0.12150000000000008</v>
      </c>
      <c r="L1319" s="55">
        <f>Table1[[#This Row],[APU
(units)]]*(1+Table1[[#This Row],[APU Trend]])^6</f>
        <v>3.6450000000000031E-2</v>
      </c>
      <c r="M1319" s="55">
        <f>Table1[[#This Row],[APU
(units)]]*(1+Table1[[#This Row],[APU Trend]])^7</f>
        <v>1.0935000000000011E-2</v>
      </c>
      <c r="N1319" s="55">
        <f>Table1[[#This Row],[APU
(units)]]*(1+Table1[[#This Row],[APU Trend]])^8</f>
        <v>3.2805000000000035E-3</v>
      </c>
      <c r="O1319" s="55">
        <f>Table1[[#This Row],[APU
(units)]]*(1+Table1[[#This Row],[APU Trend]])^9</f>
        <v>9.8415000000000134E-4</v>
      </c>
      <c r="P1319" s="55">
        <f>Table1[[#This Row],[APU
(units)]]*(1+Table1[[#This Row],[APU Trend]])^10</f>
        <v>2.952450000000004E-4</v>
      </c>
      <c r="Q1319" s="55">
        <f>Table1[[#This Row],[APU
(units)]]*(1+Table1[[#This Row],[APU Trend]])^11</f>
        <v>8.8573500000000137E-5</v>
      </c>
      <c r="R1319" s="55">
        <f>SUM(Table1[[#This Row],[Oct]:[September]])</f>
        <v>71.428533468499992</v>
      </c>
      <c r="S1319" s="55">
        <f>Table1[[#This Row],[On-Hand Stock ($)]]*Table1[[#This Row],[APU Trend]]</f>
        <v>-40.766882519301596</v>
      </c>
      <c r="T1319" s="87">
        <v>-0.7</v>
      </c>
      <c r="U1319" s="87" t="b">
        <f>IF(AND(Table1[[#This Row],[INVENTROY SIZING]]&lt;0,Table1[[#This Row],[Lead Time (days)]]&lt;30),TRUE,FALSE)</f>
        <v>1</v>
      </c>
      <c r="V1319" s="28">
        <v>0.7</v>
      </c>
      <c r="W1319" s="28">
        <f>1.65+SQRT((30)*Table1[[#This Row],[Demand variability (COV)]])+(V1319*Table1[[#This Row],[APU
(units)]])^2</f>
        <v>1231.5489794855664</v>
      </c>
      <c r="X1319" s="28">
        <f>(Table1[[#This Row],[INVENTORY IN UNITS ON HAND]]-W1319)*Table1[[#This Row],[Std. Price ($)]]</f>
        <v>-7187.8653794183647</v>
      </c>
      <c r="Y1319" s="28">
        <v>0.8</v>
      </c>
      <c r="Z1319" s="28">
        <v>5</v>
      </c>
    </row>
    <row r="1320" spans="1:26" x14ac:dyDescent="0.15">
      <c r="A1320" s="31">
        <v>54483.076481301883</v>
      </c>
      <c r="B1320" s="32">
        <v>13.240380100000001</v>
      </c>
      <c r="C1320" s="32">
        <v>406.98055538755375</v>
      </c>
      <c r="D1320" s="32">
        <f>C1320/Table1[[#This Row],[Std. Price ($)]]</f>
        <v>30.737830206819645</v>
      </c>
      <c r="E1320" s="28">
        <v>82</v>
      </c>
      <c r="F1320" s="28">
        <f>Table1[[#This Row],[APU
(units)]]*(1+Table1[[#This Row],[APU Trend]])^0</f>
        <v>82</v>
      </c>
      <c r="G1320" s="28">
        <f>Table1[[#This Row],[APU
(units)]]*(1+Table1[[#This Row],[APU Trend]])^1</f>
        <v>24.600000000000005</v>
      </c>
      <c r="H1320" s="28">
        <f>Table1[[#This Row],[APU
(units)]]*(1+Table1[[#This Row],[APU Trend]])^2</f>
        <v>7.3800000000000017</v>
      </c>
      <c r="I1320" s="55">
        <f>Table1[[#This Row],[APU
(units)]]*(1+Table1[[#This Row],[APU Trend]])^3</f>
        <v>2.2140000000000009</v>
      </c>
      <c r="J1320" s="55">
        <f>Table1[[#This Row],[APU
(units)]]*(1+Table1[[#This Row],[APU Trend]])^4</f>
        <v>0.66420000000000035</v>
      </c>
      <c r="K1320" s="55">
        <f>Table1[[#This Row],[APU
(units)]]*(1+Table1[[#This Row],[APU Trend]])^5</f>
        <v>0.19926000000000013</v>
      </c>
      <c r="L1320" s="55">
        <f>Table1[[#This Row],[APU
(units)]]*(1+Table1[[#This Row],[APU Trend]])^6</f>
        <v>5.9778000000000046E-2</v>
      </c>
      <c r="M1320" s="55">
        <f>Table1[[#This Row],[APU
(units)]]*(1+Table1[[#This Row],[APU Trend]])^7</f>
        <v>1.7933400000000019E-2</v>
      </c>
      <c r="N1320" s="55">
        <f>Table1[[#This Row],[APU
(units)]]*(1+Table1[[#This Row],[APU Trend]])^8</f>
        <v>5.3800200000000062E-3</v>
      </c>
      <c r="O1320" s="55">
        <f>Table1[[#This Row],[APU
(units)]]*(1+Table1[[#This Row],[APU Trend]])^9</f>
        <v>1.614006000000002E-3</v>
      </c>
      <c r="P1320" s="55">
        <f>Table1[[#This Row],[APU
(units)]]*(1+Table1[[#This Row],[APU Trend]])^10</f>
        <v>4.8420180000000062E-4</v>
      </c>
      <c r="Q1320" s="55">
        <f>Table1[[#This Row],[APU
(units)]]*(1+Table1[[#This Row],[APU Trend]])^11</f>
        <v>1.4526054000000023E-4</v>
      </c>
      <c r="R1320" s="55">
        <f>SUM(Table1[[#This Row],[Oct]:[September]])</f>
        <v>117.14279488833999</v>
      </c>
      <c r="S1320" s="55">
        <f>Table1[[#This Row],[On-Hand Stock ($)]]*Table1[[#This Row],[APU Trend]]</f>
        <v>-284.88638877128761</v>
      </c>
      <c r="T1320" s="87">
        <v>-0.7</v>
      </c>
      <c r="U1320" s="87" t="b">
        <f>IF(AND(Table1[[#This Row],[INVENTROY SIZING]]&lt;0,Table1[[#This Row],[Lead Time (days)]]&lt;30),TRUE,FALSE)</f>
        <v>1</v>
      </c>
      <c r="V1320" s="28">
        <v>0.77</v>
      </c>
      <c r="W1320" s="28">
        <f>1.65+SQRT((30)*Table1[[#This Row],[Demand variability (COV)]])+(V1320*Table1[[#This Row],[APU
(units)]])^2</f>
        <v>3994.1061506984756</v>
      </c>
      <c r="X1320" s="28">
        <f>(Table1[[#This Row],[INVENTORY IN UNITS ON HAND]]-W1320)*Table1[[#This Row],[Std. Price ($)]]</f>
        <v>-52476.503039608149</v>
      </c>
      <c r="Y1320" s="28">
        <v>1.1200000000000001</v>
      </c>
      <c r="Z1320" s="28">
        <v>8</v>
      </c>
    </row>
    <row r="1321" spans="1:26" x14ac:dyDescent="0.15">
      <c r="A1321" s="31">
        <v>10401.57273309319</v>
      </c>
      <c r="B1321" s="32">
        <v>30.843678499999999</v>
      </c>
      <c r="C1321" s="32">
        <v>35.344539917558009</v>
      </c>
      <c r="D1321" s="32">
        <f>C1321/Table1[[#This Row],[Std. Price ($)]]</f>
        <v>1.1459249232402033</v>
      </c>
      <c r="E1321" s="28">
        <v>10</v>
      </c>
      <c r="F1321" s="28">
        <f>Table1[[#This Row],[APU
(units)]]*(1+Table1[[#This Row],[APU Trend]])^0</f>
        <v>10</v>
      </c>
      <c r="G1321" s="28">
        <f>Table1[[#This Row],[APU
(units)]]*(1+Table1[[#This Row],[APU Trend]])^1</f>
        <v>4</v>
      </c>
      <c r="H1321" s="28">
        <f>Table1[[#This Row],[APU
(units)]]*(1+Table1[[#This Row],[APU Trend]])^2</f>
        <v>1.6000000000000003</v>
      </c>
      <c r="I1321" s="55">
        <f>Table1[[#This Row],[APU
(units)]]*(1+Table1[[#This Row],[APU Trend]])^3</f>
        <v>0.64000000000000012</v>
      </c>
      <c r="J1321" s="55">
        <f>Table1[[#This Row],[APU
(units)]]*(1+Table1[[#This Row],[APU Trend]])^4</f>
        <v>0.25600000000000012</v>
      </c>
      <c r="K1321" s="55">
        <f>Table1[[#This Row],[APU
(units)]]*(1+Table1[[#This Row],[APU Trend]])^5</f>
        <v>0.10240000000000006</v>
      </c>
      <c r="L1321" s="55">
        <f>Table1[[#This Row],[APU
(units)]]*(1+Table1[[#This Row],[APU Trend]])^6</f>
        <v>4.0960000000000024E-2</v>
      </c>
      <c r="M1321" s="55">
        <f>Table1[[#This Row],[APU
(units)]]*(1+Table1[[#This Row],[APU Trend]])^7</f>
        <v>1.6384000000000013E-2</v>
      </c>
      <c r="N1321" s="55">
        <f>Table1[[#This Row],[APU
(units)]]*(1+Table1[[#This Row],[APU Trend]])^8</f>
        <v>6.5536000000000058E-3</v>
      </c>
      <c r="O1321" s="55">
        <f>Table1[[#This Row],[APU
(units)]]*(1+Table1[[#This Row],[APU Trend]])^9</f>
        <v>2.6214400000000022E-3</v>
      </c>
      <c r="P1321" s="55">
        <f>Table1[[#This Row],[APU
(units)]]*(1+Table1[[#This Row],[APU Trend]])^10</f>
        <v>1.0485760000000011E-3</v>
      </c>
      <c r="Q1321" s="55">
        <f>Table1[[#This Row],[APU
(units)]]*(1+Table1[[#This Row],[APU Trend]])^11</f>
        <v>4.1943040000000045E-4</v>
      </c>
      <c r="R1321" s="55">
        <f>SUM(Table1[[#This Row],[Oct]:[September]])</f>
        <v>16.666387046399993</v>
      </c>
      <c r="S1321" s="55">
        <f>Table1[[#This Row],[On-Hand Stock ($)]]*Table1[[#This Row],[APU Trend]]</f>
        <v>-21.206723950534805</v>
      </c>
      <c r="T1321" s="87">
        <v>-0.6</v>
      </c>
      <c r="U1321" s="87" t="b">
        <f>IF(AND(Table1[[#This Row],[INVENTROY SIZING]]&lt;0,Table1[[#This Row],[Lead Time (days)]]&lt;30),TRUE,FALSE)</f>
        <v>1</v>
      </c>
      <c r="V1321" s="28">
        <v>0.77</v>
      </c>
      <c r="W1321" s="28">
        <f>1.65+SQRT((30)*Table1[[#This Row],[Demand variability (COV)]])+(V1321*Table1[[#This Row],[APU
(units)]])^2</f>
        <v>63.678612787525836</v>
      </c>
      <c r="X1321" s="28">
        <f>(Table1[[#This Row],[INVENTORY IN UNITS ON HAND]]-W1321)*Table1[[#This Row],[Std. Price ($)]]</f>
        <v>-1928.7381202268778</v>
      </c>
      <c r="Y1321" s="28">
        <v>0.25</v>
      </c>
      <c r="Z1321" s="28">
        <v>8</v>
      </c>
    </row>
    <row r="1322" spans="1:26" x14ac:dyDescent="0.15">
      <c r="A1322" s="31">
        <v>65498.071604611127</v>
      </c>
      <c r="B1322" s="32">
        <v>48.597672899999999</v>
      </c>
      <c r="C1322" s="32">
        <v>183.02871917384803</v>
      </c>
      <c r="D1322" s="32">
        <f>C1322/Table1[[#This Row],[Std. Price ($)]]</f>
        <v>3.7662033643147557</v>
      </c>
      <c r="E1322" s="28">
        <v>34</v>
      </c>
      <c r="F1322" s="28">
        <f>Table1[[#This Row],[APU
(units)]]*(1+Table1[[#This Row],[APU Trend]])^0</f>
        <v>34</v>
      </c>
      <c r="G1322" s="28">
        <f>Table1[[#This Row],[APU
(units)]]*(1+Table1[[#This Row],[APU Trend]])^1</f>
        <v>27.200000000000003</v>
      </c>
      <c r="H1322" s="28">
        <f>Table1[[#This Row],[APU
(units)]]*(1+Table1[[#This Row],[APU Trend]])^2</f>
        <v>21.760000000000005</v>
      </c>
      <c r="I1322" s="55">
        <f>Table1[[#This Row],[APU
(units)]]*(1+Table1[[#This Row],[APU Trend]])^3</f>
        <v>17.408000000000005</v>
      </c>
      <c r="J1322" s="55">
        <f>Table1[[#This Row],[APU
(units)]]*(1+Table1[[#This Row],[APU Trend]])^4</f>
        <v>13.926400000000006</v>
      </c>
      <c r="K1322" s="55">
        <f>Table1[[#This Row],[APU
(units)]]*(1+Table1[[#This Row],[APU Trend]])^5</f>
        <v>11.141120000000006</v>
      </c>
      <c r="L1322" s="55">
        <f>Table1[[#This Row],[APU
(units)]]*(1+Table1[[#This Row],[APU Trend]])^6</f>
        <v>8.9128960000000053</v>
      </c>
      <c r="M1322" s="55">
        <f>Table1[[#This Row],[APU
(units)]]*(1+Table1[[#This Row],[APU Trend]])^7</f>
        <v>7.1303168000000055</v>
      </c>
      <c r="N1322" s="55">
        <f>Table1[[#This Row],[APU
(units)]]*(1+Table1[[#This Row],[APU Trend]])^8</f>
        <v>5.7042534400000049</v>
      </c>
      <c r="O1322" s="55">
        <f>Table1[[#This Row],[APU
(units)]]*(1+Table1[[#This Row],[APU Trend]])^9</f>
        <v>4.5634027520000044</v>
      </c>
      <c r="P1322" s="55">
        <f>Table1[[#This Row],[APU
(units)]]*(1+Table1[[#This Row],[APU Trend]])^10</f>
        <v>3.6507222016000038</v>
      </c>
      <c r="Q1322" s="55">
        <f>Table1[[#This Row],[APU
(units)]]*(1+Table1[[#This Row],[APU Trend]])^11</f>
        <v>2.9205777612800032</v>
      </c>
      <c r="R1322" s="55">
        <f>SUM(Table1[[#This Row],[Oct]:[September]])</f>
        <v>158.31768895488003</v>
      </c>
      <c r="S1322" s="55">
        <f>Table1[[#This Row],[On-Hand Stock ($)]]*Table1[[#This Row],[APU Trend]]</f>
        <v>-36.605743834769605</v>
      </c>
      <c r="T1322" s="87">
        <v>-0.2</v>
      </c>
      <c r="U1322" s="87" t="b">
        <f>IF(AND(Table1[[#This Row],[INVENTROY SIZING]]&lt;0,Table1[[#This Row],[Lead Time (days)]]&lt;30),TRUE,FALSE)</f>
        <v>1</v>
      </c>
      <c r="V1322" s="28">
        <v>0.77</v>
      </c>
      <c r="W1322" s="28">
        <f>1.65+SQRT((30)*Table1[[#This Row],[Demand variability (COV)]])+(V1322*Table1[[#This Row],[APU
(units)]])^2</f>
        <v>689.78101278752581</v>
      </c>
      <c r="X1322" s="28">
        <f>(Table1[[#This Row],[INVENTORY IN UNITS ON HAND]]-W1322)*Table1[[#This Row],[Std. Price ($)]]</f>
        <v>-33338.723312905051</v>
      </c>
      <c r="Y1322" s="28">
        <v>0.25</v>
      </c>
      <c r="Z1322" s="28">
        <v>8</v>
      </c>
    </row>
    <row r="1323" spans="1:26" x14ac:dyDescent="0.15">
      <c r="A1323" s="31">
        <v>20079.171889501369</v>
      </c>
      <c r="B1323" s="32">
        <v>24.362756900000001</v>
      </c>
      <c r="C1323" s="32">
        <v>28.595882538777335</v>
      </c>
      <c r="D1323" s="32">
        <f>C1323/Table1[[#This Row],[Std. Price ($)]]</f>
        <v>1.173753966193265</v>
      </c>
      <c r="E1323" s="28">
        <v>10</v>
      </c>
      <c r="F1323" s="28">
        <f>Table1[[#This Row],[APU
(units)]]*(1+Table1[[#This Row],[APU Trend]])^0</f>
        <v>10</v>
      </c>
      <c r="G1323" s="28">
        <f>Table1[[#This Row],[APU
(units)]]*(1+Table1[[#This Row],[APU Trend]])^1</f>
        <v>14</v>
      </c>
      <c r="H1323" s="28">
        <f>Table1[[#This Row],[APU
(units)]]*(1+Table1[[#This Row],[APU Trend]])^2</f>
        <v>19.599999999999998</v>
      </c>
      <c r="I1323" s="55">
        <f>Table1[[#This Row],[APU
(units)]]*(1+Table1[[#This Row],[APU Trend]])^3</f>
        <v>27.439999999999994</v>
      </c>
      <c r="J1323" s="55">
        <f>Table1[[#This Row],[APU
(units)]]*(1+Table1[[#This Row],[APU Trend]])^4</f>
        <v>38.41599999999999</v>
      </c>
      <c r="K1323" s="55">
        <f>Table1[[#This Row],[APU
(units)]]*(1+Table1[[#This Row],[APU Trend]])^5</f>
        <v>53.782399999999981</v>
      </c>
      <c r="L1323" s="55">
        <f>Table1[[#This Row],[APU
(units)]]*(1+Table1[[#This Row],[APU Trend]])^6</f>
        <v>75.29535999999996</v>
      </c>
      <c r="M1323" s="55">
        <f>Table1[[#This Row],[APU
(units)]]*(1+Table1[[#This Row],[APU Trend]])^7</f>
        <v>105.41350399999993</v>
      </c>
      <c r="N1323" s="55">
        <f>Table1[[#This Row],[APU
(units)]]*(1+Table1[[#This Row],[APU Trend]])^8</f>
        <v>147.5789055999999</v>
      </c>
      <c r="O1323" s="55">
        <f>Table1[[#This Row],[APU
(units)]]*(1+Table1[[#This Row],[APU Trend]])^9</f>
        <v>206.61046783999984</v>
      </c>
      <c r="P1323" s="55">
        <f>Table1[[#This Row],[APU
(units)]]*(1+Table1[[#This Row],[APU Trend]])^10</f>
        <v>289.25465497599981</v>
      </c>
      <c r="Q1323" s="55">
        <f>Table1[[#This Row],[APU
(units)]]*(1+Table1[[#This Row],[APU Trend]])^11</f>
        <v>404.9565169663997</v>
      </c>
      <c r="R1323" s="55">
        <f>SUM(Table1[[#This Row],[Oct]:[September]])</f>
        <v>1392.3478093823992</v>
      </c>
      <c r="S1323" s="55">
        <f>Table1[[#This Row],[On-Hand Stock ($)]]*Table1[[#This Row],[APU Trend]]</f>
        <v>11.438353015510934</v>
      </c>
      <c r="T1323" s="87">
        <v>0.4</v>
      </c>
      <c r="U1323" s="87" t="b">
        <f>IF(AND(Table1[[#This Row],[INVENTROY SIZING]]&lt;0,Table1[[#This Row],[Lead Time (days)]]&lt;30),TRUE,FALSE)</f>
        <v>0</v>
      </c>
      <c r="V1323" s="28">
        <v>0.77</v>
      </c>
      <c r="W1323" s="28">
        <f>1.65+SQRT((30)*Table1[[#This Row],[Demand variability (COV)]])+(V1323*Table1[[#This Row],[APU
(units)]])^2</f>
        <v>63.678612787525836</v>
      </c>
      <c r="X1323" s="28">
        <f>(Table1[[#This Row],[INVENTORY IN UNITS ON HAND]]-W1323)*Table1[[#This Row],[Std. Price ($)]]</f>
        <v>-1522.790680532946</v>
      </c>
      <c r="Y1323" s="28">
        <v>0.25</v>
      </c>
      <c r="Z1323" s="28">
        <v>8</v>
      </c>
    </row>
    <row r="1324" spans="1:26" x14ac:dyDescent="0.15">
      <c r="A1324" s="31">
        <v>24990.97608360372</v>
      </c>
      <c r="B1324" s="32">
        <v>28.272968500000001</v>
      </c>
      <c r="C1324" s="32">
        <v>202.46267312662332</v>
      </c>
      <c r="D1324" s="32">
        <f>C1324/Table1[[#This Row],[Std. Price ($)]]</f>
        <v>7.1609980793712307</v>
      </c>
      <c r="E1324" s="28">
        <v>26</v>
      </c>
      <c r="F1324" s="28">
        <f>Table1[[#This Row],[APU
(units)]]*(1+Table1[[#This Row],[APU Trend]])^0</f>
        <v>26</v>
      </c>
      <c r="G1324" s="28">
        <f>Table1[[#This Row],[APU
(units)]]*(1+Table1[[#This Row],[APU Trend]])^1</f>
        <v>46.800000000000004</v>
      </c>
      <c r="H1324" s="28">
        <f>Table1[[#This Row],[APU
(units)]]*(1+Table1[[#This Row],[APU Trend]])^2</f>
        <v>84.240000000000009</v>
      </c>
      <c r="I1324" s="55">
        <f>Table1[[#This Row],[APU
(units)]]*(1+Table1[[#This Row],[APU Trend]])^3</f>
        <v>151.63200000000001</v>
      </c>
      <c r="J1324" s="55">
        <f>Table1[[#This Row],[APU
(units)]]*(1+Table1[[#This Row],[APU Trend]])^4</f>
        <v>272.93760000000003</v>
      </c>
      <c r="K1324" s="55">
        <f>Table1[[#This Row],[APU
(units)]]*(1+Table1[[#This Row],[APU Trend]])^5</f>
        <v>491.28768000000014</v>
      </c>
      <c r="L1324" s="55">
        <f>Table1[[#This Row],[APU
(units)]]*(1+Table1[[#This Row],[APU Trend]])^6</f>
        <v>884.31782400000031</v>
      </c>
      <c r="M1324" s="55">
        <f>Table1[[#This Row],[APU
(units)]]*(1+Table1[[#This Row],[APU Trend]])^7</f>
        <v>1591.7720832000005</v>
      </c>
      <c r="N1324" s="55">
        <f>Table1[[#This Row],[APU
(units)]]*(1+Table1[[#This Row],[APU Trend]])^8</f>
        <v>2865.1897497600012</v>
      </c>
      <c r="O1324" s="55">
        <f>Table1[[#This Row],[APU
(units)]]*(1+Table1[[#This Row],[APU Trend]])^9</f>
        <v>5157.3415495680019</v>
      </c>
      <c r="P1324" s="55">
        <f>Table1[[#This Row],[APU
(units)]]*(1+Table1[[#This Row],[APU Trend]])^10</f>
        <v>9283.2147892224039</v>
      </c>
      <c r="Q1324" s="55">
        <f>Table1[[#This Row],[APU
(units)]]*(1+Table1[[#This Row],[APU Trend]])^11</f>
        <v>16709.786620600331</v>
      </c>
      <c r="R1324" s="55">
        <f>SUM(Table1[[#This Row],[Oct]:[September]])</f>
        <v>37564.519896350743</v>
      </c>
      <c r="S1324" s="55">
        <f>Table1[[#This Row],[On-Hand Stock ($)]]*Table1[[#This Row],[APU Trend]]</f>
        <v>161.97013850129866</v>
      </c>
      <c r="T1324" s="87">
        <v>0.8</v>
      </c>
      <c r="U1324" s="87" t="b">
        <f>IF(AND(Table1[[#This Row],[INVENTROY SIZING]]&lt;0,Table1[[#This Row],[Lead Time (days)]]&lt;30),TRUE,FALSE)</f>
        <v>0</v>
      </c>
      <c r="V1324" s="28">
        <v>0.77</v>
      </c>
      <c r="W1324" s="28">
        <f>1.65+SQRT((30)*Table1[[#This Row],[Demand variability (COV)]])+(V1324*Table1[[#This Row],[APU
(units)]])^2</f>
        <v>407.44038997994983</v>
      </c>
      <c r="X1324" s="28">
        <f>(Table1[[#This Row],[INVENTORY IN UNITS ON HAND]]-W1324)*Table1[[#This Row],[Std. Price ($)]]</f>
        <v>-11317.086638404215</v>
      </c>
      <c r="Y1324" s="28">
        <v>0.83</v>
      </c>
      <c r="Z1324" s="28">
        <v>8</v>
      </c>
    </row>
    <row r="1325" spans="1:26" x14ac:dyDescent="0.15">
      <c r="A1325" s="31">
        <v>11568.842454374695</v>
      </c>
      <c r="B1325" s="32">
        <v>6.2491046000000008</v>
      </c>
      <c r="C1325" s="32">
        <v>81.01690832951337</v>
      </c>
      <c r="D1325" s="32">
        <f>C1325/Table1[[#This Row],[Std. Price ($)]]</f>
        <v>12.964562687831046</v>
      </c>
      <c r="E1325" s="28">
        <v>26</v>
      </c>
      <c r="F1325" s="28">
        <f>Table1[[#This Row],[APU
(units)]]*(1+Table1[[#This Row],[APU Trend]])^0</f>
        <v>26</v>
      </c>
      <c r="G1325" s="28">
        <f>Table1[[#This Row],[APU
(units)]]*(1+Table1[[#This Row],[APU Trend]])^1</f>
        <v>57.2</v>
      </c>
      <c r="H1325" s="28">
        <f>Table1[[#This Row],[APU
(units)]]*(1+Table1[[#This Row],[APU Trend]])^2</f>
        <v>125.84000000000002</v>
      </c>
      <c r="I1325" s="55">
        <f>Table1[[#This Row],[APU
(units)]]*(1+Table1[[#This Row],[APU Trend]])^3</f>
        <v>276.84800000000007</v>
      </c>
      <c r="J1325" s="55">
        <f>Table1[[#This Row],[APU
(units)]]*(1+Table1[[#This Row],[APU Trend]])^4</f>
        <v>609.06560000000013</v>
      </c>
      <c r="K1325" s="55">
        <f>Table1[[#This Row],[APU
(units)]]*(1+Table1[[#This Row],[APU Trend]])^5</f>
        <v>1339.9443200000005</v>
      </c>
      <c r="L1325" s="55">
        <f>Table1[[#This Row],[APU
(units)]]*(1+Table1[[#This Row],[APU Trend]])^6</f>
        <v>2947.8775040000014</v>
      </c>
      <c r="M1325" s="55">
        <f>Table1[[#This Row],[APU
(units)]]*(1+Table1[[#This Row],[APU Trend]])^7</f>
        <v>6485.3305088000043</v>
      </c>
      <c r="N1325" s="55">
        <f>Table1[[#This Row],[APU
(units)]]*(1+Table1[[#This Row],[APU Trend]])^8</f>
        <v>14267.727119360008</v>
      </c>
      <c r="O1325" s="55">
        <f>Table1[[#This Row],[APU
(units)]]*(1+Table1[[#This Row],[APU Trend]])^9</f>
        <v>31388.999662592018</v>
      </c>
      <c r="P1325" s="55">
        <f>Table1[[#This Row],[APU
(units)]]*(1+Table1[[#This Row],[APU Trend]])^10</f>
        <v>69055.799257702456</v>
      </c>
      <c r="Q1325" s="55">
        <f>Table1[[#This Row],[APU
(units)]]*(1+Table1[[#This Row],[APU Trend]])^11</f>
        <v>151922.7583669454</v>
      </c>
      <c r="R1325" s="55">
        <f>SUM(Table1[[#This Row],[Oct]:[September]])</f>
        <v>278503.39033939992</v>
      </c>
      <c r="S1325" s="55">
        <f>Table1[[#This Row],[On-Hand Stock ($)]]*Table1[[#This Row],[APU Trend]]</f>
        <v>97.220289995416039</v>
      </c>
      <c r="T1325" s="87">
        <v>1.2</v>
      </c>
      <c r="U1325" s="87" t="b">
        <f>IF(AND(Table1[[#This Row],[INVENTROY SIZING]]&lt;0,Table1[[#This Row],[Lead Time (days)]]&lt;30),TRUE,FALSE)</f>
        <v>0</v>
      </c>
      <c r="V1325" s="28">
        <v>0.77</v>
      </c>
      <c r="W1325" s="28">
        <f>1.65+SQRT((30)*Table1[[#This Row],[Demand variability (COV)]])+(V1325*Table1[[#This Row],[APU
(units)]])^2</f>
        <v>409.02307069006196</v>
      </c>
      <c r="X1325" s="28">
        <f>(Table1[[#This Row],[INVENTORY IN UNITS ON HAND]]-W1325)*Table1[[#This Row],[Std. Price ($)]]</f>
        <v>-2475.0110442258783</v>
      </c>
      <c r="Y1325" s="28">
        <v>1.44</v>
      </c>
      <c r="Z1325" s="28">
        <v>8</v>
      </c>
    </row>
    <row r="1326" spans="1:26" x14ac:dyDescent="0.15">
      <c r="A1326" s="31">
        <v>84047.342634255867</v>
      </c>
      <c r="B1326" s="32">
        <v>6.9302013000000002</v>
      </c>
      <c r="C1326" s="32">
        <v>69.378428806067731</v>
      </c>
      <c r="D1326" s="32">
        <f>C1326/Table1[[#This Row],[Std. Price ($)]]</f>
        <v>10.011026491549059</v>
      </c>
      <c r="E1326" s="28">
        <v>26</v>
      </c>
      <c r="F1326" s="28">
        <f>Table1[[#This Row],[APU
(units)]]*(1+Table1[[#This Row],[APU Trend]])^0</f>
        <v>26</v>
      </c>
      <c r="G1326" s="28">
        <f>Table1[[#This Row],[APU
(units)]]*(1+Table1[[#This Row],[APU Trend]])^1</f>
        <v>57.2</v>
      </c>
      <c r="H1326" s="28">
        <f>Table1[[#This Row],[APU
(units)]]*(1+Table1[[#This Row],[APU Trend]])^2</f>
        <v>125.84000000000002</v>
      </c>
      <c r="I1326" s="55">
        <f>Table1[[#This Row],[APU
(units)]]*(1+Table1[[#This Row],[APU Trend]])^3</f>
        <v>276.84800000000007</v>
      </c>
      <c r="J1326" s="55">
        <f>Table1[[#This Row],[APU
(units)]]*(1+Table1[[#This Row],[APU Trend]])^4</f>
        <v>609.06560000000013</v>
      </c>
      <c r="K1326" s="55">
        <f>Table1[[#This Row],[APU
(units)]]*(1+Table1[[#This Row],[APU Trend]])^5</f>
        <v>1339.9443200000005</v>
      </c>
      <c r="L1326" s="55">
        <f>Table1[[#This Row],[APU
(units)]]*(1+Table1[[#This Row],[APU Trend]])^6</f>
        <v>2947.8775040000014</v>
      </c>
      <c r="M1326" s="55">
        <f>Table1[[#This Row],[APU
(units)]]*(1+Table1[[#This Row],[APU Trend]])^7</f>
        <v>6485.3305088000043</v>
      </c>
      <c r="N1326" s="55">
        <f>Table1[[#This Row],[APU
(units)]]*(1+Table1[[#This Row],[APU Trend]])^8</f>
        <v>14267.727119360008</v>
      </c>
      <c r="O1326" s="55">
        <f>Table1[[#This Row],[APU
(units)]]*(1+Table1[[#This Row],[APU Trend]])^9</f>
        <v>31388.999662592018</v>
      </c>
      <c r="P1326" s="55">
        <f>Table1[[#This Row],[APU
(units)]]*(1+Table1[[#This Row],[APU Trend]])^10</f>
        <v>69055.799257702456</v>
      </c>
      <c r="Q1326" s="55">
        <f>Table1[[#This Row],[APU
(units)]]*(1+Table1[[#This Row],[APU Trend]])^11</f>
        <v>151922.7583669454</v>
      </c>
      <c r="R1326" s="55">
        <f>SUM(Table1[[#This Row],[Oct]:[September]])</f>
        <v>278503.39033939992</v>
      </c>
      <c r="S1326" s="55">
        <f>Table1[[#This Row],[On-Hand Stock ($)]]*Table1[[#This Row],[APU Trend]]</f>
        <v>83.254114567281277</v>
      </c>
      <c r="T1326" s="87">
        <v>1.2</v>
      </c>
      <c r="U1326" s="87" t="b">
        <f>IF(AND(Table1[[#This Row],[INVENTROY SIZING]]&lt;0,Table1[[#This Row],[Lead Time (days)]]&lt;30),TRUE,FALSE)</f>
        <v>0</v>
      </c>
      <c r="V1326" s="28">
        <v>0.77</v>
      </c>
      <c r="W1326" s="28">
        <f>1.65+SQRT((30)*Table1[[#This Row],[Demand variability (COV)]])+(V1326*Table1[[#This Row],[APU
(units)]])^2</f>
        <v>408.14249978830304</v>
      </c>
      <c r="X1326" s="28">
        <f>(Table1[[#This Row],[INVENTORY IN UNITS ON HAND]]-W1326)*Table1[[#This Row],[Std. Price ($)]]</f>
        <v>-2759.1312538120801</v>
      </c>
      <c r="Y1326" s="28">
        <v>1.08</v>
      </c>
      <c r="Z1326" s="28">
        <v>8</v>
      </c>
    </row>
    <row r="1327" spans="1:26" x14ac:dyDescent="0.15">
      <c r="A1327" s="31">
        <v>97265.622875283807</v>
      </c>
      <c r="B1327" s="32">
        <v>23.0105225</v>
      </c>
      <c r="C1327" s="32">
        <v>27.187785477180249</v>
      </c>
      <c r="D1327" s="32">
        <f>C1327/Table1[[#This Row],[Std. Price ($)]]</f>
        <v>1.1815370762302442</v>
      </c>
      <c r="E1327" s="28">
        <v>10</v>
      </c>
      <c r="F1327" s="28">
        <f>Table1[[#This Row],[APU
(units)]]*(1+Table1[[#This Row],[APU Trend]])^0</f>
        <v>10</v>
      </c>
      <c r="G1327" s="28">
        <f>Table1[[#This Row],[APU
(units)]]*(1+Table1[[#This Row],[APU Trend]])^1</f>
        <v>15</v>
      </c>
      <c r="H1327" s="28">
        <f>Table1[[#This Row],[APU
(units)]]*(1+Table1[[#This Row],[APU Trend]])^2</f>
        <v>22.5</v>
      </c>
      <c r="I1327" s="55">
        <f>Table1[[#This Row],[APU
(units)]]*(1+Table1[[#This Row],[APU Trend]])^3</f>
        <v>33.75</v>
      </c>
      <c r="J1327" s="55">
        <f>Table1[[#This Row],[APU
(units)]]*(1+Table1[[#This Row],[APU Trend]])^4</f>
        <v>50.625</v>
      </c>
      <c r="K1327" s="55">
        <f>Table1[[#This Row],[APU
(units)]]*(1+Table1[[#This Row],[APU Trend]])^5</f>
        <v>75.9375</v>
      </c>
      <c r="L1327" s="55">
        <f>Table1[[#This Row],[APU
(units)]]*(1+Table1[[#This Row],[APU Trend]])^6</f>
        <v>113.90625</v>
      </c>
      <c r="M1327" s="55">
        <f>Table1[[#This Row],[APU
(units)]]*(1+Table1[[#This Row],[APU Trend]])^7</f>
        <v>170.859375</v>
      </c>
      <c r="N1327" s="55">
        <f>Table1[[#This Row],[APU
(units)]]*(1+Table1[[#This Row],[APU Trend]])^8</f>
        <v>256.2890625</v>
      </c>
      <c r="O1327" s="55">
        <f>Table1[[#This Row],[APU
(units)]]*(1+Table1[[#This Row],[APU Trend]])^9</f>
        <v>384.43359375</v>
      </c>
      <c r="P1327" s="55">
        <f>Table1[[#This Row],[APU
(units)]]*(1+Table1[[#This Row],[APU Trend]])^10</f>
        <v>576.650390625</v>
      </c>
      <c r="Q1327" s="55">
        <f>Table1[[#This Row],[APU
(units)]]*(1+Table1[[#This Row],[APU Trend]])^11</f>
        <v>864.9755859375</v>
      </c>
      <c r="R1327" s="55">
        <f>SUM(Table1[[#This Row],[Oct]:[September]])</f>
        <v>2574.9267578125</v>
      </c>
      <c r="S1327" s="55">
        <f>Table1[[#This Row],[On-Hand Stock ($)]]*Table1[[#This Row],[APU Trend]]</f>
        <v>13.593892738590124</v>
      </c>
      <c r="T1327" s="87">
        <v>0.5</v>
      </c>
      <c r="U1327" s="87" t="b">
        <f>IF(AND(Table1[[#This Row],[INVENTROY SIZING]]&lt;0,Table1[[#This Row],[Lead Time (days)]]&lt;30),TRUE,FALSE)</f>
        <v>0</v>
      </c>
      <c r="V1327" s="28">
        <v>0.77</v>
      </c>
      <c r="W1327" s="28">
        <f>1.65+SQRT((30)*Table1[[#This Row],[Demand variability (COV)]])+(V1327*Table1[[#This Row],[APU
(units)]])^2</f>
        <v>63.678612787525836</v>
      </c>
      <c r="X1327" s="28">
        <f>(Table1[[#This Row],[INVENTORY IN UNITS ON HAND]]-W1327)*Table1[[#This Row],[Std. Price ($)]]</f>
        <v>-1438.0903668389708</v>
      </c>
      <c r="Y1327" s="28">
        <v>0.25</v>
      </c>
      <c r="Z1327" s="28">
        <v>8</v>
      </c>
    </row>
    <row r="1328" spans="1:26" x14ac:dyDescent="0.15">
      <c r="A1328" s="31">
        <v>41592.179777639423</v>
      </c>
      <c r="B1328" s="32">
        <v>62.076634300000002</v>
      </c>
      <c r="C1328" s="32">
        <v>67.867772048741443</v>
      </c>
      <c r="D1328" s="32">
        <f>C1328/Table1[[#This Row],[Std. Price ($)]]</f>
        <v>1.0932901374896455</v>
      </c>
      <c r="E1328" s="28">
        <v>10</v>
      </c>
      <c r="F1328" s="28">
        <f>Table1[[#This Row],[APU
(units)]]*(1+Table1[[#This Row],[APU Trend]])^0</f>
        <v>10</v>
      </c>
      <c r="G1328" s="28">
        <f>Table1[[#This Row],[APU
(units)]]*(1+Table1[[#This Row],[APU Trend]])^1</f>
        <v>6</v>
      </c>
      <c r="H1328" s="28">
        <f>Table1[[#This Row],[APU
(units)]]*(1+Table1[[#This Row],[APU Trend]])^2</f>
        <v>3.5999999999999996</v>
      </c>
      <c r="I1328" s="55">
        <f>Table1[[#This Row],[APU
(units)]]*(1+Table1[[#This Row],[APU Trend]])^3</f>
        <v>2.16</v>
      </c>
      <c r="J1328" s="55">
        <f>Table1[[#This Row],[APU
(units)]]*(1+Table1[[#This Row],[APU Trend]])^4</f>
        <v>1.2959999999999998</v>
      </c>
      <c r="K1328" s="55">
        <f>Table1[[#This Row],[APU
(units)]]*(1+Table1[[#This Row],[APU Trend]])^5</f>
        <v>0.77759999999999996</v>
      </c>
      <c r="L1328" s="55">
        <f>Table1[[#This Row],[APU
(units)]]*(1+Table1[[#This Row],[APU Trend]])^6</f>
        <v>0.46655999999999997</v>
      </c>
      <c r="M1328" s="55">
        <f>Table1[[#This Row],[APU
(units)]]*(1+Table1[[#This Row],[APU Trend]])^7</f>
        <v>0.27993599999999996</v>
      </c>
      <c r="N1328" s="55">
        <f>Table1[[#This Row],[APU
(units)]]*(1+Table1[[#This Row],[APU Trend]])^8</f>
        <v>0.16796159999999999</v>
      </c>
      <c r="O1328" s="55">
        <f>Table1[[#This Row],[APU
(units)]]*(1+Table1[[#This Row],[APU Trend]])^9</f>
        <v>0.10077695999999998</v>
      </c>
      <c r="P1328" s="55">
        <f>Table1[[#This Row],[APU
(units)]]*(1+Table1[[#This Row],[APU Trend]])^10</f>
        <v>6.046617599999999E-2</v>
      </c>
      <c r="Q1328" s="55">
        <f>Table1[[#This Row],[APU
(units)]]*(1+Table1[[#This Row],[APU Trend]])^11</f>
        <v>3.6279705599999997E-2</v>
      </c>
      <c r="R1328" s="55">
        <f>SUM(Table1[[#This Row],[Oct]:[September]])</f>
        <v>24.945580441600001</v>
      </c>
      <c r="S1328" s="55">
        <f>Table1[[#This Row],[On-Hand Stock ($)]]*Table1[[#This Row],[APU Trend]]</f>
        <v>-27.14710881949658</v>
      </c>
      <c r="T1328" s="87">
        <v>-0.4</v>
      </c>
      <c r="U1328" s="87" t="b">
        <f>IF(AND(Table1[[#This Row],[INVENTROY SIZING]]&lt;0,Table1[[#This Row],[Lead Time (days)]]&lt;30),TRUE,FALSE)</f>
        <v>1</v>
      </c>
      <c r="V1328" s="28">
        <v>0.77</v>
      </c>
      <c r="W1328" s="28">
        <f>1.65+SQRT((30)*Table1[[#This Row],[Demand variability (COV)]])+(V1328*Table1[[#This Row],[APU
(units)]])^2</f>
        <v>63.678612787525836</v>
      </c>
      <c r="X1328" s="28">
        <f>(Table1[[#This Row],[INVENTORY IN UNITS ON HAND]]-W1328)*Table1[[#This Row],[Std. Price ($)]]</f>
        <v>-3885.0861866938035</v>
      </c>
      <c r="Y1328" s="28">
        <v>0.25</v>
      </c>
      <c r="Z1328" s="28">
        <v>8</v>
      </c>
    </row>
    <row r="1329" spans="1:26" x14ac:dyDescent="0.15">
      <c r="A1329" s="31">
        <v>91775.972256022564</v>
      </c>
      <c r="B1329" s="32">
        <v>34.436904100000007</v>
      </c>
      <c r="C1329" s="32">
        <v>39.086206605682058</v>
      </c>
      <c r="D1329" s="32">
        <f>C1329/Table1[[#This Row],[Std. Price ($)]]</f>
        <v>1.135009305487541</v>
      </c>
      <c r="E1329" s="28">
        <v>10</v>
      </c>
      <c r="F1329" s="28">
        <f>Table1[[#This Row],[APU
(units)]]*(1+Table1[[#This Row],[APU Trend]])^0</f>
        <v>10</v>
      </c>
      <c r="G1329" s="28">
        <f>Table1[[#This Row],[APU
(units)]]*(1+Table1[[#This Row],[APU Trend]])^1</f>
        <v>6</v>
      </c>
      <c r="H1329" s="28">
        <f>Table1[[#This Row],[APU
(units)]]*(1+Table1[[#This Row],[APU Trend]])^2</f>
        <v>3.5999999999999996</v>
      </c>
      <c r="I1329" s="55">
        <f>Table1[[#This Row],[APU
(units)]]*(1+Table1[[#This Row],[APU Trend]])^3</f>
        <v>2.16</v>
      </c>
      <c r="J1329" s="55">
        <f>Table1[[#This Row],[APU
(units)]]*(1+Table1[[#This Row],[APU Trend]])^4</f>
        <v>1.2959999999999998</v>
      </c>
      <c r="K1329" s="55">
        <f>Table1[[#This Row],[APU
(units)]]*(1+Table1[[#This Row],[APU Trend]])^5</f>
        <v>0.77759999999999996</v>
      </c>
      <c r="L1329" s="55">
        <f>Table1[[#This Row],[APU
(units)]]*(1+Table1[[#This Row],[APU Trend]])^6</f>
        <v>0.46655999999999997</v>
      </c>
      <c r="M1329" s="55">
        <f>Table1[[#This Row],[APU
(units)]]*(1+Table1[[#This Row],[APU Trend]])^7</f>
        <v>0.27993599999999996</v>
      </c>
      <c r="N1329" s="55">
        <f>Table1[[#This Row],[APU
(units)]]*(1+Table1[[#This Row],[APU Trend]])^8</f>
        <v>0.16796159999999999</v>
      </c>
      <c r="O1329" s="55">
        <f>Table1[[#This Row],[APU
(units)]]*(1+Table1[[#This Row],[APU Trend]])^9</f>
        <v>0.10077695999999998</v>
      </c>
      <c r="P1329" s="55">
        <f>Table1[[#This Row],[APU
(units)]]*(1+Table1[[#This Row],[APU Trend]])^10</f>
        <v>6.046617599999999E-2</v>
      </c>
      <c r="Q1329" s="55">
        <f>Table1[[#This Row],[APU
(units)]]*(1+Table1[[#This Row],[APU Trend]])^11</f>
        <v>3.6279705599999997E-2</v>
      </c>
      <c r="R1329" s="55">
        <f>SUM(Table1[[#This Row],[Oct]:[September]])</f>
        <v>24.945580441600001</v>
      </c>
      <c r="S1329" s="55">
        <f>Table1[[#This Row],[On-Hand Stock ($)]]*Table1[[#This Row],[APU Trend]]</f>
        <v>-15.634482642272824</v>
      </c>
      <c r="T1329" s="87">
        <v>-0.4</v>
      </c>
      <c r="U1329" s="87" t="b">
        <f>IF(AND(Table1[[#This Row],[INVENTROY SIZING]]&lt;0,Table1[[#This Row],[Lead Time (days)]]&lt;30),TRUE,FALSE)</f>
        <v>1</v>
      </c>
      <c r="V1329" s="28">
        <v>0.77</v>
      </c>
      <c r="W1329" s="28">
        <f>1.65+SQRT((30)*Table1[[#This Row],[Demand variability (COV)]])+(V1329*Table1[[#This Row],[APU
(units)]])^2</f>
        <v>63.678612787525836</v>
      </c>
      <c r="X1329" s="28">
        <f>(Table1[[#This Row],[INVENTORY IN UNITS ON HAND]]-W1329)*Table1[[#This Row],[Std. Price ($)]]</f>
        <v>-2153.8080751793791</v>
      </c>
      <c r="Y1329" s="28">
        <v>0.25</v>
      </c>
      <c r="Z1329" s="28">
        <v>8</v>
      </c>
    </row>
    <row r="1330" spans="1:26" x14ac:dyDescent="0.15">
      <c r="A1330" s="31">
        <v>13514.240275765265</v>
      </c>
      <c r="B1330" s="32">
        <v>70.8295672</v>
      </c>
      <c r="C1330" s="32">
        <v>76.982300637014603</v>
      </c>
      <c r="D1330" s="32">
        <f>C1330/Table1[[#This Row],[Std. Price ($)]]</f>
        <v>1.0868667377232626</v>
      </c>
      <c r="E1330" s="28">
        <v>10</v>
      </c>
      <c r="F1330" s="28">
        <f>Table1[[#This Row],[APU
(units)]]*(1+Table1[[#This Row],[APU Trend]])^0</f>
        <v>10</v>
      </c>
      <c r="G1330" s="28">
        <f>Table1[[#This Row],[APU
(units)]]*(1+Table1[[#This Row],[APU Trend]])^1</f>
        <v>6</v>
      </c>
      <c r="H1330" s="28">
        <f>Table1[[#This Row],[APU
(units)]]*(1+Table1[[#This Row],[APU Trend]])^2</f>
        <v>3.5999999999999996</v>
      </c>
      <c r="I1330" s="55">
        <f>Table1[[#This Row],[APU
(units)]]*(1+Table1[[#This Row],[APU Trend]])^3</f>
        <v>2.16</v>
      </c>
      <c r="J1330" s="55">
        <f>Table1[[#This Row],[APU
(units)]]*(1+Table1[[#This Row],[APU Trend]])^4</f>
        <v>1.2959999999999998</v>
      </c>
      <c r="K1330" s="55">
        <f>Table1[[#This Row],[APU
(units)]]*(1+Table1[[#This Row],[APU Trend]])^5</f>
        <v>0.77759999999999996</v>
      </c>
      <c r="L1330" s="55">
        <f>Table1[[#This Row],[APU
(units)]]*(1+Table1[[#This Row],[APU Trend]])^6</f>
        <v>0.46655999999999997</v>
      </c>
      <c r="M1330" s="55">
        <f>Table1[[#This Row],[APU
(units)]]*(1+Table1[[#This Row],[APU Trend]])^7</f>
        <v>0.27993599999999996</v>
      </c>
      <c r="N1330" s="55">
        <f>Table1[[#This Row],[APU
(units)]]*(1+Table1[[#This Row],[APU Trend]])^8</f>
        <v>0.16796159999999999</v>
      </c>
      <c r="O1330" s="55">
        <f>Table1[[#This Row],[APU
(units)]]*(1+Table1[[#This Row],[APU Trend]])^9</f>
        <v>0.10077695999999998</v>
      </c>
      <c r="P1330" s="55">
        <f>Table1[[#This Row],[APU
(units)]]*(1+Table1[[#This Row],[APU Trend]])^10</f>
        <v>6.046617599999999E-2</v>
      </c>
      <c r="Q1330" s="55">
        <f>Table1[[#This Row],[APU
(units)]]*(1+Table1[[#This Row],[APU Trend]])^11</f>
        <v>3.6279705599999997E-2</v>
      </c>
      <c r="R1330" s="55">
        <f>SUM(Table1[[#This Row],[Oct]:[September]])</f>
        <v>24.945580441600001</v>
      </c>
      <c r="S1330" s="55">
        <f>Table1[[#This Row],[On-Hand Stock ($)]]*Table1[[#This Row],[APU Trend]]</f>
        <v>-30.792920254805843</v>
      </c>
      <c r="T1330" s="87">
        <v>-0.4</v>
      </c>
      <c r="U1330" s="87" t="b">
        <f>IF(AND(Table1[[#This Row],[INVENTROY SIZING]]&lt;0,Table1[[#This Row],[Lead Time (days)]]&lt;30),TRUE,FALSE)</f>
        <v>1</v>
      </c>
      <c r="V1330" s="28">
        <v>0.77</v>
      </c>
      <c r="W1330" s="28">
        <f>1.65+SQRT((30)*Table1[[#This Row],[Demand variability (COV)]])+(V1330*Table1[[#This Row],[APU
(units)]])^2</f>
        <v>63.678612787525836</v>
      </c>
      <c r="X1330" s="28">
        <f>(Table1[[#This Row],[INVENTORY IN UNITS ON HAND]]-W1330)*Table1[[#This Row],[Std. Price ($)]]</f>
        <v>-4433.3462829998261</v>
      </c>
      <c r="Y1330" s="28">
        <v>0.25</v>
      </c>
      <c r="Z1330" s="28">
        <v>8</v>
      </c>
    </row>
    <row r="1331" spans="1:26" x14ac:dyDescent="0.15">
      <c r="A1331" s="31">
        <v>45713.31833318415</v>
      </c>
      <c r="B1331" s="32">
        <v>10.542073</v>
      </c>
      <c r="C1331" s="32">
        <v>130.91011773862311</v>
      </c>
      <c r="D1331" s="32">
        <f>C1331/Table1[[#This Row],[Std. Price ($)]]</f>
        <v>12.417872437292278</v>
      </c>
      <c r="E1331" s="28">
        <v>26</v>
      </c>
      <c r="F1331" s="28">
        <f>Table1[[#This Row],[APU
(units)]]*(1+Table1[[#This Row],[APU Trend]])^0</f>
        <v>26</v>
      </c>
      <c r="G1331" s="28">
        <f>Table1[[#This Row],[APU
(units)]]*(1+Table1[[#This Row],[APU Trend]])^1</f>
        <v>39</v>
      </c>
      <c r="H1331" s="28">
        <f>Table1[[#This Row],[APU
(units)]]*(1+Table1[[#This Row],[APU Trend]])^2</f>
        <v>58.5</v>
      </c>
      <c r="I1331" s="55">
        <f>Table1[[#This Row],[APU
(units)]]*(1+Table1[[#This Row],[APU Trend]])^3</f>
        <v>87.75</v>
      </c>
      <c r="J1331" s="55">
        <f>Table1[[#This Row],[APU
(units)]]*(1+Table1[[#This Row],[APU Trend]])^4</f>
        <v>131.625</v>
      </c>
      <c r="K1331" s="55">
        <f>Table1[[#This Row],[APU
(units)]]*(1+Table1[[#This Row],[APU Trend]])^5</f>
        <v>197.4375</v>
      </c>
      <c r="L1331" s="55">
        <f>Table1[[#This Row],[APU
(units)]]*(1+Table1[[#This Row],[APU Trend]])^6</f>
        <v>296.15625</v>
      </c>
      <c r="M1331" s="55">
        <f>Table1[[#This Row],[APU
(units)]]*(1+Table1[[#This Row],[APU Trend]])^7</f>
        <v>444.234375</v>
      </c>
      <c r="N1331" s="55">
        <f>Table1[[#This Row],[APU
(units)]]*(1+Table1[[#This Row],[APU Trend]])^8</f>
        <v>666.3515625</v>
      </c>
      <c r="O1331" s="55">
        <f>Table1[[#This Row],[APU
(units)]]*(1+Table1[[#This Row],[APU Trend]])^9</f>
        <v>999.52734375</v>
      </c>
      <c r="P1331" s="55">
        <f>Table1[[#This Row],[APU
(units)]]*(1+Table1[[#This Row],[APU Trend]])^10</f>
        <v>1499.291015625</v>
      </c>
      <c r="Q1331" s="55">
        <f>Table1[[#This Row],[APU
(units)]]*(1+Table1[[#This Row],[APU Trend]])^11</f>
        <v>2248.9365234375</v>
      </c>
      <c r="R1331" s="55">
        <f>SUM(Table1[[#This Row],[Oct]:[September]])</f>
        <v>6694.8095703125</v>
      </c>
      <c r="S1331" s="55">
        <f>Table1[[#This Row],[On-Hand Stock ($)]]*Table1[[#This Row],[APU Trend]]</f>
        <v>65.455058869311557</v>
      </c>
      <c r="T1331" s="87">
        <v>0.5</v>
      </c>
      <c r="U1331" s="87" t="b">
        <f>IF(AND(Table1[[#This Row],[INVENTROY SIZING]]&lt;0,Table1[[#This Row],[Lead Time (days)]]&lt;30),TRUE,FALSE)</f>
        <v>0</v>
      </c>
      <c r="V1331" s="28">
        <v>0.77</v>
      </c>
      <c r="W1331" s="28">
        <f>1.65+SQRT((30)*Table1[[#This Row],[Demand variability (COV)]])+(V1331*Table1[[#This Row],[APU
(units)]])^2</f>
        <v>409.02307069006196</v>
      </c>
      <c r="X1331" s="28">
        <f>(Table1[[#This Row],[INVENTORY IN UNITS ON HAND]]-W1331)*Table1[[#This Row],[Std. Price ($)]]</f>
        <v>-4181.0409521601705</v>
      </c>
      <c r="Y1331" s="28">
        <v>1.44</v>
      </c>
      <c r="Z1331" s="28">
        <v>8</v>
      </c>
    </row>
    <row r="1332" spans="1:26" x14ac:dyDescent="0.15">
      <c r="A1332" s="31">
        <v>8948.1182307314612</v>
      </c>
      <c r="B1332" s="32">
        <v>28.181016800000002</v>
      </c>
      <c r="C1332" s="32">
        <v>237.16149431691682</v>
      </c>
      <c r="D1332" s="32">
        <f>C1332/Table1[[#This Row],[Std. Price ($)]]</f>
        <v>8.4156471712871905</v>
      </c>
      <c r="E1332" s="28">
        <v>18</v>
      </c>
      <c r="F1332" s="28">
        <f>Table1[[#This Row],[APU
(units)]]*(1+Table1[[#This Row],[APU Trend]])^0</f>
        <v>18</v>
      </c>
      <c r="G1332" s="28">
        <f>Table1[[#This Row],[APU
(units)]]*(1+Table1[[#This Row],[APU Trend]])^1</f>
        <v>10.799999999999999</v>
      </c>
      <c r="H1332" s="28">
        <f>Table1[[#This Row],[APU
(units)]]*(1+Table1[[#This Row],[APU Trend]])^2</f>
        <v>6.4799999999999995</v>
      </c>
      <c r="I1332" s="55">
        <f>Table1[[#This Row],[APU
(units)]]*(1+Table1[[#This Row],[APU Trend]])^3</f>
        <v>3.8879999999999999</v>
      </c>
      <c r="J1332" s="55">
        <f>Table1[[#This Row],[APU
(units)]]*(1+Table1[[#This Row],[APU Trend]])^4</f>
        <v>2.3327999999999998</v>
      </c>
      <c r="K1332" s="55">
        <f>Table1[[#This Row],[APU
(units)]]*(1+Table1[[#This Row],[APU Trend]])^5</f>
        <v>1.39968</v>
      </c>
      <c r="L1332" s="55">
        <f>Table1[[#This Row],[APU
(units)]]*(1+Table1[[#This Row],[APU Trend]])^6</f>
        <v>0.83980799999999989</v>
      </c>
      <c r="M1332" s="55">
        <f>Table1[[#This Row],[APU
(units)]]*(1+Table1[[#This Row],[APU Trend]])^7</f>
        <v>0.50388479999999991</v>
      </c>
      <c r="N1332" s="55">
        <f>Table1[[#This Row],[APU
(units)]]*(1+Table1[[#This Row],[APU Trend]])^8</f>
        <v>0.30233087999999997</v>
      </c>
      <c r="O1332" s="55">
        <f>Table1[[#This Row],[APU
(units)]]*(1+Table1[[#This Row],[APU Trend]])^9</f>
        <v>0.18139852799999998</v>
      </c>
      <c r="P1332" s="55">
        <f>Table1[[#This Row],[APU
(units)]]*(1+Table1[[#This Row],[APU Trend]])^10</f>
        <v>0.10883911679999998</v>
      </c>
      <c r="Q1332" s="55">
        <f>Table1[[#This Row],[APU
(units)]]*(1+Table1[[#This Row],[APU Trend]])^11</f>
        <v>6.5303470079999995E-2</v>
      </c>
      <c r="R1332" s="55">
        <f>SUM(Table1[[#This Row],[Oct]:[September]])</f>
        <v>44.902044794879991</v>
      </c>
      <c r="S1332" s="55">
        <f>Table1[[#This Row],[On-Hand Stock ($)]]*Table1[[#This Row],[APU Trend]]</f>
        <v>-94.864597726766732</v>
      </c>
      <c r="T1332" s="87">
        <v>-0.4</v>
      </c>
      <c r="U1332" s="87" t="b">
        <f>IF(AND(Table1[[#This Row],[INVENTROY SIZING]]&lt;0,Table1[[#This Row],[Lead Time (days)]]&lt;30),TRUE,FALSE)</f>
        <v>1</v>
      </c>
      <c r="V1332" s="28">
        <v>0.77</v>
      </c>
      <c r="W1332" s="28">
        <f>1.65+SQRT((30)*Table1[[#This Row],[Demand variability (COV)]])+(V1332*Table1[[#This Row],[APU
(units)]])^2</f>
        <v>200.39038308635358</v>
      </c>
      <c r="X1332" s="28">
        <f>(Table1[[#This Row],[INVENTORY IN UNITS ON HAND]]-W1332)*Table1[[#This Row],[Std. Price ($)]]</f>
        <v>-5410.0432579980497</v>
      </c>
      <c r="Y1332" s="28">
        <v>1.47</v>
      </c>
      <c r="Z1332" s="28">
        <v>8</v>
      </c>
    </row>
    <row r="1333" spans="1:26" x14ac:dyDescent="0.15">
      <c r="A1333" s="31">
        <v>46840.299785732896</v>
      </c>
      <c r="B1333" s="32">
        <v>32.626376300000004</v>
      </c>
      <c r="C1333" s="32">
        <v>152.03105544040554</v>
      </c>
      <c r="D1333" s="32">
        <f>C1333/Table1[[#This Row],[Std. Price ($)]]</f>
        <v>4.6597591483184582</v>
      </c>
      <c r="E1333" s="28">
        <v>10</v>
      </c>
      <c r="F1333" s="28">
        <f>Table1[[#This Row],[APU
(units)]]*(1+Table1[[#This Row],[APU Trend]])^0</f>
        <v>10</v>
      </c>
      <c r="G1333" s="28">
        <f>Table1[[#This Row],[APU
(units)]]*(1+Table1[[#This Row],[APU Trend]])^1</f>
        <v>12</v>
      </c>
      <c r="H1333" s="28">
        <f>Table1[[#This Row],[APU
(units)]]*(1+Table1[[#This Row],[APU Trend]])^2</f>
        <v>14.399999999999999</v>
      </c>
      <c r="I1333" s="55">
        <f>Table1[[#This Row],[APU
(units)]]*(1+Table1[[#This Row],[APU Trend]])^3</f>
        <v>17.28</v>
      </c>
      <c r="J1333" s="55">
        <f>Table1[[#This Row],[APU
(units)]]*(1+Table1[[#This Row],[APU Trend]])^4</f>
        <v>20.735999999999997</v>
      </c>
      <c r="K1333" s="55">
        <f>Table1[[#This Row],[APU
(units)]]*(1+Table1[[#This Row],[APU Trend]])^5</f>
        <v>24.883199999999999</v>
      </c>
      <c r="L1333" s="55">
        <f>Table1[[#This Row],[APU
(units)]]*(1+Table1[[#This Row],[APU Trend]])^6</f>
        <v>29.859839999999998</v>
      </c>
      <c r="M1333" s="55">
        <f>Table1[[#This Row],[APU
(units)]]*(1+Table1[[#This Row],[APU Trend]])^7</f>
        <v>35.831807999999995</v>
      </c>
      <c r="N1333" s="55">
        <f>Table1[[#This Row],[APU
(units)]]*(1+Table1[[#This Row],[APU Trend]])^8</f>
        <v>42.998169599999997</v>
      </c>
      <c r="O1333" s="55">
        <f>Table1[[#This Row],[APU
(units)]]*(1+Table1[[#This Row],[APU Trend]])^9</f>
        <v>51.597803519999992</v>
      </c>
      <c r="P1333" s="55">
        <f>Table1[[#This Row],[APU
(units)]]*(1+Table1[[#This Row],[APU Trend]])^10</f>
        <v>61.917364223999989</v>
      </c>
      <c r="Q1333" s="55">
        <f>Table1[[#This Row],[APU
(units)]]*(1+Table1[[#This Row],[APU Trend]])^11</f>
        <v>74.300837068799993</v>
      </c>
      <c r="R1333" s="55">
        <f>SUM(Table1[[#This Row],[Oct]:[September]])</f>
        <v>395.80502241279999</v>
      </c>
      <c r="S1333" s="55">
        <f>Table1[[#This Row],[On-Hand Stock ($)]]*Table1[[#This Row],[APU Trend]]</f>
        <v>30.406211088081108</v>
      </c>
      <c r="T1333" s="87">
        <v>0.2</v>
      </c>
      <c r="U1333" s="87" t="b">
        <f>IF(AND(Table1[[#This Row],[INVENTROY SIZING]]&lt;0,Table1[[#This Row],[Lead Time (days)]]&lt;30),TRUE,FALSE)</f>
        <v>0</v>
      </c>
      <c r="V1333" s="28">
        <v>0.77</v>
      </c>
      <c r="W1333" s="28">
        <f>1.65+SQRT((30)*Table1[[#This Row],[Demand variability (COV)]])+(V1333*Table1[[#This Row],[APU
(units)]])^2</f>
        <v>67.580783086353605</v>
      </c>
      <c r="X1333" s="28">
        <f>(Table1[[#This Row],[INVENTORY IN UNITS ON HAND]]-W1333)*Table1[[#This Row],[Std. Price ($)]]</f>
        <v>-2052.8850041836431</v>
      </c>
      <c r="Y1333" s="28">
        <v>1.47</v>
      </c>
      <c r="Z1333" s="28">
        <v>8</v>
      </c>
    </row>
    <row r="1334" spans="1:26" x14ac:dyDescent="0.15">
      <c r="A1334" s="31">
        <v>26543.223001400718</v>
      </c>
      <c r="B1334" s="32">
        <v>27.681930600000001</v>
      </c>
      <c r="C1334" s="32">
        <v>233.06422071054533</v>
      </c>
      <c r="D1334" s="32">
        <f>C1334/Table1[[#This Row],[Std. Price ($)]]</f>
        <v>8.419362943946739</v>
      </c>
      <c r="E1334" s="28">
        <v>18</v>
      </c>
      <c r="F1334" s="28">
        <f>Table1[[#This Row],[APU
(units)]]*(1+Table1[[#This Row],[APU Trend]])^0</f>
        <v>18</v>
      </c>
      <c r="G1334" s="28">
        <f>Table1[[#This Row],[APU
(units)]]*(1+Table1[[#This Row],[APU Trend]])^1</f>
        <v>32.4</v>
      </c>
      <c r="H1334" s="28">
        <f>Table1[[#This Row],[APU
(units)]]*(1+Table1[[#This Row],[APU Trend]])^2</f>
        <v>58.320000000000007</v>
      </c>
      <c r="I1334" s="55">
        <f>Table1[[#This Row],[APU
(units)]]*(1+Table1[[#This Row],[APU Trend]])^3</f>
        <v>104.97600000000001</v>
      </c>
      <c r="J1334" s="55">
        <f>Table1[[#This Row],[APU
(units)]]*(1+Table1[[#This Row],[APU Trend]])^4</f>
        <v>188.95680000000004</v>
      </c>
      <c r="K1334" s="55">
        <f>Table1[[#This Row],[APU
(units)]]*(1+Table1[[#This Row],[APU Trend]])^5</f>
        <v>340.12224000000009</v>
      </c>
      <c r="L1334" s="55">
        <f>Table1[[#This Row],[APU
(units)]]*(1+Table1[[#This Row],[APU Trend]])^6</f>
        <v>612.22003200000017</v>
      </c>
      <c r="M1334" s="55">
        <f>Table1[[#This Row],[APU
(units)]]*(1+Table1[[#This Row],[APU Trend]])^7</f>
        <v>1101.9960576000003</v>
      </c>
      <c r="N1334" s="55">
        <f>Table1[[#This Row],[APU
(units)]]*(1+Table1[[#This Row],[APU Trend]])^8</f>
        <v>1983.5929036800007</v>
      </c>
      <c r="O1334" s="55">
        <f>Table1[[#This Row],[APU
(units)]]*(1+Table1[[#This Row],[APU Trend]])^9</f>
        <v>3570.4672266240013</v>
      </c>
      <c r="P1334" s="55">
        <f>Table1[[#This Row],[APU
(units)]]*(1+Table1[[#This Row],[APU Trend]])^10</f>
        <v>6426.8410079232026</v>
      </c>
      <c r="Q1334" s="55">
        <f>Table1[[#This Row],[APU
(units)]]*(1+Table1[[#This Row],[APU Trend]])^11</f>
        <v>11568.313814261766</v>
      </c>
      <c r="R1334" s="55">
        <f>SUM(Table1[[#This Row],[Oct]:[September]])</f>
        <v>26006.206082088975</v>
      </c>
      <c r="S1334" s="55">
        <f>Table1[[#This Row],[On-Hand Stock ($)]]*Table1[[#This Row],[APU Trend]]</f>
        <v>186.45137656843627</v>
      </c>
      <c r="T1334" s="87">
        <v>0.8</v>
      </c>
      <c r="U1334" s="87" t="b">
        <f>IF(AND(Table1[[#This Row],[INVENTROY SIZING]]&lt;0,Table1[[#This Row],[Lead Time (days)]]&lt;30),TRUE,FALSE)</f>
        <v>0</v>
      </c>
      <c r="V1334" s="28">
        <v>0.77</v>
      </c>
      <c r="W1334" s="28">
        <f>1.65+SQRT((30)*Table1[[#This Row],[Demand variability (COV)]])+(V1334*Table1[[#This Row],[APU
(units)]])^2</f>
        <v>200.39038308635358</v>
      </c>
      <c r="X1334" s="28">
        <f>(Table1[[#This Row],[INVENTORY IN UNITS ON HAND]]-W1334)*Table1[[#This Row],[Std. Price ($)]]</f>
        <v>-5314.1284567933089</v>
      </c>
      <c r="Y1334" s="28">
        <v>1.47</v>
      </c>
      <c r="Z1334" s="28">
        <v>8</v>
      </c>
    </row>
    <row r="1335" spans="1:26" x14ac:dyDescent="0.15">
      <c r="A1335" s="31">
        <v>37521.042291201877</v>
      </c>
      <c r="B1335" s="32">
        <v>20.381328100000001</v>
      </c>
      <c r="C1335" s="32">
        <v>173.12955224273406</v>
      </c>
      <c r="D1335" s="32">
        <f>C1335/Table1[[#This Row],[Std. Price ($)]]</f>
        <v>8.4945176974376881</v>
      </c>
      <c r="E1335" s="28">
        <v>18</v>
      </c>
      <c r="F1335" s="28">
        <f>Table1[[#This Row],[APU
(units)]]*(1+Table1[[#This Row],[APU Trend]])^0</f>
        <v>18</v>
      </c>
      <c r="G1335" s="28">
        <f>Table1[[#This Row],[APU
(units)]]*(1+Table1[[#This Row],[APU Trend]])^1</f>
        <v>45</v>
      </c>
      <c r="H1335" s="28">
        <f>Table1[[#This Row],[APU
(units)]]*(1+Table1[[#This Row],[APU Trend]])^2</f>
        <v>112.5</v>
      </c>
      <c r="I1335" s="55">
        <f>Table1[[#This Row],[APU
(units)]]*(1+Table1[[#This Row],[APU Trend]])^3</f>
        <v>281.25</v>
      </c>
      <c r="J1335" s="55">
        <f>Table1[[#This Row],[APU
(units)]]*(1+Table1[[#This Row],[APU Trend]])^4</f>
        <v>703.125</v>
      </c>
      <c r="K1335" s="55">
        <f>Table1[[#This Row],[APU
(units)]]*(1+Table1[[#This Row],[APU Trend]])^5</f>
        <v>1757.8125</v>
      </c>
      <c r="L1335" s="55">
        <f>Table1[[#This Row],[APU
(units)]]*(1+Table1[[#This Row],[APU Trend]])^6</f>
        <v>4394.53125</v>
      </c>
      <c r="M1335" s="55">
        <f>Table1[[#This Row],[APU
(units)]]*(1+Table1[[#This Row],[APU Trend]])^7</f>
        <v>10986.328125</v>
      </c>
      <c r="N1335" s="55">
        <f>Table1[[#This Row],[APU
(units)]]*(1+Table1[[#This Row],[APU Trend]])^8</f>
        <v>27465.8203125</v>
      </c>
      <c r="O1335" s="55">
        <f>Table1[[#This Row],[APU
(units)]]*(1+Table1[[#This Row],[APU Trend]])^9</f>
        <v>68664.55078125</v>
      </c>
      <c r="P1335" s="55">
        <f>Table1[[#This Row],[APU
(units)]]*(1+Table1[[#This Row],[APU Trend]])^10</f>
        <v>171661.376953125</v>
      </c>
      <c r="Q1335" s="55">
        <f>Table1[[#This Row],[APU
(units)]]*(1+Table1[[#This Row],[APU Trend]])^11</f>
        <v>429153.4423828125</v>
      </c>
      <c r="R1335" s="55">
        <f>SUM(Table1[[#This Row],[Oct]:[September]])</f>
        <v>715243.7373046875</v>
      </c>
      <c r="S1335" s="55">
        <f>Table1[[#This Row],[On-Hand Stock ($)]]*Table1[[#This Row],[APU Trend]]</f>
        <v>259.69432836410112</v>
      </c>
      <c r="T1335" s="87">
        <v>1.5</v>
      </c>
      <c r="U1335" s="87" t="b">
        <f>IF(AND(Table1[[#This Row],[INVENTROY SIZING]]&lt;0,Table1[[#This Row],[Lead Time (days)]]&lt;30),TRUE,FALSE)</f>
        <v>0</v>
      </c>
      <c r="V1335" s="28">
        <v>0.77</v>
      </c>
      <c r="W1335" s="28">
        <f>1.65+SQRT((30)*Table1[[#This Row],[Demand variability (COV)]])+(V1335*Table1[[#This Row],[APU
(units)]])^2</f>
        <v>200.39038308635358</v>
      </c>
      <c r="X1335" s="28">
        <f>(Table1[[#This Row],[INVENTORY IN UNITS ON HAND]]-W1335)*Table1[[#This Row],[Std. Price ($)]]</f>
        <v>-3911.0925935249293</v>
      </c>
      <c r="Y1335" s="28">
        <v>1.47</v>
      </c>
      <c r="Z1335" s="28">
        <v>8</v>
      </c>
    </row>
    <row r="1336" spans="1:26" x14ac:dyDescent="0.15">
      <c r="A1336" s="31">
        <v>36888.230227515494</v>
      </c>
      <c r="B1336" s="32">
        <v>30.440690900000003</v>
      </c>
      <c r="C1336" s="32">
        <v>34.924904345929264</v>
      </c>
      <c r="D1336" s="32">
        <f>C1336/Table1[[#This Row],[Std. Price ($)]]</f>
        <v>1.1473098445978196</v>
      </c>
      <c r="E1336" s="28">
        <v>10</v>
      </c>
      <c r="F1336" s="28">
        <f>Table1[[#This Row],[APU
(units)]]*(1+Table1[[#This Row],[APU Trend]])^0</f>
        <v>10</v>
      </c>
      <c r="G1336" s="28">
        <f>Table1[[#This Row],[APU
(units)]]*(1+Table1[[#This Row],[APU Trend]])^1</f>
        <v>8</v>
      </c>
      <c r="H1336" s="28">
        <f>Table1[[#This Row],[APU
(units)]]*(1+Table1[[#This Row],[APU Trend]])^2</f>
        <v>6.4000000000000012</v>
      </c>
      <c r="I1336" s="55">
        <f>Table1[[#This Row],[APU
(units)]]*(1+Table1[[#This Row],[APU Trend]])^3</f>
        <v>5.120000000000001</v>
      </c>
      <c r="J1336" s="55">
        <f>Table1[[#This Row],[APU
(units)]]*(1+Table1[[#This Row],[APU Trend]])^4</f>
        <v>4.0960000000000019</v>
      </c>
      <c r="K1336" s="55">
        <f>Table1[[#This Row],[APU
(units)]]*(1+Table1[[#This Row],[APU Trend]])^5</f>
        <v>3.2768000000000019</v>
      </c>
      <c r="L1336" s="55">
        <f>Table1[[#This Row],[APU
(units)]]*(1+Table1[[#This Row],[APU Trend]])^6</f>
        <v>2.6214400000000015</v>
      </c>
      <c r="M1336" s="55">
        <f>Table1[[#This Row],[APU
(units)]]*(1+Table1[[#This Row],[APU Trend]])^7</f>
        <v>2.0971520000000017</v>
      </c>
      <c r="N1336" s="55">
        <f>Table1[[#This Row],[APU
(units)]]*(1+Table1[[#This Row],[APU Trend]])^8</f>
        <v>1.6777216000000015</v>
      </c>
      <c r="O1336" s="55">
        <f>Table1[[#This Row],[APU
(units)]]*(1+Table1[[#This Row],[APU Trend]])^9</f>
        <v>1.3421772800000011</v>
      </c>
      <c r="P1336" s="55">
        <f>Table1[[#This Row],[APU
(units)]]*(1+Table1[[#This Row],[APU Trend]])^10</f>
        <v>1.0737418240000012</v>
      </c>
      <c r="Q1336" s="55">
        <f>Table1[[#This Row],[APU
(units)]]*(1+Table1[[#This Row],[APU Trend]])^11</f>
        <v>0.85899345920000092</v>
      </c>
      <c r="R1336" s="55">
        <f>SUM(Table1[[#This Row],[Oct]:[September]])</f>
        <v>46.564026163200012</v>
      </c>
      <c r="S1336" s="55">
        <f>Table1[[#This Row],[On-Hand Stock ($)]]*Table1[[#This Row],[APU Trend]]</f>
        <v>-6.9849808691858533</v>
      </c>
      <c r="T1336" s="87">
        <v>-0.2</v>
      </c>
      <c r="U1336" s="87" t="b">
        <f>IF(AND(Table1[[#This Row],[INVENTROY SIZING]]&lt;0,Table1[[#This Row],[Lead Time (days)]]&lt;30),TRUE,FALSE)</f>
        <v>1</v>
      </c>
      <c r="V1336" s="28">
        <v>0.77</v>
      </c>
      <c r="W1336" s="28">
        <f>1.65+SQRT((30)*Table1[[#This Row],[Demand variability (COV)]])+(V1336*Table1[[#This Row],[APU
(units)]])^2</f>
        <v>63.678612787525836</v>
      </c>
      <c r="X1336" s="28">
        <f>(Table1[[#This Row],[INVENTORY IN UNITS ON HAND]]-W1336)*Table1[[#This Row],[Std. Price ($)]]</f>
        <v>-1903.4960644599323</v>
      </c>
      <c r="Y1336" s="28">
        <v>0.25</v>
      </c>
      <c r="Z1336" s="28">
        <v>8</v>
      </c>
    </row>
    <row r="1337" spans="1:26" x14ac:dyDescent="0.15">
      <c r="A1337" s="31">
        <v>96559.894030127325</v>
      </c>
      <c r="B1337" s="32">
        <v>15.7684274</v>
      </c>
      <c r="C1337" s="32">
        <v>19.646509474945262</v>
      </c>
      <c r="D1337" s="32">
        <f>C1337/Table1[[#This Row],[Std. Price ($)]]</f>
        <v>1.2459396854593923</v>
      </c>
      <c r="E1337" s="28">
        <v>10</v>
      </c>
      <c r="F1337" s="28">
        <f>Table1[[#This Row],[APU
(units)]]*(1+Table1[[#This Row],[APU Trend]])^0</f>
        <v>10</v>
      </c>
      <c r="G1337" s="28">
        <f>Table1[[#This Row],[APU
(units)]]*(1+Table1[[#This Row],[APU Trend]])^1</f>
        <v>6</v>
      </c>
      <c r="H1337" s="28">
        <f>Table1[[#This Row],[APU
(units)]]*(1+Table1[[#This Row],[APU Trend]])^2</f>
        <v>3.5999999999999996</v>
      </c>
      <c r="I1337" s="55">
        <f>Table1[[#This Row],[APU
(units)]]*(1+Table1[[#This Row],[APU Trend]])^3</f>
        <v>2.16</v>
      </c>
      <c r="J1337" s="55">
        <f>Table1[[#This Row],[APU
(units)]]*(1+Table1[[#This Row],[APU Trend]])^4</f>
        <v>1.2959999999999998</v>
      </c>
      <c r="K1337" s="55">
        <f>Table1[[#This Row],[APU
(units)]]*(1+Table1[[#This Row],[APU Trend]])^5</f>
        <v>0.77759999999999996</v>
      </c>
      <c r="L1337" s="55">
        <f>Table1[[#This Row],[APU
(units)]]*(1+Table1[[#This Row],[APU Trend]])^6</f>
        <v>0.46655999999999997</v>
      </c>
      <c r="M1337" s="55">
        <f>Table1[[#This Row],[APU
(units)]]*(1+Table1[[#This Row],[APU Trend]])^7</f>
        <v>0.27993599999999996</v>
      </c>
      <c r="N1337" s="55">
        <f>Table1[[#This Row],[APU
(units)]]*(1+Table1[[#This Row],[APU Trend]])^8</f>
        <v>0.16796159999999999</v>
      </c>
      <c r="O1337" s="55">
        <f>Table1[[#This Row],[APU
(units)]]*(1+Table1[[#This Row],[APU Trend]])^9</f>
        <v>0.10077695999999998</v>
      </c>
      <c r="P1337" s="55">
        <f>Table1[[#This Row],[APU
(units)]]*(1+Table1[[#This Row],[APU Trend]])^10</f>
        <v>6.046617599999999E-2</v>
      </c>
      <c r="Q1337" s="55">
        <f>Table1[[#This Row],[APU
(units)]]*(1+Table1[[#This Row],[APU Trend]])^11</f>
        <v>3.6279705599999997E-2</v>
      </c>
      <c r="R1337" s="55">
        <f>SUM(Table1[[#This Row],[Oct]:[September]])</f>
        <v>24.945580441600001</v>
      </c>
      <c r="S1337" s="55">
        <f>Table1[[#This Row],[On-Hand Stock ($)]]*Table1[[#This Row],[APU Trend]]</f>
        <v>-7.8586037899781047</v>
      </c>
      <c r="T1337" s="87">
        <v>-0.4</v>
      </c>
      <c r="U1337" s="87" t="b">
        <f>IF(AND(Table1[[#This Row],[INVENTROY SIZING]]&lt;0,Table1[[#This Row],[Lead Time (days)]]&lt;30),TRUE,FALSE)</f>
        <v>1</v>
      </c>
      <c r="V1337" s="28">
        <v>0.77</v>
      </c>
      <c r="W1337" s="28">
        <f>1.65+SQRT((30)*Table1[[#This Row],[Demand variability (COV)]])+(V1337*Table1[[#This Row],[APU
(units)]])^2</f>
        <v>63.678612787525836</v>
      </c>
      <c r="X1337" s="28">
        <f>(Table1[[#This Row],[INVENTORY IN UNITS ON HAND]]-W1337)*Table1[[#This Row],[Std. Price ($)]]</f>
        <v>-984.46507319786758</v>
      </c>
      <c r="Y1337" s="28">
        <v>0.25</v>
      </c>
      <c r="Z1337" s="28">
        <v>8</v>
      </c>
    </row>
    <row r="1338" spans="1:26" x14ac:dyDescent="0.15">
      <c r="A1338" s="31">
        <v>48413.099863204297</v>
      </c>
      <c r="B1338" s="32">
        <v>14.635716500000001</v>
      </c>
      <c r="C1338" s="32">
        <v>54.522173689926269</v>
      </c>
      <c r="D1338" s="32">
        <f>C1338/Table1[[#This Row],[Std. Price ($)]]</f>
        <v>3.7252821677658394</v>
      </c>
      <c r="E1338" s="28">
        <v>10</v>
      </c>
      <c r="F1338" s="28">
        <f>Table1[[#This Row],[APU
(units)]]*(1+Table1[[#This Row],[APU Trend]])^0</f>
        <v>10</v>
      </c>
      <c r="G1338" s="28">
        <f>Table1[[#This Row],[APU
(units)]]*(1+Table1[[#This Row],[APU Trend]])^1</f>
        <v>8</v>
      </c>
      <c r="H1338" s="28">
        <f>Table1[[#This Row],[APU
(units)]]*(1+Table1[[#This Row],[APU Trend]])^2</f>
        <v>6.4000000000000012</v>
      </c>
      <c r="I1338" s="55">
        <f>Table1[[#This Row],[APU
(units)]]*(1+Table1[[#This Row],[APU Trend]])^3</f>
        <v>5.120000000000001</v>
      </c>
      <c r="J1338" s="55">
        <f>Table1[[#This Row],[APU
(units)]]*(1+Table1[[#This Row],[APU Trend]])^4</f>
        <v>4.0960000000000019</v>
      </c>
      <c r="K1338" s="55">
        <f>Table1[[#This Row],[APU
(units)]]*(1+Table1[[#This Row],[APU Trend]])^5</f>
        <v>3.2768000000000019</v>
      </c>
      <c r="L1338" s="55">
        <f>Table1[[#This Row],[APU
(units)]]*(1+Table1[[#This Row],[APU Trend]])^6</f>
        <v>2.6214400000000015</v>
      </c>
      <c r="M1338" s="55">
        <f>Table1[[#This Row],[APU
(units)]]*(1+Table1[[#This Row],[APU Trend]])^7</f>
        <v>2.0971520000000017</v>
      </c>
      <c r="N1338" s="55">
        <f>Table1[[#This Row],[APU
(units)]]*(1+Table1[[#This Row],[APU Trend]])^8</f>
        <v>1.6777216000000015</v>
      </c>
      <c r="O1338" s="55">
        <f>Table1[[#This Row],[APU
(units)]]*(1+Table1[[#This Row],[APU Trend]])^9</f>
        <v>1.3421772800000011</v>
      </c>
      <c r="P1338" s="55">
        <f>Table1[[#This Row],[APU
(units)]]*(1+Table1[[#This Row],[APU Trend]])^10</f>
        <v>1.0737418240000012</v>
      </c>
      <c r="Q1338" s="55">
        <f>Table1[[#This Row],[APU
(units)]]*(1+Table1[[#This Row],[APU Trend]])^11</f>
        <v>0.85899345920000092</v>
      </c>
      <c r="R1338" s="55">
        <f>SUM(Table1[[#This Row],[Oct]:[September]])</f>
        <v>46.564026163200012</v>
      </c>
      <c r="S1338" s="55">
        <f>Table1[[#This Row],[On-Hand Stock ($)]]*Table1[[#This Row],[APU Trend]]</f>
        <v>-10.904434737985255</v>
      </c>
      <c r="T1338" s="87">
        <v>-0.2</v>
      </c>
      <c r="U1338" s="87" t="b">
        <f>IF(AND(Table1[[#This Row],[INVENTROY SIZING]]&lt;0,Table1[[#This Row],[Lead Time (days)]]&lt;30),TRUE,FALSE)</f>
        <v>1</v>
      </c>
      <c r="V1338" s="28">
        <v>0.77</v>
      </c>
      <c r="W1338" s="28">
        <f>1.65+SQRT((30)*Table1[[#This Row],[Demand variability (COV)]])+(V1338*Table1[[#This Row],[APU
(units)]])^2</f>
        <v>66.736550698475781</v>
      </c>
      <c r="X1338" s="28">
        <f>(Table1[[#This Row],[INVENTORY IN UNITS ON HAND]]-W1338)*Table1[[#This Row],[Std. Price ($)]]</f>
        <v>-922.21506252084225</v>
      </c>
      <c r="Y1338" s="28">
        <v>1.1200000000000001</v>
      </c>
      <c r="Z1338" s="28">
        <v>8</v>
      </c>
    </row>
    <row r="1339" spans="1:26" x14ac:dyDescent="0.15">
      <c r="A1339" s="31">
        <v>69905.319368209995</v>
      </c>
      <c r="B1339" s="32">
        <v>7.6910597000000012</v>
      </c>
      <c r="C1339" s="32">
        <v>92.332276885495375</v>
      </c>
      <c r="D1339" s="32">
        <f>C1339/Table1[[#This Row],[Std. Price ($)]]</f>
        <v>12.005143697622756</v>
      </c>
      <c r="E1339" s="28">
        <v>26</v>
      </c>
      <c r="F1339" s="28">
        <f>Table1[[#This Row],[APU
(units)]]*(1+Table1[[#This Row],[APU Trend]])^0</f>
        <v>26</v>
      </c>
      <c r="G1339" s="28">
        <f>Table1[[#This Row],[APU
(units)]]*(1+Table1[[#This Row],[APU Trend]])^1</f>
        <v>15.6</v>
      </c>
      <c r="H1339" s="28">
        <f>Table1[[#This Row],[APU
(units)]]*(1+Table1[[#This Row],[APU Trend]])^2</f>
        <v>9.36</v>
      </c>
      <c r="I1339" s="55">
        <f>Table1[[#This Row],[APU
(units)]]*(1+Table1[[#This Row],[APU Trend]])^3</f>
        <v>5.6159999999999997</v>
      </c>
      <c r="J1339" s="55">
        <f>Table1[[#This Row],[APU
(units)]]*(1+Table1[[#This Row],[APU Trend]])^4</f>
        <v>3.3695999999999997</v>
      </c>
      <c r="K1339" s="55">
        <f>Table1[[#This Row],[APU
(units)]]*(1+Table1[[#This Row],[APU Trend]])^5</f>
        <v>2.02176</v>
      </c>
      <c r="L1339" s="55">
        <f>Table1[[#This Row],[APU
(units)]]*(1+Table1[[#This Row],[APU Trend]])^6</f>
        <v>1.2130559999999999</v>
      </c>
      <c r="M1339" s="55">
        <f>Table1[[#This Row],[APU
(units)]]*(1+Table1[[#This Row],[APU Trend]])^7</f>
        <v>0.72783359999999997</v>
      </c>
      <c r="N1339" s="55">
        <f>Table1[[#This Row],[APU
(units)]]*(1+Table1[[#This Row],[APU Trend]])^8</f>
        <v>0.43670015999999995</v>
      </c>
      <c r="O1339" s="55">
        <f>Table1[[#This Row],[APU
(units)]]*(1+Table1[[#This Row],[APU Trend]])^9</f>
        <v>0.26202009599999998</v>
      </c>
      <c r="P1339" s="55">
        <f>Table1[[#This Row],[APU
(units)]]*(1+Table1[[#This Row],[APU Trend]])^10</f>
        <v>0.15721205759999998</v>
      </c>
      <c r="Q1339" s="55">
        <f>Table1[[#This Row],[APU
(units)]]*(1+Table1[[#This Row],[APU Trend]])^11</f>
        <v>9.4327234559999987E-2</v>
      </c>
      <c r="R1339" s="55">
        <f>SUM(Table1[[#This Row],[Oct]:[September]])</f>
        <v>64.858509148159996</v>
      </c>
      <c r="S1339" s="55">
        <f>Table1[[#This Row],[On-Hand Stock ($)]]*Table1[[#This Row],[APU Trend]]</f>
        <v>-36.932910754198154</v>
      </c>
      <c r="T1339" s="87">
        <v>-0.4</v>
      </c>
      <c r="U1339" s="87" t="b">
        <f>IF(AND(Table1[[#This Row],[INVENTROY SIZING]]&lt;0,Table1[[#This Row],[Lead Time (days)]]&lt;30),TRUE,FALSE)</f>
        <v>1</v>
      </c>
      <c r="V1339" s="28">
        <v>0.77</v>
      </c>
      <c r="W1339" s="28">
        <f>1.65+SQRT((30)*Table1[[#This Row],[Demand variability (COV)]])+(V1339*Table1[[#This Row],[APU
(units)]])^2</f>
        <v>408.81436103067892</v>
      </c>
      <c r="X1339" s="28">
        <f>(Table1[[#This Row],[INVENTORY IN UNITS ON HAND]]-W1339)*Table1[[#This Row],[Std. Price ($)]]</f>
        <v>-3051.8833800188099</v>
      </c>
      <c r="Y1339" s="28">
        <v>1.35</v>
      </c>
      <c r="Z1339" s="28">
        <v>8</v>
      </c>
    </row>
    <row r="1340" spans="1:26" x14ac:dyDescent="0.15">
      <c r="A1340" s="31">
        <v>35069.670705214725</v>
      </c>
      <c r="B1340" s="32">
        <v>16.548780600000001</v>
      </c>
      <c r="C1340" s="32">
        <v>129.57080517433297</v>
      </c>
      <c r="D1340" s="32">
        <f>C1340/Table1[[#This Row],[Std. Price ($)]]</f>
        <v>7.8296285573048792</v>
      </c>
      <c r="E1340" s="28">
        <v>10</v>
      </c>
      <c r="F1340" s="28">
        <f>Table1[[#This Row],[APU
(units)]]*(1+Table1[[#This Row],[APU Trend]])^0</f>
        <v>10</v>
      </c>
      <c r="G1340" s="28">
        <f>Table1[[#This Row],[APU
(units)]]*(1+Table1[[#This Row],[APU Trend]])^1</f>
        <v>16</v>
      </c>
      <c r="H1340" s="28">
        <f>Table1[[#This Row],[APU
(units)]]*(1+Table1[[#This Row],[APU Trend]])^2</f>
        <v>25.600000000000005</v>
      </c>
      <c r="I1340" s="55">
        <f>Table1[[#This Row],[APU
(units)]]*(1+Table1[[#This Row],[APU Trend]])^3</f>
        <v>40.960000000000008</v>
      </c>
      <c r="J1340" s="55">
        <f>Table1[[#This Row],[APU
(units)]]*(1+Table1[[#This Row],[APU Trend]])^4</f>
        <v>65.53600000000003</v>
      </c>
      <c r="K1340" s="55">
        <f>Table1[[#This Row],[APU
(units)]]*(1+Table1[[#This Row],[APU Trend]])^5</f>
        <v>104.85760000000006</v>
      </c>
      <c r="L1340" s="55">
        <f>Table1[[#This Row],[APU
(units)]]*(1+Table1[[#This Row],[APU Trend]])^6</f>
        <v>167.7721600000001</v>
      </c>
      <c r="M1340" s="55">
        <f>Table1[[#This Row],[APU
(units)]]*(1+Table1[[#This Row],[APU Trend]])^7</f>
        <v>268.43545600000022</v>
      </c>
      <c r="N1340" s="55">
        <f>Table1[[#This Row],[APU
(units)]]*(1+Table1[[#This Row],[APU Trend]])^8</f>
        <v>429.49672960000038</v>
      </c>
      <c r="O1340" s="55">
        <f>Table1[[#This Row],[APU
(units)]]*(1+Table1[[#This Row],[APU Trend]])^9</f>
        <v>687.19476736000058</v>
      </c>
      <c r="P1340" s="55">
        <f>Table1[[#This Row],[APU
(units)]]*(1+Table1[[#This Row],[APU Trend]])^10</f>
        <v>1099.5116277760012</v>
      </c>
      <c r="Q1340" s="55">
        <f>Table1[[#This Row],[APU
(units)]]*(1+Table1[[#This Row],[APU Trend]])^11</f>
        <v>1759.2186044416019</v>
      </c>
      <c r="R1340" s="55">
        <f>SUM(Table1[[#This Row],[Oct]:[September]])</f>
        <v>4674.5829451776044</v>
      </c>
      <c r="S1340" s="55">
        <f>Table1[[#This Row],[On-Hand Stock ($)]]*Table1[[#This Row],[APU Trend]]</f>
        <v>77.742483104599785</v>
      </c>
      <c r="T1340" s="87">
        <v>0.6</v>
      </c>
      <c r="U1340" s="87" t="b">
        <f>IF(AND(Table1[[#This Row],[INVENTROY SIZING]]&lt;0,Table1[[#This Row],[Lead Time (days)]]&lt;30),TRUE,FALSE)</f>
        <v>0</v>
      </c>
      <c r="V1340" s="28">
        <v>0.77</v>
      </c>
      <c r="W1340" s="28">
        <f>1.65+SQRT((30)*Table1[[#This Row],[Demand variability (COV)]])+(V1340*Table1[[#This Row],[APU
(units)]])^2</f>
        <v>69.565543461139143</v>
      </c>
      <c r="X1340" s="28">
        <f>(Table1[[#This Row],[INVENTORY IN UNITS ON HAND]]-W1340)*Table1[[#This Row],[Std. Price ($)]]</f>
        <v>-1021.6541108838234</v>
      </c>
      <c r="Y1340" s="28">
        <v>2.48</v>
      </c>
      <c r="Z1340" s="28">
        <v>8</v>
      </c>
    </row>
    <row r="1341" spans="1:26" x14ac:dyDescent="0.15">
      <c r="A1341" s="31">
        <v>29174.321981725028</v>
      </c>
      <c r="B1341" s="32">
        <v>33.681906100000006</v>
      </c>
      <c r="C1341" s="32">
        <v>38.300018600620461</v>
      </c>
      <c r="D1341" s="32">
        <f>C1341/Table1[[#This Row],[Std. Price ($)]]</f>
        <v>1.1371095948937537</v>
      </c>
      <c r="E1341" s="28">
        <v>10</v>
      </c>
      <c r="F1341" s="28">
        <f>Table1[[#This Row],[APU
(units)]]*(1+Table1[[#This Row],[APU Trend]])^0</f>
        <v>10</v>
      </c>
      <c r="G1341" s="28">
        <f>Table1[[#This Row],[APU
(units)]]*(1+Table1[[#This Row],[APU Trend]])^1</f>
        <v>8</v>
      </c>
      <c r="H1341" s="28">
        <f>Table1[[#This Row],[APU
(units)]]*(1+Table1[[#This Row],[APU Trend]])^2</f>
        <v>6.4000000000000012</v>
      </c>
      <c r="I1341" s="55">
        <f>Table1[[#This Row],[APU
(units)]]*(1+Table1[[#This Row],[APU Trend]])^3</f>
        <v>5.120000000000001</v>
      </c>
      <c r="J1341" s="55">
        <f>Table1[[#This Row],[APU
(units)]]*(1+Table1[[#This Row],[APU Trend]])^4</f>
        <v>4.0960000000000019</v>
      </c>
      <c r="K1341" s="55">
        <f>Table1[[#This Row],[APU
(units)]]*(1+Table1[[#This Row],[APU Trend]])^5</f>
        <v>3.2768000000000019</v>
      </c>
      <c r="L1341" s="55">
        <f>Table1[[#This Row],[APU
(units)]]*(1+Table1[[#This Row],[APU Trend]])^6</f>
        <v>2.6214400000000015</v>
      </c>
      <c r="M1341" s="55">
        <f>Table1[[#This Row],[APU
(units)]]*(1+Table1[[#This Row],[APU Trend]])^7</f>
        <v>2.0971520000000017</v>
      </c>
      <c r="N1341" s="55">
        <f>Table1[[#This Row],[APU
(units)]]*(1+Table1[[#This Row],[APU Trend]])^8</f>
        <v>1.6777216000000015</v>
      </c>
      <c r="O1341" s="55">
        <f>Table1[[#This Row],[APU
(units)]]*(1+Table1[[#This Row],[APU Trend]])^9</f>
        <v>1.3421772800000011</v>
      </c>
      <c r="P1341" s="55">
        <f>Table1[[#This Row],[APU
(units)]]*(1+Table1[[#This Row],[APU Trend]])^10</f>
        <v>1.0737418240000012</v>
      </c>
      <c r="Q1341" s="55">
        <f>Table1[[#This Row],[APU
(units)]]*(1+Table1[[#This Row],[APU Trend]])^11</f>
        <v>0.85899345920000092</v>
      </c>
      <c r="R1341" s="55">
        <f>SUM(Table1[[#This Row],[Oct]:[September]])</f>
        <v>46.564026163200012</v>
      </c>
      <c r="S1341" s="55">
        <f>Table1[[#This Row],[On-Hand Stock ($)]]*Table1[[#This Row],[APU Trend]]</f>
        <v>-7.6600037201240925</v>
      </c>
      <c r="T1341" s="87">
        <v>-0.2</v>
      </c>
      <c r="U1341" s="87" t="b">
        <f>IF(AND(Table1[[#This Row],[INVENTROY SIZING]]&lt;0,Table1[[#This Row],[Lead Time (days)]]&lt;30),TRUE,FALSE)</f>
        <v>1</v>
      </c>
      <c r="V1341" s="28">
        <v>0.77</v>
      </c>
      <c r="W1341" s="28">
        <f>1.65+SQRT((30)*Table1[[#This Row],[Demand variability (COV)]])+(V1341*Table1[[#This Row],[APU
(units)]])^2</f>
        <v>63.678612787525836</v>
      </c>
      <c r="X1341" s="28">
        <f>(Table1[[#This Row],[INVENTORY IN UNITS ON HAND]]-W1341)*Table1[[#This Row],[Std. Price ($)]]</f>
        <v>-2106.5170378870844</v>
      </c>
      <c r="Y1341" s="28">
        <v>0.25</v>
      </c>
      <c r="Z1341" s="28">
        <v>8</v>
      </c>
    </row>
    <row r="1342" spans="1:26" x14ac:dyDescent="0.15">
      <c r="A1342" s="31">
        <v>73991.938259955583</v>
      </c>
      <c r="B1342" s="32">
        <v>9.4557232000000013</v>
      </c>
      <c r="C1342" s="32">
        <v>30.713502910290629</v>
      </c>
      <c r="D1342" s="32">
        <f>C1342/Table1[[#This Row],[Std. Price ($)]]</f>
        <v>3.2481389588784308</v>
      </c>
      <c r="E1342" s="28">
        <v>10</v>
      </c>
      <c r="F1342" s="28">
        <f>Table1[[#This Row],[APU
(units)]]*(1+Table1[[#This Row],[APU Trend]])^0</f>
        <v>10</v>
      </c>
      <c r="G1342" s="28">
        <f>Table1[[#This Row],[APU
(units)]]*(1+Table1[[#This Row],[APU Trend]])^1</f>
        <v>25</v>
      </c>
      <c r="H1342" s="28">
        <f>Table1[[#This Row],[APU
(units)]]*(1+Table1[[#This Row],[APU Trend]])^2</f>
        <v>62.5</v>
      </c>
      <c r="I1342" s="55">
        <f>Table1[[#This Row],[APU
(units)]]*(1+Table1[[#This Row],[APU Trend]])^3</f>
        <v>156.25</v>
      </c>
      <c r="J1342" s="55">
        <f>Table1[[#This Row],[APU
(units)]]*(1+Table1[[#This Row],[APU Trend]])^4</f>
        <v>390.625</v>
      </c>
      <c r="K1342" s="55">
        <f>Table1[[#This Row],[APU
(units)]]*(1+Table1[[#This Row],[APU Trend]])^5</f>
        <v>976.5625</v>
      </c>
      <c r="L1342" s="55">
        <f>Table1[[#This Row],[APU
(units)]]*(1+Table1[[#This Row],[APU Trend]])^6</f>
        <v>2441.40625</v>
      </c>
      <c r="M1342" s="55">
        <f>Table1[[#This Row],[APU
(units)]]*(1+Table1[[#This Row],[APU Trend]])^7</f>
        <v>6103.515625</v>
      </c>
      <c r="N1342" s="55">
        <f>Table1[[#This Row],[APU
(units)]]*(1+Table1[[#This Row],[APU Trend]])^8</f>
        <v>15258.7890625</v>
      </c>
      <c r="O1342" s="55">
        <f>Table1[[#This Row],[APU
(units)]]*(1+Table1[[#This Row],[APU Trend]])^9</f>
        <v>38146.97265625</v>
      </c>
      <c r="P1342" s="55">
        <f>Table1[[#This Row],[APU
(units)]]*(1+Table1[[#This Row],[APU Trend]])^10</f>
        <v>95367.431640625</v>
      </c>
      <c r="Q1342" s="55">
        <f>Table1[[#This Row],[APU
(units)]]*(1+Table1[[#This Row],[APU Trend]])^11</f>
        <v>238418.5791015625</v>
      </c>
      <c r="R1342" s="55">
        <f>SUM(Table1[[#This Row],[Oct]:[September]])</f>
        <v>397357.6318359375</v>
      </c>
      <c r="S1342" s="55">
        <f>Table1[[#This Row],[On-Hand Stock ($)]]*Table1[[#This Row],[APU Trend]]</f>
        <v>46.070254365435943</v>
      </c>
      <c r="T1342" s="87">
        <v>1.5</v>
      </c>
      <c r="U1342" s="87" t="b">
        <f>IF(AND(Table1[[#This Row],[INVENTROY SIZING]]&lt;0,Table1[[#This Row],[Lead Time (days)]]&lt;30),TRUE,FALSE)</f>
        <v>0</v>
      </c>
      <c r="V1342" s="28">
        <v>0.77</v>
      </c>
      <c r="W1342" s="28">
        <f>1.65+SQRT((30)*Table1[[#This Row],[Demand variability (COV)]])+(V1342*Table1[[#This Row],[APU
(units)]])^2</f>
        <v>66.193570214625481</v>
      </c>
      <c r="X1342" s="28">
        <f>(Table1[[#This Row],[INVENTORY IN UNITS ON HAND]]-W1342)*Table1[[#This Row],[Std. Price ($)]]</f>
        <v>-595.19457465897267</v>
      </c>
      <c r="Y1342" s="28">
        <v>0.92</v>
      </c>
      <c r="Z1342" s="28">
        <v>8</v>
      </c>
    </row>
    <row r="1343" spans="1:26" x14ac:dyDescent="0.15">
      <c r="A1343" s="31">
        <v>59728.210898581667</v>
      </c>
      <c r="B1343" s="32">
        <v>5.0307785000000003</v>
      </c>
      <c r="C1343" s="32">
        <v>8.4652735408859403</v>
      </c>
      <c r="D1343" s="32">
        <f>C1343/Table1[[#This Row],[Std. Price ($)]]</f>
        <v>1.6826965331282107</v>
      </c>
      <c r="E1343" s="28">
        <v>10</v>
      </c>
      <c r="F1343" s="28">
        <f>Table1[[#This Row],[APU
(units)]]*(1+Table1[[#This Row],[APU Trend]])^0</f>
        <v>10</v>
      </c>
      <c r="G1343" s="28">
        <f>Table1[[#This Row],[APU
(units)]]*(1+Table1[[#This Row],[APU Trend]])^1</f>
        <v>3.0000000000000004</v>
      </c>
      <c r="H1343" s="28">
        <f>Table1[[#This Row],[APU
(units)]]*(1+Table1[[#This Row],[APU Trend]])^2</f>
        <v>0.90000000000000024</v>
      </c>
      <c r="I1343" s="55">
        <f>Table1[[#This Row],[APU
(units)]]*(1+Table1[[#This Row],[APU Trend]])^3</f>
        <v>0.27000000000000013</v>
      </c>
      <c r="J1343" s="55">
        <f>Table1[[#This Row],[APU
(units)]]*(1+Table1[[#This Row],[APU Trend]])^4</f>
        <v>8.1000000000000044E-2</v>
      </c>
      <c r="K1343" s="55">
        <f>Table1[[#This Row],[APU
(units)]]*(1+Table1[[#This Row],[APU Trend]])^5</f>
        <v>2.4300000000000016E-2</v>
      </c>
      <c r="L1343" s="55">
        <f>Table1[[#This Row],[APU
(units)]]*(1+Table1[[#This Row],[APU Trend]])^6</f>
        <v>7.2900000000000057E-3</v>
      </c>
      <c r="M1343" s="55">
        <f>Table1[[#This Row],[APU
(units)]]*(1+Table1[[#This Row],[APU Trend]])^7</f>
        <v>2.1870000000000023E-3</v>
      </c>
      <c r="N1343" s="55">
        <f>Table1[[#This Row],[APU
(units)]]*(1+Table1[[#This Row],[APU Trend]])^8</f>
        <v>6.5610000000000071E-4</v>
      </c>
      <c r="O1343" s="55">
        <f>Table1[[#This Row],[APU
(units)]]*(1+Table1[[#This Row],[APU Trend]])^9</f>
        <v>1.9683000000000024E-4</v>
      </c>
      <c r="P1343" s="55">
        <f>Table1[[#This Row],[APU
(units)]]*(1+Table1[[#This Row],[APU Trend]])^10</f>
        <v>5.9049000000000078E-5</v>
      </c>
      <c r="Q1343" s="55">
        <f>Table1[[#This Row],[APU
(units)]]*(1+Table1[[#This Row],[APU Trend]])^11</f>
        <v>1.7714700000000025E-5</v>
      </c>
      <c r="R1343" s="55">
        <f>SUM(Table1[[#This Row],[Oct]:[September]])</f>
        <v>14.2857066937</v>
      </c>
      <c r="S1343" s="55">
        <f>Table1[[#This Row],[On-Hand Stock ($)]]*Table1[[#This Row],[APU Trend]]</f>
        <v>-5.9256914786201582</v>
      </c>
      <c r="T1343" s="87">
        <v>-0.7</v>
      </c>
      <c r="U1343" s="87" t="b">
        <f>IF(AND(Table1[[#This Row],[INVENTROY SIZING]]&lt;0,Table1[[#This Row],[Lead Time (days)]]&lt;30),TRUE,FALSE)</f>
        <v>1</v>
      </c>
      <c r="V1343" s="28">
        <v>0.77</v>
      </c>
      <c r="W1343" s="28">
        <f>1.65+SQRT((30)*Table1[[#This Row],[Demand variability (COV)]])+(V1343*Table1[[#This Row],[APU
(units)]])^2</f>
        <v>63.678612787525836</v>
      </c>
      <c r="X1343" s="28">
        <f>(Table1[[#This Row],[INVENTORY IN UNITS ON HAND]]-W1343)*Table1[[#This Row],[Std. Price ($)]]</f>
        <v>-311.88772258042411</v>
      </c>
      <c r="Y1343" s="28">
        <v>0.25</v>
      </c>
      <c r="Z1343" s="28">
        <v>8</v>
      </c>
    </row>
    <row r="1344" spans="1:26" x14ac:dyDescent="0.15">
      <c r="A1344" s="31">
        <v>30893.034153838671</v>
      </c>
      <c r="B1344" s="32">
        <v>11.693671500000001</v>
      </c>
      <c r="C1344" s="32">
        <v>229.54335415181131</v>
      </c>
      <c r="D1344" s="32">
        <f>C1344/Table1[[#This Row],[Std. Price ($)]]</f>
        <v>19.629707757038609</v>
      </c>
      <c r="E1344" s="28">
        <v>18</v>
      </c>
      <c r="F1344" s="28">
        <f>Table1[[#This Row],[APU
(units)]]*(1+Table1[[#This Row],[APU Trend]])^0</f>
        <v>18</v>
      </c>
      <c r="G1344" s="28">
        <f>Table1[[#This Row],[APU
(units)]]*(1+Table1[[#This Row],[APU Trend]])^1</f>
        <v>27</v>
      </c>
      <c r="H1344" s="28">
        <f>Table1[[#This Row],[APU
(units)]]*(1+Table1[[#This Row],[APU Trend]])^2</f>
        <v>40.5</v>
      </c>
      <c r="I1344" s="55">
        <f>Table1[[#This Row],[APU
(units)]]*(1+Table1[[#This Row],[APU Trend]])^3</f>
        <v>60.75</v>
      </c>
      <c r="J1344" s="55">
        <f>Table1[[#This Row],[APU
(units)]]*(1+Table1[[#This Row],[APU Trend]])^4</f>
        <v>91.125</v>
      </c>
      <c r="K1344" s="55">
        <f>Table1[[#This Row],[APU
(units)]]*(1+Table1[[#This Row],[APU Trend]])^5</f>
        <v>136.6875</v>
      </c>
      <c r="L1344" s="55">
        <f>Table1[[#This Row],[APU
(units)]]*(1+Table1[[#This Row],[APU Trend]])^6</f>
        <v>205.03125</v>
      </c>
      <c r="M1344" s="55">
        <f>Table1[[#This Row],[APU
(units)]]*(1+Table1[[#This Row],[APU Trend]])^7</f>
        <v>307.546875</v>
      </c>
      <c r="N1344" s="55">
        <f>Table1[[#This Row],[APU
(units)]]*(1+Table1[[#This Row],[APU Trend]])^8</f>
        <v>461.3203125</v>
      </c>
      <c r="O1344" s="55">
        <f>Table1[[#This Row],[APU
(units)]]*(1+Table1[[#This Row],[APU Trend]])^9</f>
        <v>691.98046875</v>
      </c>
      <c r="P1344" s="55">
        <f>Table1[[#This Row],[APU
(units)]]*(1+Table1[[#This Row],[APU Trend]])^10</f>
        <v>1037.970703125</v>
      </c>
      <c r="Q1344" s="55">
        <f>Table1[[#This Row],[APU
(units)]]*(1+Table1[[#This Row],[APU Trend]])^11</f>
        <v>1556.9560546875</v>
      </c>
      <c r="R1344" s="55">
        <f>SUM(Table1[[#This Row],[Oct]:[September]])</f>
        <v>4634.8681640625</v>
      </c>
      <c r="S1344" s="55">
        <f>Table1[[#This Row],[On-Hand Stock ($)]]*Table1[[#This Row],[APU Trend]]</f>
        <v>114.77167707590566</v>
      </c>
      <c r="T1344" s="87">
        <v>0.5</v>
      </c>
      <c r="U1344" s="87" t="b">
        <f>IF(AND(Table1[[#This Row],[INVENTROY SIZING]]&lt;0,Table1[[#This Row],[Lead Time (days)]]&lt;30),TRUE,FALSE)</f>
        <v>0</v>
      </c>
      <c r="V1344" s="28">
        <v>0.77</v>
      </c>
      <c r="W1344" s="28">
        <f>1.65+SQRT((30)*Table1[[#This Row],[Demand variability (COV)]])+(V1344*Table1[[#This Row],[APU
(units)]])^2</f>
        <v>203.93782850156001</v>
      </c>
      <c r="X1344" s="28">
        <f>(Table1[[#This Row],[INVENTORY IN UNITS ON HAND]]-W1344)*Table1[[#This Row],[Std. Price ($)]]</f>
        <v>-2155.2386187687689</v>
      </c>
      <c r="Y1344" s="28">
        <v>3.46</v>
      </c>
      <c r="Z1344" s="28">
        <v>8</v>
      </c>
    </row>
    <row r="1345" spans="1:26" x14ac:dyDescent="0.15">
      <c r="A1345" s="31">
        <v>13433.728315815219</v>
      </c>
      <c r="B1345" s="32">
        <v>5.3074317000000004</v>
      </c>
      <c r="C1345" s="32">
        <v>22.758724728518025</v>
      </c>
      <c r="D1345" s="32">
        <f>C1345/Table1[[#This Row],[Std. Price ($)]]</f>
        <v>4.2880862185222322</v>
      </c>
      <c r="E1345" s="28">
        <v>26</v>
      </c>
      <c r="F1345" s="28">
        <f>Table1[[#This Row],[APU
(units)]]*(1+Table1[[#This Row],[APU Trend]])^0</f>
        <v>26</v>
      </c>
      <c r="G1345" s="28">
        <f>Table1[[#This Row],[APU
(units)]]*(1+Table1[[#This Row],[APU Trend]])^1</f>
        <v>20.8</v>
      </c>
      <c r="H1345" s="28">
        <f>Table1[[#This Row],[APU
(units)]]*(1+Table1[[#This Row],[APU Trend]])^2</f>
        <v>16.640000000000004</v>
      </c>
      <c r="I1345" s="55">
        <f>Table1[[#This Row],[APU
(units)]]*(1+Table1[[#This Row],[APU Trend]])^3</f>
        <v>13.312000000000003</v>
      </c>
      <c r="J1345" s="55">
        <f>Table1[[#This Row],[APU
(units)]]*(1+Table1[[#This Row],[APU Trend]])^4</f>
        <v>10.649600000000005</v>
      </c>
      <c r="K1345" s="55">
        <f>Table1[[#This Row],[APU
(units)]]*(1+Table1[[#This Row],[APU Trend]])^5</f>
        <v>8.5196800000000046</v>
      </c>
      <c r="L1345" s="55">
        <f>Table1[[#This Row],[APU
(units)]]*(1+Table1[[#This Row],[APU Trend]])^6</f>
        <v>6.815744000000004</v>
      </c>
      <c r="M1345" s="55">
        <f>Table1[[#This Row],[APU
(units)]]*(1+Table1[[#This Row],[APU Trend]])^7</f>
        <v>5.4525952000000038</v>
      </c>
      <c r="N1345" s="55">
        <f>Table1[[#This Row],[APU
(units)]]*(1+Table1[[#This Row],[APU Trend]])^8</f>
        <v>4.3620761600000035</v>
      </c>
      <c r="O1345" s="55">
        <f>Table1[[#This Row],[APU
(units)]]*(1+Table1[[#This Row],[APU Trend]])^9</f>
        <v>3.4896609280000033</v>
      </c>
      <c r="P1345" s="55">
        <f>Table1[[#This Row],[APU
(units)]]*(1+Table1[[#This Row],[APU Trend]])^10</f>
        <v>2.7917287424000028</v>
      </c>
      <c r="Q1345" s="55">
        <f>Table1[[#This Row],[APU
(units)]]*(1+Table1[[#This Row],[APU Trend]])^11</f>
        <v>2.2333829939200025</v>
      </c>
      <c r="R1345" s="55">
        <f>SUM(Table1[[#This Row],[Oct]:[September]])</f>
        <v>121.06646802432003</v>
      </c>
      <c r="S1345" s="55">
        <f>Table1[[#This Row],[On-Hand Stock ($)]]*Table1[[#This Row],[APU Trend]]</f>
        <v>-4.5517449457036054</v>
      </c>
      <c r="T1345" s="87">
        <v>-0.2</v>
      </c>
      <c r="U1345" s="87" t="b">
        <f>IF(AND(Table1[[#This Row],[INVENTROY SIZING]]&lt;0,Table1[[#This Row],[Lead Time (days)]]&lt;30),TRUE,FALSE)</f>
        <v>1</v>
      </c>
      <c r="V1345" s="28">
        <v>0.77</v>
      </c>
      <c r="W1345" s="28">
        <f>1.65+SQRT((30)*Table1[[#This Row],[Demand variability (COV)]])+(V1345*Table1[[#This Row],[APU
(units)]])^2</f>
        <v>405.18901278752583</v>
      </c>
      <c r="X1345" s="28">
        <f>(Table1[[#This Row],[INVENTORY IN UNITS ON HAND]]-W1345)*Table1[[#This Row],[Std. Price ($)]]</f>
        <v>-2127.7542862317023</v>
      </c>
      <c r="Y1345" s="28">
        <v>0.25</v>
      </c>
      <c r="Z1345" s="28">
        <v>8</v>
      </c>
    </row>
    <row r="1346" spans="1:26" x14ac:dyDescent="0.15">
      <c r="A1346" s="31">
        <v>48754.45583459521</v>
      </c>
      <c r="B1346" s="32">
        <v>460.40364310000001</v>
      </c>
      <c r="C1346" s="32">
        <v>1178.0359911059852</v>
      </c>
      <c r="D1346" s="32">
        <f>C1346/Table1[[#This Row],[Std. Price ($)]]</f>
        <v>2.5587025836155579</v>
      </c>
      <c r="E1346" s="28">
        <v>10</v>
      </c>
      <c r="F1346" s="28">
        <f>Table1[[#This Row],[APU
(units)]]*(1+Table1[[#This Row],[APU Trend]])^0</f>
        <v>10</v>
      </c>
      <c r="G1346" s="28">
        <f>Table1[[#This Row],[APU
(units)]]*(1+Table1[[#This Row],[APU Trend]])^1</f>
        <v>8</v>
      </c>
      <c r="H1346" s="28">
        <f>Table1[[#This Row],[APU
(units)]]*(1+Table1[[#This Row],[APU Trend]])^2</f>
        <v>6.4000000000000012</v>
      </c>
      <c r="I1346" s="55">
        <f>Table1[[#This Row],[APU
(units)]]*(1+Table1[[#This Row],[APU Trend]])^3</f>
        <v>5.120000000000001</v>
      </c>
      <c r="J1346" s="55">
        <f>Table1[[#This Row],[APU
(units)]]*(1+Table1[[#This Row],[APU Trend]])^4</f>
        <v>4.0960000000000019</v>
      </c>
      <c r="K1346" s="55">
        <f>Table1[[#This Row],[APU
(units)]]*(1+Table1[[#This Row],[APU Trend]])^5</f>
        <v>3.2768000000000019</v>
      </c>
      <c r="L1346" s="55">
        <f>Table1[[#This Row],[APU
(units)]]*(1+Table1[[#This Row],[APU Trend]])^6</f>
        <v>2.6214400000000015</v>
      </c>
      <c r="M1346" s="55">
        <f>Table1[[#This Row],[APU
(units)]]*(1+Table1[[#This Row],[APU Trend]])^7</f>
        <v>2.0971520000000017</v>
      </c>
      <c r="N1346" s="55">
        <f>Table1[[#This Row],[APU
(units)]]*(1+Table1[[#This Row],[APU Trend]])^8</f>
        <v>1.6777216000000015</v>
      </c>
      <c r="O1346" s="55">
        <f>Table1[[#This Row],[APU
(units)]]*(1+Table1[[#This Row],[APU Trend]])^9</f>
        <v>1.3421772800000011</v>
      </c>
      <c r="P1346" s="55">
        <f>Table1[[#This Row],[APU
(units)]]*(1+Table1[[#This Row],[APU Trend]])^10</f>
        <v>1.0737418240000012</v>
      </c>
      <c r="Q1346" s="55">
        <f>Table1[[#This Row],[APU
(units)]]*(1+Table1[[#This Row],[APU Trend]])^11</f>
        <v>0.85899345920000092</v>
      </c>
      <c r="R1346" s="55">
        <f>SUM(Table1[[#This Row],[Oct]:[September]])</f>
        <v>46.564026163200012</v>
      </c>
      <c r="S1346" s="55">
        <f>Table1[[#This Row],[On-Hand Stock ($)]]*Table1[[#This Row],[APU Trend]]</f>
        <v>-235.60719822119705</v>
      </c>
      <c r="T1346" s="87">
        <v>-0.2</v>
      </c>
      <c r="U1346" s="87" t="b">
        <f>IF(AND(Table1[[#This Row],[INVENTROY SIZING]]&lt;0,Table1[[#This Row],[Lead Time (days)]]&lt;30),TRUE,FALSE)</f>
        <v>1</v>
      </c>
      <c r="V1346" s="28">
        <v>0.82</v>
      </c>
      <c r="W1346" s="28">
        <f>1.65+SQRT((30)*Table1[[#This Row],[Demand variability (COV)]])+(V1346*Table1[[#This Row],[APU
(units)]])^2</f>
        <v>71.573281572999747</v>
      </c>
      <c r="X1346" s="28">
        <f>(Table1[[#This Row],[INVENTORY IN UNITS ON HAND]]-W1346)*Table1[[#This Row],[Std. Price ($)]]</f>
        <v>-31774.563593725197</v>
      </c>
      <c r="Y1346" s="28">
        <v>0.24</v>
      </c>
      <c r="Z1346" s="28">
        <v>27</v>
      </c>
    </row>
    <row r="1347" spans="1:26" x14ac:dyDescent="0.15">
      <c r="A1347" s="31">
        <v>69438.259512034594</v>
      </c>
      <c r="B1347" s="32">
        <v>80.649518400000005</v>
      </c>
      <c r="C1347" s="32">
        <v>47.8682395846429</v>
      </c>
      <c r="D1347" s="32">
        <f>C1347/Table1[[#This Row],[Std. Price ($)]]</f>
        <v>0.59353410329407374</v>
      </c>
      <c r="E1347" s="28">
        <v>10</v>
      </c>
      <c r="F1347" s="28">
        <f>Table1[[#This Row],[APU
(units)]]*(1+Table1[[#This Row],[APU Trend]])^0</f>
        <v>10</v>
      </c>
      <c r="G1347" s="28">
        <f>Table1[[#This Row],[APU
(units)]]*(1+Table1[[#This Row],[APU Trend]])^1</f>
        <v>22</v>
      </c>
      <c r="H1347" s="28">
        <f>Table1[[#This Row],[APU
(units)]]*(1+Table1[[#This Row],[APU Trend]])^2</f>
        <v>48.400000000000006</v>
      </c>
      <c r="I1347" s="55">
        <f>Table1[[#This Row],[APU
(units)]]*(1+Table1[[#This Row],[APU Trend]])^3</f>
        <v>106.48000000000003</v>
      </c>
      <c r="J1347" s="55">
        <f>Table1[[#This Row],[APU
(units)]]*(1+Table1[[#This Row],[APU Trend]])^4</f>
        <v>234.25600000000006</v>
      </c>
      <c r="K1347" s="55">
        <f>Table1[[#This Row],[APU
(units)]]*(1+Table1[[#This Row],[APU Trend]])^5</f>
        <v>515.36320000000023</v>
      </c>
      <c r="L1347" s="55">
        <f>Table1[[#This Row],[APU
(units)]]*(1+Table1[[#This Row],[APU Trend]])^6</f>
        <v>1133.7990400000006</v>
      </c>
      <c r="M1347" s="55">
        <f>Table1[[#This Row],[APU
(units)]]*(1+Table1[[#This Row],[APU Trend]])^7</f>
        <v>2494.3578880000014</v>
      </c>
      <c r="N1347" s="55">
        <f>Table1[[#This Row],[APU
(units)]]*(1+Table1[[#This Row],[APU Trend]])^8</f>
        <v>5487.5873536000026</v>
      </c>
      <c r="O1347" s="55">
        <f>Table1[[#This Row],[APU
(units)]]*(1+Table1[[#This Row],[APU Trend]])^9</f>
        <v>12072.692177920007</v>
      </c>
      <c r="P1347" s="55">
        <f>Table1[[#This Row],[APU
(units)]]*(1+Table1[[#This Row],[APU Trend]])^10</f>
        <v>26559.922791424018</v>
      </c>
      <c r="Q1347" s="55">
        <f>Table1[[#This Row],[APU
(units)]]*(1+Table1[[#This Row],[APU Trend]])^11</f>
        <v>58431.83014113285</v>
      </c>
      <c r="R1347" s="55">
        <f>SUM(Table1[[#This Row],[Oct]:[September]])</f>
        <v>107116.68859207688</v>
      </c>
      <c r="S1347" s="55">
        <f>Table1[[#This Row],[On-Hand Stock ($)]]*Table1[[#This Row],[APU Trend]]</f>
        <v>57.441887501571479</v>
      </c>
      <c r="T1347" s="87">
        <v>1.2</v>
      </c>
      <c r="U1347" s="87" t="b">
        <f>IF(AND(Table1[[#This Row],[INVENTROY SIZING]]&lt;0,Table1[[#This Row],[Lead Time (days)]]&lt;30),TRUE,FALSE)</f>
        <v>0</v>
      </c>
      <c r="V1347" s="28">
        <v>0.82</v>
      </c>
      <c r="W1347" s="28">
        <f>1.65+SQRT((30)*Table1[[#This Row],[Demand variability (COV)]])+(V1347*Table1[[#This Row],[APU
(units)]])^2</f>
        <v>72.644996671103712</v>
      </c>
      <c r="X1347" s="28">
        <f>(Table1[[#This Row],[INVENTORY IN UNITS ON HAND]]-W1347)*Table1[[#This Row],[Std. Price ($)]]</f>
        <v>-5810.9157561094753</v>
      </c>
      <c r="Y1347" s="28">
        <v>0.47</v>
      </c>
      <c r="Z1347" s="28">
        <v>3</v>
      </c>
    </row>
    <row r="1348" spans="1:26" x14ac:dyDescent="0.15">
      <c r="A1348" s="31">
        <v>48521.127518572663</v>
      </c>
      <c r="B1348" s="32">
        <v>194.47159870000002</v>
      </c>
      <c r="C1348" s="32">
        <v>116.7915911971871</v>
      </c>
      <c r="D1348" s="32">
        <f>C1348/Table1[[#This Row],[Std. Price ($)]]</f>
        <v>0.60055860073097189</v>
      </c>
      <c r="E1348" s="28">
        <v>10</v>
      </c>
      <c r="F1348" s="28">
        <f>Table1[[#This Row],[APU
(units)]]*(1+Table1[[#This Row],[APU Trend]])^0</f>
        <v>10</v>
      </c>
      <c r="G1348" s="28">
        <f>Table1[[#This Row],[APU
(units)]]*(1+Table1[[#This Row],[APU Trend]])^1</f>
        <v>6</v>
      </c>
      <c r="H1348" s="28">
        <f>Table1[[#This Row],[APU
(units)]]*(1+Table1[[#This Row],[APU Trend]])^2</f>
        <v>3.5999999999999996</v>
      </c>
      <c r="I1348" s="55">
        <f>Table1[[#This Row],[APU
(units)]]*(1+Table1[[#This Row],[APU Trend]])^3</f>
        <v>2.16</v>
      </c>
      <c r="J1348" s="55">
        <f>Table1[[#This Row],[APU
(units)]]*(1+Table1[[#This Row],[APU Trend]])^4</f>
        <v>1.2959999999999998</v>
      </c>
      <c r="K1348" s="55">
        <f>Table1[[#This Row],[APU
(units)]]*(1+Table1[[#This Row],[APU Trend]])^5</f>
        <v>0.77759999999999996</v>
      </c>
      <c r="L1348" s="55">
        <f>Table1[[#This Row],[APU
(units)]]*(1+Table1[[#This Row],[APU Trend]])^6</f>
        <v>0.46655999999999997</v>
      </c>
      <c r="M1348" s="55">
        <f>Table1[[#This Row],[APU
(units)]]*(1+Table1[[#This Row],[APU Trend]])^7</f>
        <v>0.27993599999999996</v>
      </c>
      <c r="N1348" s="55">
        <f>Table1[[#This Row],[APU
(units)]]*(1+Table1[[#This Row],[APU Trend]])^8</f>
        <v>0.16796159999999999</v>
      </c>
      <c r="O1348" s="55">
        <f>Table1[[#This Row],[APU
(units)]]*(1+Table1[[#This Row],[APU Trend]])^9</f>
        <v>0.10077695999999998</v>
      </c>
      <c r="P1348" s="55">
        <f>Table1[[#This Row],[APU
(units)]]*(1+Table1[[#This Row],[APU Trend]])^10</f>
        <v>6.046617599999999E-2</v>
      </c>
      <c r="Q1348" s="55">
        <f>Table1[[#This Row],[APU
(units)]]*(1+Table1[[#This Row],[APU Trend]])^11</f>
        <v>3.6279705599999997E-2</v>
      </c>
      <c r="R1348" s="55">
        <f>SUM(Table1[[#This Row],[Oct]:[September]])</f>
        <v>24.945580441600001</v>
      </c>
      <c r="S1348" s="55">
        <f>Table1[[#This Row],[On-Hand Stock ($)]]*Table1[[#This Row],[APU Trend]]</f>
        <v>-46.716636478874847</v>
      </c>
      <c r="T1348" s="87">
        <v>-0.4</v>
      </c>
      <c r="U1348" s="87" t="b">
        <f>IF(AND(Table1[[#This Row],[INVENTROY SIZING]]&lt;0,Table1[[#This Row],[Lead Time (days)]]&lt;30),TRUE,FALSE)</f>
        <v>1</v>
      </c>
      <c r="V1348" s="28">
        <v>0.82</v>
      </c>
      <c r="W1348" s="28">
        <f>1.65+SQRT((30)*Table1[[#This Row],[Demand variability (COV)]])+(V1348*Table1[[#This Row],[APU
(units)]])^2</f>
        <v>71.628612787525825</v>
      </c>
      <c r="X1348" s="28">
        <f>(Table1[[#This Row],[INVENTORY IN UNITS ON HAND]]-W1348)*Table1[[#This Row],[Std. Price ($)]]</f>
        <v>-13812.939250256224</v>
      </c>
      <c r="Y1348" s="28">
        <v>0.25</v>
      </c>
      <c r="Z1348" s="28">
        <v>5</v>
      </c>
    </row>
    <row r="1349" spans="1:26" x14ac:dyDescent="0.15">
      <c r="A1349" s="31">
        <v>10159.678234743407</v>
      </c>
      <c r="B1349" s="32">
        <v>47.452160200000002</v>
      </c>
      <c r="C1349" s="32">
        <v>27.937666493451001</v>
      </c>
      <c r="D1349" s="32">
        <f>C1349/Table1[[#This Row],[Std. Price ($)]]</f>
        <v>0.58875436599092912</v>
      </c>
      <c r="E1349" s="28">
        <v>10</v>
      </c>
      <c r="F1349" s="28">
        <f>Table1[[#This Row],[APU
(units)]]*(1+Table1[[#This Row],[APU Trend]])^0</f>
        <v>10</v>
      </c>
      <c r="G1349" s="28">
        <f>Table1[[#This Row],[APU
(units)]]*(1+Table1[[#This Row],[APU Trend]])^1</f>
        <v>18</v>
      </c>
      <c r="H1349" s="28">
        <f>Table1[[#This Row],[APU
(units)]]*(1+Table1[[#This Row],[APU Trend]])^2</f>
        <v>32.400000000000006</v>
      </c>
      <c r="I1349" s="55">
        <f>Table1[[#This Row],[APU
(units)]]*(1+Table1[[#This Row],[APU Trend]])^3</f>
        <v>58.320000000000007</v>
      </c>
      <c r="J1349" s="55">
        <f>Table1[[#This Row],[APU
(units)]]*(1+Table1[[#This Row],[APU Trend]])^4</f>
        <v>104.97600000000003</v>
      </c>
      <c r="K1349" s="55">
        <f>Table1[[#This Row],[APU
(units)]]*(1+Table1[[#This Row],[APU Trend]])^5</f>
        <v>188.95680000000004</v>
      </c>
      <c r="L1349" s="55">
        <f>Table1[[#This Row],[APU
(units)]]*(1+Table1[[#This Row],[APU Trend]])^6</f>
        <v>340.12224000000009</v>
      </c>
      <c r="M1349" s="55">
        <f>Table1[[#This Row],[APU
(units)]]*(1+Table1[[#This Row],[APU Trend]])^7</f>
        <v>612.22003200000017</v>
      </c>
      <c r="N1349" s="55">
        <f>Table1[[#This Row],[APU
(units)]]*(1+Table1[[#This Row],[APU Trend]])^8</f>
        <v>1101.9960576000003</v>
      </c>
      <c r="O1349" s="55">
        <f>Table1[[#This Row],[APU
(units)]]*(1+Table1[[#This Row],[APU Trend]])^9</f>
        <v>1983.5929036800007</v>
      </c>
      <c r="P1349" s="55">
        <f>Table1[[#This Row],[APU
(units)]]*(1+Table1[[#This Row],[APU Trend]])^10</f>
        <v>3570.4672266240013</v>
      </c>
      <c r="Q1349" s="55">
        <f>Table1[[#This Row],[APU
(units)]]*(1+Table1[[#This Row],[APU Trend]])^11</f>
        <v>6426.8410079232035</v>
      </c>
      <c r="R1349" s="55">
        <f>SUM(Table1[[#This Row],[Oct]:[September]])</f>
        <v>14447.892267827207</v>
      </c>
      <c r="S1349" s="55">
        <f>Table1[[#This Row],[On-Hand Stock ($)]]*Table1[[#This Row],[APU Trend]]</f>
        <v>22.350133194760801</v>
      </c>
      <c r="T1349" s="87">
        <v>0.8</v>
      </c>
      <c r="U1349" s="87" t="b">
        <f>IF(AND(Table1[[#This Row],[INVENTROY SIZING]]&lt;0,Table1[[#This Row],[Lead Time (days)]]&lt;30),TRUE,FALSE)</f>
        <v>0</v>
      </c>
      <c r="V1349" s="28">
        <v>1</v>
      </c>
      <c r="W1349" s="28">
        <f>1.65+SQRT((30)*Table1[[#This Row],[Demand variability (COV)]])+(V1349*Table1[[#This Row],[APU
(units)]])^2</f>
        <v>105.48405790253616</v>
      </c>
      <c r="X1349" s="28">
        <f>(Table1[[#This Row],[INVENTORY IN UNITS ON HAND]]-W1349)*Table1[[#This Row],[Std. Price ($)]]</f>
        <v>-4977.5087476437711</v>
      </c>
      <c r="Y1349" s="28">
        <v>0.49</v>
      </c>
      <c r="Z1349" s="28">
        <v>3</v>
      </c>
    </row>
    <row r="1350" spans="1:26" x14ac:dyDescent="0.15">
      <c r="A1350" s="31">
        <v>22636.424434087286</v>
      </c>
      <c r="B1350" s="32">
        <v>216.04875659999999</v>
      </c>
      <c r="C1350" s="32">
        <v>309.93169436269051</v>
      </c>
      <c r="D1350" s="32">
        <f>C1350/Table1[[#This Row],[Std. Price ($)]]</f>
        <v>1.4345451426804949</v>
      </c>
      <c r="E1350" s="28">
        <v>10</v>
      </c>
      <c r="F1350" s="28">
        <f>Table1[[#This Row],[APU
(units)]]*(1+Table1[[#This Row],[APU Trend]])^0</f>
        <v>10</v>
      </c>
      <c r="G1350" s="28">
        <f>Table1[[#This Row],[APU
(units)]]*(1+Table1[[#This Row],[APU Trend]])^1</f>
        <v>8</v>
      </c>
      <c r="H1350" s="28">
        <f>Table1[[#This Row],[APU
(units)]]*(1+Table1[[#This Row],[APU Trend]])^2</f>
        <v>6.4000000000000012</v>
      </c>
      <c r="I1350" s="55">
        <f>Table1[[#This Row],[APU
(units)]]*(1+Table1[[#This Row],[APU Trend]])^3</f>
        <v>5.120000000000001</v>
      </c>
      <c r="J1350" s="55">
        <f>Table1[[#This Row],[APU
(units)]]*(1+Table1[[#This Row],[APU Trend]])^4</f>
        <v>4.0960000000000019</v>
      </c>
      <c r="K1350" s="55">
        <f>Table1[[#This Row],[APU
(units)]]*(1+Table1[[#This Row],[APU Trend]])^5</f>
        <v>3.2768000000000019</v>
      </c>
      <c r="L1350" s="55">
        <f>Table1[[#This Row],[APU
(units)]]*(1+Table1[[#This Row],[APU Trend]])^6</f>
        <v>2.6214400000000015</v>
      </c>
      <c r="M1350" s="55">
        <f>Table1[[#This Row],[APU
(units)]]*(1+Table1[[#This Row],[APU Trend]])^7</f>
        <v>2.0971520000000017</v>
      </c>
      <c r="N1350" s="55">
        <f>Table1[[#This Row],[APU
(units)]]*(1+Table1[[#This Row],[APU Trend]])^8</f>
        <v>1.6777216000000015</v>
      </c>
      <c r="O1350" s="55">
        <f>Table1[[#This Row],[APU
(units)]]*(1+Table1[[#This Row],[APU Trend]])^9</f>
        <v>1.3421772800000011</v>
      </c>
      <c r="P1350" s="55">
        <f>Table1[[#This Row],[APU
(units)]]*(1+Table1[[#This Row],[APU Trend]])^10</f>
        <v>1.0737418240000012</v>
      </c>
      <c r="Q1350" s="55">
        <f>Table1[[#This Row],[APU
(units)]]*(1+Table1[[#This Row],[APU Trend]])^11</f>
        <v>0.85899345920000092</v>
      </c>
      <c r="R1350" s="55">
        <f>SUM(Table1[[#This Row],[Oct]:[September]])</f>
        <v>46.564026163200012</v>
      </c>
      <c r="S1350" s="55">
        <f>Table1[[#This Row],[On-Hand Stock ($)]]*Table1[[#This Row],[APU Trend]]</f>
        <v>-61.986338872538106</v>
      </c>
      <c r="T1350" s="87">
        <v>-0.2</v>
      </c>
      <c r="U1350" s="87" t="b">
        <f>IF(AND(Table1[[#This Row],[INVENTROY SIZING]]&lt;0,Table1[[#This Row],[Lead Time (days)]]&lt;30),TRUE,FALSE)</f>
        <v>1</v>
      </c>
      <c r="V1350" s="28">
        <v>0.82</v>
      </c>
      <c r="W1350" s="28">
        <f>1.65+SQRT((30)*Table1[[#This Row],[Demand variability (COV)]])+(V1350*Table1[[#This Row],[APU
(units)]])^2</f>
        <v>74.964537019394967</v>
      </c>
      <c r="X1350" s="28">
        <f>(Table1[[#This Row],[INVENTORY IN UNITS ON HAND]]-W1350)*Table1[[#This Row],[Std. Price ($)]]</f>
        <v>-15886.063317772263</v>
      </c>
      <c r="Y1350" s="28">
        <v>1.23</v>
      </c>
      <c r="Z1350" s="28">
        <v>3</v>
      </c>
    </row>
    <row r="1351" spans="1:26" x14ac:dyDescent="0.15">
      <c r="A1351" s="31">
        <v>79757.165419448458</v>
      </c>
      <c r="B1351" s="32">
        <v>21.094857099999999</v>
      </c>
      <c r="C1351" s="32">
        <v>99.414152945799998</v>
      </c>
      <c r="D1351" s="32">
        <f>C1351/Table1[[#This Row],[Std. Price ($)]]</f>
        <v>4.7127199048814603</v>
      </c>
      <c r="E1351" s="28">
        <v>10</v>
      </c>
      <c r="F1351" s="28">
        <f>Table1[[#This Row],[APU
(units)]]*(1+Table1[[#This Row],[APU Trend]])^0</f>
        <v>10</v>
      </c>
      <c r="G1351" s="28">
        <f>Table1[[#This Row],[APU
(units)]]*(1+Table1[[#This Row],[APU Trend]])^1</f>
        <v>8</v>
      </c>
      <c r="H1351" s="28">
        <f>Table1[[#This Row],[APU
(units)]]*(1+Table1[[#This Row],[APU Trend]])^2</f>
        <v>6.4000000000000012</v>
      </c>
      <c r="I1351" s="55">
        <f>Table1[[#This Row],[APU
(units)]]*(1+Table1[[#This Row],[APU Trend]])^3</f>
        <v>5.120000000000001</v>
      </c>
      <c r="J1351" s="55">
        <f>Table1[[#This Row],[APU
(units)]]*(1+Table1[[#This Row],[APU Trend]])^4</f>
        <v>4.0960000000000019</v>
      </c>
      <c r="K1351" s="55">
        <f>Table1[[#This Row],[APU
(units)]]*(1+Table1[[#This Row],[APU Trend]])^5</f>
        <v>3.2768000000000019</v>
      </c>
      <c r="L1351" s="55">
        <f>Table1[[#This Row],[APU
(units)]]*(1+Table1[[#This Row],[APU Trend]])^6</f>
        <v>2.6214400000000015</v>
      </c>
      <c r="M1351" s="55">
        <f>Table1[[#This Row],[APU
(units)]]*(1+Table1[[#This Row],[APU Trend]])^7</f>
        <v>2.0971520000000017</v>
      </c>
      <c r="N1351" s="55">
        <f>Table1[[#This Row],[APU
(units)]]*(1+Table1[[#This Row],[APU Trend]])^8</f>
        <v>1.6777216000000015</v>
      </c>
      <c r="O1351" s="55">
        <f>Table1[[#This Row],[APU
(units)]]*(1+Table1[[#This Row],[APU Trend]])^9</f>
        <v>1.3421772800000011</v>
      </c>
      <c r="P1351" s="55">
        <f>Table1[[#This Row],[APU
(units)]]*(1+Table1[[#This Row],[APU Trend]])^10</f>
        <v>1.0737418240000012</v>
      </c>
      <c r="Q1351" s="55">
        <f>Table1[[#This Row],[APU
(units)]]*(1+Table1[[#This Row],[APU Trend]])^11</f>
        <v>0.85899345920000092</v>
      </c>
      <c r="R1351" s="55">
        <f>SUM(Table1[[#This Row],[Oct]:[September]])</f>
        <v>46.564026163200012</v>
      </c>
      <c r="S1351" s="55">
        <f>Table1[[#This Row],[On-Hand Stock ($)]]*Table1[[#This Row],[APU Trend]]</f>
        <v>-19.882830589160001</v>
      </c>
      <c r="T1351" s="87">
        <v>-0.2</v>
      </c>
      <c r="U1351" s="87" t="b">
        <f>IF(AND(Table1[[#This Row],[INVENTROY SIZING]]&lt;0,Table1[[#This Row],[Lead Time (days)]]&lt;30),TRUE,FALSE)</f>
        <v>1</v>
      </c>
      <c r="V1351" s="28">
        <v>1</v>
      </c>
      <c r="W1351" s="28">
        <f>1.65+SQRT((30)*Table1[[#This Row],[Demand variability (COV)]])+(V1351*Table1[[#This Row],[APU
(units)]])^2</f>
        <v>109.39596669241483</v>
      </c>
      <c r="X1351" s="28">
        <f>(Table1[[#This Row],[INVENTORY IN UNITS ON HAND]]-W1351)*Table1[[#This Row],[Std. Price ($)]]</f>
        <v>-2208.2781317470503</v>
      </c>
      <c r="Y1351" s="28">
        <v>2</v>
      </c>
      <c r="Z1351" s="28">
        <v>6</v>
      </c>
    </row>
    <row r="1352" spans="1:26" x14ac:dyDescent="0.15">
      <c r="A1352" s="31">
        <v>38508.480556927301</v>
      </c>
      <c r="B1352" s="32">
        <v>23.539021099999999</v>
      </c>
      <c r="C1352" s="32">
        <v>37.698021112462662</v>
      </c>
      <c r="D1352" s="32">
        <f>C1352/Table1[[#This Row],[Std. Price ($)]]</f>
        <v>1.6015118450470596</v>
      </c>
      <c r="E1352" s="28">
        <v>10</v>
      </c>
      <c r="F1352" s="28">
        <f>Table1[[#This Row],[APU
(units)]]*(1+Table1[[#This Row],[APU Trend]])^0</f>
        <v>10</v>
      </c>
      <c r="G1352" s="28">
        <f>Table1[[#This Row],[APU
(units)]]*(1+Table1[[#This Row],[APU Trend]])^1</f>
        <v>12</v>
      </c>
      <c r="H1352" s="28">
        <f>Table1[[#This Row],[APU
(units)]]*(1+Table1[[#This Row],[APU Trend]])^2</f>
        <v>14.399999999999999</v>
      </c>
      <c r="I1352" s="55">
        <f>Table1[[#This Row],[APU
(units)]]*(1+Table1[[#This Row],[APU Trend]])^3</f>
        <v>17.28</v>
      </c>
      <c r="J1352" s="55">
        <f>Table1[[#This Row],[APU
(units)]]*(1+Table1[[#This Row],[APU Trend]])^4</f>
        <v>20.735999999999997</v>
      </c>
      <c r="K1352" s="55">
        <f>Table1[[#This Row],[APU
(units)]]*(1+Table1[[#This Row],[APU Trend]])^5</f>
        <v>24.883199999999999</v>
      </c>
      <c r="L1352" s="55">
        <f>Table1[[#This Row],[APU
(units)]]*(1+Table1[[#This Row],[APU Trend]])^6</f>
        <v>29.859839999999998</v>
      </c>
      <c r="M1352" s="55">
        <f>Table1[[#This Row],[APU
(units)]]*(1+Table1[[#This Row],[APU Trend]])^7</f>
        <v>35.831807999999995</v>
      </c>
      <c r="N1352" s="55">
        <f>Table1[[#This Row],[APU
(units)]]*(1+Table1[[#This Row],[APU Trend]])^8</f>
        <v>42.998169599999997</v>
      </c>
      <c r="O1352" s="55">
        <f>Table1[[#This Row],[APU
(units)]]*(1+Table1[[#This Row],[APU Trend]])^9</f>
        <v>51.597803519999992</v>
      </c>
      <c r="P1352" s="55">
        <f>Table1[[#This Row],[APU
(units)]]*(1+Table1[[#This Row],[APU Trend]])^10</f>
        <v>61.917364223999989</v>
      </c>
      <c r="Q1352" s="55">
        <f>Table1[[#This Row],[APU
(units)]]*(1+Table1[[#This Row],[APU Trend]])^11</f>
        <v>74.300837068799993</v>
      </c>
      <c r="R1352" s="55">
        <f>SUM(Table1[[#This Row],[Oct]:[September]])</f>
        <v>395.80502241279999</v>
      </c>
      <c r="S1352" s="55">
        <f>Table1[[#This Row],[On-Hand Stock ($)]]*Table1[[#This Row],[APU Trend]]</f>
        <v>7.5396042224925326</v>
      </c>
      <c r="T1352" s="87">
        <v>0.2</v>
      </c>
      <c r="U1352" s="87" t="b">
        <f>IF(AND(Table1[[#This Row],[INVENTROY SIZING]]&lt;0,Table1[[#This Row],[Lead Time (days)]]&lt;30),TRUE,FALSE)</f>
        <v>0</v>
      </c>
      <c r="V1352" s="28">
        <v>0.8</v>
      </c>
      <c r="W1352" s="28">
        <f>1.65+SQRT((30)*Table1[[#This Row],[Demand variability (COV)]])+(V1352*Table1[[#This Row],[APU
(units)]])^2</f>
        <v>71.07217668469039</v>
      </c>
      <c r="X1352" s="28">
        <f>(Table1[[#This Row],[INVENTORY IN UNITS ON HAND]]-W1352)*Table1[[#This Row],[Std. Price ($)]]</f>
        <v>-1635.2714454913926</v>
      </c>
      <c r="Y1352" s="28">
        <v>0.98</v>
      </c>
      <c r="Z1352" s="28">
        <v>4</v>
      </c>
    </row>
    <row r="1353" spans="1:26" x14ac:dyDescent="0.15">
      <c r="A1353" s="31">
        <v>68359.311981893945</v>
      </c>
      <c r="B1353" s="32">
        <v>28.194087700000001</v>
      </c>
      <c r="C1353" s="32">
        <v>965.76012228205889</v>
      </c>
      <c r="D1353" s="32">
        <f>C1353/Table1[[#This Row],[Std. Price ($)]]</f>
        <v>34.253994403303885</v>
      </c>
      <c r="E1353" s="28">
        <v>10</v>
      </c>
      <c r="F1353" s="28">
        <f>Table1[[#This Row],[APU
(units)]]*(1+Table1[[#This Row],[APU Trend]])^0</f>
        <v>10</v>
      </c>
      <c r="G1353" s="28">
        <f>Table1[[#This Row],[APU
(units)]]*(1+Table1[[#This Row],[APU Trend]])^1</f>
        <v>14</v>
      </c>
      <c r="H1353" s="28">
        <f>Table1[[#This Row],[APU
(units)]]*(1+Table1[[#This Row],[APU Trend]])^2</f>
        <v>19.599999999999998</v>
      </c>
      <c r="I1353" s="55">
        <f>Table1[[#This Row],[APU
(units)]]*(1+Table1[[#This Row],[APU Trend]])^3</f>
        <v>27.439999999999994</v>
      </c>
      <c r="J1353" s="55">
        <f>Table1[[#This Row],[APU
(units)]]*(1+Table1[[#This Row],[APU Trend]])^4</f>
        <v>38.41599999999999</v>
      </c>
      <c r="K1353" s="55">
        <f>Table1[[#This Row],[APU
(units)]]*(1+Table1[[#This Row],[APU Trend]])^5</f>
        <v>53.782399999999981</v>
      </c>
      <c r="L1353" s="55">
        <f>Table1[[#This Row],[APU
(units)]]*(1+Table1[[#This Row],[APU Trend]])^6</f>
        <v>75.29535999999996</v>
      </c>
      <c r="M1353" s="55">
        <f>Table1[[#This Row],[APU
(units)]]*(1+Table1[[#This Row],[APU Trend]])^7</f>
        <v>105.41350399999993</v>
      </c>
      <c r="N1353" s="55">
        <f>Table1[[#This Row],[APU
(units)]]*(1+Table1[[#This Row],[APU Trend]])^8</f>
        <v>147.5789055999999</v>
      </c>
      <c r="O1353" s="55">
        <f>Table1[[#This Row],[APU
(units)]]*(1+Table1[[#This Row],[APU Trend]])^9</f>
        <v>206.61046783999984</v>
      </c>
      <c r="P1353" s="55">
        <f>Table1[[#This Row],[APU
(units)]]*(1+Table1[[#This Row],[APU Trend]])^10</f>
        <v>289.25465497599981</v>
      </c>
      <c r="Q1353" s="55">
        <f>Table1[[#This Row],[APU
(units)]]*(1+Table1[[#This Row],[APU Trend]])^11</f>
        <v>404.9565169663997</v>
      </c>
      <c r="R1353" s="55">
        <f>SUM(Table1[[#This Row],[Oct]:[September]])</f>
        <v>1392.3478093823992</v>
      </c>
      <c r="S1353" s="55">
        <f>Table1[[#This Row],[On-Hand Stock ($)]]*Table1[[#This Row],[APU Trend]]</f>
        <v>386.30404891282359</v>
      </c>
      <c r="T1353" s="87">
        <v>0.4</v>
      </c>
      <c r="U1353" s="87" t="b">
        <f>IF(AND(Table1[[#This Row],[INVENTROY SIZING]]&lt;0,Table1[[#This Row],[Lead Time (days)]]&lt;30),TRUE,FALSE)</f>
        <v>0</v>
      </c>
      <c r="V1353" s="28">
        <v>0.85</v>
      </c>
      <c r="W1353" s="28">
        <f>1.65+SQRT((30)*Table1[[#This Row],[Demand variability (COV)]])+(V1353*Table1[[#This Row],[APU
(units)]])^2</f>
        <v>82.833084573650922</v>
      </c>
      <c r="X1353" s="28">
        <f>(Table1[[#This Row],[INVENTORY IN UNITS ON HAND]]-W1353)*Table1[[#This Row],[Std. Price ($)]]</f>
        <v>-1369.6431286489724</v>
      </c>
      <c r="Y1353" s="28">
        <v>2.66</v>
      </c>
      <c r="Z1353" s="28">
        <v>28</v>
      </c>
    </row>
    <row r="1354" spans="1:26" x14ac:dyDescent="0.15">
      <c r="A1354" s="31">
        <v>76115.214408958971</v>
      </c>
      <c r="B1354" s="32">
        <v>18.024833200000003</v>
      </c>
      <c r="C1354" s="32">
        <v>166.56013417474207</v>
      </c>
      <c r="D1354" s="32">
        <f>C1354/Table1[[#This Row],[Std. Price ($)]]</f>
        <v>9.2405922610558218</v>
      </c>
      <c r="E1354" s="28">
        <v>10</v>
      </c>
      <c r="F1354" s="28">
        <f>Table1[[#This Row],[APU
(units)]]*(1+Table1[[#This Row],[APU Trend]])^0</f>
        <v>10</v>
      </c>
      <c r="G1354" s="28">
        <f>Table1[[#This Row],[APU
(units)]]*(1+Table1[[#This Row],[APU Trend]])^1</f>
        <v>22</v>
      </c>
      <c r="H1354" s="28">
        <f>Table1[[#This Row],[APU
(units)]]*(1+Table1[[#This Row],[APU Trend]])^2</f>
        <v>48.400000000000006</v>
      </c>
      <c r="I1354" s="55">
        <f>Table1[[#This Row],[APU
(units)]]*(1+Table1[[#This Row],[APU Trend]])^3</f>
        <v>106.48000000000003</v>
      </c>
      <c r="J1354" s="55">
        <f>Table1[[#This Row],[APU
(units)]]*(1+Table1[[#This Row],[APU Trend]])^4</f>
        <v>234.25600000000006</v>
      </c>
      <c r="K1354" s="55">
        <f>Table1[[#This Row],[APU
(units)]]*(1+Table1[[#This Row],[APU Trend]])^5</f>
        <v>515.36320000000023</v>
      </c>
      <c r="L1354" s="55">
        <f>Table1[[#This Row],[APU
(units)]]*(1+Table1[[#This Row],[APU Trend]])^6</f>
        <v>1133.7990400000006</v>
      </c>
      <c r="M1354" s="55">
        <f>Table1[[#This Row],[APU
(units)]]*(1+Table1[[#This Row],[APU Trend]])^7</f>
        <v>2494.3578880000014</v>
      </c>
      <c r="N1354" s="55">
        <f>Table1[[#This Row],[APU
(units)]]*(1+Table1[[#This Row],[APU Trend]])^8</f>
        <v>5487.5873536000026</v>
      </c>
      <c r="O1354" s="55">
        <f>Table1[[#This Row],[APU
(units)]]*(1+Table1[[#This Row],[APU Trend]])^9</f>
        <v>12072.692177920007</v>
      </c>
      <c r="P1354" s="55">
        <f>Table1[[#This Row],[APU
(units)]]*(1+Table1[[#This Row],[APU Trend]])^10</f>
        <v>26559.922791424018</v>
      </c>
      <c r="Q1354" s="55">
        <f>Table1[[#This Row],[APU
(units)]]*(1+Table1[[#This Row],[APU Trend]])^11</f>
        <v>58431.83014113285</v>
      </c>
      <c r="R1354" s="55">
        <f>SUM(Table1[[#This Row],[Oct]:[September]])</f>
        <v>107116.68859207688</v>
      </c>
      <c r="S1354" s="55">
        <f>Table1[[#This Row],[On-Hand Stock ($)]]*Table1[[#This Row],[APU Trend]]</f>
        <v>199.87216100969047</v>
      </c>
      <c r="T1354" s="87">
        <v>1.2</v>
      </c>
      <c r="U1354" s="87" t="b">
        <f>IF(AND(Table1[[#This Row],[INVENTROY SIZING]]&lt;0,Table1[[#This Row],[Lead Time (days)]]&lt;30),TRUE,FALSE)</f>
        <v>0</v>
      </c>
      <c r="V1354" s="28">
        <v>1</v>
      </c>
      <c r="W1354" s="28">
        <f>1.65+SQRT((30)*Table1[[#This Row],[Demand variability (COV)]])+(V1354*Table1[[#This Row],[APU
(units)]])^2</f>
        <v>107.36839138219833</v>
      </c>
      <c r="X1354" s="28">
        <f>(Table1[[#This Row],[INVENTORY IN UNITS ON HAND]]-W1354)*Table1[[#This Row],[Std. Price ($)]]</f>
        <v>-1768.7372114417005</v>
      </c>
      <c r="Y1354" s="28">
        <v>1.0900000000000001</v>
      </c>
      <c r="Z1354" s="28">
        <v>21</v>
      </c>
    </row>
    <row r="1355" spans="1:26" x14ac:dyDescent="0.15">
      <c r="A1355" s="31">
        <v>91854.059804922479</v>
      </c>
      <c r="B1355" s="32">
        <v>142.789198</v>
      </c>
      <c r="C1355" s="32">
        <v>270.79667361897339</v>
      </c>
      <c r="D1355" s="32">
        <f>C1355/Table1[[#This Row],[Std. Price ($)]]</f>
        <v>1.8964787071566394</v>
      </c>
      <c r="E1355" s="28">
        <v>10</v>
      </c>
      <c r="F1355" s="28">
        <f>Table1[[#This Row],[APU
(units)]]*(1+Table1[[#This Row],[APU Trend]])^0</f>
        <v>10</v>
      </c>
      <c r="G1355" s="28">
        <f>Table1[[#This Row],[APU
(units)]]*(1+Table1[[#This Row],[APU Trend]])^1</f>
        <v>12</v>
      </c>
      <c r="H1355" s="28">
        <f>Table1[[#This Row],[APU
(units)]]*(1+Table1[[#This Row],[APU Trend]])^2</f>
        <v>14.399999999999999</v>
      </c>
      <c r="I1355" s="55">
        <f>Table1[[#This Row],[APU
(units)]]*(1+Table1[[#This Row],[APU Trend]])^3</f>
        <v>17.28</v>
      </c>
      <c r="J1355" s="55">
        <f>Table1[[#This Row],[APU
(units)]]*(1+Table1[[#This Row],[APU Trend]])^4</f>
        <v>20.735999999999997</v>
      </c>
      <c r="K1355" s="55">
        <f>Table1[[#This Row],[APU
(units)]]*(1+Table1[[#This Row],[APU Trend]])^5</f>
        <v>24.883199999999999</v>
      </c>
      <c r="L1355" s="55">
        <f>Table1[[#This Row],[APU
(units)]]*(1+Table1[[#This Row],[APU Trend]])^6</f>
        <v>29.859839999999998</v>
      </c>
      <c r="M1355" s="55">
        <f>Table1[[#This Row],[APU
(units)]]*(1+Table1[[#This Row],[APU Trend]])^7</f>
        <v>35.831807999999995</v>
      </c>
      <c r="N1355" s="55">
        <f>Table1[[#This Row],[APU
(units)]]*(1+Table1[[#This Row],[APU Trend]])^8</f>
        <v>42.998169599999997</v>
      </c>
      <c r="O1355" s="55">
        <f>Table1[[#This Row],[APU
(units)]]*(1+Table1[[#This Row],[APU Trend]])^9</f>
        <v>51.597803519999992</v>
      </c>
      <c r="P1355" s="55">
        <f>Table1[[#This Row],[APU
(units)]]*(1+Table1[[#This Row],[APU Trend]])^10</f>
        <v>61.917364223999989</v>
      </c>
      <c r="Q1355" s="55">
        <f>Table1[[#This Row],[APU
(units)]]*(1+Table1[[#This Row],[APU Trend]])^11</f>
        <v>74.300837068799993</v>
      </c>
      <c r="R1355" s="55">
        <f>SUM(Table1[[#This Row],[Oct]:[September]])</f>
        <v>395.80502241279999</v>
      </c>
      <c r="S1355" s="55">
        <f>Table1[[#This Row],[On-Hand Stock ($)]]*Table1[[#This Row],[APU Trend]]</f>
        <v>54.159334723794679</v>
      </c>
      <c r="T1355" s="87">
        <v>0.2</v>
      </c>
      <c r="U1355" s="87" t="b">
        <f>IF(AND(Table1[[#This Row],[INVENTROY SIZING]]&lt;0,Table1[[#This Row],[Lead Time (days)]]&lt;30),TRUE,FALSE)</f>
        <v>0</v>
      </c>
      <c r="V1355" s="28">
        <v>1</v>
      </c>
      <c r="W1355" s="28">
        <f>1.65+SQRT((30)*Table1[[#This Row],[Demand variability (COV)]])+(V1355*Table1[[#This Row],[APU
(units)]])^2</f>
        <v>107.72453701939497</v>
      </c>
      <c r="X1355" s="28">
        <f>(Table1[[#This Row],[INVENTORY IN UNITS ON HAND]]-W1355)*Table1[[#This Row],[Std. Price ($)]]</f>
        <v>-15111.103572301745</v>
      </c>
      <c r="Y1355" s="28">
        <v>1.23</v>
      </c>
      <c r="Z1355" s="28">
        <v>4</v>
      </c>
    </row>
    <row r="1356" spans="1:26" x14ac:dyDescent="0.15">
      <c r="A1356" s="31">
        <v>78230.813369641794</v>
      </c>
      <c r="B1356" s="32">
        <v>18.4241937</v>
      </c>
      <c r="C1356" s="32">
        <v>286.57575697179738</v>
      </c>
      <c r="D1356" s="32">
        <f>C1356/Table1[[#This Row],[Std. Price ($)]]</f>
        <v>15.554317417526791</v>
      </c>
      <c r="E1356" s="28">
        <v>10</v>
      </c>
      <c r="F1356" s="28">
        <f>Table1[[#This Row],[APU
(units)]]*(1+Table1[[#This Row],[APU Trend]])^0</f>
        <v>10</v>
      </c>
      <c r="G1356" s="28">
        <f>Table1[[#This Row],[APU
(units)]]*(1+Table1[[#This Row],[APU Trend]])^1</f>
        <v>25</v>
      </c>
      <c r="H1356" s="28">
        <f>Table1[[#This Row],[APU
(units)]]*(1+Table1[[#This Row],[APU Trend]])^2</f>
        <v>62.5</v>
      </c>
      <c r="I1356" s="55">
        <f>Table1[[#This Row],[APU
(units)]]*(1+Table1[[#This Row],[APU Trend]])^3</f>
        <v>156.25</v>
      </c>
      <c r="J1356" s="55">
        <f>Table1[[#This Row],[APU
(units)]]*(1+Table1[[#This Row],[APU Trend]])^4</f>
        <v>390.625</v>
      </c>
      <c r="K1356" s="55">
        <f>Table1[[#This Row],[APU
(units)]]*(1+Table1[[#This Row],[APU Trend]])^5</f>
        <v>976.5625</v>
      </c>
      <c r="L1356" s="55">
        <f>Table1[[#This Row],[APU
(units)]]*(1+Table1[[#This Row],[APU Trend]])^6</f>
        <v>2441.40625</v>
      </c>
      <c r="M1356" s="55">
        <f>Table1[[#This Row],[APU
(units)]]*(1+Table1[[#This Row],[APU Trend]])^7</f>
        <v>6103.515625</v>
      </c>
      <c r="N1356" s="55">
        <f>Table1[[#This Row],[APU
(units)]]*(1+Table1[[#This Row],[APU Trend]])^8</f>
        <v>15258.7890625</v>
      </c>
      <c r="O1356" s="55">
        <f>Table1[[#This Row],[APU
(units)]]*(1+Table1[[#This Row],[APU Trend]])^9</f>
        <v>38146.97265625</v>
      </c>
      <c r="P1356" s="55">
        <f>Table1[[#This Row],[APU
(units)]]*(1+Table1[[#This Row],[APU Trend]])^10</f>
        <v>95367.431640625</v>
      </c>
      <c r="Q1356" s="55">
        <f>Table1[[#This Row],[APU
(units)]]*(1+Table1[[#This Row],[APU Trend]])^11</f>
        <v>238418.5791015625</v>
      </c>
      <c r="R1356" s="55">
        <f>SUM(Table1[[#This Row],[Oct]:[September]])</f>
        <v>397357.6318359375</v>
      </c>
      <c r="S1356" s="55">
        <f>Table1[[#This Row],[On-Hand Stock ($)]]*Table1[[#This Row],[APU Trend]]</f>
        <v>429.86363545769609</v>
      </c>
      <c r="T1356" s="87">
        <v>1.5</v>
      </c>
      <c r="U1356" s="87" t="b">
        <f>IF(AND(Table1[[#This Row],[INVENTROY SIZING]]&lt;0,Table1[[#This Row],[Lead Time (days)]]&lt;30),TRUE,FALSE)</f>
        <v>0</v>
      </c>
      <c r="V1356" s="28">
        <v>1</v>
      </c>
      <c r="W1356" s="28">
        <f>1.65+SQRT((30)*Table1[[#This Row],[Demand variability (COV)]])+(V1356*Table1[[#This Row],[APU
(units)]])^2</f>
        <v>110.27554346113914</v>
      </c>
      <c r="X1356" s="28">
        <f>(Table1[[#This Row],[INVENTORY IN UNITS ON HAND]]-W1356)*Table1[[#This Row],[Std. Price ($)]]</f>
        <v>-1745.1622161289986</v>
      </c>
      <c r="Y1356" s="28">
        <v>2.48</v>
      </c>
      <c r="Z1356" s="28">
        <v>16</v>
      </c>
    </row>
    <row r="1357" spans="1:26" x14ac:dyDescent="0.15">
      <c r="A1357" s="31">
        <v>21326.321627750487</v>
      </c>
      <c r="B1357" s="32">
        <v>19.450474400000001</v>
      </c>
      <c r="C1357" s="32">
        <v>8.141079300068002</v>
      </c>
      <c r="D1357" s="32">
        <f>C1357/Table1[[#This Row],[Std. Price ($)]]</f>
        <v>0.41855427958446101</v>
      </c>
      <c r="E1357" s="28">
        <v>10</v>
      </c>
      <c r="F1357" s="28">
        <f>Table1[[#This Row],[APU
(units)]]*(1+Table1[[#This Row],[APU Trend]])^0</f>
        <v>10</v>
      </c>
      <c r="G1357" s="28">
        <f>Table1[[#This Row],[APU
(units)]]*(1+Table1[[#This Row],[APU Trend]])^1</f>
        <v>22</v>
      </c>
      <c r="H1357" s="28">
        <f>Table1[[#This Row],[APU
(units)]]*(1+Table1[[#This Row],[APU Trend]])^2</f>
        <v>48.400000000000006</v>
      </c>
      <c r="I1357" s="55">
        <f>Table1[[#This Row],[APU
(units)]]*(1+Table1[[#This Row],[APU Trend]])^3</f>
        <v>106.48000000000003</v>
      </c>
      <c r="J1357" s="55">
        <f>Table1[[#This Row],[APU
(units)]]*(1+Table1[[#This Row],[APU Trend]])^4</f>
        <v>234.25600000000006</v>
      </c>
      <c r="K1357" s="55">
        <f>Table1[[#This Row],[APU
(units)]]*(1+Table1[[#This Row],[APU Trend]])^5</f>
        <v>515.36320000000023</v>
      </c>
      <c r="L1357" s="55">
        <f>Table1[[#This Row],[APU
(units)]]*(1+Table1[[#This Row],[APU Trend]])^6</f>
        <v>1133.7990400000006</v>
      </c>
      <c r="M1357" s="55">
        <f>Table1[[#This Row],[APU
(units)]]*(1+Table1[[#This Row],[APU Trend]])^7</f>
        <v>2494.3578880000014</v>
      </c>
      <c r="N1357" s="55">
        <f>Table1[[#This Row],[APU
(units)]]*(1+Table1[[#This Row],[APU Trend]])^8</f>
        <v>5487.5873536000026</v>
      </c>
      <c r="O1357" s="55">
        <f>Table1[[#This Row],[APU
(units)]]*(1+Table1[[#This Row],[APU Trend]])^9</f>
        <v>12072.692177920007</v>
      </c>
      <c r="P1357" s="55">
        <f>Table1[[#This Row],[APU
(units)]]*(1+Table1[[#This Row],[APU Trend]])^10</f>
        <v>26559.922791424018</v>
      </c>
      <c r="Q1357" s="55">
        <f>Table1[[#This Row],[APU
(units)]]*(1+Table1[[#This Row],[APU Trend]])^11</f>
        <v>58431.83014113285</v>
      </c>
      <c r="R1357" s="55">
        <f>SUM(Table1[[#This Row],[Oct]:[September]])</f>
        <v>107116.68859207688</v>
      </c>
      <c r="S1357" s="55">
        <f>Table1[[#This Row],[On-Hand Stock ($)]]*Table1[[#This Row],[APU Trend]]</f>
        <v>9.7692951600816027</v>
      </c>
      <c r="T1357" s="87">
        <v>1.2</v>
      </c>
      <c r="U1357" s="87" t="b">
        <f>IF(AND(Table1[[#This Row],[INVENTROY SIZING]]&lt;0,Table1[[#This Row],[Lead Time (days)]]&lt;30),TRUE,FALSE)</f>
        <v>0</v>
      </c>
      <c r="V1357" s="28">
        <v>1</v>
      </c>
      <c r="W1357" s="28">
        <f>1.65+SQRT((30)*Table1[[#This Row],[Demand variability (COV)]])+(V1357*Table1[[#This Row],[APU
(units)]])^2</f>
        <v>104.69959013639539</v>
      </c>
      <c r="X1357" s="28">
        <f>(Table1[[#This Row],[INVENTORY IN UNITS ON HAND]]-W1357)*Table1[[#This Row],[Std. Price ($)]]</f>
        <v>-2028.3156183383833</v>
      </c>
      <c r="Y1357" s="28">
        <v>0.31</v>
      </c>
      <c r="Z1357" s="28">
        <v>3</v>
      </c>
    </row>
    <row r="1358" spans="1:26" x14ac:dyDescent="0.15">
      <c r="A1358" s="31">
        <v>2018.0184456463967</v>
      </c>
      <c r="B1358" s="32">
        <v>315.5213761</v>
      </c>
      <c r="C1358" s="32">
        <v>7308.2556187216951</v>
      </c>
      <c r="D1358" s="32">
        <f>C1358/Table1[[#This Row],[Std. Price ($)]]</f>
        <v>23.162473836338265</v>
      </c>
      <c r="E1358" s="28">
        <v>18</v>
      </c>
      <c r="F1358" s="28">
        <f>Table1[[#This Row],[APU
(units)]]*(1+Table1[[#This Row],[APU Trend]])^0</f>
        <v>18</v>
      </c>
      <c r="G1358" s="28">
        <f>Table1[[#This Row],[APU
(units)]]*(1+Table1[[#This Row],[APU Trend]])^1</f>
        <v>32.4</v>
      </c>
      <c r="H1358" s="28">
        <f>Table1[[#This Row],[APU
(units)]]*(1+Table1[[#This Row],[APU Trend]])^2</f>
        <v>58.320000000000007</v>
      </c>
      <c r="I1358" s="55">
        <f>Table1[[#This Row],[APU
(units)]]*(1+Table1[[#This Row],[APU Trend]])^3</f>
        <v>104.97600000000001</v>
      </c>
      <c r="J1358" s="55">
        <f>Table1[[#This Row],[APU
(units)]]*(1+Table1[[#This Row],[APU Trend]])^4</f>
        <v>188.95680000000004</v>
      </c>
      <c r="K1358" s="55">
        <f>Table1[[#This Row],[APU
(units)]]*(1+Table1[[#This Row],[APU Trend]])^5</f>
        <v>340.12224000000009</v>
      </c>
      <c r="L1358" s="55">
        <f>Table1[[#This Row],[APU
(units)]]*(1+Table1[[#This Row],[APU Trend]])^6</f>
        <v>612.22003200000017</v>
      </c>
      <c r="M1358" s="55">
        <f>Table1[[#This Row],[APU
(units)]]*(1+Table1[[#This Row],[APU Trend]])^7</f>
        <v>1101.9960576000003</v>
      </c>
      <c r="N1358" s="55">
        <f>Table1[[#This Row],[APU
(units)]]*(1+Table1[[#This Row],[APU Trend]])^8</f>
        <v>1983.5929036800007</v>
      </c>
      <c r="O1358" s="55">
        <f>Table1[[#This Row],[APU
(units)]]*(1+Table1[[#This Row],[APU Trend]])^9</f>
        <v>3570.4672266240013</v>
      </c>
      <c r="P1358" s="55">
        <f>Table1[[#This Row],[APU
(units)]]*(1+Table1[[#This Row],[APU Trend]])^10</f>
        <v>6426.8410079232026</v>
      </c>
      <c r="Q1358" s="55">
        <f>Table1[[#This Row],[APU
(units)]]*(1+Table1[[#This Row],[APU Trend]])^11</f>
        <v>11568.313814261766</v>
      </c>
      <c r="R1358" s="55">
        <f>SUM(Table1[[#This Row],[Oct]:[September]])</f>
        <v>26006.206082088975</v>
      </c>
      <c r="S1358" s="55">
        <f>Table1[[#This Row],[On-Hand Stock ($)]]*Table1[[#This Row],[APU Trend]]</f>
        <v>5846.6044949773568</v>
      </c>
      <c r="T1358" s="87">
        <v>0.8</v>
      </c>
      <c r="U1358" s="87" t="b">
        <f>IF(AND(Table1[[#This Row],[INVENTROY SIZING]]&lt;0,Table1[[#This Row],[Lead Time (days)]]&lt;30),TRUE,FALSE)</f>
        <v>0</v>
      </c>
      <c r="V1358" s="28">
        <v>1</v>
      </c>
      <c r="W1358" s="28">
        <f>1.65+SQRT((30)*Table1[[#This Row],[Demand variability (COV)]])+(V1358*Table1[[#This Row],[APU
(units)]])^2</f>
        <v>331.99034699365893</v>
      </c>
      <c r="X1358" s="28">
        <f>(Table1[[#This Row],[INVENTORY IN UNITS ON HAND]]-W1358)*Table1[[#This Row],[Std. Price ($)]]</f>
        <v>-97441.795516634069</v>
      </c>
      <c r="Y1358" s="28">
        <v>1.34</v>
      </c>
      <c r="Z1358" s="28">
        <v>25</v>
      </c>
    </row>
    <row r="1359" spans="1:26" x14ac:dyDescent="0.15">
      <c r="A1359" s="31">
        <v>27348.246351815174</v>
      </c>
      <c r="B1359" s="32">
        <v>531.23496980000004</v>
      </c>
      <c r="C1359" s="32">
        <v>4196.4361765055173</v>
      </c>
      <c r="D1359" s="32">
        <f>C1359/Table1[[#This Row],[Std. Price ($)]]</f>
        <v>7.8993974701729375</v>
      </c>
      <c r="E1359" s="28">
        <v>10</v>
      </c>
      <c r="F1359" s="28">
        <f>Table1[[#This Row],[APU
(units)]]*(1+Table1[[#This Row],[APU Trend]])^0</f>
        <v>10</v>
      </c>
      <c r="G1359" s="28">
        <f>Table1[[#This Row],[APU
(units)]]*(1+Table1[[#This Row],[APU Trend]])^1</f>
        <v>16</v>
      </c>
      <c r="H1359" s="28">
        <f>Table1[[#This Row],[APU
(units)]]*(1+Table1[[#This Row],[APU Trend]])^2</f>
        <v>25.600000000000005</v>
      </c>
      <c r="I1359" s="55">
        <f>Table1[[#This Row],[APU
(units)]]*(1+Table1[[#This Row],[APU Trend]])^3</f>
        <v>40.960000000000008</v>
      </c>
      <c r="J1359" s="55">
        <f>Table1[[#This Row],[APU
(units)]]*(1+Table1[[#This Row],[APU Trend]])^4</f>
        <v>65.53600000000003</v>
      </c>
      <c r="K1359" s="55">
        <f>Table1[[#This Row],[APU
(units)]]*(1+Table1[[#This Row],[APU Trend]])^5</f>
        <v>104.85760000000006</v>
      </c>
      <c r="L1359" s="55">
        <f>Table1[[#This Row],[APU
(units)]]*(1+Table1[[#This Row],[APU Trend]])^6</f>
        <v>167.7721600000001</v>
      </c>
      <c r="M1359" s="55">
        <f>Table1[[#This Row],[APU
(units)]]*(1+Table1[[#This Row],[APU Trend]])^7</f>
        <v>268.43545600000022</v>
      </c>
      <c r="N1359" s="55">
        <f>Table1[[#This Row],[APU
(units)]]*(1+Table1[[#This Row],[APU Trend]])^8</f>
        <v>429.49672960000038</v>
      </c>
      <c r="O1359" s="55">
        <f>Table1[[#This Row],[APU
(units)]]*(1+Table1[[#This Row],[APU Trend]])^9</f>
        <v>687.19476736000058</v>
      </c>
      <c r="P1359" s="55">
        <f>Table1[[#This Row],[APU
(units)]]*(1+Table1[[#This Row],[APU Trend]])^10</f>
        <v>1099.5116277760012</v>
      </c>
      <c r="Q1359" s="55">
        <f>Table1[[#This Row],[APU
(units)]]*(1+Table1[[#This Row],[APU Trend]])^11</f>
        <v>1759.2186044416019</v>
      </c>
      <c r="R1359" s="55">
        <f>SUM(Table1[[#This Row],[Oct]:[September]])</f>
        <v>4674.5829451776044</v>
      </c>
      <c r="S1359" s="55">
        <f>Table1[[#This Row],[On-Hand Stock ($)]]*Table1[[#This Row],[APU Trend]]</f>
        <v>2517.8617059033104</v>
      </c>
      <c r="T1359" s="87">
        <v>0.6</v>
      </c>
      <c r="U1359" s="87" t="b">
        <f>IF(AND(Table1[[#This Row],[INVENTROY SIZING]]&lt;0,Table1[[#This Row],[Lead Time (days)]]&lt;30),TRUE,FALSE)</f>
        <v>0</v>
      </c>
      <c r="V1359" s="28">
        <v>0.82</v>
      </c>
      <c r="W1359" s="28">
        <f>1.65+SQRT((30)*Table1[[#This Row],[Demand variability (COV)]])+(V1359*Table1[[#This Row],[APU
(units)]])^2</f>
        <v>73.601687595755891</v>
      </c>
      <c r="X1359" s="28">
        <f>(Table1[[#This Row],[INVENTORY IN UNITS ON HAND]]-W1359)*Table1[[#This Row],[Std. Price ($)]]</f>
        <v>-34903.354110654902</v>
      </c>
      <c r="Y1359" s="28">
        <v>0.74</v>
      </c>
      <c r="Z1359" s="28">
        <v>27</v>
      </c>
    </row>
    <row r="1360" spans="1:26" x14ac:dyDescent="0.15">
      <c r="A1360" s="31">
        <v>20920.764798614287</v>
      </c>
      <c r="B1360" s="32">
        <v>38.651368900000001</v>
      </c>
      <c r="C1360" s="32">
        <v>17.649006963703503</v>
      </c>
      <c r="D1360" s="32">
        <f>C1360/Table1[[#This Row],[Std. Price ($)]]</f>
        <v>0.45662048889822121</v>
      </c>
      <c r="E1360" s="28">
        <v>10</v>
      </c>
      <c r="F1360" s="28">
        <f>Table1[[#This Row],[APU
(units)]]*(1+Table1[[#This Row],[APU Trend]])^0</f>
        <v>10</v>
      </c>
      <c r="G1360" s="28">
        <f>Table1[[#This Row],[APU
(units)]]*(1+Table1[[#This Row],[APU Trend]])^1</f>
        <v>12</v>
      </c>
      <c r="H1360" s="28">
        <f>Table1[[#This Row],[APU
(units)]]*(1+Table1[[#This Row],[APU Trend]])^2</f>
        <v>14.399999999999999</v>
      </c>
      <c r="I1360" s="55">
        <f>Table1[[#This Row],[APU
(units)]]*(1+Table1[[#This Row],[APU Trend]])^3</f>
        <v>17.28</v>
      </c>
      <c r="J1360" s="55">
        <f>Table1[[#This Row],[APU
(units)]]*(1+Table1[[#This Row],[APU Trend]])^4</f>
        <v>20.735999999999997</v>
      </c>
      <c r="K1360" s="55">
        <f>Table1[[#This Row],[APU
(units)]]*(1+Table1[[#This Row],[APU Trend]])^5</f>
        <v>24.883199999999999</v>
      </c>
      <c r="L1360" s="55">
        <f>Table1[[#This Row],[APU
(units)]]*(1+Table1[[#This Row],[APU Trend]])^6</f>
        <v>29.859839999999998</v>
      </c>
      <c r="M1360" s="55">
        <f>Table1[[#This Row],[APU
(units)]]*(1+Table1[[#This Row],[APU Trend]])^7</f>
        <v>35.831807999999995</v>
      </c>
      <c r="N1360" s="55">
        <f>Table1[[#This Row],[APU
(units)]]*(1+Table1[[#This Row],[APU Trend]])^8</f>
        <v>42.998169599999997</v>
      </c>
      <c r="O1360" s="55">
        <f>Table1[[#This Row],[APU
(units)]]*(1+Table1[[#This Row],[APU Trend]])^9</f>
        <v>51.597803519999992</v>
      </c>
      <c r="P1360" s="55">
        <f>Table1[[#This Row],[APU
(units)]]*(1+Table1[[#This Row],[APU Trend]])^10</f>
        <v>61.917364223999989</v>
      </c>
      <c r="Q1360" s="55">
        <f>Table1[[#This Row],[APU
(units)]]*(1+Table1[[#This Row],[APU Trend]])^11</f>
        <v>74.300837068799993</v>
      </c>
      <c r="R1360" s="55">
        <f>SUM(Table1[[#This Row],[Oct]:[September]])</f>
        <v>395.80502241279999</v>
      </c>
      <c r="S1360" s="55">
        <f>Table1[[#This Row],[On-Hand Stock ($)]]*Table1[[#This Row],[APU Trend]]</f>
        <v>3.5298013927407008</v>
      </c>
      <c r="T1360" s="87">
        <v>0.2</v>
      </c>
      <c r="U1360" s="87" t="b">
        <f>IF(AND(Table1[[#This Row],[INVENTROY SIZING]]&lt;0,Table1[[#This Row],[Lead Time (days)]]&lt;30),TRUE,FALSE)</f>
        <v>0</v>
      </c>
      <c r="V1360" s="28">
        <v>1</v>
      </c>
      <c r="W1360" s="28">
        <f>1.65+SQRT((30)*Table1[[#This Row],[Demand variability (COV)]])+(V1360*Table1[[#This Row],[APU
(units)]])^2</f>
        <v>104.98166624979153</v>
      </c>
      <c r="X1360" s="28">
        <f>(Table1[[#This Row],[INVENTORY IN UNITS ON HAND]]-W1360)*Table1[[#This Row],[Std. Price ($)]]</f>
        <v>-4040.0361029936685</v>
      </c>
      <c r="Y1360" s="28">
        <v>0.37</v>
      </c>
      <c r="Z1360" s="28">
        <v>3</v>
      </c>
    </row>
    <row r="1361" spans="1:26" x14ac:dyDescent="0.15">
      <c r="A1361" s="31">
        <v>95171.477135072288</v>
      </c>
      <c r="B1361" s="32">
        <v>36.961075900000004</v>
      </c>
      <c r="C1361" s="32">
        <v>1186.6010512440864</v>
      </c>
      <c r="D1361" s="32">
        <f>C1361/Table1[[#This Row],[Std. Price ($)]]</f>
        <v>32.104072253050575</v>
      </c>
      <c r="E1361" s="28">
        <v>18</v>
      </c>
      <c r="F1361" s="28">
        <f>Table1[[#This Row],[APU
(units)]]*(1+Table1[[#This Row],[APU Trend]])^0</f>
        <v>18</v>
      </c>
      <c r="G1361" s="28">
        <f>Table1[[#This Row],[APU
(units)]]*(1+Table1[[#This Row],[APU Trend]])^1</f>
        <v>27</v>
      </c>
      <c r="H1361" s="28">
        <f>Table1[[#This Row],[APU
(units)]]*(1+Table1[[#This Row],[APU Trend]])^2</f>
        <v>40.5</v>
      </c>
      <c r="I1361" s="55">
        <f>Table1[[#This Row],[APU
(units)]]*(1+Table1[[#This Row],[APU Trend]])^3</f>
        <v>60.75</v>
      </c>
      <c r="J1361" s="55">
        <f>Table1[[#This Row],[APU
(units)]]*(1+Table1[[#This Row],[APU Trend]])^4</f>
        <v>91.125</v>
      </c>
      <c r="K1361" s="55">
        <f>Table1[[#This Row],[APU
(units)]]*(1+Table1[[#This Row],[APU Trend]])^5</f>
        <v>136.6875</v>
      </c>
      <c r="L1361" s="55">
        <f>Table1[[#This Row],[APU
(units)]]*(1+Table1[[#This Row],[APU Trend]])^6</f>
        <v>205.03125</v>
      </c>
      <c r="M1361" s="55">
        <f>Table1[[#This Row],[APU
(units)]]*(1+Table1[[#This Row],[APU Trend]])^7</f>
        <v>307.546875</v>
      </c>
      <c r="N1361" s="55">
        <f>Table1[[#This Row],[APU
(units)]]*(1+Table1[[#This Row],[APU Trend]])^8</f>
        <v>461.3203125</v>
      </c>
      <c r="O1361" s="55">
        <f>Table1[[#This Row],[APU
(units)]]*(1+Table1[[#This Row],[APU Trend]])^9</f>
        <v>691.98046875</v>
      </c>
      <c r="P1361" s="55">
        <f>Table1[[#This Row],[APU
(units)]]*(1+Table1[[#This Row],[APU Trend]])^10</f>
        <v>1037.970703125</v>
      </c>
      <c r="Q1361" s="55">
        <f>Table1[[#This Row],[APU
(units)]]*(1+Table1[[#This Row],[APU Trend]])^11</f>
        <v>1556.9560546875</v>
      </c>
      <c r="R1361" s="55">
        <f>SUM(Table1[[#This Row],[Oct]:[September]])</f>
        <v>4634.8681640625</v>
      </c>
      <c r="S1361" s="55">
        <f>Table1[[#This Row],[On-Hand Stock ($)]]*Table1[[#This Row],[APU Trend]]</f>
        <v>593.30052562204321</v>
      </c>
      <c r="T1361" s="87">
        <v>0.5</v>
      </c>
      <c r="U1361" s="87" t="b">
        <f>IF(AND(Table1[[#This Row],[INVENTROY SIZING]]&lt;0,Table1[[#This Row],[Lead Time (days)]]&lt;30),TRUE,FALSE)</f>
        <v>0</v>
      </c>
      <c r="V1361" s="28">
        <v>0.85</v>
      </c>
      <c r="W1361" s="28">
        <f>1.65+SQRT((30)*Table1[[#This Row],[Demand variability (COV)]])+(V1361*Table1[[#This Row],[APU
(units)]])^2</f>
        <v>242.15092816992981</v>
      </c>
      <c r="X1361" s="28">
        <f>(Table1[[#This Row],[INVENTORY IN UNITS ON HAND]]-W1361)*Table1[[#This Row],[Std. Price ($)]]</f>
        <v>-7763.5577841001377</v>
      </c>
      <c r="Y1361" s="28">
        <v>1.37</v>
      </c>
      <c r="Z1361" s="28">
        <v>28</v>
      </c>
    </row>
    <row r="1362" spans="1:26" x14ac:dyDescent="0.15">
      <c r="A1362" s="31">
        <v>4141.5072532324348</v>
      </c>
      <c r="B1362" s="32">
        <v>28.112955200000002</v>
      </c>
      <c r="C1362" s="32">
        <v>24.425733282316493</v>
      </c>
      <c r="D1362" s="32">
        <f>C1362/Table1[[#This Row],[Std. Price ($)]]</f>
        <v>0.8688426068532451</v>
      </c>
      <c r="E1362" s="28">
        <v>10</v>
      </c>
      <c r="F1362" s="28">
        <f>Table1[[#This Row],[APU
(units)]]*(1+Table1[[#This Row],[APU Trend]])^0</f>
        <v>10</v>
      </c>
      <c r="G1362" s="28">
        <f>Table1[[#This Row],[APU
(units)]]*(1+Table1[[#This Row],[APU Trend]])^1</f>
        <v>12</v>
      </c>
      <c r="H1362" s="28">
        <f>Table1[[#This Row],[APU
(units)]]*(1+Table1[[#This Row],[APU Trend]])^2</f>
        <v>14.399999999999999</v>
      </c>
      <c r="I1362" s="55">
        <f>Table1[[#This Row],[APU
(units)]]*(1+Table1[[#This Row],[APU Trend]])^3</f>
        <v>17.28</v>
      </c>
      <c r="J1362" s="55">
        <f>Table1[[#This Row],[APU
(units)]]*(1+Table1[[#This Row],[APU Trend]])^4</f>
        <v>20.735999999999997</v>
      </c>
      <c r="K1362" s="55">
        <f>Table1[[#This Row],[APU
(units)]]*(1+Table1[[#This Row],[APU Trend]])^5</f>
        <v>24.883199999999999</v>
      </c>
      <c r="L1362" s="55">
        <f>Table1[[#This Row],[APU
(units)]]*(1+Table1[[#This Row],[APU Trend]])^6</f>
        <v>29.859839999999998</v>
      </c>
      <c r="M1362" s="55">
        <f>Table1[[#This Row],[APU
(units)]]*(1+Table1[[#This Row],[APU Trend]])^7</f>
        <v>35.831807999999995</v>
      </c>
      <c r="N1362" s="55">
        <f>Table1[[#This Row],[APU
(units)]]*(1+Table1[[#This Row],[APU Trend]])^8</f>
        <v>42.998169599999997</v>
      </c>
      <c r="O1362" s="55">
        <f>Table1[[#This Row],[APU
(units)]]*(1+Table1[[#This Row],[APU Trend]])^9</f>
        <v>51.597803519999992</v>
      </c>
      <c r="P1362" s="55">
        <f>Table1[[#This Row],[APU
(units)]]*(1+Table1[[#This Row],[APU Trend]])^10</f>
        <v>61.917364223999989</v>
      </c>
      <c r="Q1362" s="55">
        <f>Table1[[#This Row],[APU
(units)]]*(1+Table1[[#This Row],[APU Trend]])^11</f>
        <v>74.300837068799993</v>
      </c>
      <c r="R1362" s="55">
        <f>SUM(Table1[[#This Row],[Oct]:[September]])</f>
        <v>395.80502241279999</v>
      </c>
      <c r="S1362" s="55">
        <f>Table1[[#This Row],[On-Hand Stock ($)]]*Table1[[#This Row],[APU Trend]]</f>
        <v>4.8851466564632986</v>
      </c>
      <c r="T1362" s="87">
        <v>0.2</v>
      </c>
      <c r="U1362" s="87" t="b">
        <f>IF(AND(Table1[[#This Row],[INVENTROY SIZING]]&lt;0,Table1[[#This Row],[Lead Time (days)]]&lt;30),TRUE,FALSE)</f>
        <v>0</v>
      </c>
      <c r="V1362" s="28">
        <v>0.8</v>
      </c>
      <c r="W1362" s="28">
        <f>1.65+SQRT((30)*Table1[[#This Row],[Demand variability (COV)]])+(V1362*Table1[[#This Row],[APU
(units)]])^2</f>
        <v>70.199725266430931</v>
      </c>
      <c r="X1362" s="28">
        <f>(Table1[[#This Row],[INVENTORY IN UNITS ON HAND]]-W1362)*Table1[[#This Row],[Std. Price ($)]]</f>
        <v>-1949.0959981851643</v>
      </c>
      <c r="Y1362" s="28">
        <v>0.69</v>
      </c>
      <c r="Z1362" s="28">
        <v>3</v>
      </c>
    </row>
    <row r="1363" spans="1:26" x14ac:dyDescent="0.15">
      <c r="A1363" s="31">
        <v>94901.178712207024</v>
      </c>
      <c r="B1363" s="32">
        <v>147.20649749999998</v>
      </c>
      <c r="C1363" s="32">
        <v>294.65619117916049</v>
      </c>
      <c r="D1363" s="32">
        <f>C1363/Table1[[#This Row],[Std. Price ($)]]</f>
        <v>2.001652075032629</v>
      </c>
      <c r="E1363" s="28">
        <v>18</v>
      </c>
      <c r="F1363" s="28">
        <f>Table1[[#This Row],[APU
(units)]]*(1+Table1[[#This Row],[APU Trend]])^0</f>
        <v>18</v>
      </c>
      <c r="G1363" s="28">
        <f>Table1[[#This Row],[APU
(units)]]*(1+Table1[[#This Row],[APU Trend]])^1</f>
        <v>14.4</v>
      </c>
      <c r="H1363" s="28">
        <f>Table1[[#This Row],[APU
(units)]]*(1+Table1[[#This Row],[APU Trend]])^2</f>
        <v>11.520000000000003</v>
      </c>
      <c r="I1363" s="55">
        <f>Table1[[#This Row],[APU
(units)]]*(1+Table1[[#This Row],[APU Trend]])^3</f>
        <v>9.2160000000000029</v>
      </c>
      <c r="J1363" s="55">
        <f>Table1[[#This Row],[APU
(units)]]*(1+Table1[[#This Row],[APU Trend]])^4</f>
        <v>7.3728000000000034</v>
      </c>
      <c r="K1363" s="55">
        <f>Table1[[#This Row],[APU
(units)]]*(1+Table1[[#This Row],[APU Trend]])^5</f>
        <v>5.898240000000003</v>
      </c>
      <c r="L1363" s="55">
        <f>Table1[[#This Row],[APU
(units)]]*(1+Table1[[#This Row],[APU Trend]])^6</f>
        <v>4.7185920000000028</v>
      </c>
      <c r="M1363" s="55">
        <f>Table1[[#This Row],[APU
(units)]]*(1+Table1[[#This Row],[APU Trend]])^7</f>
        <v>3.7748736000000029</v>
      </c>
      <c r="N1363" s="55">
        <f>Table1[[#This Row],[APU
(units)]]*(1+Table1[[#This Row],[APU Trend]])^8</f>
        <v>3.0198988800000026</v>
      </c>
      <c r="O1363" s="55">
        <f>Table1[[#This Row],[APU
(units)]]*(1+Table1[[#This Row],[APU Trend]])^9</f>
        <v>2.4159191040000021</v>
      </c>
      <c r="P1363" s="55">
        <f>Table1[[#This Row],[APU
(units)]]*(1+Table1[[#This Row],[APU Trend]])^10</f>
        <v>1.932735283200002</v>
      </c>
      <c r="Q1363" s="55">
        <f>Table1[[#This Row],[APU
(units)]]*(1+Table1[[#This Row],[APU Trend]])^11</f>
        <v>1.5461882265600018</v>
      </c>
      <c r="R1363" s="55">
        <f>SUM(Table1[[#This Row],[Oct]:[September]])</f>
        <v>83.815247093760021</v>
      </c>
      <c r="S1363" s="55">
        <f>Table1[[#This Row],[On-Hand Stock ($)]]*Table1[[#This Row],[APU Trend]]</f>
        <v>-58.931238235832097</v>
      </c>
      <c r="T1363" s="87">
        <v>-0.2</v>
      </c>
      <c r="U1363" s="87" t="b">
        <f>IF(AND(Table1[[#This Row],[INVENTROY SIZING]]&lt;0,Table1[[#This Row],[Lead Time (days)]]&lt;30),TRUE,FALSE)</f>
        <v>1</v>
      </c>
      <c r="V1363" s="28">
        <v>0.8</v>
      </c>
      <c r="W1363" s="28">
        <f>1.65+SQRT((30)*Table1[[#This Row],[Demand variability (COV)]])+(V1363*Table1[[#This Row],[APU
(units)]])^2</f>
        <v>213.55972526643095</v>
      </c>
      <c r="X1363" s="28">
        <f>(Table1[[#This Row],[INVENTORY IN UNITS ON HAND]]-W1363)*Table1[[#This Row],[Std. Price ($)]]</f>
        <v>-31142.72297235439</v>
      </c>
      <c r="Y1363" s="28">
        <v>0.69</v>
      </c>
      <c r="Z1363" s="28">
        <v>4</v>
      </c>
    </row>
    <row r="1364" spans="1:26" x14ac:dyDescent="0.15">
      <c r="A1364" s="31">
        <v>69218.281279862655</v>
      </c>
      <c r="B1364" s="32">
        <v>142.789198</v>
      </c>
      <c r="C1364" s="32">
        <v>117.54351612952972</v>
      </c>
      <c r="D1364" s="32">
        <f>C1364/Table1[[#This Row],[Std. Price ($)]]</f>
        <v>0.82319613651398005</v>
      </c>
      <c r="E1364" s="28">
        <v>18</v>
      </c>
      <c r="F1364" s="28">
        <f>Table1[[#This Row],[APU
(units)]]*(1+Table1[[#This Row],[APU Trend]])^0</f>
        <v>18</v>
      </c>
      <c r="G1364" s="28">
        <f>Table1[[#This Row],[APU
(units)]]*(1+Table1[[#This Row],[APU Trend]])^1</f>
        <v>16.2</v>
      </c>
      <c r="H1364" s="28">
        <f>Table1[[#This Row],[APU
(units)]]*(1+Table1[[#This Row],[APU Trend]])^2</f>
        <v>14.580000000000002</v>
      </c>
      <c r="I1364" s="55">
        <f>Table1[[#This Row],[APU
(units)]]*(1+Table1[[#This Row],[APU Trend]])^3</f>
        <v>13.122000000000002</v>
      </c>
      <c r="J1364" s="55">
        <f>Table1[[#This Row],[APU
(units)]]*(1+Table1[[#This Row],[APU Trend]])^4</f>
        <v>11.809800000000003</v>
      </c>
      <c r="K1364" s="55">
        <f>Table1[[#This Row],[APU
(units)]]*(1+Table1[[#This Row],[APU Trend]])^5</f>
        <v>10.628820000000003</v>
      </c>
      <c r="L1364" s="55">
        <f>Table1[[#This Row],[APU
(units)]]*(1+Table1[[#This Row],[APU Trend]])^6</f>
        <v>9.5659380000000027</v>
      </c>
      <c r="M1364" s="55">
        <f>Table1[[#This Row],[APU
(units)]]*(1+Table1[[#This Row],[APU Trend]])^7</f>
        <v>8.6093442000000024</v>
      </c>
      <c r="N1364" s="55">
        <f>Table1[[#This Row],[APU
(units)]]*(1+Table1[[#This Row],[APU Trend]])^8</f>
        <v>7.7484097800000029</v>
      </c>
      <c r="O1364" s="55">
        <f>Table1[[#This Row],[APU
(units)]]*(1+Table1[[#This Row],[APU Trend]])^9</f>
        <v>6.9735688020000026</v>
      </c>
      <c r="P1364" s="55">
        <f>Table1[[#This Row],[APU
(units)]]*(1+Table1[[#This Row],[APU Trend]])^10</f>
        <v>6.2762119218000025</v>
      </c>
      <c r="Q1364" s="55">
        <f>Table1[[#This Row],[APU
(units)]]*(1+Table1[[#This Row],[APU Trend]])^11</f>
        <v>5.6485907296200031</v>
      </c>
      <c r="R1364" s="55">
        <f>SUM(Table1[[#This Row],[Oct]:[September]])</f>
        <v>129.16268343342003</v>
      </c>
      <c r="S1364" s="55">
        <f>Table1[[#This Row],[On-Hand Stock ($)]]*Table1[[#This Row],[APU Trend]]</f>
        <v>-11.754351612952973</v>
      </c>
      <c r="T1364" s="87">
        <v>-0.1</v>
      </c>
      <c r="U1364" s="87" t="b">
        <f>IF(AND(Table1[[#This Row],[INVENTROY SIZING]]&lt;0,Table1[[#This Row],[Lead Time (days)]]&lt;30),TRUE,FALSE)</f>
        <v>1</v>
      </c>
      <c r="V1364" s="28">
        <v>0.85</v>
      </c>
      <c r="W1364" s="28">
        <f>1.65+SQRT((30)*Table1[[#This Row],[Demand variability (COV)]])+(V1364*Table1[[#This Row],[APU
(units)]])^2</f>
        <v>239.87521462562705</v>
      </c>
      <c r="X1364" s="28">
        <f>(Table1[[#This Row],[INVENTORY IN UNITS ON HAND]]-W1364)*Table1[[#This Row],[Std. Price ($)]]</f>
        <v>-34134.046000341623</v>
      </c>
      <c r="Y1364" s="28">
        <v>0.56999999999999995</v>
      </c>
      <c r="Z1364" s="28">
        <v>2</v>
      </c>
    </row>
    <row r="1365" spans="1:26" x14ac:dyDescent="0.15">
      <c r="A1365" s="31">
        <v>12028.399636776143</v>
      </c>
      <c r="B1365" s="32">
        <v>33.9162508</v>
      </c>
      <c r="C1365" s="32">
        <v>24.835147166940001</v>
      </c>
      <c r="D1365" s="32">
        <f>C1365/Table1[[#This Row],[Std. Price ($)]]</f>
        <v>0.73224918972883646</v>
      </c>
      <c r="E1365" s="28">
        <v>34</v>
      </c>
      <c r="F1365" s="28">
        <f>Table1[[#This Row],[APU
(units)]]*(1+Table1[[#This Row],[APU Trend]])^0</f>
        <v>34</v>
      </c>
      <c r="G1365" s="28">
        <f>Table1[[#This Row],[APU
(units)]]*(1+Table1[[#This Row],[APU Trend]])^1</f>
        <v>54.400000000000006</v>
      </c>
      <c r="H1365" s="28">
        <f>Table1[[#This Row],[APU
(units)]]*(1+Table1[[#This Row],[APU Trend]])^2</f>
        <v>87.04000000000002</v>
      </c>
      <c r="I1365" s="55">
        <f>Table1[[#This Row],[APU
(units)]]*(1+Table1[[#This Row],[APU Trend]])^3</f>
        <v>139.26400000000004</v>
      </c>
      <c r="J1365" s="55">
        <f>Table1[[#This Row],[APU
(units)]]*(1+Table1[[#This Row],[APU Trend]])^4</f>
        <v>222.8224000000001</v>
      </c>
      <c r="K1365" s="55">
        <f>Table1[[#This Row],[APU
(units)]]*(1+Table1[[#This Row],[APU Trend]])^5</f>
        <v>356.5158400000002</v>
      </c>
      <c r="L1365" s="55">
        <f>Table1[[#This Row],[APU
(units)]]*(1+Table1[[#This Row],[APU Trend]])^6</f>
        <v>570.42534400000034</v>
      </c>
      <c r="M1365" s="55">
        <f>Table1[[#This Row],[APU
(units)]]*(1+Table1[[#This Row],[APU Trend]])^7</f>
        <v>912.6805504000007</v>
      </c>
      <c r="N1365" s="55">
        <f>Table1[[#This Row],[APU
(units)]]*(1+Table1[[#This Row],[APU Trend]])^8</f>
        <v>1460.2888806400013</v>
      </c>
      <c r="O1365" s="55">
        <f>Table1[[#This Row],[APU
(units)]]*(1+Table1[[#This Row],[APU Trend]])^9</f>
        <v>2336.4622090240023</v>
      </c>
      <c r="P1365" s="55">
        <f>Table1[[#This Row],[APU
(units)]]*(1+Table1[[#This Row],[APU Trend]])^10</f>
        <v>3738.3395344384039</v>
      </c>
      <c r="Q1365" s="55">
        <f>Table1[[#This Row],[APU
(units)]]*(1+Table1[[#This Row],[APU Trend]])^11</f>
        <v>5981.3432551014466</v>
      </c>
      <c r="R1365" s="55">
        <f>SUM(Table1[[#This Row],[Oct]:[September]])</f>
        <v>15893.582013603856</v>
      </c>
      <c r="S1365" s="55">
        <f>Table1[[#This Row],[On-Hand Stock ($)]]*Table1[[#This Row],[APU Trend]]</f>
        <v>14.901088300164</v>
      </c>
      <c r="T1365" s="87">
        <v>0.6</v>
      </c>
      <c r="U1365" s="87" t="b">
        <f>IF(AND(Table1[[#This Row],[INVENTROY SIZING]]&lt;0,Table1[[#This Row],[Lead Time (days)]]&lt;30),TRUE,FALSE)</f>
        <v>0</v>
      </c>
      <c r="V1365" s="28">
        <v>1</v>
      </c>
      <c r="W1365" s="28">
        <f>1.65+SQRT((30)*Table1[[#This Row],[Demand variability (COV)]])+(V1365*Table1[[#This Row],[APU
(units)]])^2</f>
        <v>1160.3886127875257</v>
      </c>
      <c r="X1365" s="28">
        <f>(Table1[[#This Row],[INVENTORY IN UNITS ON HAND]]-W1365)*Table1[[#This Row],[Std. Price ($)]]</f>
        <v>-39331.196069598867</v>
      </c>
      <c r="Y1365" s="28">
        <v>0.25</v>
      </c>
      <c r="Z1365" s="28">
        <v>2</v>
      </c>
    </row>
    <row r="1366" spans="1:26" x14ac:dyDescent="0.15">
      <c r="A1366" s="31">
        <v>92084.200104618503</v>
      </c>
      <c r="B1366" s="32">
        <v>189.0261509</v>
      </c>
      <c r="C1366" s="32">
        <v>475.27027388456395</v>
      </c>
      <c r="D1366" s="32">
        <f>C1366/Table1[[#This Row],[Std. Price ($)]]</f>
        <v>2.514309642457857</v>
      </c>
      <c r="E1366" s="28">
        <v>26</v>
      </c>
      <c r="F1366" s="28">
        <f>Table1[[#This Row],[APU
(units)]]*(1+Table1[[#This Row],[APU Trend]])^0</f>
        <v>26</v>
      </c>
      <c r="G1366" s="28">
        <f>Table1[[#This Row],[APU
(units)]]*(1+Table1[[#This Row],[APU Trend]])^1</f>
        <v>23.400000000000002</v>
      </c>
      <c r="H1366" s="28">
        <f>Table1[[#This Row],[APU
(units)]]*(1+Table1[[#This Row],[APU Trend]])^2</f>
        <v>21.060000000000002</v>
      </c>
      <c r="I1366" s="55">
        <f>Table1[[#This Row],[APU
(units)]]*(1+Table1[[#This Row],[APU Trend]])^3</f>
        <v>18.954000000000001</v>
      </c>
      <c r="J1366" s="55">
        <f>Table1[[#This Row],[APU
(units)]]*(1+Table1[[#This Row],[APU Trend]])^4</f>
        <v>17.058600000000002</v>
      </c>
      <c r="K1366" s="55">
        <f>Table1[[#This Row],[APU
(units)]]*(1+Table1[[#This Row],[APU Trend]])^5</f>
        <v>15.352740000000004</v>
      </c>
      <c r="L1366" s="55">
        <f>Table1[[#This Row],[APU
(units)]]*(1+Table1[[#This Row],[APU Trend]])^6</f>
        <v>13.817466000000005</v>
      </c>
      <c r="M1366" s="55">
        <f>Table1[[#This Row],[APU
(units)]]*(1+Table1[[#This Row],[APU Trend]])^7</f>
        <v>12.435719400000004</v>
      </c>
      <c r="N1366" s="55">
        <f>Table1[[#This Row],[APU
(units)]]*(1+Table1[[#This Row],[APU Trend]])^8</f>
        <v>11.192147460000005</v>
      </c>
      <c r="O1366" s="55">
        <f>Table1[[#This Row],[APU
(units)]]*(1+Table1[[#This Row],[APU Trend]])^9</f>
        <v>10.072932714000004</v>
      </c>
      <c r="P1366" s="55">
        <f>Table1[[#This Row],[APU
(units)]]*(1+Table1[[#This Row],[APU Trend]])^10</f>
        <v>9.0656394426000038</v>
      </c>
      <c r="Q1366" s="55">
        <f>Table1[[#This Row],[APU
(units)]]*(1+Table1[[#This Row],[APU Trend]])^11</f>
        <v>8.1590754983400053</v>
      </c>
      <c r="R1366" s="55">
        <f>SUM(Table1[[#This Row],[Oct]:[September]])</f>
        <v>186.56832051494004</v>
      </c>
      <c r="S1366" s="55">
        <f>Table1[[#This Row],[On-Hand Stock ($)]]*Table1[[#This Row],[APU Trend]]</f>
        <v>-47.527027388456396</v>
      </c>
      <c r="T1366" s="87">
        <v>-0.1</v>
      </c>
      <c r="U1366" s="87" t="b">
        <f>IF(AND(Table1[[#This Row],[INVENTROY SIZING]]&lt;0,Table1[[#This Row],[Lead Time (days)]]&lt;30),TRUE,FALSE)</f>
        <v>1</v>
      </c>
      <c r="V1366" s="28">
        <v>0.7</v>
      </c>
      <c r="W1366" s="28">
        <f>1.65+SQRT((30)*Table1[[#This Row],[Demand variability (COV)]])+(V1366*Table1[[#This Row],[APU
(units)]])^2</f>
        <v>337.72735464897909</v>
      </c>
      <c r="X1366" s="28">
        <f>(Table1[[#This Row],[INVENTORY IN UNITS ON HAND]]-W1366)*Table1[[#This Row],[Std. Price ($)]]</f>
        <v>-63364.031629051169</v>
      </c>
      <c r="Y1366" s="28">
        <v>0.78</v>
      </c>
      <c r="Z1366" s="28">
        <v>3</v>
      </c>
    </row>
    <row r="1367" spans="1:26" x14ac:dyDescent="0.15">
      <c r="A1367" s="31">
        <v>1132.4168292373815</v>
      </c>
      <c r="B1367" s="32">
        <v>370.85030260000002</v>
      </c>
      <c r="C1367" s="32">
        <v>600.69256166553487</v>
      </c>
      <c r="D1367" s="32">
        <f>C1367/Table1[[#This Row],[Std. Price ($)]]</f>
        <v>1.6197709896800145</v>
      </c>
      <c r="E1367" s="28">
        <v>18</v>
      </c>
      <c r="F1367" s="28">
        <f>Table1[[#This Row],[APU
(units)]]*(1+Table1[[#This Row],[APU Trend]])^0</f>
        <v>18</v>
      </c>
      <c r="G1367" s="28">
        <f>Table1[[#This Row],[APU
(units)]]*(1+Table1[[#This Row],[APU Trend]])^1</f>
        <v>21.599999999999998</v>
      </c>
      <c r="H1367" s="28">
        <f>Table1[[#This Row],[APU
(units)]]*(1+Table1[[#This Row],[APU Trend]])^2</f>
        <v>25.919999999999998</v>
      </c>
      <c r="I1367" s="55">
        <f>Table1[[#This Row],[APU
(units)]]*(1+Table1[[#This Row],[APU Trend]])^3</f>
        <v>31.103999999999999</v>
      </c>
      <c r="J1367" s="55">
        <f>Table1[[#This Row],[APU
(units)]]*(1+Table1[[#This Row],[APU Trend]])^4</f>
        <v>37.324799999999996</v>
      </c>
      <c r="K1367" s="55">
        <f>Table1[[#This Row],[APU
(units)]]*(1+Table1[[#This Row],[APU Trend]])^5</f>
        <v>44.789760000000001</v>
      </c>
      <c r="L1367" s="55">
        <f>Table1[[#This Row],[APU
(units)]]*(1+Table1[[#This Row],[APU Trend]])^6</f>
        <v>53.747711999999993</v>
      </c>
      <c r="M1367" s="55">
        <f>Table1[[#This Row],[APU
(units)]]*(1+Table1[[#This Row],[APU Trend]])^7</f>
        <v>64.497254399999989</v>
      </c>
      <c r="N1367" s="55">
        <f>Table1[[#This Row],[APU
(units)]]*(1+Table1[[#This Row],[APU Trend]])^8</f>
        <v>77.396705279999992</v>
      </c>
      <c r="O1367" s="55">
        <f>Table1[[#This Row],[APU
(units)]]*(1+Table1[[#This Row],[APU Trend]])^9</f>
        <v>92.876046335999987</v>
      </c>
      <c r="P1367" s="55">
        <f>Table1[[#This Row],[APU
(units)]]*(1+Table1[[#This Row],[APU Trend]])^10</f>
        <v>111.45125560319998</v>
      </c>
      <c r="Q1367" s="55">
        <f>Table1[[#This Row],[APU
(units)]]*(1+Table1[[#This Row],[APU Trend]])^11</f>
        <v>133.74150672383999</v>
      </c>
      <c r="R1367" s="55">
        <f>SUM(Table1[[#This Row],[Oct]:[September]])</f>
        <v>712.44904034303988</v>
      </c>
      <c r="S1367" s="55">
        <f>Table1[[#This Row],[On-Hand Stock ($)]]*Table1[[#This Row],[APU Trend]]</f>
        <v>120.13851233310697</v>
      </c>
      <c r="T1367" s="87">
        <v>0.2</v>
      </c>
      <c r="U1367" s="87" t="b">
        <f>IF(AND(Table1[[#This Row],[INVENTROY SIZING]]&lt;0,Table1[[#This Row],[Lead Time (days)]]&lt;30),TRUE,FALSE)</f>
        <v>0</v>
      </c>
      <c r="V1367" s="28">
        <v>1</v>
      </c>
      <c r="W1367" s="28">
        <f>1.65+SQRT((30)*Table1[[#This Row],[Demand variability (COV)]])+(V1367*Table1[[#This Row],[APU
(units)]])^2</f>
        <v>330.48735464897914</v>
      </c>
      <c r="X1367" s="28">
        <f>(Table1[[#This Row],[INVENTORY IN UNITS ON HAND]]-W1367)*Table1[[#This Row],[Std. Price ($)]]</f>
        <v>-121960.64291538189</v>
      </c>
      <c r="Y1367" s="28">
        <v>0.78</v>
      </c>
      <c r="Z1367" s="28">
        <v>3</v>
      </c>
    </row>
    <row r="1368" spans="1:26" x14ac:dyDescent="0.15">
      <c r="A1368" s="31">
        <v>93549.10259043824</v>
      </c>
      <c r="B1368" s="32">
        <v>114.79456400000001</v>
      </c>
      <c r="C1368" s="32">
        <v>412.26277899628809</v>
      </c>
      <c r="D1368" s="32">
        <f>C1368/Table1[[#This Row],[Std. Price ($)]]</f>
        <v>3.5913092452381985</v>
      </c>
      <c r="E1368" s="28">
        <v>34</v>
      </c>
      <c r="F1368" s="28">
        <f>Table1[[#This Row],[APU
(units)]]*(1+Table1[[#This Row],[APU Trend]])^0</f>
        <v>34</v>
      </c>
      <c r="G1368" s="28">
        <f>Table1[[#This Row],[APU
(units)]]*(1+Table1[[#This Row],[APU Trend]])^1</f>
        <v>74.800000000000011</v>
      </c>
      <c r="H1368" s="28">
        <f>Table1[[#This Row],[APU
(units)]]*(1+Table1[[#This Row],[APU Trend]])^2</f>
        <v>164.56000000000003</v>
      </c>
      <c r="I1368" s="55">
        <f>Table1[[#This Row],[APU
(units)]]*(1+Table1[[#This Row],[APU Trend]])^3</f>
        <v>362.0320000000001</v>
      </c>
      <c r="J1368" s="55">
        <f>Table1[[#This Row],[APU
(units)]]*(1+Table1[[#This Row],[APU Trend]])^4</f>
        <v>796.47040000000027</v>
      </c>
      <c r="K1368" s="55">
        <f>Table1[[#This Row],[APU
(units)]]*(1+Table1[[#This Row],[APU Trend]])^5</f>
        <v>1752.2348800000007</v>
      </c>
      <c r="L1368" s="55">
        <f>Table1[[#This Row],[APU
(units)]]*(1+Table1[[#This Row],[APU Trend]])^6</f>
        <v>3854.9167360000019</v>
      </c>
      <c r="M1368" s="55">
        <f>Table1[[#This Row],[APU
(units)]]*(1+Table1[[#This Row],[APU Trend]])^7</f>
        <v>8480.8168192000048</v>
      </c>
      <c r="N1368" s="55">
        <f>Table1[[#This Row],[APU
(units)]]*(1+Table1[[#This Row],[APU Trend]])^8</f>
        <v>18657.797002240011</v>
      </c>
      <c r="O1368" s="55">
        <f>Table1[[#This Row],[APU
(units)]]*(1+Table1[[#This Row],[APU Trend]])^9</f>
        <v>41047.153404928024</v>
      </c>
      <c r="P1368" s="55">
        <f>Table1[[#This Row],[APU
(units)]]*(1+Table1[[#This Row],[APU Trend]])^10</f>
        <v>90303.737490841668</v>
      </c>
      <c r="Q1368" s="55">
        <f>Table1[[#This Row],[APU
(units)]]*(1+Table1[[#This Row],[APU Trend]])^11</f>
        <v>198668.22247985168</v>
      </c>
      <c r="R1368" s="55">
        <f>SUM(Table1[[#This Row],[Oct]:[September]])</f>
        <v>364196.74121306138</v>
      </c>
      <c r="S1368" s="55">
        <f>Table1[[#This Row],[On-Hand Stock ($)]]*Table1[[#This Row],[APU Trend]]</f>
        <v>494.71533479554569</v>
      </c>
      <c r="T1368" s="87">
        <v>1.2</v>
      </c>
      <c r="U1368" s="87" t="b">
        <f>IF(AND(Table1[[#This Row],[INVENTROY SIZING]]&lt;0,Table1[[#This Row],[Lead Time (days)]]&lt;30),TRUE,FALSE)</f>
        <v>0</v>
      </c>
      <c r="V1368" s="28">
        <v>1</v>
      </c>
      <c r="W1368" s="28">
        <f>1.65+SQRT((30)*Table1[[#This Row],[Demand variability (COV)]])+(V1368*Table1[[#This Row],[APU
(units)]])^2</f>
        <v>1162.1666359162546</v>
      </c>
      <c r="X1368" s="28">
        <f>(Table1[[#This Row],[INVENTORY IN UNITS ON HAND]]-W1368)*Table1[[#This Row],[Std. Price ($)]]</f>
        <v>-132998.14948635691</v>
      </c>
      <c r="Y1368" s="28">
        <v>0.68</v>
      </c>
      <c r="Z1368" s="28">
        <v>4</v>
      </c>
    </row>
    <row r="1369" spans="1:26" x14ac:dyDescent="0.15">
      <c r="A1369" s="31">
        <v>59794.467886728649</v>
      </c>
      <c r="B1369" s="32">
        <v>91.83925760000001</v>
      </c>
      <c r="C1369" s="32">
        <v>4901.5798090077878</v>
      </c>
      <c r="D1369" s="32">
        <f>C1369/Table1[[#This Row],[Std. Price ($)]]</f>
        <v>53.371291723157256</v>
      </c>
      <c r="E1369" s="28">
        <v>26</v>
      </c>
      <c r="F1369" s="28">
        <f>Table1[[#This Row],[APU
(units)]]*(1+Table1[[#This Row],[APU Trend]])^0</f>
        <v>26</v>
      </c>
      <c r="G1369" s="28">
        <f>Table1[[#This Row],[APU
(units)]]*(1+Table1[[#This Row],[APU Trend]])^1</f>
        <v>31.2</v>
      </c>
      <c r="H1369" s="28">
        <f>Table1[[#This Row],[APU
(units)]]*(1+Table1[[#This Row],[APU Trend]])^2</f>
        <v>37.44</v>
      </c>
      <c r="I1369" s="55">
        <f>Table1[[#This Row],[APU
(units)]]*(1+Table1[[#This Row],[APU Trend]])^3</f>
        <v>44.927999999999997</v>
      </c>
      <c r="J1369" s="55">
        <f>Table1[[#This Row],[APU
(units)]]*(1+Table1[[#This Row],[APU Trend]])^4</f>
        <v>53.913599999999995</v>
      </c>
      <c r="K1369" s="55">
        <f>Table1[[#This Row],[APU
(units)]]*(1+Table1[[#This Row],[APU Trend]])^5</f>
        <v>64.69632</v>
      </c>
      <c r="L1369" s="55">
        <f>Table1[[#This Row],[APU
(units)]]*(1+Table1[[#This Row],[APU Trend]])^6</f>
        <v>77.635583999999994</v>
      </c>
      <c r="M1369" s="55">
        <f>Table1[[#This Row],[APU
(units)]]*(1+Table1[[#This Row],[APU Trend]])^7</f>
        <v>93.162700799999996</v>
      </c>
      <c r="N1369" s="55">
        <f>Table1[[#This Row],[APU
(units)]]*(1+Table1[[#This Row],[APU Trend]])^8</f>
        <v>111.79524095999999</v>
      </c>
      <c r="O1369" s="55">
        <f>Table1[[#This Row],[APU
(units)]]*(1+Table1[[#This Row],[APU Trend]])^9</f>
        <v>134.15428915199999</v>
      </c>
      <c r="P1369" s="55">
        <f>Table1[[#This Row],[APU
(units)]]*(1+Table1[[#This Row],[APU Trend]])^10</f>
        <v>160.98514698239998</v>
      </c>
      <c r="Q1369" s="55">
        <f>Table1[[#This Row],[APU
(units)]]*(1+Table1[[#This Row],[APU Trend]])^11</f>
        <v>193.18217637887997</v>
      </c>
      <c r="R1369" s="55">
        <f>SUM(Table1[[#This Row],[Oct]:[September]])</f>
        <v>1029.0930582732799</v>
      </c>
      <c r="S1369" s="55">
        <f>Table1[[#This Row],[On-Hand Stock ($)]]*Table1[[#This Row],[APU Trend]]</f>
        <v>980.31596180155759</v>
      </c>
      <c r="T1369" s="87">
        <v>0.2</v>
      </c>
      <c r="U1369" s="87" t="b">
        <f>IF(AND(Table1[[#This Row],[INVENTROY SIZING]]&lt;0,Table1[[#This Row],[Lead Time (days)]]&lt;30),TRUE,FALSE)</f>
        <v>0</v>
      </c>
      <c r="V1369" s="28">
        <v>1</v>
      </c>
      <c r="W1369" s="28">
        <f>1.65+SQRT((30)*Table1[[#This Row],[Demand variability (COV)]])+(V1369*Table1[[#This Row],[APU
(units)]])^2</f>
        <v>683.28914887194867</v>
      </c>
      <c r="X1369" s="28">
        <f>(Table1[[#This Row],[INVENTORY IN UNITS ON HAND]]-W1369)*Table1[[#This Row],[Std. Price ($)]]</f>
        <v>-57851.188349527867</v>
      </c>
      <c r="Y1369" s="28">
        <v>1.06</v>
      </c>
      <c r="Z1369" s="28">
        <v>50</v>
      </c>
    </row>
    <row r="1370" spans="1:26" x14ac:dyDescent="0.15">
      <c r="A1370" s="31">
        <v>27931.151597590666</v>
      </c>
      <c r="B1370" s="32">
        <v>10.029071800000001</v>
      </c>
      <c r="C1370" s="32">
        <v>202.96604134895668</v>
      </c>
      <c r="D1370" s="32">
        <f>C1370/Table1[[#This Row],[Std. Price ($)]]</f>
        <v>20.237769296751537</v>
      </c>
      <c r="E1370" s="28">
        <v>26</v>
      </c>
      <c r="F1370" s="28">
        <f>Table1[[#This Row],[APU
(units)]]*(1+Table1[[#This Row],[APU Trend]])^0</f>
        <v>26</v>
      </c>
      <c r="G1370" s="28">
        <f>Table1[[#This Row],[APU
(units)]]*(1+Table1[[#This Row],[APU Trend]])^1</f>
        <v>20.8</v>
      </c>
      <c r="H1370" s="28">
        <f>Table1[[#This Row],[APU
(units)]]*(1+Table1[[#This Row],[APU Trend]])^2</f>
        <v>16.640000000000004</v>
      </c>
      <c r="I1370" s="55">
        <f>Table1[[#This Row],[APU
(units)]]*(1+Table1[[#This Row],[APU Trend]])^3</f>
        <v>13.312000000000003</v>
      </c>
      <c r="J1370" s="55">
        <f>Table1[[#This Row],[APU
(units)]]*(1+Table1[[#This Row],[APU Trend]])^4</f>
        <v>10.649600000000005</v>
      </c>
      <c r="K1370" s="55">
        <f>Table1[[#This Row],[APU
(units)]]*(1+Table1[[#This Row],[APU Trend]])^5</f>
        <v>8.5196800000000046</v>
      </c>
      <c r="L1370" s="55">
        <f>Table1[[#This Row],[APU
(units)]]*(1+Table1[[#This Row],[APU Trend]])^6</f>
        <v>6.815744000000004</v>
      </c>
      <c r="M1370" s="55">
        <f>Table1[[#This Row],[APU
(units)]]*(1+Table1[[#This Row],[APU Trend]])^7</f>
        <v>5.4525952000000038</v>
      </c>
      <c r="N1370" s="55">
        <f>Table1[[#This Row],[APU
(units)]]*(1+Table1[[#This Row],[APU Trend]])^8</f>
        <v>4.3620761600000035</v>
      </c>
      <c r="O1370" s="55">
        <f>Table1[[#This Row],[APU
(units)]]*(1+Table1[[#This Row],[APU Trend]])^9</f>
        <v>3.4896609280000033</v>
      </c>
      <c r="P1370" s="55">
        <f>Table1[[#This Row],[APU
(units)]]*(1+Table1[[#This Row],[APU Trend]])^10</f>
        <v>2.7917287424000028</v>
      </c>
      <c r="Q1370" s="55">
        <f>Table1[[#This Row],[APU
(units)]]*(1+Table1[[#This Row],[APU Trend]])^11</f>
        <v>2.2333829939200025</v>
      </c>
      <c r="R1370" s="55">
        <f>SUM(Table1[[#This Row],[Oct]:[September]])</f>
        <v>121.06646802432003</v>
      </c>
      <c r="S1370" s="55">
        <f>Table1[[#This Row],[On-Hand Stock ($)]]*Table1[[#This Row],[APU Trend]]</f>
        <v>-40.59320826979134</v>
      </c>
      <c r="T1370" s="87">
        <v>-0.2</v>
      </c>
      <c r="U1370" s="87" t="b">
        <f>IF(AND(Table1[[#This Row],[INVENTROY SIZING]]&lt;0,Table1[[#This Row],[Lead Time (days)]]&lt;30),TRUE,FALSE)</f>
        <v>1</v>
      </c>
      <c r="V1370" s="28">
        <v>1</v>
      </c>
      <c r="W1370" s="28">
        <f>1.65+SQRT((30)*Table1[[#This Row],[Demand variability (COV)]])+(V1370*Table1[[#This Row],[APU
(units)]])^2</f>
        <v>683.3683913821983</v>
      </c>
      <c r="X1370" s="28">
        <f>(Table1[[#This Row],[INVENTORY IN UNITS ON HAND]]-W1370)*Table1[[#This Row],[Std. Price ($)]]</f>
        <v>-6650.5846216736109</v>
      </c>
      <c r="Y1370" s="28">
        <v>1.0900000000000001</v>
      </c>
      <c r="Z1370" s="28">
        <v>17</v>
      </c>
    </row>
    <row r="1371" spans="1:26" x14ac:dyDescent="0.15">
      <c r="A1371" s="31">
        <v>35673.965577735202</v>
      </c>
      <c r="B1371" s="32">
        <v>53.802704000000006</v>
      </c>
      <c r="C1371" s="32">
        <v>107.12321071908129</v>
      </c>
      <c r="D1371" s="32">
        <f>C1371/Table1[[#This Row],[Std. Price ($)]]</f>
        <v>1.9910376757101516</v>
      </c>
      <c r="E1371" s="28">
        <v>18</v>
      </c>
      <c r="F1371" s="28">
        <f>Table1[[#This Row],[APU
(units)]]*(1+Table1[[#This Row],[APU Trend]])^0</f>
        <v>18</v>
      </c>
      <c r="G1371" s="28">
        <f>Table1[[#This Row],[APU
(units)]]*(1+Table1[[#This Row],[APU Trend]])^1</f>
        <v>32.4</v>
      </c>
      <c r="H1371" s="28">
        <f>Table1[[#This Row],[APU
(units)]]*(1+Table1[[#This Row],[APU Trend]])^2</f>
        <v>58.320000000000007</v>
      </c>
      <c r="I1371" s="55">
        <f>Table1[[#This Row],[APU
(units)]]*(1+Table1[[#This Row],[APU Trend]])^3</f>
        <v>104.97600000000001</v>
      </c>
      <c r="J1371" s="55">
        <f>Table1[[#This Row],[APU
(units)]]*(1+Table1[[#This Row],[APU Trend]])^4</f>
        <v>188.95680000000004</v>
      </c>
      <c r="K1371" s="55">
        <f>Table1[[#This Row],[APU
(units)]]*(1+Table1[[#This Row],[APU Trend]])^5</f>
        <v>340.12224000000009</v>
      </c>
      <c r="L1371" s="55">
        <f>Table1[[#This Row],[APU
(units)]]*(1+Table1[[#This Row],[APU Trend]])^6</f>
        <v>612.22003200000017</v>
      </c>
      <c r="M1371" s="55">
        <f>Table1[[#This Row],[APU
(units)]]*(1+Table1[[#This Row],[APU Trend]])^7</f>
        <v>1101.9960576000003</v>
      </c>
      <c r="N1371" s="55">
        <f>Table1[[#This Row],[APU
(units)]]*(1+Table1[[#This Row],[APU Trend]])^8</f>
        <v>1983.5929036800007</v>
      </c>
      <c r="O1371" s="55">
        <f>Table1[[#This Row],[APU
(units)]]*(1+Table1[[#This Row],[APU Trend]])^9</f>
        <v>3570.4672266240013</v>
      </c>
      <c r="P1371" s="55">
        <f>Table1[[#This Row],[APU
(units)]]*(1+Table1[[#This Row],[APU Trend]])^10</f>
        <v>6426.8410079232026</v>
      </c>
      <c r="Q1371" s="55">
        <f>Table1[[#This Row],[APU
(units)]]*(1+Table1[[#This Row],[APU Trend]])^11</f>
        <v>11568.313814261766</v>
      </c>
      <c r="R1371" s="55">
        <f>SUM(Table1[[#This Row],[Oct]:[September]])</f>
        <v>26006.206082088975</v>
      </c>
      <c r="S1371" s="55">
        <f>Table1[[#This Row],[On-Hand Stock ($)]]*Table1[[#This Row],[APU Trend]]</f>
        <v>85.698568575265028</v>
      </c>
      <c r="T1371" s="87">
        <v>0.8</v>
      </c>
      <c r="U1371" s="87" t="b">
        <f>IF(AND(Table1[[#This Row],[INVENTROY SIZING]]&lt;0,Table1[[#This Row],[Lead Time (days)]]&lt;30),TRUE,FALSE)</f>
        <v>0</v>
      </c>
      <c r="V1371" s="28">
        <v>0.87</v>
      </c>
      <c r="W1371" s="28">
        <f>1.65+SQRT((30)*Table1[[#This Row],[Demand variability (COV)]])+(V1371*Table1[[#This Row],[APU
(units)]])^2</f>
        <v>251.43532526643094</v>
      </c>
      <c r="X1371" s="28">
        <f>(Table1[[#This Row],[INVENTORY IN UNITS ON HAND]]-W1371)*Table1[[#This Row],[Std. Price ($)]]</f>
        <v>-13420.777169734425</v>
      </c>
      <c r="Y1371" s="28">
        <v>0.69</v>
      </c>
      <c r="Z1371" s="28">
        <v>4</v>
      </c>
    </row>
    <row r="1372" spans="1:26" x14ac:dyDescent="0.15">
      <c r="A1372" s="31">
        <v>67973.732569916509</v>
      </c>
      <c r="B1372" s="32">
        <v>281.7155138</v>
      </c>
      <c r="C1372" s="32">
        <v>8936.993401995469</v>
      </c>
      <c r="D1372" s="32">
        <f>C1372/Table1[[#This Row],[Std. Price ($)]]</f>
        <v>31.723469117643848</v>
      </c>
      <c r="E1372" s="28">
        <v>26</v>
      </c>
      <c r="F1372" s="28">
        <f>Table1[[#This Row],[APU
(units)]]*(1+Table1[[#This Row],[APU Trend]])^0</f>
        <v>26</v>
      </c>
      <c r="G1372" s="28">
        <f>Table1[[#This Row],[APU
(units)]]*(1+Table1[[#This Row],[APU Trend]])^1</f>
        <v>15.6</v>
      </c>
      <c r="H1372" s="28">
        <f>Table1[[#This Row],[APU
(units)]]*(1+Table1[[#This Row],[APU Trend]])^2</f>
        <v>9.36</v>
      </c>
      <c r="I1372" s="55">
        <f>Table1[[#This Row],[APU
(units)]]*(1+Table1[[#This Row],[APU Trend]])^3</f>
        <v>5.6159999999999997</v>
      </c>
      <c r="J1372" s="55">
        <f>Table1[[#This Row],[APU
(units)]]*(1+Table1[[#This Row],[APU Trend]])^4</f>
        <v>3.3695999999999997</v>
      </c>
      <c r="K1372" s="55">
        <f>Table1[[#This Row],[APU
(units)]]*(1+Table1[[#This Row],[APU Trend]])^5</f>
        <v>2.02176</v>
      </c>
      <c r="L1372" s="55">
        <f>Table1[[#This Row],[APU
(units)]]*(1+Table1[[#This Row],[APU Trend]])^6</f>
        <v>1.2130559999999999</v>
      </c>
      <c r="M1372" s="55">
        <f>Table1[[#This Row],[APU
(units)]]*(1+Table1[[#This Row],[APU Trend]])^7</f>
        <v>0.72783359999999997</v>
      </c>
      <c r="N1372" s="55">
        <f>Table1[[#This Row],[APU
(units)]]*(1+Table1[[#This Row],[APU Trend]])^8</f>
        <v>0.43670015999999995</v>
      </c>
      <c r="O1372" s="55">
        <f>Table1[[#This Row],[APU
(units)]]*(1+Table1[[#This Row],[APU Trend]])^9</f>
        <v>0.26202009599999998</v>
      </c>
      <c r="P1372" s="55">
        <f>Table1[[#This Row],[APU
(units)]]*(1+Table1[[#This Row],[APU Trend]])^10</f>
        <v>0.15721205759999998</v>
      </c>
      <c r="Q1372" s="55">
        <f>Table1[[#This Row],[APU
(units)]]*(1+Table1[[#This Row],[APU Trend]])^11</f>
        <v>9.4327234559999987E-2</v>
      </c>
      <c r="R1372" s="55">
        <f>SUM(Table1[[#This Row],[Oct]:[September]])</f>
        <v>64.858509148159996</v>
      </c>
      <c r="S1372" s="55">
        <f>Table1[[#This Row],[On-Hand Stock ($)]]*Table1[[#This Row],[APU Trend]]</f>
        <v>-3574.7973607981876</v>
      </c>
      <c r="T1372" s="87">
        <v>-0.4</v>
      </c>
      <c r="U1372" s="87" t="b">
        <f>IF(AND(Table1[[#This Row],[INVENTROY SIZING]]&lt;0,Table1[[#This Row],[Lead Time (days)]]&lt;30),TRUE,FALSE)</f>
        <v>1</v>
      </c>
      <c r="V1372" s="28">
        <v>1</v>
      </c>
      <c r="W1372" s="28">
        <f>1.65+SQRT((30)*Table1[[#This Row],[Demand variability (COV)]])+(V1372*Table1[[#This Row],[APU
(units)]])^2</f>
        <v>683.82251974480437</v>
      </c>
      <c r="X1372" s="28">
        <f>(Table1[[#This Row],[INVENTORY IN UNITS ON HAND]]-W1372)*Table1[[#This Row],[Std. Price ($)]]</f>
        <v>-183706.41909592273</v>
      </c>
      <c r="Y1372" s="28">
        <v>1.27</v>
      </c>
      <c r="Z1372" s="28">
        <v>25</v>
      </c>
    </row>
    <row r="1373" spans="1:26" x14ac:dyDescent="0.15">
      <c r="A1373" s="31">
        <v>64792.186909990254</v>
      </c>
      <c r="B1373" s="32">
        <v>25.083949499999999</v>
      </c>
      <c r="C1373" s="32">
        <v>1288.757319398273</v>
      </c>
      <c r="D1373" s="32">
        <f>C1373/Table1[[#This Row],[Std. Price ($)]]</f>
        <v>51.377767261023749</v>
      </c>
      <c r="E1373" s="28">
        <v>34</v>
      </c>
      <c r="F1373" s="28">
        <f>Table1[[#This Row],[APU
(units)]]*(1+Table1[[#This Row],[APU Trend]])^0</f>
        <v>34</v>
      </c>
      <c r="G1373" s="28">
        <f>Table1[[#This Row],[APU
(units)]]*(1+Table1[[#This Row],[APU Trend]])^1</f>
        <v>51</v>
      </c>
      <c r="H1373" s="28">
        <f>Table1[[#This Row],[APU
(units)]]*(1+Table1[[#This Row],[APU Trend]])^2</f>
        <v>76.5</v>
      </c>
      <c r="I1373" s="55">
        <f>Table1[[#This Row],[APU
(units)]]*(1+Table1[[#This Row],[APU Trend]])^3</f>
        <v>114.75</v>
      </c>
      <c r="J1373" s="55">
        <f>Table1[[#This Row],[APU
(units)]]*(1+Table1[[#This Row],[APU Trend]])^4</f>
        <v>172.125</v>
      </c>
      <c r="K1373" s="55">
        <f>Table1[[#This Row],[APU
(units)]]*(1+Table1[[#This Row],[APU Trend]])^5</f>
        <v>258.1875</v>
      </c>
      <c r="L1373" s="55">
        <f>Table1[[#This Row],[APU
(units)]]*(1+Table1[[#This Row],[APU Trend]])^6</f>
        <v>387.28125</v>
      </c>
      <c r="M1373" s="55">
        <f>Table1[[#This Row],[APU
(units)]]*(1+Table1[[#This Row],[APU Trend]])^7</f>
        <v>580.921875</v>
      </c>
      <c r="N1373" s="55">
        <f>Table1[[#This Row],[APU
(units)]]*(1+Table1[[#This Row],[APU Trend]])^8</f>
        <v>871.3828125</v>
      </c>
      <c r="O1373" s="55">
        <f>Table1[[#This Row],[APU
(units)]]*(1+Table1[[#This Row],[APU Trend]])^9</f>
        <v>1307.07421875</v>
      </c>
      <c r="P1373" s="55">
        <f>Table1[[#This Row],[APU
(units)]]*(1+Table1[[#This Row],[APU Trend]])^10</f>
        <v>1960.611328125</v>
      </c>
      <c r="Q1373" s="55">
        <f>Table1[[#This Row],[APU
(units)]]*(1+Table1[[#This Row],[APU Trend]])^11</f>
        <v>2940.9169921875</v>
      </c>
      <c r="R1373" s="55">
        <f>SUM(Table1[[#This Row],[Oct]:[September]])</f>
        <v>8754.7509765625</v>
      </c>
      <c r="S1373" s="55">
        <f>Table1[[#This Row],[On-Hand Stock ($)]]*Table1[[#This Row],[APU Trend]]</f>
        <v>644.37865969913651</v>
      </c>
      <c r="T1373" s="87">
        <v>0.5</v>
      </c>
      <c r="U1373" s="87" t="b">
        <f>IF(AND(Table1[[#This Row],[INVENTROY SIZING]]&lt;0,Table1[[#This Row],[Lead Time (days)]]&lt;30),TRUE,FALSE)</f>
        <v>0</v>
      </c>
      <c r="V1373" s="28">
        <v>0.85</v>
      </c>
      <c r="W1373" s="28">
        <f>1.65+SQRT((30)*Table1[[#This Row],[Demand variability (COV)]])+(V1373*Table1[[#This Row],[APU
(units)]])^2</f>
        <v>842.70807660688536</v>
      </c>
      <c r="X1373" s="28">
        <f>(Table1[[#This Row],[INVENTORY IN UNITS ON HAND]]-W1373)*Table1[[#This Row],[Std. Price ($)]]</f>
        <v>-19849.68951745097</v>
      </c>
      <c r="Y1373" s="28">
        <v>1.1399999999999999</v>
      </c>
      <c r="Z1373" s="28">
        <v>28</v>
      </c>
    </row>
    <row r="1374" spans="1:26" x14ac:dyDescent="0.15">
      <c r="A1374" s="31">
        <v>54367.236005453931</v>
      </c>
      <c r="B1374" s="32">
        <v>22.456602</v>
      </c>
      <c r="C1374" s="32">
        <v>384.93288934551009</v>
      </c>
      <c r="D1374" s="32">
        <f>C1374/Table1[[#This Row],[Std. Price ($)]]</f>
        <v>17.141190343290141</v>
      </c>
      <c r="E1374" s="28">
        <v>18</v>
      </c>
      <c r="F1374" s="28">
        <f>Table1[[#This Row],[APU
(units)]]*(1+Table1[[#This Row],[APU Trend]])^0</f>
        <v>18</v>
      </c>
      <c r="G1374" s="28">
        <f>Table1[[#This Row],[APU
(units)]]*(1+Table1[[#This Row],[APU Trend]])^1</f>
        <v>32.4</v>
      </c>
      <c r="H1374" s="28">
        <f>Table1[[#This Row],[APU
(units)]]*(1+Table1[[#This Row],[APU Trend]])^2</f>
        <v>58.320000000000007</v>
      </c>
      <c r="I1374" s="55">
        <f>Table1[[#This Row],[APU
(units)]]*(1+Table1[[#This Row],[APU Trend]])^3</f>
        <v>104.97600000000001</v>
      </c>
      <c r="J1374" s="55">
        <f>Table1[[#This Row],[APU
(units)]]*(1+Table1[[#This Row],[APU Trend]])^4</f>
        <v>188.95680000000004</v>
      </c>
      <c r="K1374" s="55">
        <f>Table1[[#This Row],[APU
(units)]]*(1+Table1[[#This Row],[APU Trend]])^5</f>
        <v>340.12224000000009</v>
      </c>
      <c r="L1374" s="55">
        <f>Table1[[#This Row],[APU
(units)]]*(1+Table1[[#This Row],[APU Trend]])^6</f>
        <v>612.22003200000017</v>
      </c>
      <c r="M1374" s="55">
        <f>Table1[[#This Row],[APU
(units)]]*(1+Table1[[#This Row],[APU Trend]])^7</f>
        <v>1101.9960576000003</v>
      </c>
      <c r="N1374" s="55">
        <f>Table1[[#This Row],[APU
(units)]]*(1+Table1[[#This Row],[APU Trend]])^8</f>
        <v>1983.5929036800007</v>
      </c>
      <c r="O1374" s="55">
        <f>Table1[[#This Row],[APU
(units)]]*(1+Table1[[#This Row],[APU Trend]])^9</f>
        <v>3570.4672266240013</v>
      </c>
      <c r="P1374" s="55">
        <f>Table1[[#This Row],[APU
(units)]]*(1+Table1[[#This Row],[APU Trend]])^10</f>
        <v>6426.8410079232026</v>
      </c>
      <c r="Q1374" s="55">
        <f>Table1[[#This Row],[APU
(units)]]*(1+Table1[[#This Row],[APU Trend]])^11</f>
        <v>11568.313814261766</v>
      </c>
      <c r="R1374" s="55">
        <f>SUM(Table1[[#This Row],[Oct]:[September]])</f>
        <v>26006.206082088975</v>
      </c>
      <c r="S1374" s="55">
        <f>Table1[[#This Row],[On-Hand Stock ($)]]*Table1[[#This Row],[APU Trend]]</f>
        <v>307.94631147640808</v>
      </c>
      <c r="T1374" s="87">
        <v>0.8</v>
      </c>
      <c r="U1374" s="87" t="b">
        <f>IF(AND(Table1[[#This Row],[INVENTROY SIZING]]&lt;0,Table1[[#This Row],[Lead Time (days)]]&lt;30),TRUE,FALSE)</f>
        <v>0</v>
      </c>
      <c r="V1374" s="28">
        <v>1</v>
      </c>
      <c r="W1374" s="28">
        <f>1.65+SQRT((30)*Table1[[#This Row],[Demand variability (COV)]])+(V1374*Table1[[#This Row],[APU
(units)]])^2</f>
        <v>332.59982014155764</v>
      </c>
      <c r="X1374" s="28">
        <f>(Table1[[#This Row],[INVENTORY IN UNITS ON HAND]]-W1374)*Table1[[#This Row],[Std. Price ($)]]</f>
        <v>-7084.1288968450335</v>
      </c>
      <c r="Y1374" s="28">
        <v>1.61</v>
      </c>
      <c r="Z1374" s="28">
        <v>15</v>
      </c>
    </row>
    <row r="1375" spans="1:26" x14ac:dyDescent="0.15">
      <c r="A1375" s="31">
        <v>32416.583463629377</v>
      </c>
      <c r="B1375" s="32">
        <v>28.194087700000001</v>
      </c>
      <c r="C1375" s="32">
        <v>1211.9328980726132</v>
      </c>
      <c r="D1375" s="32">
        <f>C1375/Table1[[#This Row],[Std. Price ($)]]</f>
        <v>42.985356042310002</v>
      </c>
      <c r="E1375" s="28">
        <v>26</v>
      </c>
      <c r="F1375" s="28">
        <f>Table1[[#This Row],[APU
(units)]]*(1+Table1[[#This Row],[APU Trend]])^0</f>
        <v>26</v>
      </c>
      <c r="G1375" s="28">
        <f>Table1[[#This Row],[APU
(units)]]*(1+Table1[[#This Row],[APU Trend]])^1</f>
        <v>7.8000000000000007</v>
      </c>
      <c r="H1375" s="28">
        <f>Table1[[#This Row],[APU
(units)]]*(1+Table1[[#This Row],[APU Trend]])^2</f>
        <v>2.3400000000000007</v>
      </c>
      <c r="I1375" s="55">
        <f>Table1[[#This Row],[APU
(units)]]*(1+Table1[[#This Row],[APU Trend]])^3</f>
        <v>0.70200000000000029</v>
      </c>
      <c r="J1375" s="55">
        <f>Table1[[#This Row],[APU
(units)]]*(1+Table1[[#This Row],[APU Trend]])^4</f>
        <v>0.21060000000000012</v>
      </c>
      <c r="K1375" s="55">
        <f>Table1[[#This Row],[APU
(units)]]*(1+Table1[[#This Row],[APU Trend]])^5</f>
        <v>6.3180000000000042E-2</v>
      </c>
      <c r="L1375" s="55">
        <f>Table1[[#This Row],[APU
(units)]]*(1+Table1[[#This Row],[APU Trend]])^6</f>
        <v>1.8954000000000016E-2</v>
      </c>
      <c r="M1375" s="55">
        <f>Table1[[#This Row],[APU
(units)]]*(1+Table1[[#This Row],[APU Trend]])^7</f>
        <v>5.6862000000000058E-3</v>
      </c>
      <c r="N1375" s="55">
        <f>Table1[[#This Row],[APU
(units)]]*(1+Table1[[#This Row],[APU Trend]])^8</f>
        <v>1.7058600000000017E-3</v>
      </c>
      <c r="O1375" s="55">
        <f>Table1[[#This Row],[APU
(units)]]*(1+Table1[[#This Row],[APU Trend]])^9</f>
        <v>5.1175800000000061E-4</v>
      </c>
      <c r="P1375" s="55">
        <f>Table1[[#This Row],[APU
(units)]]*(1+Table1[[#This Row],[APU Trend]])^10</f>
        <v>1.535274000000002E-4</v>
      </c>
      <c r="Q1375" s="55">
        <f>Table1[[#This Row],[APU
(units)]]*(1+Table1[[#This Row],[APU Trend]])^11</f>
        <v>4.6058220000000068E-5</v>
      </c>
      <c r="R1375" s="55">
        <f>SUM(Table1[[#This Row],[Oct]:[September]])</f>
        <v>37.142837403620007</v>
      </c>
      <c r="S1375" s="55">
        <f>Table1[[#This Row],[On-Hand Stock ($)]]*Table1[[#This Row],[APU Trend]]</f>
        <v>-848.35302865082917</v>
      </c>
      <c r="T1375" s="87">
        <v>-0.7</v>
      </c>
      <c r="U1375" s="87" t="b">
        <f>IF(AND(Table1[[#This Row],[INVENTROY SIZING]]&lt;0,Table1[[#This Row],[Lead Time (days)]]&lt;30),TRUE,FALSE)</f>
        <v>1</v>
      </c>
      <c r="V1375" s="28">
        <v>0.85</v>
      </c>
      <c r="W1375" s="28">
        <f>1.65+SQRT((30)*Table1[[#This Row],[Demand variability (COV)]])+(V1375*Table1[[#This Row],[APU
(units)]])^2</f>
        <v>497.4896702484026</v>
      </c>
      <c r="X1375" s="28">
        <f>(Table1[[#This Row],[INVENTORY IN UNITS ON HAND]]-W1375)*Table1[[#This Row],[Std. Price ($)]]</f>
        <v>-12814.33449475493</v>
      </c>
      <c r="Y1375" s="28">
        <v>1.84</v>
      </c>
      <c r="Z1375" s="28">
        <v>28</v>
      </c>
    </row>
    <row r="1376" spans="1:26" x14ac:dyDescent="0.15">
      <c r="A1376" s="31">
        <v>78607.598909309847</v>
      </c>
      <c r="B1376" s="32">
        <v>25.083949499999999</v>
      </c>
      <c r="C1376" s="32">
        <v>1122.7303816832543</v>
      </c>
      <c r="D1376" s="32">
        <f>C1376/Table1[[#This Row],[Std. Price ($)]]</f>
        <v>44.758915723508949</v>
      </c>
      <c r="E1376" s="28">
        <v>34</v>
      </c>
      <c r="F1376" s="28">
        <f>Table1[[#This Row],[APU
(units)]]*(1+Table1[[#This Row],[APU Trend]])^0</f>
        <v>34</v>
      </c>
      <c r="G1376" s="28">
        <f>Table1[[#This Row],[APU
(units)]]*(1+Table1[[#This Row],[APU Trend]])^1</f>
        <v>74.800000000000011</v>
      </c>
      <c r="H1376" s="28">
        <f>Table1[[#This Row],[APU
(units)]]*(1+Table1[[#This Row],[APU Trend]])^2</f>
        <v>164.56000000000003</v>
      </c>
      <c r="I1376" s="55">
        <f>Table1[[#This Row],[APU
(units)]]*(1+Table1[[#This Row],[APU Trend]])^3</f>
        <v>362.0320000000001</v>
      </c>
      <c r="J1376" s="55">
        <f>Table1[[#This Row],[APU
(units)]]*(1+Table1[[#This Row],[APU Trend]])^4</f>
        <v>796.47040000000027</v>
      </c>
      <c r="K1376" s="55">
        <f>Table1[[#This Row],[APU
(units)]]*(1+Table1[[#This Row],[APU Trend]])^5</f>
        <v>1752.2348800000007</v>
      </c>
      <c r="L1376" s="55">
        <f>Table1[[#This Row],[APU
(units)]]*(1+Table1[[#This Row],[APU Trend]])^6</f>
        <v>3854.9167360000019</v>
      </c>
      <c r="M1376" s="55">
        <f>Table1[[#This Row],[APU
(units)]]*(1+Table1[[#This Row],[APU Trend]])^7</f>
        <v>8480.8168192000048</v>
      </c>
      <c r="N1376" s="55">
        <f>Table1[[#This Row],[APU
(units)]]*(1+Table1[[#This Row],[APU Trend]])^8</f>
        <v>18657.797002240011</v>
      </c>
      <c r="O1376" s="55">
        <f>Table1[[#This Row],[APU
(units)]]*(1+Table1[[#This Row],[APU Trend]])^9</f>
        <v>41047.153404928024</v>
      </c>
      <c r="P1376" s="55">
        <f>Table1[[#This Row],[APU
(units)]]*(1+Table1[[#This Row],[APU Trend]])^10</f>
        <v>90303.737490841668</v>
      </c>
      <c r="Q1376" s="55">
        <f>Table1[[#This Row],[APU
(units)]]*(1+Table1[[#This Row],[APU Trend]])^11</f>
        <v>198668.22247985168</v>
      </c>
      <c r="R1376" s="55">
        <f>SUM(Table1[[#This Row],[Oct]:[September]])</f>
        <v>364196.74121306138</v>
      </c>
      <c r="S1376" s="55">
        <f>Table1[[#This Row],[On-Hand Stock ($)]]*Table1[[#This Row],[APU Trend]]</f>
        <v>1347.2764580199052</v>
      </c>
      <c r="T1376" s="87">
        <v>1.2</v>
      </c>
      <c r="U1376" s="87" t="b">
        <f>IF(AND(Table1[[#This Row],[INVENTROY SIZING]]&lt;0,Table1[[#This Row],[Lead Time (days)]]&lt;30),TRUE,FALSE)</f>
        <v>0</v>
      </c>
      <c r="V1376" s="28">
        <v>0.85</v>
      </c>
      <c r="W1376" s="28">
        <f>1.65+SQRT((30)*Table1[[#This Row],[Demand variability (COV)]])+(V1376*Table1[[#This Row],[APU
(units)]])^2</f>
        <v>843.45545297913634</v>
      </c>
      <c r="X1376" s="28">
        <f>(Table1[[#This Row],[INVENTORY IN UNITS ON HAND]]-W1376)*Table1[[#This Row],[Std. Price ($)]]</f>
        <v>-20034.463606345027</v>
      </c>
      <c r="Y1376" s="28">
        <v>1.45</v>
      </c>
      <c r="Z1376" s="28">
        <v>28</v>
      </c>
    </row>
    <row r="1377" spans="1:26" x14ac:dyDescent="0.15">
      <c r="A1377" s="31">
        <v>41576.820152948945</v>
      </c>
      <c r="B1377" s="32">
        <v>206.10307130000001</v>
      </c>
      <c r="C1377" s="32">
        <v>3110.3484559393228</v>
      </c>
      <c r="D1377" s="32">
        <f>C1377/Table1[[#This Row],[Std. Price ($)]]</f>
        <v>15.09122807496621</v>
      </c>
      <c r="E1377" s="28">
        <v>18</v>
      </c>
      <c r="F1377" s="28">
        <f>Table1[[#This Row],[APU
(units)]]*(1+Table1[[#This Row],[APU Trend]])^0</f>
        <v>18</v>
      </c>
      <c r="G1377" s="28">
        <f>Table1[[#This Row],[APU
(units)]]*(1+Table1[[#This Row],[APU Trend]])^1</f>
        <v>27</v>
      </c>
      <c r="H1377" s="28">
        <f>Table1[[#This Row],[APU
(units)]]*(1+Table1[[#This Row],[APU Trend]])^2</f>
        <v>40.5</v>
      </c>
      <c r="I1377" s="55">
        <f>Table1[[#This Row],[APU
(units)]]*(1+Table1[[#This Row],[APU Trend]])^3</f>
        <v>60.75</v>
      </c>
      <c r="J1377" s="55">
        <f>Table1[[#This Row],[APU
(units)]]*(1+Table1[[#This Row],[APU Trend]])^4</f>
        <v>91.125</v>
      </c>
      <c r="K1377" s="55">
        <f>Table1[[#This Row],[APU
(units)]]*(1+Table1[[#This Row],[APU Trend]])^5</f>
        <v>136.6875</v>
      </c>
      <c r="L1377" s="55">
        <f>Table1[[#This Row],[APU
(units)]]*(1+Table1[[#This Row],[APU Trend]])^6</f>
        <v>205.03125</v>
      </c>
      <c r="M1377" s="55">
        <f>Table1[[#This Row],[APU
(units)]]*(1+Table1[[#This Row],[APU Trend]])^7</f>
        <v>307.546875</v>
      </c>
      <c r="N1377" s="55">
        <f>Table1[[#This Row],[APU
(units)]]*(1+Table1[[#This Row],[APU Trend]])^8</f>
        <v>461.3203125</v>
      </c>
      <c r="O1377" s="55">
        <f>Table1[[#This Row],[APU
(units)]]*(1+Table1[[#This Row],[APU Trend]])^9</f>
        <v>691.98046875</v>
      </c>
      <c r="P1377" s="55">
        <f>Table1[[#This Row],[APU
(units)]]*(1+Table1[[#This Row],[APU Trend]])^10</f>
        <v>1037.970703125</v>
      </c>
      <c r="Q1377" s="55">
        <f>Table1[[#This Row],[APU
(units)]]*(1+Table1[[#This Row],[APU Trend]])^11</f>
        <v>1556.9560546875</v>
      </c>
      <c r="R1377" s="55">
        <f>SUM(Table1[[#This Row],[Oct]:[September]])</f>
        <v>4634.8681640625</v>
      </c>
      <c r="S1377" s="55">
        <f>Table1[[#This Row],[On-Hand Stock ($)]]*Table1[[#This Row],[APU Trend]]</f>
        <v>1555.1742279696614</v>
      </c>
      <c r="T1377" s="87">
        <v>0.5</v>
      </c>
      <c r="U1377" s="87" t="b">
        <f>IF(AND(Table1[[#This Row],[INVENTROY SIZING]]&lt;0,Table1[[#This Row],[Lead Time (days)]]&lt;30),TRUE,FALSE)</f>
        <v>0</v>
      </c>
      <c r="V1377" s="28">
        <v>1</v>
      </c>
      <c r="W1377" s="28">
        <f>1.65+SQRT((30)*Table1[[#This Row],[Demand variability (COV)]])+(V1377*Table1[[#This Row],[APU
(units)]])^2</f>
        <v>334.69986187739903</v>
      </c>
      <c r="X1377" s="28">
        <f>(Table1[[#This Row],[INVENTORY IN UNITS ON HAND]]-W1377)*Table1[[#This Row],[Std. Price ($)]]</f>
        <v>-65872.321040678406</v>
      </c>
      <c r="Y1377" s="28">
        <v>2.73</v>
      </c>
      <c r="Z1377" s="28">
        <v>8</v>
      </c>
    </row>
    <row r="1378" spans="1:26" x14ac:dyDescent="0.15">
      <c r="A1378" s="31">
        <v>93388.694417346938</v>
      </c>
      <c r="B1378" s="32">
        <v>12.147571900000001</v>
      </c>
      <c r="C1378" s="32">
        <v>134.05563119494448</v>
      </c>
      <c r="D1378" s="32">
        <f>C1378/Table1[[#This Row],[Std. Price ($)]]</f>
        <v>11.035590675939483</v>
      </c>
      <c r="E1378" s="28">
        <v>26</v>
      </c>
      <c r="F1378" s="28">
        <f>Table1[[#This Row],[APU
(units)]]*(1+Table1[[#This Row],[APU Trend]])^0</f>
        <v>26</v>
      </c>
      <c r="G1378" s="28">
        <f>Table1[[#This Row],[APU
(units)]]*(1+Table1[[#This Row],[APU Trend]])^1</f>
        <v>39</v>
      </c>
      <c r="H1378" s="28">
        <f>Table1[[#This Row],[APU
(units)]]*(1+Table1[[#This Row],[APU Trend]])^2</f>
        <v>58.5</v>
      </c>
      <c r="I1378" s="55">
        <f>Table1[[#This Row],[APU
(units)]]*(1+Table1[[#This Row],[APU Trend]])^3</f>
        <v>87.75</v>
      </c>
      <c r="J1378" s="55">
        <f>Table1[[#This Row],[APU
(units)]]*(1+Table1[[#This Row],[APU Trend]])^4</f>
        <v>131.625</v>
      </c>
      <c r="K1378" s="55">
        <f>Table1[[#This Row],[APU
(units)]]*(1+Table1[[#This Row],[APU Trend]])^5</f>
        <v>197.4375</v>
      </c>
      <c r="L1378" s="55">
        <f>Table1[[#This Row],[APU
(units)]]*(1+Table1[[#This Row],[APU Trend]])^6</f>
        <v>296.15625</v>
      </c>
      <c r="M1378" s="55">
        <f>Table1[[#This Row],[APU
(units)]]*(1+Table1[[#This Row],[APU Trend]])^7</f>
        <v>444.234375</v>
      </c>
      <c r="N1378" s="55">
        <f>Table1[[#This Row],[APU
(units)]]*(1+Table1[[#This Row],[APU Trend]])^8</f>
        <v>666.3515625</v>
      </c>
      <c r="O1378" s="55">
        <f>Table1[[#This Row],[APU
(units)]]*(1+Table1[[#This Row],[APU Trend]])^9</f>
        <v>999.52734375</v>
      </c>
      <c r="P1378" s="55">
        <f>Table1[[#This Row],[APU
(units)]]*(1+Table1[[#This Row],[APU Trend]])^10</f>
        <v>1499.291015625</v>
      </c>
      <c r="Q1378" s="55">
        <f>Table1[[#This Row],[APU
(units)]]*(1+Table1[[#This Row],[APU Trend]])^11</f>
        <v>2248.9365234375</v>
      </c>
      <c r="R1378" s="55">
        <f>SUM(Table1[[#This Row],[Oct]:[September]])</f>
        <v>6694.8095703125</v>
      </c>
      <c r="S1378" s="55">
        <f>Table1[[#This Row],[On-Hand Stock ($)]]*Table1[[#This Row],[APU Trend]]</f>
        <v>67.027815597472241</v>
      </c>
      <c r="T1378" s="87">
        <v>0.5</v>
      </c>
      <c r="U1378" s="87" t="b">
        <f>IF(AND(Table1[[#This Row],[INVENTROY SIZING]]&lt;0,Table1[[#This Row],[Lead Time (days)]]&lt;30),TRUE,FALSE)</f>
        <v>0</v>
      </c>
      <c r="V1378" s="28">
        <v>0.85</v>
      </c>
      <c r="W1378" s="28">
        <f>1.65+SQRT((30)*Table1[[#This Row],[Demand variability (COV)]])+(V1378*Table1[[#This Row],[APU
(units)]])^2</f>
        <v>495.56454357780905</v>
      </c>
      <c r="X1378" s="28">
        <f>(Table1[[#This Row],[INVENTORY IN UNITS ON HAND]]-W1378)*Table1[[#This Row],[Std. Price ($)]]</f>
        <v>-5885.8502930071745</v>
      </c>
      <c r="Y1378" s="28">
        <v>1.01</v>
      </c>
      <c r="Z1378" s="28">
        <v>10</v>
      </c>
    </row>
    <row r="1379" spans="1:26" x14ac:dyDescent="0.15">
      <c r="A1379" s="31">
        <v>94298.917169730703</v>
      </c>
      <c r="B1379" s="32">
        <v>22.8865686</v>
      </c>
      <c r="C1379" s="32">
        <v>373.04414627860911</v>
      </c>
      <c r="D1379" s="32">
        <f>C1379/Table1[[#This Row],[Std. Price ($)]]</f>
        <v>16.299697556173147</v>
      </c>
      <c r="E1379" s="28">
        <v>18</v>
      </c>
      <c r="F1379" s="28">
        <f>Table1[[#This Row],[APU
(units)]]*(1+Table1[[#This Row],[APU Trend]])^0</f>
        <v>18</v>
      </c>
      <c r="G1379" s="28">
        <f>Table1[[#This Row],[APU
(units)]]*(1+Table1[[#This Row],[APU Trend]])^1</f>
        <v>21.599999999999998</v>
      </c>
      <c r="H1379" s="28">
        <f>Table1[[#This Row],[APU
(units)]]*(1+Table1[[#This Row],[APU Trend]])^2</f>
        <v>25.919999999999998</v>
      </c>
      <c r="I1379" s="55">
        <f>Table1[[#This Row],[APU
(units)]]*(1+Table1[[#This Row],[APU Trend]])^3</f>
        <v>31.103999999999999</v>
      </c>
      <c r="J1379" s="55">
        <f>Table1[[#This Row],[APU
(units)]]*(1+Table1[[#This Row],[APU Trend]])^4</f>
        <v>37.324799999999996</v>
      </c>
      <c r="K1379" s="55">
        <f>Table1[[#This Row],[APU
(units)]]*(1+Table1[[#This Row],[APU Trend]])^5</f>
        <v>44.789760000000001</v>
      </c>
      <c r="L1379" s="55">
        <f>Table1[[#This Row],[APU
(units)]]*(1+Table1[[#This Row],[APU Trend]])^6</f>
        <v>53.747711999999993</v>
      </c>
      <c r="M1379" s="55">
        <f>Table1[[#This Row],[APU
(units)]]*(1+Table1[[#This Row],[APU Trend]])^7</f>
        <v>64.497254399999989</v>
      </c>
      <c r="N1379" s="55">
        <f>Table1[[#This Row],[APU
(units)]]*(1+Table1[[#This Row],[APU Trend]])^8</f>
        <v>77.396705279999992</v>
      </c>
      <c r="O1379" s="55">
        <f>Table1[[#This Row],[APU
(units)]]*(1+Table1[[#This Row],[APU Trend]])^9</f>
        <v>92.876046335999987</v>
      </c>
      <c r="P1379" s="55">
        <f>Table1[[#This Row],[APU
(units)]]*(1+Table1[[#This Row],[APU Trend]])^10</f>
        <v>111.45125560319998</v>
      </c>
      <c r="Q1379" s="55">
        <f>Table1[[#This Row],[APU
(units)]]*(1+Table1[[#This Row],[APU Trend]])^11</f>
        <v>133.74150672383999</v>
      </c>
      <c r="R1379" s="55">
        <f>SUM(Table1[[#This Row],[Oct]:[September]])</f>
        <v>712.44904034303988</v>
      </c>
      <c r="S1379" s="55">
        <f>Table1[[#This Row],[On-Hand Stock ($)]]*Table1[[#This Row],[APU Trend]]</f>
        <v>74.60882925572183</v>
      </c>
      <c r="T1379" s="87">
        <v>0.2</v>
      </c>
      <c r="U1379" s="87" t="b">
        <f>IF(AND(Table1[[#This Row],[INVENTROY SIZING]]&lt;0,Table1[[#This Row],[Lead Time (days)]]&lt;30),TRUE,FALSE)</f>
        <v>0</v>
      </c>
      <c r="V1379" s="28">
        <v>0.85</v>
      </c>
      <c r="W1379" s="28">
        <f>1.65+SQRT((30)*Table1[[#This Row],[Demand variability (COV)]])+(V1379*Table1[[#This Row],[APU
(units)]])^2</f>
        <v>241.13444158370444</v>
      </c>
      <c r="X1379" s="28">
        <f>(Table1[[#This Row],[INVENTORY IN UNITS ON HAND]]-W1379)*Table1[[#This Row],[Std. Price ($)]]</f>
        <v>-5145.6957928495349</v>
      </c>
      <c r="Y1379" s="28">
        <v>0.97</v>
      </c>
      <c r="Z1379" s="28">
        <v>23</v>
      </c>
    </row>
    <row r="1380" spans="1:26" x14ac:dyDescent="0.15">
      <c r="A1380" s="31">
        <v>42600.178949081426</v>
      </c>
      <c r="B1380" s="32">
        <v>25.083949499999999</v>
      </c>
      <c r="C1380" s="32">
        <v>1589.4163022005375</v>
      </c>
      <c r="D1380" s="32">
        <f>C1380/Table1[[#This Row],[Std. Price ($)]]</f>
        <v>63.363877454805817</v>
      </c>
      <c r="E1380" s="28">
        <v>42</v>
      </c>
      <c r="F1380" s="28">
        <f>Table1[[#This Row],[APU
(units)]]*(1+Table1[[#This Row],[APU Trend]])^0</f>
        <v>42</v>
      </c>
      <c r="G1380" s="28">
        <f>Table1[[#This Row],[APU
(units)]]*(1+Table1[[#This Row],[APU Trend]])^1</f>
        <v>75.600000000000009</v>
      </c>
      <c r="H1380" s="28">
        <f>Table1[[#This Row],[APU
(units)]]*(1+Table1[[#This Row],[APU Trend]])^2</f>
        <v>136.08000000000001</v>
      </c>
      <c r="I1380" s="55">
        <f>Table1[[#This Row],[APU
(units)]]*(1+Table1[[#This Row],[APU Trend]])^3</f>
        <v>244.94400000000002</v>
      </c>
      <c r="J1380" s="55">
        <f>Table1[[#This Row],[APU
(units)]]*(1+Table1[[#This Row],[APU Trend]])^4</f>
        <v>440.89920000000006</v>
      </c>
      <c r="K1380" s="55">
        <f>Table1[[#This Row],[APU
(units)]]*(1+Table1[[#This Row],[APU Trend]])^5</f>
        <v>793.61856000000023</v>
      </c>
      <c r="L1380" s="55">
        <f>Table1[[#This Row],[APU
(units)]]*(1+Table1[[#This Row],[APU Trend]])^6</f>
        <v>1428.5134080000005</v>
      </c>
      <c r="M1380" s="55">
        <f>Table1[[#This Row],[APU
(units)]]*(1+Table1[[#This Row],[APU Trend]])^7</f>
        <v>2571.3241344000007</v>
      </c>
      <c r="N1380" s="55">
        <f>Table1[[#This Row],[APU
(units)]]*(1+Table1[[#This Row],[APU Trend]])^8</f>
        <v>4628.383441920002</v>
      </c>
      <c r="O1380" s="55">
        <f>Table1[[#This Row],[APU
(units)]]*(1+Table1[[#This Row],[APU Trend]])^9</f>
        <v>8331.0901954560031</v>
      </c>
      <c r="P1380" s="55">
        <f>Table1[[#This Row],[APU
(units)]]*(1+Table1[[#This Row],[APU Trend]])^10</f>
        <v>14995.962351820806</v>
      </c>
      <c r="Q1380" s="55">
        <f>Table1[[#This Row],[APU
(units)]]*(1+Table1[[#This Row],[APU Trend]])^11</f>
        <v>26992.732233277457</v>
      </c>
      <c r="R1380" s="55">
        <f>SUM(Table1[[#This Row],[Oct]:[September]])</f>
        <v>60681.147524874272</v>
      </c>
      <c r="S1380" s="55">
        <f>Table1[[#This Row],[On-Hand Stock ($)]]*Table1[[#This Row],[APU Trend]]</f>
        <v>1271.53304176043</v>
      </c>
      <c r="T1380" s="87">
        <v>0.8</v>
      </c>
      <c r="U1380" s="87" t="b">
        <f>IF(AND(Table1[[#This Row],[INVENTROY SIZING]]&lt;0,Table1[[#This Row],[Lead Time (days)]]&lt;30),TRUE,FALSE)</f>
        <v>0</v>
      </c>
      <c r="V1380" s="28">
        <v>0.85</v>
      </c>
      <c r="W1380" s="28">
        <f>1.65+SQRT((30)*Table1[[#This Row],[Demand variability (COV)]])+(V1380*Table1[[#This Row],[APU
(units)]])^2</f>
        <v>1283.2181353476744</v>
      </c>
      <c r="X1380" s="28">
        <f>(Table1[[#This Row],[INVENTORY IN UNITS ON HAND]]-W1380)*Table1[[#This Row],[Std. Price ($)]]</f>
        <v>-30598.762602344694</v>
      </c>
      <c r="Y1380" s="28">
        <v>1.67</v>
      </c>
      <c r="Z1380" s="28">
        <v>28</v>
      </c>
    </row>
    <row r="1381" spans="1:26" x14ac:dyDescent="0.15">
      <c r="A1381" s="31">
        <v>76119.657102985744</v>
      </c>
      <c r="B1381" s="32">
        <v>22.2893322</v>
      </c>
      <c r="C1381" s="32">
        <v>409.23317780113979</v>
      </c>
      <c r="D1381" s="32">
        <f>C1381/Table1[[#This Row],[Std. Price ($)]]</f>
        <v>18.360046596691657</v>
      </c>
      <c r="E1381" s="28">
        <v>18</v>
      </c>
      <c r="F1381" s="28">
        <f>Table1[[#This Row],[APU
(units)]]*(1+Table1[[#This Row],[APU Trend]])^0</f>
        <v>18</v>
      </c>
      <c r="G1381" s="28">
        <f>Table1[[#This Row],[APU
(units)]]*(1+Table1[[#This Row],[APU Trend]])^1</f>
        <v>21.599999999999998</v>
      </c>
      <c r="H1381" s="28">
        <f>Table1[[#This Row],[APU
(units)]]*(1+Table1[[#This Row],[APU Trend]])^2</f>
        <v>25.919999999999998</v>
      </c>
      <c r="I1381" s="55">
        <f>Table1[[#This Row],[APU
(units)]]*(1+Table1[[#This Row],[APU Trend]])^3</f>
        <v>31.103999999999999</v>
      </c>
      <c r="J1381" s="55">
        <f>Table1[[#This Row],[APU
(units)]]*(1+Table1[[#This Row],[APU Trend]])^4</f>
        <v>37.324799999999996</v>
      </c>
      <c r="K1381" s="55">
        <f>Table1[[#This Row],[APU
(units)]]*(1+Table1[[#This Row],[APU Trend]])^5</f>
        <v>44.789760000000001</v>
      </c>
      <c r="L1381" s="55">
        <f>Table1[[#This Row],[APU
(units)]]*(1+Table1[[#This Row],[APU Trend]])^6</f>
        <v>53.747711999999993</v>
      </c>
      <c r="M1381" s="55">
        <f>Table1[[#This Row],[APU
(units)]]*(1+Table1[[#This Row],[APU Trend]])^7</f>
        <v>64.497254399999989</v>
      </c>
      <c r="N1381" s="55">
        <f>Table1[[#This Row],[APU
(units)]]*(1+Table1[[#This Row],[APU Trend]])^8</f>
        <v>77.396705279999992</v>
      </c>
      <c r="O1381" s="55">
        <f>Table1[[#This Row],[APU
(units)]]*(1+Table1[[#This Row],[APU Trend]])^9</f>
        <v>92.876046335999987</v>
      </c>
      <c r="P1381" s="55">
        <f>Table1[[#This Row],[APU
(units)]]*(1+Table1[[#This Row],[APU Trend]])^10</f>
        <v>111.45125560319998</v>
      </c>
      <c r="Q1381" s="55">
        <f>Table1[[#This Row],[APU
(units)]]*(1+Table1[[#This Row],[APU Trend]])^11</f>
        <v>133.74150672383999</v>
      </c>
      <c r="R1381" s="55">
        <f>SUM(Table1[[#This Row],[Oct]:[September]])</f>
        <v>712.44904034303988</v>
      </c>
      <c r="S1381" s="55">
        <f>Table1[[#This Row],[On-Hand Stock ($)]]*Table1[[#This Row],[APU Trend]]</f>
        <v>81.846635560227966</v>
      </c>
      <c r="T1381" s="87">
        <v>0.2</v>
      </c>
      <c r="U1381" s="87" t="b">
        <f>IF(AND(Table1[[#This Row],[INVENTROY SIZING]]&lt;0,Table1[[#This Row],[Lead Time (days)]]&lt;30),TRUE,FALSE)</f>
        <v>0</v>
      </c>
      <c r="V1381" s="28">
        <v>0.85</v>
      </c>
      <c r="W1381" s="28">
        <f>1.65+SQRT((30)*Table1[[#This Row],[Demand variability (COV)]])+(V1381*Table1[[#This Row],[APU
(units)]])^2</f>
        <v>241.484562646538</v>
      </c>
      <c r="X1381" s="28">
        <f>(Table1[[#This Row],[INVENTORY IN UNITS ON HAND]]-W1381)*Table1[[#This Row],[Std. Price ($)]]</f>
        <v>-4973.2964601992571</v>
      </c>
      <c r="Y1381" s="28">
        <v>1.1000000000000001</v>
      </c>
      <c r="Z1381" s="28">
        <v>23</v>
      </c>
    </row>
    <row r="1382" spans="1:26" x14ac:dyDescent="0.15">
      <c r="A1382" s="31">
        <v>40362.314389682972</v>
      </c>
      <c r="B1382" s="32">
        <v>41.986879500000001</v>
      </c>
      <c r="C1382" s="32">
        <v>47.066165366577508</v>
      </c>
      <c r="D1382" s="32">
        <f>C1382/Table1[[#This Row],[Std. Price ($)]]</f>
        <v>1.1209731689295344</v>
      </c>
      <c r="E1382" s="28">
        <v>26</v>
      </c>
      <c r="F1382" s="28">
        <f>Table1[[#This Row],[APU
(units)]]*(1+Table1[[#This Row],[APU Trend]])^0</f>
        <v>26</v>
      </c>
      <c r="G1382" s="28">
        <f>Table1[[#This Row],[APU
(units)]]*(1+Table1[[#This Row],[APU Trend]])^1</f>
        <v>15.6</v>
      </c>
      <c r="H1382" s="28">
        <f>Table1[[#This Row],[APU
(units)]]*(1+Table1[[#This Row],[APU Trend]])^2</f>
        <v>9.36</v>
      </c>
      <c r="I1382" s="55">
        <f>Table1[[#This Row],[APU
(units)]]*(1+Table1[[#This Row],[APU Trend]])^3</f>
        <v>5.6159999999999997</v>
      </c>
      <c r="J1382" s="55">
        <f>Table1[[#This Row],[APU
(units)]]*(1+Table1[[#This Row],[APU Trend]])^4</f>
        <v>3.3695999999999997</v>
      </c>
      <c r="K1382" s="55">
        <f>Table1[[#This Row],[APU
(units)]]*(1+Table1[[#This Row],[APU Trend]])^5</f>
        <v>2.02176</v>
      </c>
      <c r="L1382" s="55">
        <f>Table1[[#This Row],[APU
(units)]]*(1+Table1[[#This Row],[APU Trend]])^6</f>
        <v>1.2130559999999999</v>
      </c>
      <c r="M1382" s="55">
        <f>Table1[[#This Row],[APU
(units)]]*(1+Table1[[#This Row],[APU Trend]])^7</f>
        <v>0.72783359999999997</v>
      </c>
      <c r="N1382" s="55">
        <f>Table1[[#This Row],[APU
(units)]]*(1+Table1[[#This Row],[APU Trend]])^8</f>
        <v>0.43670015999999995</v>
      </c>
      <c r="O1382" s="55">
        <f>Table1[[#This Row],[APU
(units)]]*(1+Table1[[#This Row],[APU Trend]])^9</f>
        <v>0.26202009599999998</v>
      </c>
      <c r="P1382" s="55">
        <f>Table1[[#This Row],[APU
(units)]]*(1+Table1[[#This Row],[APU Trend]])^10</f>
        <v>0.15721205759999998</v>
      </c>
      <c r="Q1382" s="55">
        <f>Table1[[#This Row],[APU
(units)]]*(1+Table1[[#This Row],[APU Trend]])^11</f>
        <v>9.4327234559999987E-2</v>
      </c>
      <c r="R1382" s="55">
        <f>SUM(Table1[[#This Row],[Oct]:[September]])</f>
        <v>64.858509148159996</v>
      </c>
      <c r="S1382" s="55">
        <f>Table1[[#This Row],[On-Hand Stock ($)]]*Table1[[#This Row],[APU Trend]]</f>
        <v>-18.826466146631002</v>
      </c>
      <c r="T1382" s="87">
        <v>-0.4</v>
      </c>
      <c r="U1382" s="87" t="b">
        <f>IF(AND(Table1[[#This Row],[INVENTROY SIZING]]&lt;0,Table1[[#This Row],[Lead Time (days)]]&lt;30),TRUE,FALSE)</f>
        <v>1</v>
      </c>
      <c r="V1382" s="28">
        <v>1</v>
      </c>
      <c r="W1382" s="28">
        <f>1.65+SQRT((30)*Table1[[#This Row],[Demand variability (COV)]])+(V1382*Table1[[#This Row],[APU
(units)]])^2</f>
        <v>680.89037034920398</v>
      </c>
      <c r="X1382" s="28">
        <f>(Table1[[#This Row],[INVENTORY IN UNITS ON HAND]]-W1382)*Table1[[#This Row],[Std. Price ($)]]</f>
        <v>-28541.395767195827</v>
      </c>
      <c r="Y1382" s="28">
        <v>0.35</v>
      </c>
      <c r="Z1382" s="28">
        <v>3</v>
      </c>
    </row>
    <row r="1383" spans="1:26" x14ac:dyDescent="0.15">
      <c r="A1383" s="31">
        <v>55607.847644114307</v>
      </c>
      <c r="B1383" s="32">
        <v>40.9050929</v>
      </c>
      <c r="C1383" s="32">
        <v>47.881832968470597</v>
      </c>
      <c r="D1383" s="32">
        <f>C1383/Table1[[#This Row],[Std. Price ($)]]</f>
        <v>1.1705592036064194</v>
      </c>
      <c r="E1383" s="28">
        <v>18</v>
      </c>
      <c r="F1383" s="28">
        <f>Table1[[#This Row],[APU
(units)]]*(1+Table1[[#This Row],[APU Trend]])^0</f>
        <v>18</v>
      </c>
      <c r="G1383" s="28">
        <f>Table1[[#This Row],[APU
(units)]]*(1+Table1[[#This Row],[APU Trend]])^1</f>
        <v>14.4</v>
      </c>
      <c r="H1383" s="28">
        <f>Table1[[#This Row],[APU
(units)]]*(1+Table1[[#This Row],[APU Trend]])^2</f>
        <v>11.520000000000003</v>
      </c>
      <c r="I1383" s="55">
        <f>Table1[[#This Row],[APU
(units)]]*(1+Table1[[#This Row],[APU Trend]])^3</f>
        <v>9.2160000000000029</v>
      </c>
      <c r="J1383" s="55">
        <f>Table1[[#This Row],[APU
(units)]]*(1+Table1[[#This Row],[APU Trend]])^4</f>
        <v>7.3728000000000034</v>
      </c>
      <c r="K1383" s="55">
        <f>Table1[[#This Row],[APU
(units)]]*(1+Table1[[#This Row],[APU Trend]])^5</f>
        <v>5.898240000000003</v>
      </c>
      <c r="L1383" s="55">
        <f>Table1[[#This Row],[APU
(units)]]*(1+Table1[[#This Row],[APU Trend]])^6</f>
        <v>4.7185920000000028</v>
      </c>
      <c r="M1383" s="55">
        <f>Table1[[#This Row],[APU
(units)]]*(1+Table1[[#This Row],[APU Trend]])^7</f>
        <v>3.7748736000000029</v>
      </c>
      <c r="N1383" s="55">
        <f>Table1[[#This Row],[APU
(units)]]*(1+Table1[[#This Row],[APU Trend]])^8</f>
        <v>3.0198988800000026</v>
      </c>
      <c r="O1383" s="55">
        <f>Table1[[#This Row],[APU
(units)]]*(1+Table1[[#This Row],[APU Trend]])^9</f>
        <v>2.4159191040000021</v>
      </c>
      <c r="P1383" s="55">
        <f>Table1[[#This Row],[APU
(units)]]*(1+Table1[[#This Row],[APU Trend]])^10</f>
        <v>1.932735283200002</v>
      </c>
      <c r="Q1383" s="55">
        <f>Table1[[#This Row],[APU
(units)]]*(1+Table1[[#This Row],[APU Trend]])^11</f>
        <v>1.5461882265600018</v>
      </c>
      <c r="R1383" s="55">
        <f>SUM(Table1[[#This Row],[Oct]:[September]])</f>
        <v>83.815247093760021</v>
      </c>
      <c r="S1383" s="55">
        <f>Table1[[#This Row],[On-Hand Stock ($)]]*Table1[[#This Row],[APU Trend]]</f>
        <v>-9.5763665936941198</v>
      </c>
      <c r="T1383" s="87">
        <v>-0.2</v>
      </c>
      <c r="U1383" s="87" t="b">
        <f>IF(AND(Table1[[#This Row],[INVENTROY SIZING]]&lt;0,Table1[[#This Row],[Lead Time (days)]]&lt;30),TRUE,FALSE)</f>
        <v>1</v>
      </c>
      <c r="V1383" s="28">
        <v>1</v>
      </c>
      <c r="W1383" s="28">
        <f>1.65+SQRT((30)*Table1[[#This Row],[Demand variability (COV)]])+(V1383*Table1[[#This Row],[APU
(units)]])^2</f>
        <v>329.67492235949965</v>
      </c>
      <c r="X1383" s="28">
        <f>(Table1[[#This Row],[INVENTORY IN UNITS ON HAND]]-W1383)*Table1[[#This Row],[Std. Price ($)]]</f>
        <v>-13437.501492947149</v>
      </c>
      <c r="Y1383" s="28">
        <v>0.54</v>
      </c>
      <c r="Z1383" s="28">
        <v>3</v>
      </c>
    </row>
    <row r="1384" spans="1:26" x14ac:dyDescent="0.15">
      <c r="A1384" s="31">
        <v>67616.65103882768</v>
      </c>
      <c r="B1384" s="32">
        <v>73.606628600000008</v>
      </c>
      <c r="C1384" s="32">
        <v>275.69006784912261</v>
      </c>
      <c r="D1384" s="32">
        <f>C1384/Table1[[#This Row],[Std. Price ($)]]</f>
        <v>3.7454516406029579</v>
      </c>
      <c r="E1384" s="28">
        <v>34</v>
      </c>
      <c r="F1384" s="28">
        <f>Table1[[#This Row],[APU
(units)]]*(1+Table1[[#This Row],[APU Trend]])^0</f>
        <v>34</v>
      </c>
      <c r="G1384" s="28">
        <f>Table1[[#This Row],[APU
(units)]]*(1+Table1[[#This Row],[APU Trend]])^1</f>
        <v>20.399999999999999</v>
      </c>
      <c r="H1384" s="28">
        <f>Table1[[#This Row],[APU
(units)]]*(1+Table1[[#This Row],[APU Trend]])^2</f>
        <v>12.24</v>
      </c>
      <c r="I1384" s="55">
        <f>Table1[[#This Row],[APU
(units)]]*(1+Table1[[#This Row],[APU Trend]])^3</f>
        <v>7.3440000000000003</v>
      </c>
      <c r="J1384" s="55">
        <f>Table1[[#This Row],[APU
(units)]]*(1+Table1[[#This Row],[APU Trend]])^4</f>
        <v>4.4063999999999997</v>
      </c>
      <c r="K1384" s="55">
        <f>Table1[[#This Row],[APU
(units)]]*(1+Table1[[#This Row],[APU Trend]])^5</f>
        <v>2.64384</v>
      </c>
      <c r="L1384" s="55">
        <f>Table1[[#This Row],[APU
(units)]]*(1+Table1[[#This Row],[APU Trend]])^6</f>
        <v>1.5863039999999999</v>
      </c>
      <c r="M1384" s="55">
        <f>Table1[[#This Row],[APU
(units)]]*(1+Table1[[#This Row],[APU Trend]])^7</f>
        <v>0.95178239999999992</v>
      </c>
      <c r="N1384" s="55">
        <f>Table1[[#This Row],[APU
(units)]]*(1+Table1[[#This Row],[APU Trend]])^8</f>
        <v>0.57106943999999993</v>
      </c>
      <c r="O1384" s="55">
        <f>Table1[[#This Row],[APU
(units)]]*(1+Table1[[#This Row],[APU Trend]])^9</f>
        <v>0.34264166399999996</v>
      </c>
      <c r="P1384" s="55">
        <f>Table1[[#This Row],[APU
(units)]]*(1+Table1[[#This Row],[APU Trend]])^10</f>
        <v>0.20558499839999997</v>
      </c>
      <c r="Q1384" s="55">
        <f>Table1[[#This Row],[APU
(units)]]*(1+Table1[[#This Row],[APU Trend]])^11</f>
        <v>0.12335099903999998</v>
      </c>
      <c r="R1384" s="55">
        <f>SUM(Table1[[#This Row],[Oct]:[September]])</f>
        <v>84.814973501439994</v>
      </c>
      <c r="S1384" s="55">
        <f>Table1[[#This Row],[On-Hand Stock ($)]]*Table1[[#This Row],[APU Trend]]</f>
        <v>-110.27602713964905</v>
      </c>
      <c r="T1384" s="87">
        <v>-0.4</v>
      </c>
      <c r="U1384" s="87" t="b">
        <f>IF(AND(Table1[[#This Row],[INVENTROY SIZING]]&lt;0,Table1[[#This Row],[Lead Time (days)]]&lt;30),TRUE,FALSE)</f>
        <v>1</v>
      </c>
      <c r="V1384" s="28">
        <v>0.85</v>
      </c>
      <c r="W1384" s="28">
        <f>1.65+SQRT((30)*Table1[[#This Row],[Demand variability (COV)]])+(V1384*Table1[[#This Row],[APU
(units)]])^2</f>
        <v>840.49318042491689</v>
      </c>
      <c r="X1384" s="28">
        <f>(Table1[[#This Row],[INVENTORY IN UNITS ON HAND]]-W1384)*Table1[[#This Row],[Std. Price ($)]]</f>
        <v>-61590.179304520534</v>
      </c>
      <c r="Y1384" s="28">
        <v>0.44</v>
      </c>
      <c r="Z1384" s="28">
        <v>6</v>
      </c>
    </row>
    <row r="1385" spans="1:26" x14ac:dyDescent="0.15">
      <c r="A1385" s="31">
        <v>54137.964254000733</v>
      </c>
      <c r="B1385" s="32">
        <v>21.511796500000003</v>
      </c>
      <c r="C1385" s="32">
        <v>1067.0695689404836</v>
      </c>
      <c r="D1385" s="32">
        <f>C1385/Table1[[#This Row],[Std. Price ($)]]</f>
        <v>49.603926335974933</v>
      </c>
      <c r="E1385" s="28">
        <v>42</v>
      </c>
      <c r="F1385" s="28">
        <f>Table1[[#This Row],[APU
(units)]]*(1+Table1[[#This Row],[APU Trend]])^0</f>
        <v>42</v>
      </c>
      <c r="G1385" s="28">
        <f>Table1[[#This Row],[APU
(units)]]*(1+Table1[[#This Row],[APU Trend]])^1</f>
        <v>16.8</v>
      </c>
      <c r="H1385" s="28">
        <f>Table1[[#This Row],[APU
(units)]]*(1+Table1[[#This Row],[APU Trend]])^2</f>
        <v>6.7200000000000015</v>
      </c>
      <c r="I1385" s="55">
        <f>Table1[[#This Row],[APU
(units)]]*(1+Table1[[#This Row],[APU Trend]])^3</f>
        <v>2.6880000000000006</v>
      </c>
      <c r="J1385" s="55">
        <f>Table1[[#This Row],[APU
(units)]]*(1+Table1[[#This Row],[APU Trend]])^4</f>
        <v>1.0752000000000006</v>
      </c>
      <c r="K1385" s="55">
        <f>Table1[[#This Row],[APU
(units)]]*(1+Table1[[#This Row],[APU Trend]])^5</f>
        <v>0.43008000000000024</v>
      </c>
      <c r="L1385" s="55">
        <f>Table1[[#This Row],[APU
(units)]]*(1+Table1[[#This Row],[APU Trend]])^6</f>
        <v>0.1720320000000001</v>
      </c>
      <c r="M1385" s="55">
        <f>Table1[[#This Row],[APU
(units)]]*(1+Table1[[#This Row],[APU Trend]])^7</f>
        <v>6.8812800000000049E-2</v>
      </c>
      <c r="N1385" s="55">
        <f>Table1[[#This Row],[APU
(units)]]*(1+Table1[[#This Row],[APU Trend]])^8</f>
        <v>2.7525120000000024E-2</v>
      </c>
      <c r="O1385" s="55">
        <f>Table1[[#This Row],[APU
(units)]]*(1+Table1[[#This Row],[APU Trend]])^9</f>
        <v>1.101004800000001E-2</v>
      </c>
      <c r="P1385" s="55">
        <f>Table1[[#This Row],[APU
(units)]]*(1+Table1[[#This Row],[APU Trend]])^10</f>
        <v>4.4040192000000047E-3</v>
      </c>
      <c r="Q1385" s="55">
        <f>Table1[[#This Row],[APU
(units)]]*(1+Table1[[#This Row],[APU Trend]])^11</f>
        <v>1.7616076800000019E-3</v>
      </c>
      <c r="R1385" s="55">
        <f>SUM(Table1[[#This Row],[Oct]:[September]])</f>
        <v>69.998825594880003</v>
      </c>
      <c r="S1385" s="55">
        <f>Table1[[#This Row],[On-Hand Stock ($)]]*Table1[[#This Row],[APU Trend]]</f>
        <v>-640.24174136429008</v>
      </c>
      <c r="T1385" s="87">
        <v>-0.6</v>
      </c>
      <c r="U1385" s="87" t="b">
        <f>IF(AND(Table1[[#This Row],[INVENTROY SIZING]]&lt;0,Table1[[#This Row],[Lead Time (days)]]&lt;30),TRUE,FALSE)</f>
        <v>1</v>
      </c>
      <c r="V1385" s="28">
        <v>0.82</v>
      </c>
      <c r="W1385" s="28">
        <f>1.65+SQRT((30)*Table1[[#This Row],[Demand variability (COV)]])+(V1385*Table1[[#This Row],[APU
(units)]])^2</f>
        <v>1193.4292861896861</v>
      </c>
      <c r="X1385" s="28">
        <f>(Table1[[#This Row],[INVENTORY IN UNITS ON HAND]]-W1385)*Table1[[#This Row],[Std. Price ($)]]</f>
        <v>-24605.738372712309</v>
      </c>
      <c r="Y1385" s="28">
        <v>1.07</v>
      </c>
      <c r="Z1385" s="28">
        <v>23</v>
      </c>
    </row>
    <row r="1386" spans="1:26" x14ac:dyDescent="0.15">
      <c r="A1386" s="31">
        <v>50881.522994888626</v>
      </c>
      <c r="B1386" s="32">
        <v>142.789198</v>
      </c>
      <c r="C1386" s="32">
        <v>174.2455615436707</v>
      </c>
      <c r="D1386" s="32">
        <f>C1386/Table1[[#This Row],[Std. Price ($)]]</f>
        <v>1.2202993222475464</v>
      </c>
      <c r="E1386" s="28">
        <v>34</v>
      </c>
      <c r="F1386" s="28">
        <f>Table1[[#This Row],[APU
(units)]]*(1+Table1[[#This Row],[APU Trend]])^0</f>
        <v>34</v>
      </c>
      <c r="G1386" s="28">
        <f>Table1[[#This Row],[APU
(units)]]*(1+Table1[[#This Row],[APU Trend]])^1</f>
        <v>20.399999999999999</v>
      </c>
      <c r="H1386" s="28">
        <f>Table1[[#This Row],[APU
(units)]]*(1+Table1[[#This Row],[APU Trend]])^2</f>
        <v>12.24</v>
      </c>
      <c r="I1386" s="55">
        <f>Table1[[#This Row],[APU
(units)]]*(1+Table1[[#This Row],[APU Trend]])^3</f>
        <v>7.3440000000000003</v>
      </c>
      <c r="J1386" s="55">
        <f>Table1[[#This Row],[APU
(units)]]*(1+Table1[[#This Row],[APU Trend]])^4</f>
        <v>4.4063999999999997</v>
      </c>
      <c r="K1386" s="55">
        <f>Table1[[#This Row],[APU
(units)]]*(1+Table1[[#This Row],[APU Trend]])^5</f>
        <v>2.64384</v>
      </c>
      <c r="L1386" s="55">
        <f>Table1[[#This Row],[APU
(units)]]*(1+Table1[[#This Row],[APU Trend]])^6</f>
        <v>1.5863039999999999</v>
      </c>
      <c r="M1386" s="55">
        <f>Table1[[#This Row],[APU
(units)]]*(1+Table1[[#This Row],[APU Trend]])^7</f>
        <v>0.95178239999999992</v>
      </c>
      <c r="N1386" s="55">
        <f>Table1[[#This Row],[APU
(units)]]*(1+Table1[[#This Row],[APU Trend]])^8</f>
        <v>0.57106943999999993</v>
      </c>
      <c r="O1386" s="55">
        <f>Table1[[#This Row],[APU
(units)]]*(1+Table1[[#This Row],[APU Trend]])^9</f>
        <v>0.34264166399999996</v>
      </c>
      <c r="P1386" s="55">
        <f>Table1[[#This Row],[APU
(units)]]*(1+Table1[[#This Row],[APU Trend]])^10</f>
        <v>0.20558499839999997</v>
      </c>
      <c r="Q1386" s="55">
        <f>Table1[[#This Row],[APU
(units)]]*(1+Table1[[#This Row],[APU Trend]])^11</f>
        <v>0.12335099903999998</v>
      </c>
      <c r="R1386" s="55">
        <f>SUM(Table1[[#This Row],[Oct]:[September]])</f>
        <v>84.814973501439994</v>
      </c>
      <c r="S1386" s="55">
        <f>Table1[[#This Row],[On-Hand Stock ($)]]*Table1[[#This Row],[APU Trend]]</f>
        <v>-69.698224617468284</v>
      </c>
      <c r="T1386" s="87">
        <v>-0.4</v>
      </c>
      <c r="U1386" s="87" t="b">
        <f>IF(AND(Table1[[#This Row],[INVENTROY SIZING]]&lt;0,Table1[[#This Row],[Lead Time (days)]]&lt;30),TRUE,FALSE)</f>
        <v>1</v>
      </c>
      <c r="V1386" s="28">
        <v>0.7</v>
      </c>
      <c r="W1386" s="28">
        <f>1.65+SQRT((30)*Table1[[#This Row],[Demand variability (COV)]])+(V1386*Table1[[#This Row],[APU
(units)]])^2</f>
        <v>571.3303703492038</v>
      </c>
      <c r="X1386" s="28">
        <f>(Table1[[#This Row],[INVENTORY IN UNITS ON HAND]]-W1386)*Table1[[#This Row],[Std. Price ($)]]</f>
        <v>-81405.559813662112</v>
      </c>
      <c r="Y1386" s="28">
        <v>0.35</v>
      </c>
      <c r="Z1386" s="28">
        <v>2</v>
      </c>
    </row>
    <row r="1387" spans="1:26" x14ac:dyDescent="0.15">
      <c r="A1387" s="31">
        <v>16357.875826415735</v>
      </c>
      <c r="B1387" s="32">
        <v>43.204138399999998</v>
      </c>
      <c r="C1387" s="32">
        <v>965.38426415951528</v>
      </c>
      <c r="D1387" s="32">
        <f>C1387/Table1[[#This Row],[Std. Price ($)]]</f>
        <v>22.344717425484298</v>
      </c>
      <c r="E1387" s="28">
        <v>26</v>
      </c>
      <c r="F1387" s="28">
        <f>Table1[[#This Row],[APU
(units)]]*(1+Table1[[#This Row],[APU Trend]])^0</f>
        <v>26</v>
      </c>
      <c r="G1387" s="28">
        <f>Table1[[#This Row],[APU
(units)]]*(1+Table1[[#This Row],[APU Trend]])^1</f>
        <v>15.6</v>
      </c>
      <c r="H1387" s="28">
        <f>Table1[[#This Row],[APU
(units)]]*(1+Table1[[#This Row],[APU Trend]])^2</f>
        <v>9.36</v>
      </c>
      <c r="I1387" s="55">
        <f>Table1[[#This Row],[APU
(units)]]*(1+Table1[[#This Row],[APU Trend]])^3</f>
        <v>5.6159999999999997</v>
      </c>
      <c r="J1387" s="55">
        <f>Table1[[#This Row],[APU
(units)]]*(1+Table1[[#This Row],[APU Trend]])^4</f>
        <v>3.3695999999999997</v>
      </c>
      <c r="K1387" s="55">
        <f>Table1[[#This Row],[APU
(units)]]*(1+Table1[[#This Row],[APU Trend]])^5</f>
        <v>2.02176</v>
      </c>
      <c r="L1387" s="55">
        <f>Table1[[#This Row],[APU
(units)]]*(1+Table1[[#This Row],[APU Trend]])^6</f>
        <v>1.2130559999999999</v>
      </c>
      <c r="M1387" s="55">
        <f>Table1[[#This Row],[APU
(units)]]*(1+Table1[[#This Row],[APU Trend]])^7</f>
        <v>0.72783359999999997</v>
      </c>
      <c r="N1387" s="55">
        <f>Table1[[#This Row],[APU
(units)]]*(1+Table1[[#This Row],[APU Trend]])^8</f>
        <v>0.43670015999999995</v>
      </c>
      <c r="O1387" s="55">
        <f>Table1[[#This Row],[APU
(units)]]*(1+Table1[[#This Row],[APU Trend]])^9</f>
        <v>0.26202009599999998</v>
      </c>
      <c r="P1387" s="55">
        <f>Table1[[#This Row],[APU
(units)]]*(1+Table1[[#This Row],[APU Trend]])^10</f>
        <v>0.15721205759999998</v>
      </c>
      <c r="Q1387" s="55">
        <f>Table1[[#This Row],[APU
(units)]]*(1+Table1[[#This Row],[APU Trend]])^11</f>
        <v>9.4327234559999987E-2</v>
      </c>
      <c r="R1387" s="55">
        <f>SUM(Table1[[#This Row],[Oct]:[September]])</f>
        <v>64.858509148159996</v>
      </c>
      <c r="S1387" s="55">
        <f>Table1[[#This Row],[On-Hand Stock ($)]]*Table1[[#This Row],[APU Trend]]</f>
        <v>-386.15370566380614</v>
      </c>
      <c r="T1387" s="87">
        <v>-0.4</v>
      </c>
      <c r="U1387" s="87" t="b">
        <f>IF(AND(Table1[[#This Row],[INVENTROY SIZING]]&lt;0,Table1[[#This Row],[Lead Time (days)]]&lt;30),TRUE,FALSE)</f>
        <v>1</v>
      </c>
      <c r="V1387" s="28">
        <v>1</v>
      </c>
      <c r="W1387" s="28">
        <f>1.65+SQRT((30)*Table1[[#This Row],[Demand variability (COV)]])+(V1387*Table1[[#This Row],[APU
(units)]])^2</f>
        <v>683.20877684387494</v>
      </c>
      <c r="X1387" s="28">
        <f>(Table1[[#This Row],[INVENTORY IN UNITS ON HAND]]-W1387)*Table1[[#This Row],[Std. Price ($)]]</f>
        <v>-28552.062286697972</v>
      </c>
      <c r="Y1387" s="28">
        <v>1.03</v>
      </c>
      <c r="Z1387" s="28">
        <v>18</v>
      </c>
    </row>
    <row r="1388" spans="1:26" x14ac:dyDescent="0.15">
      <c r="A1388" s="31">
        <v>12533.727286075635</v>
      </c>
      <c r="B1388" s="32">
        <v>71.891546199999993</v>
      </c>
      <c r="C1388" s="32">
        <v>456.29275466867392</v>
      </c>
      <c r="D1388" s="32">
        <f>C1388/Table1[[#This Row],[Std. Price ($)]]</f>
        <v>6.3469598135959133</v>
      </c>
      <c r="E1388" s="28">
        <v>42</v>
      </c>
      <c r="F1388" s="28">
        <f>Table1[[#This Row],[APU
(units)]]*(1+Table1[[#This Row],[APU Trend]])^0</f>
        <v>42</v>
      </c>
      <c r="G1388" s="28">
        <f>Table1[[#This Row],[APU
(units)]]*(1+Table1[[#This Row],[APU Trend]])^1</f>
        <v>92.4</v>
      </c>
      <c r="H1388" s="28">
        <f>Table1[[#This Row],[APU
(units)]]*(1+Table1[[#This Row],[APU Trend]])^2</f>
        <v>203.28000000000003</v>
      </c>
      <c r="I1388" s="55">
        <f>Table1[[#This Row],[APU
(units)]]*(1+Table1[[#This Row],[APU Trend]])^3</f>
        <v>447.21600000000012</v>
      </c>
      <c r="J1388" s="55">
        <f>Table1[[#This Row],[APU
(units)]]*(1+Table1[[#This Row],[APU Trend]])^4</f>
        <v>983.87520000000029</v>
      </c>
      <c r="K1388" s="55">
        <f>Table1[[#This Row],[APU
(units)]]*(1+Table1[[#This Row],[APU Trend]])^5</f>
        <v>2164.5254400000008</v>
      </c>
      <c r="L1388" s="55">
        <f>Table1[[#This Row],[APU
(units)]]*(1+Table1[[#This Row],[APU Trend]])^6</f>
        <v>4761.955968000002</v>
      </c>
      <c r="M1388" s="55">
        <f>Table1[[#This Row],[APU
(units)]]*(1+Table1[[#This Row],[APU Trend]])^7</f>
        <v>10476.303129600006</v>
      </c>
      <c r="N1388" s="55">
        <f>Table1[[#This Row],[APU
(units)]]*(1+Table1[[#This Row],[APU Trend]])^8</f>
        <v>23047.866885120013</v>
      </c>
      <c r="O1388" s="55">
        <f>Table1[[#This Row],[APU
(units)]]*(1+Table1[[#This Row],[APU Trend]])^9</f>
        <v>50705.307147264029</v>
      </c>
      <c r="P1388" s="55">
        <f>Table1[[#This Row],[APU
(units)]]*(1+Table1[[#This Row],[APU Trend]])^10</f>
        <v>111551.67572398088</v>
      </c>
      <c r="Q1388" s="55">
        <f>Table1[[#This Row],[APU
(units)]]*(1+Table1[[#This Row],[APU Trend]])^11</f>
        <v>245413.68659275796</v>
      </c>
      <c r="R1388" s="55">
        <f>SUM(Table1[[#This Row],[Oct]:[September]])</f>
        <v>449890.0920867229</v>
      </c>
      <c r="S1388" s="55">
        <f>Table1[[#This Row],[On-Hand Stock ($)]]*Table1[[#This Row],[APU Trend]]</f>
        <v>547.55130560240866</v>
      </c>
      <c r="T1388" s="87">
        <v>1.2</v>
      </c>
      <c r="U1388" s="87" t="b">
        <f>IF(AND(Table1[[#This Row],[INVENTROY SIZING]]&lt;0,Table1[[#This Row],[Lead Time (days)]]&lt;30),TRUE,FALSE)</f>
        <v>0</v>
      </c>
      <c r="V1388" s="28">
        <v>1</v>
      </c>
      <c r="W1388" s="28">
        <f>1.65+SQRT((30)*Table1[[#This Row],[Demand variability (COV)]])+(V1388*Table1[[#This Row],[APU
(units)]])^2</f>
        <v>1771.8949979983984</v>
      </c>
      <c r="X1388" s="28">
        <f>(Table1[[#This Row],[INVENTORY IN UNITS ON HAND]]-W1388)*Table1[[#This Row],[Std. Price ($)]]</f>
        <v>-126927.97835548208</v>
      </c>
      <c r="Y1388" s="28">
        <v>1.3</v>
      </c>
      <c r="Z1388" s="28">
        <v>3</v>
      </c>
    </row>
    <row r="1389" spans="1:26" x14ac:dyDescent="0.15">
      <c r="A1389" s="31">
        <v>62403.277011445898</v>
      </c>
      <c r="B1389" s="32">
        <v>40.397126400000005</v>
      </c>
      <c r="C1389" s="32">
        <v>1159.4703609021867</v>
      </c>
      <c r="D1389" s="32">
        <f>C1389/Table1[[#This Row],[Std. Price ($)]]</f>
        <v>28.701802930769517</v>
      </c>
      <c r="E1389" s="28">
        <v>82</v>
      </c>
      <c r="F1389" s="28">
        <f>Table1[[#This Row],[APU
(units)]]*(1+Table1[[#This Row],[APU Trend]])^0</f>
        <v>82</v>
      </c>
      <c r="G1389" s="28">
        <f>Table1[[#This Row],[APU
(units)]]*(1+Table1[[#This Row],[APU Trend]])^1</f>
        <v>147.6</v>
      </c>
      <c r="H1389" s="28">
        <f>Table1[[#This Row],[APU
(units)]]*(1+Table1[[#This Row],[APU Trend]])^2</f>
        <v>265.68</v>
      </c>
      <c r="I1389" s="55">
        <f>Table1[[#This Row],[APU
(units)]]*(1+Table1[[#This Row],[APU Trend]])^3</f>
        <v>478.22400000000005</v>
      </c>
      <c r="J1389" s="55">
        <f>Table1[[#This Row],[APU
(units)]]*(1+Table1[[#This Row],[APU Trend]])^4</f>
        <v>860.80320000000017</v>
      </c>
      <c r="K1389" s="55">
        <f>Table1[[#This Row],[APU
(units)]]*(1+Table1[[#This Row],[APU Trend]])^5</f>
        <v>1549.4457600000005</v>
      </c>
      <c r="L1389" s="55">
        <f>Table1[[#This Row],[APU
(units)]]*(1+Table1[[#This Row],[APU Trend]])^6</f>
        <v>2789.0023680000008</v>
      </c>
      <c r="M1389" s="55">
        <f>Table1[[#This Row],[APU
(units)]]*(1+Table1[[#This Row],[APU Trend]])^7</f>
        <v>5020.2042624000014</v>
      </c>
      <c r="N1389" s="55">
        <f>Table1[[#This Row],[APU
(units)]]*(1+Table1[[#This Row],[APU Trend]])^8</f>
        <v>9036.3676723200024</v>
      </c>
      <c r="O1389" s="55">
        <f>Table1[[#This Row],[APU
(units)]]*(1+Table1[[#This Row],[APU Trend]])^9</f>
        <v>16265.461810176006</v>
      </c>
      <c r="P1389" s="55">
        <f>Table1[[#This Row],[APU
(units)]]*(1+Table1[[#This Row],[APU Trend]])^10</f>
        <v>29277.831258316812</v>
      </c>
      <c r="Q1389" s="55">
        <f>Table1[[#This Row],[APU
(units)]]*(1+Table1[[#This Row],[APU Trend]])^11</f>
        <v>52700.096264970271</v>
      </c>
      <c r="R1389" s="55">
        <f>SUM(Table1[[#This Row],[Oct]:[September]])</f>
        <v>118472.71659618309</v>
      </c>
      <c r="S1389" s="55">
        <f>Table1[[#This Row],[On-Hand Stock ($)]]*Table1[[#This Row],[APU Trend]]</f>
        <v>927.57628872174939</v>
      </c>
      <c r="T1389" s="87">
        <v>0.8</v>
      </c>
      <c r="U1389" s="87" t="b">
        <f>IF(AND(Table1[[#This Row],[INVENTROY SIZING]]&lt;0,Table1[[#This Row],[Lead Time (days)]]&lt;30),TRUE,FALSE)</f>
        <v>0</v>
      </c>
      <c r="V1389" s="28">
        <v>1</v>
      </c>
      <c r="W1389" s="28">
        <f>1.65+SQRT((30)*Table1[[#This Row],[Demand variability (COV)]])+(V1389*Table1[[#This Row],[APU
(units)]])^2</f>
        <v>6728.3886127875257</v>
      </c>
      <c r="X1389" s="28">
        <f>(Table1[[#This Row],[INVENTORY IN UNITS ON HAND]]-W1389)*Table1[[#This Row],[Std. Price ($)]]</f>
        <v>-270648.09489819617</v>
      </c>
      <c r="Y1389" s="28">
        <v>0.25</v>
      </c>
      <c r="Z1389" s="28">
        <v>28</v>
      </c>
    </row>
    <row r="1390" spans="1:26" x14ac:dyDescent="0.15">
      <c r="A1390" s="31">
        <v>82248.326621426997</v>
      </c>
      <c r="B1390" s="32">
        <v>1104.3248175000001</v>
      </c>
      <c r="C1390" s="32">
        <v>3945.1723191634974</v>
      </c>
      <c r="D1390" s="32">
        <f>C1390/Table1[[#This Row],[Std. Price ($)]]</f>
        <v>3.5724745624160503</v>
      </c>
      <c r="E1390" s="28">
        <v>58</v>
      </c>
      <c r="F1390" s="28">
        <f>Table1[[#This Row],[APU
(units)]]*(1+Table1[[#This Row],[APU Trend]])^0</f>
        <v>58</v>
      </c>
      <c r="G1390" s="28">
        <f>Table1[[#This Row],[APU
(units)]]*(1+Table1[[#This Row],[APU Trend]])^1</f>
        <v>23.200000000000003</v>
      </c>
      <c r="H1390" s="28">
        <f>Table1[[#This Row],[APU
(units)]]*(1+Table1[[#This Row],[APU Trend]])^2</f>
        <v>9.2800000000000011</v>
      </c>
      <c r="I1390" s="55">
        <f>Table1[[#This Row],[APU
(units)]]*(1+Table1[[#This Row],[APU Trend]])^3</f>
        <v>3.7120000000000011</v>
      </c>
      <c r="J1390" s="55">
        <f>Table1[[#This Row],[APU
(units)]]*(1+Table1[[#This Row],[APU Trend]])^4</f>
        <v>1.4848000000000008</v>
      </c>
      <c r="K1390" s="55">
        <f>Table1[[#This Row],[APU
(units)]]*(1+Table1[[#This Row],[APU Trend]])^5</f>
        <v>0.59392000000000034</v>
      </c>
      <c r="L1390" s="55">
        <f>Table1[[#This Row],[APU
(units)]]*(1+Table1[[#This Row],[APU Trend]])^6</f>
        <v>0.23756800000000014</v>
      </c>
      <c r="M1390" s="55">
        <f>Table1[[#This Row],[APU
(units)]]*(1+Table1[[#This Row],[APU Trend]])^7</f>
        <v>9.5027200000000075E-2</v>
      </c>
      <c r="N1390" s="55">
        <f>Table1[[#This Row],[APU
(units)]]*(1+Table1[[#This Row],[APU Trend]])^8</f>
        <v>3.8010880000000032E-2</v>
      </c>
      <c r="O1390" s="55">
        <f>Table1[[#This Row],[APU
(units)]]*(1+Table1[[#This Row],[APU Trend]])^9</f>
        <v>1.5204352000000013E-2</v>
      </c>
      <c r="P1390" s="55">
        <f>Table1[[#This Row],[APU
(units)]]*(1+Table1[[#This Row],[APU Trend]])^10</f>
        <v>6.0817408000000068E-3</v>
      </c>
      <c r="Q1390" s="55">
        <f>Table1[[#This Row],[APU
(units)]]*(1+Table1[[#This Row],[APU Trend]])^11</f>
        <v>2.4326963200000024E-3</v>
      </c>
      <c r="R1390" s="55">
        <f>SUM(Table1[[#This Row],[Oct]:[September]])</f>
        <v>96.66504486912001</v>
      </c>
      <c r="S1390" s="55">
        <f>Table1[[#This Row],[On-Hand Stock ($)]]*Table1[[#This Row],[APU Trend]]</f>
        <v>-2367.1033914980985</v>
      </c>
      <c r="T1390" s="87">
        <v>-0.6</v>
      </c>
      <c r="U1390" s="87" t="b">
        <f>IF(AND(Table1[[#This Row],[INVENTROY SIZING]]&lt;0,Table1[[#This Row],[Lead Time (days)]]&lt;30),TRUE,FALSE)</f>
        <v>1</v>
      </c>
      <c r="V1390" s="28">
        <v>0.81</v>
      </c>
      <c r="W1390" s="28">
        <f>1.65+SQRT((30)*Table1[[#This Row],[Demand variability (COV)]])+(V1390*Table1[[#This Row],[APU
(units)]])^2</f>
        <v>2212.6433833462079</v>
      </c>
      <c r="X1390" s="28">
        <f>(Table1[[#This Row],[INVENTORY IN UNITS ON HAND]]-W1390)*Table1[[#This Row],[Std. Price ($)]]</f>
        <v>-2439531.8281872203</v>
      </c>
      <c r="Y1390" s="28">
        <v>0.5</v>
      </c>
      <c r="Z1390" s="28">
        <v>3</v>
      </c>
    </row>
    <row r="1391" spans="1:26" x14ac:dyDescent="0.15">
      <c r="A1391" s="31">
        <v>52071.583922068006</v>
      </c>
      <c r="B1391" s="32">
        <v>6.8711878999999998</v>
      </c>
      <c r="C1391" s="32">
        <v>173.31756348170001</v>
      </c>
      <c r="D1391" s="32">
        <f>C1391/Table1[[#This Row],[Std. Price ($)]]</f>
        <v>25.223813699185843</v>
      </c>
      <c r="E1391" s="28">
        <v>10</v>
      </c>
      <c r="F1391" s="28">
        <f>Table1[[#This Row],[APU
(units)]]*(1+Table1[[#This Row],[APU Trend]])^0</f>
        <v>10</v>
      </c>
      <c r="G1391" s="28">
        <f>Table1[[#This Row],[APU
(units)]]*(1+Table1[[#This Row],[APU Trend]])^1</f>
        <v>8</v>
      </c>
      <c r="H1391" s="28">
        <f>Table1[[#This Row],[APU
(units)]]*(1+Table1[[#This Row],[APU Trend]])^2</f>
        <v>6.4000000000000012</v>
      </c>
      <c r="I1391" s="55">
        <f>Table1[[#This Row],[APU
(units)]]*(1+Table1[[#This Row],[APU Trend]])^3</f>
        <v>5.120000000000001</v>
      </c>
      <c r="J1391" s="55">
        <f>Table1[[#This Row],[APU
(units)]]*(1+Table1[[#This Row],[APU Trend]])^4</f>
        <v>4.0960000000000019</v>
      </c>
      <c r="K1391" s="55">
        <f>Table1[[#This Row],[APU
(units)]]*(1+Table1[[#This Row],[APU Trend]])^5</f>
        <v>3.2768000000000019</v>
      </c>
      <c r="L1391" s="55">
        <f>Table1[[#This Row],[APU
(units)]]*(1+Table1[[#This Row],[APU Trend]])^6</f>
        <v>2.6214400000000015</v>
      </c>
      <c r="M1391" s="55">
        <f>Table1[[#This Row],[APU
(units)]]*(1+Table1[[#This Row],[APU Trend]])^7</f>
        <v>2.0971520000000017</v>
      </c>
      <c r="N1391" s="55">
        <f>Table1[[#This Row],[APU
(units)]]*(1+Table1[[#This Row],[APU Trend]])^8</f>
        <v>1.6777216000000015</v>
      </c>
      <c r="O1391" s="55">
        <f>Table1[[#This Row],[APU
(units)]]*(1+Table1[[#This Row],[APU Trend]])^9</f>
        <v>1.3421772800000011</v>
      </c>
      <c r="P1391" s="55">
        <f>Table1[[#This Row],[APU
(units)]]*(1+Table1[[#This Row],[APU Trend]])^10</f>
        <v>1.0737418240000012</v>
      </c>
      <c r="Q1391" s="55">
        <f>Table1[[#This Row],[APU
(units)]]*(1+Table1[[#This Row],[APU Trend]])^11</f>
        <v>0.85899345920000092</v>
      </c>
      <c r="R1391" s="55">
        <f>SUM(Table1[[#This Row],[Oct]:[September]])</f>
        <v>46.564026163200012</v>
      </c>
      <c r="S1391" s="55">
        <f>Table1[[#This Row],[On-Hand Stock ($)]]*Table1[[#This Row],[APU Trend]]</f>
        <v>-34.66351269634</v>
      </c>
      <c r="T1391" s="87">
        <v>-0.2</v>
      </c>
      <c r="U1391" s="87" t="b">
        <f>IF(AND(Table1[[#This Row],[INVENTROY SIZING]]&lt;0,Table1[[#This Row],[Lead Time (days)]]&lt;30),TRUE,FALSE)</f>
        <v>1</v>
      </c>
      <c r="V1391" s="28">
        <v>1</v>
      </c>
      <c r="W1391" s="28">
        <f>1.65+SQRT((30)*Table1[[#This Row],[Demand variability (COV)]])+(V1391*Table1[[#This Row],[APU
(units)]])^2</f>
        <v>110.27554346113914</v>
      </c>
      <c r="X1391" s="28">
        <f>(Table1[[#This Row],[INVENTORY IN UNITS ON HAND]]-W1391)*Table1[[#This Row],[Std. Price ($)]]</f>
        <v>-584.40641641440334</v>
      </c>
      <c r="Y1391" s="28">
        <v>2.48</v>
      </c>
      <c r="Z1391" s="28">
        <v>25</v>
      </c>
    </row>
    <row r="1392" spans="1:26" x14ac:dyDescent="0.15">
      <c r="A1392" s="31">
        <v>28729.899060744592</v>
      </c>
      <c r="B1392" s="32">
        <v>71.431785399999995</v>
      </c>
      <c r="C1392" s="32">
        <v>3891.4969246448813</v>
      </c>
      <c r="D1392" s="32">
        <f>C1392/Table1[[#This Row],[Std. Price ($)]]</f>
        <v>54.478505651979425</v>
      </c>
      <c r="E1392" s="28">
        <v>50</v>
      </c>
      <c r="F1392" s="28">
        <f>Table1[[#This Row],[APU
(units)]]*(1+Table1[[#This Row],[APU Trend]])^0</f>
        <v>50</v>
      </c>
      <c r="G1392" s="28">
        <f>Table1[[#This Row],[APU
(units)]]*(1+Table1[[#This Row],[APU Trend]])^1</f>
        <v>110.00000000000001</v>
      </c>
      <c r="H1392" s="28">
        <f>Table1[[#This Row],[APU
(units)]]*(1+Table1[[#This Row],[APU Trend]])^2</f>
        <v>242.00000000000003</v>
      </c>
      <c r="I1392" s="55">
        <f>Table1[[#This Row],[APU
(units)]]*(1+Table1[[#This Row],[APU Trend]])^3</f>
        <v>532.4000000000002</v>
      </c>
      <c r="J1392" s="55">
        <f>Table1[[#This Row],[APU
(units)]]*(1+Table1[[#This Row],[APU Trend]])^4</f>
        <v>1171.2800000000004</v>
      </c>
      <c r="K1392" s="55">
        <f>Table1[[#This Row],[APU
(units)]]*(1+Table1[[#This Row],[APU Trend]])^5</f>
        <v>2576.8160000000007</v>
      </c>
      <c r="L1392" s="55">
        <f>Table1[[#This Row],[APU
(units)]]*(1+Table1[[#This Row],[APU Trend]])^6</f>
        <v>5668.995200000003</v>
      </c>
      <c r="M1392" s="55">
        <f>Table1[[#This Row],[APU
(units)]]*(1+Table1[[#This Row],[APU Trend]])^7</f>
        <v>12471.789440000008</v>
      </c>
      <c r="N1392" s="55">
        <f>Table1[[#This Row],[APU
(units)]]*(1+Table1[[#This Row],[APU Trend]])^8</f>
        <v>27437.936768000014</v>
      </c>
      <c r="O1392" s="55">
        <f>Table1[[#This Row],[APU
(units)]]*(1+Table1[[#This Row],[APU Trend]])^9</f>
        <v>60363.460889600035</v>
      </c>
      <c r="P1392" s="55">
        <f>Table1[[#This Row],[APU
(units)]]*(1+Table1[[#This Row],[APU Trend]])^10</f>
        <v>132799.61395712011</v>
      </c>
      <c r="Q1392" s="55">
        <f>Table1[[#This Row],[APU
(units)]]*(1+Table1[[#This Row],[APU Trend]])^11</f>
        <v>292159.15070566424</v>
      </c>
      <c r="R1392" s="55">
        <f>SUM(Table1[[#This Row],[Oct]:[September]])</f>
        <v>535583.44296038442</v>
      </c>
      <c r="S1392" s="55">
        <f>Table1[[#This Row],[On-Hand Stock ($)]]*Table1[[#This Row],[APU Trend]]</f>
        <v>4669.7963095738578</v>
      </c>
      <c r="T1392" s="87">
        <v>1.2</v>
      </c>
      <c r="U1392" s="87" t="b">
        <f>IF(AND(Table1[[#This Row],[INVENTROY SIZING]]&lt;0,Table1[[#This Row],[Lead Time (days)]]&lt;30),TRUE,FALSE)</f>
        <v>0</v>
      </c>
      <c r="V1392" s="28">
        <v>0.85</v>
      </c>
      <c r="W1392" s="28">
        <f>1.65+SQRT((30)*Table1[[#This Row],[Demand variability (COV)]])+(V1392*Table1[[#This Row],[APU
(units)]])^2</f>
        <v>1813.0672042731055</v>
      </c>
      <c r="X1392" s="28">
        <f>(Table1[[#This Row],[INVENTORY IN UNITS ON HAND]]-W1392)*Table1[[#This Row],[Std. Price ($)]]</f>
        <v>-125619.13052676954</v>
      </c>
      <c r="Y1392" s="28">
        <v>0.89</v>
      </c>
      <c r="Z1392" s="28">
        <v>31</v>
      </c>
    </row>
    <row r="1393" spans="1:26" x14ac:dyDescent="0.15">
      <c r="A1393" s="31">
        <v>52153.341811459744</v>
      </c>
      <c r="B1393" s="32">
        <v>29.861845300000002</v>
      </c>
      <c r="C1393" s="32">
        <v>407.98115804531255</v>
      </c>
      <c r="D1393" s="32">
        <f>C1393/Table1[[#This Row],[Std. Price ($)]]</f>
        <v>13.662288915725933</v>
      </c>
      <c r="E1393" s="28">
        <v>50</v>
      </c>
      <c r="F1393" s="28">
        <f>Table1[[#This Row],[APU
(units)]]*(1+Table1[[#This Row],[APU Trend]])^0</f>
        <v>50</v>
      </c>
      <c r="G1393" s="28">
        <f>Table1[[#This Row],[APU
(units)]]*(1+Table1[[#This Row],[APU Trend]])^1</f>
        <v>60</v>
      </c>
      <c r="H1393" s="28">
        <f>Table1[[#This Row],[APU
(units)]]*(1+Table1[[#This Row],[APU Trend]])^2</f>
        <v>72</v>
      </c>
      <c r="I1393" s="55">
        <f>Table1[[#This Row],[APU
(units)]]*(1+Table1[[#This Row],[APU Trend]])^3</f>
        <v>86.4</v>
      </c>
      <c r="J1393" s="55">
        <f>Table1[[#This Row],[APU
(units)]]*(1+Table1[[#This Row],[APU Trend]])^4</f>
        <v>103.67999999999999</v>
      </c>
      <c r="K1393" s="55">
        <f>Table1[[#This Row],[APU
(units)]]*(1+Table1[[#This Row],[APU Trend]])^5</f>
        <v>124.416</v>
      </c>
      <c r="L1393" s="55">
        <f>Table1[[#This Row],[APU
(units)]]*(1+Table1[[#This Row],[APU Trend]])^6</f>
        <v>149.29919999999998</v>
      </c>
      <c r="M1393" s="55">
        <f>Table1[[#This Row],[APU
(units)]]*(1+Table1[[#This Row],[APU Trend]])^7</f>
        <v>179.15903999999998</v>
      </c>
      <c r="N1393" s="55">
        <f>Table1[[#This Row],[APU
(units)]]*(1+Table1[[#This Row],[APU Trend]])^8</f>
        <v>214.99084799999997</v>
      </c>
      <c r="O1393" s="55">
        <f>Table1[[#This Row],[APU
(units)]]*(1+Table1[[#This Row],[APU Trend]])^9</f>
        <v>257.98901759999995</v>
      </c>
      <c r="P1393" s="55">
        <f>Table1[[#This Row],[APU
(units)]]*(1+Table1[[#This Row],[APU Trend]])^10</f>
        <v>309.58682111999997</v>
      </c>
      <c r="Q1393" s="55">
        <f>Table1[[#This Row],[APU
(units)]]*(1+Table1[[#This Row],[APU Trend]])^11</f>
        <v>371.50418534399995</v>
      </c>
      <c r="R1393" s="55">
        <f>SUM(Table1[[#This Row],[Oct]:[September]])</f>
        <v>1979.0251120639998</v>
      </c>
      <c r="S1393" s="55">
        <f>Table1[[#This Row],[On-Hand Stock ($)]]*Table1[[#This Row],[APU Trend]]</f>
        <v>81.596231609062514</v>
      </c>
      <c r="T1393" s="87">
        <v>0.2</v>
      </c>
      <c r="U1393" s="87" t="b">
        <f>IF(AND(Table1[[#This Row],[INVENTROY SIZING]]&lt;0,Table1[[#This Row],[Lead Time (days)]]&lt;30),TRUE,FALSE)</f>
        <v>0</v>
      </c>
      <c r="V1393" s="28">
        <v>1</v>
      </c>
      <c r="W1393" s="28">
        <f>1.65+SQRT((30)*Table1[[#This Row],[Demand variability (COV)]])+(V1393*Table1[[#This Row],[APU
(units)]])^2</f>
        <v>2504.3886127875257</v>
      </c>
      <c r="X1393" s="28">
        <f>(Table1[[#This Row],[INVENTORY IN UNITS ON HAND]]-W1393)*Table1[[#This Row],[Std. Price ($)]]</f>
        <v>-74377.684168097388</v>
      </c>
      <c r="Y1393" s="28">
        <v>0.25</v>
      </c>
      <c r="Z1393" s="28">
        <v>25</v>
      </c>
    </row>
    <row r="1394" spans="1:26" x14ac:dyDescent="0.15">
      <c r="A1394" s="31">
        <v>54009.317974054095</v>
      </c>
      <c r="B1394" s="32">
        <v>23.4161942</v>
      </c>
      <c r="C1394" s="32">
        <v>1015.252677022303</v>
      </c>
      <c r="D1394" s="32">
        <f>C1394/Table1[[#This Row],[Std. Price ($)]]</f>
        <v>43.356860997604088</v>
      </c>
      <c r="E1394" s="28">
        <v>66</v>
      </c>
      <c r="F1394" s="28">
        <f>Table1[[#This Row],[APU
(units)]]*(1+Table1[[#This Row],[APU Trend]])^0</f>
        <v>66</v>
      </c>
      <c r="G1394" s="28">
        <f>Table1[[#This Row],[APU
(units)]]*(1+Table1[[#This Row],[APU Trend]])^1</f>
        <v>39.6</v>
      </c>
      <c r="H1394" s="28">
        <f>Table1[[#This Row],[APU
(units)]]*(1+Table1[[#This Row],[APU Trend]])^2</f>
        <v>23.759999999999998</v>
      </c>
      <c r="I1394" s="55">
        <f>Table1[[#This Row],[APU
(units)]]*(1+Table1[[#This Row],[APU Trend]])^3</f>
        <v>14.256</v>
      </c>
      <c r="J1394" s="55">
        <f>Table1[[#This Row],[APU
(units)]]*(1+Table1[[#This Row],[APU Trend]])^4</f>
        <v>8.5535999999999994</v>
      </c>
      <c r="K1394" s="55">
        <f>Table1[[#This Row],[APU
(units)]]*(1+Table1[[#This Row],[APU Trend]])^5</f>
        <v>5.1321599999999998</v>
      </c>
      <c r="L1394" s="55">
        <f>Table1[[#This Row],[APU
(units)]]*(1+Table1[[#This Row],[APU Trend]])^6</f>
        <v>3.0792959999999998</v>
      </c>
      <c r="M1394" s="55">
        <f>Table1[[#This Row],[APU
(units)]]*(1+Table1[[#This Row],[APU Trend]])^7</f>
        <v>1.8475775999999997</v>
      </c>
      <c r="N1394" s="55">
        <f>Table1[[#This Row],[APU
(units)]]*(1+Table1[[#This Row],[APU Trend]])^8</f>
        <v>1.1085465599999997</v>
      </c>
      <c r="O1394" s="55">
        <f>Table1[[#This Row],[APU
(units)]]*(1+Table1[[#This Row],[APU Trend]])^9</f>
        <v>0.66512793599999998</v>
      </c>
      <c r="P1394" s="55">
        <f>Table1[[#This Row],[APU
(units)]]*(1+Table1[[#This Row],[APU Trend]])^10</f>
        <v>0.39907676159999994</v>
      </c>
      <c r="Q1394" s="55">
        <f>Table1[[#This Row],[APU
(units)]]*(1+Table1[[#This Row],[APU Trend]])^11</f>
        <v>0.23944605695999996</v>
      </c>
      <c r="R1394" s="55">
        <f>SUM(Table1[[#This Row],[Oct]:[September]])</f>
        <v>164.64083091455996</v>
      </c>
      <c r="S1394" s="55">
        <f>Table1[[#This Row],[On-Hand Stock ($)]]*Table1[[#This Row],[APU Trend]]</f>
        <v>-406.10107080892124</v>
      </c>
      <c r="T1394" s="87">
        <v>-0.4</v>
      </c>
      <c r="U1394" s="87" t="b">
        <f>IF(AND(Table1[[#This Row],[INVENTROY SIZING]]&lt;0,Table1[[#This Row],[Lead Time (days)]]&lt;30),TRUE,FALSE)</f>
        <v>1</v>
      </c>
      <c r="V1394" s="28">
        <v>0.82</v>
      </c>
      <c r="W1394" s="28">
        <f>1.65+SQRT((30)*Table1[[#This Row],[Demand variability (COV)]])+(V1394*Table1[[#This Row],[APU
(units)]])^2</f>
        <v>2935.1410359162542</v>
      </c>
      <c r="X1394" s="28">
        <f>(Table1[[#This Row],[INVENTORY IN UNITS ON HAND]]-W1394)*Table1[[#This Row],[Std. Price ($)]]</f>
        <v>-67714.579824381872</v>
      </c>
      <c r="Y1394" s="28">
        <v>0.68</v>
      </c>
      <c r="Z1394" s="28">
        <v>28</v>
      </c>
    </row>
    <row r="1395" spans="1:26" x14ac:dyDescent="0.15">
      <c r="A1395" s="31">
        <v>68435.630959805421</v>
      </c>
      <c r="B1395" s="32">
        <v>106.5110013</v>
      </c>
      <c r="C1395" s="32">
        <v>4829.9234374994585</v>
      </c>
      <c r="D1395" s="32">
        <f>C1395/Table1[[#This Row],[Std. Price ($)]]</f>
        <v>45.346709528111987</v>
      </c>
      <c r="E1395" s="28">
        <v>58</v>
      </c>
      <c r="F1395" s="28">
        <f>Table1[[#This Row],[APU
(units)]]*(1+Table1[[#This Row],[APU Trend]])^0</f>
        <v>58</v>
      </c>
      <c r="G1395" s="28">
        <f>Table1[[#This Row],[APU
(units)]]*(1+Table1[[#This Row],[APU Trend]])^1</f>
        <v>69.599999999999994</v>
      </c>
      <c r="H1395" s="28">
        <f>Table1[[#This Row],[APU
(units)]]*(1+Table1[[#This Row],[APU Trend]])^2</f>
        <v>83.52</v>
      </c>
      <c r="I1395" s="55">
        <f>Table1[[#This Row],[APU
(units)]]*(1+Table1[[#This Row],[APU Trend]])^3</f>
        <v>100.224</v>
      </c>
      <c r="J1395" s="55">
        <f>Table1[[#This Row],[APU
(units)]]*(1+Table1[[#This Row],[APU Trend]])^4</f>
        <v>120.2688</v>
      </c>
      <c r="K1395" s="55">
        <f>Table1[[#This Row],[APU
(units)]]*(1+Table1[[#This Row],[APU Trend]])^5</f>
        <v>144.32255999999998</v>
      </c>
      <c r="L1395" s="55">
        <f>Table1[[#This Row],[APU
(units)]]*(1+Table1[[#This Row],[APU Trend]])^6</f>
        <v>173.18707199999997</v>
      </c>
      <c r="M1395" s="55">
        <f>Table1[[#This Row],[APU
(units)]]*(1+Table1[[#This Row],[APU Trend]])^7</f>
        <v>207.82448639999998</v>
      </c>
      <c r="N1395" s="55">
        <f>Table1[[#This Row],[APU
(units)]]*(1+Table1[[#This Row],[APU Trend]])^8</f>
        <v>249.38938367999995</v>
      </c>
      <c r="O1395" s="55">
        <f>Table1[[#This Row],[APU
(units)]]*(1+Table1[[#This Row],[APU Trend]])^9</f>
        <v>299.26726041599994</v>
      </c>
      <c r="P1395" s="55">
        <f>Table1[[#This Row],[APU
(units)]]*(1+Table1[[#This Row],[APU Trend]])^10</f>
        <v>359.12071249919995</v>
      </c>
      <c r="Q1395" s="55">
        <f>Table1[[#This Row],[APU
(units)]]*(1+Table1[[#This Row],[APU Trend]])^11</f>
        <v>430.94485499903993</v>
      </c>
      <c r="R1395" s="55">
        <f>SUM(Table1[[#This Row],[Oct]:[September]])</f>
        <v>2295.6691299942395</v>
      </c>
      <c r="S1395" s="55">
        <f>Table1[[#This Row],[On-Hand Stock ($)]]*Table1[[#This Row],[APU Trend]]</f>
        <v>965.98468749989172</v>
      </c>
      <c r="T1395" s="87">
        <v>0.2</v>
      </c>
      <c r="U1395" s="87" t="b">
        <f>IF(AND(Table1[[#This Row],[INVENTROY SIZING]]&lt;0,Table1[[#This Row],[Lead Time (days)]]&lt;30),TRUE,FALSE)</f>
        <v>0</v>
      </c>
      <c r="V1395" s="28">
        <v>0.85</v>
      </c>
      <c r="W1395" s="28">
        <f>1.65+SQRT((30)*Table1[[#This Row],[Demand variability (COV)]])+(V1395*Table1[[#This Row],[APU
(units)]])^2</f>
        <v>2437.4785391260152</v>
      </c>
      <c r="X1395" s="28">
        <f>(Table1[[#This Row],[INVENTORY IN UNITS ON HAND]]-W1395)*Table1[[#This Row],[Std. Price ($)]]</f>
        <v>-254788.35641207366</v>
      </c>
      <c r="Y1395" s="28">
        <v>0.95</v>
      </c>
      <c r="Z1395" s="28">
        <v>21</v>
      </c>
    </row>
    <row r="1396" spans="1:26" x14ac:dyDescent="0.15">
      <c r="A1396" s="31">
        <v>13779.475862414303</v>
      </c>
      <c r="B1396" s="32">
        <v>382.73233260000001</v>
      </c>
      <c r="C1396" s="32">
        <v>19022.940177081564</v>
      </c>
      <c r="D1396" s="32">
        <f>C1396/Table1[[#This Row],[Std. Price ($)]]</f>
        <v>49.702987066323345</v>
      </c>
      <c r="E1396" s="28">
        <v>34</v>
      </c>
      <c r="F1396" s="28">
        <f>Table1[[#This Row],[APU
(units)]]*(1+Table1[[#This Row],[APU Trend]])^0</f>
        <v>34</v>
      </c>
      <c r="G1396" s="28">
        <f>Table1[[#This Row],[APU
(units)]]*(1+Table1[[#This Row],[APU Trend]])^1</f>
        <v>20.399999999999999</v>
      </c>
      <c r="H1396" s="28">
        <f>Table1[[#This Row],[APU
(units)]]*(1+Table1[[#This Row],[APU Trend]])^2</f>
        <v>12.24</v>
      </c>
      <c r="I1396" s="55">
        <f>Table1[[#This Row],[APU
(units)]]*(1+Table1[[#This Row],[APU Trend]])^3</f>
        <v>7.3440000000000003</v>
      </c>
      <c r="J1396" s="55">
        <f>Table1[[#This Row],[APU
(units)]]*(1+Table1[[#This Row],[APU Trend]])^4</f>
        <v>4.4063999999999997</v>
      </c>
      <c r="K1396" s="55">
        <f>Table1[[#This Row],[APU
(units)]]*(1+Table1[[#This Row],[APU Trend]])^5</f>
        <v>2.64384</v>
      </c>
      <c r="L1396" s="55">
        <f>Table1[[#This Row],[APU
(units)]]*(1+Table1[[#This Row],[APU Trend]])^6</f>
        <v>1.5863039999999999</v>
      </c>
      <c r="M1396" s="55">
        <f>Table1[[#This Row],[APU
(units)]]*(1+Table1[[#This Row],[APU Trend]])^7</f>
        <v>0.95178239999999992</v>
      </c>
      <c r="N1396" s="55">
        <f>Table1[[#This Row],[APU
(units)]]*(1+Table1[[#This Row],[APU Trend]])^8</f>
        <v>0.57106943999999993</v>
      </c>
      <c r="O1396" s="55">
        <f>Table1[[#This Row],[APU
(units)]]*(1+Table1[[#This Row],[APU Trend]])^9</f>
        <v>0.34264166399999996</v>
      </c>
      <c r="P1396" s="55">
        <f>Table1[[#This Row],[APU
(units)]]*(1+Table1[[#This Row],[APU Trend]])^10</f>
        <v>0.20558499839999997</v>
      </c>
      <c r="Q1396" s="55">
        <f>Table1[[#This Row],[APU
(units)]]*(1+Table1[[#This Row],[APU Trend]])^11</f>
        <v>0.12335099903999998</v>
      </c>
      <c r="R1396" s="55">
        <f>SUM(Table1[[#This Row],[Oct]:[September]])</f>
        <v>84.814973501439994</v>
      </c>
      <c r="S1396" s="55">
        <f>Table1[[#This Row],[On-Hand Stock ($)]]*Table1[[#This Row],[APU Trend]]</f>
        <v>-7609.1760708326256</v>
      </c>
      <c r="T1396" s="87">
        <v>-0.4</v>
      </c>
      <c r="U1396" s="87" t="b">
        <f>IF(AND(Table1[[#This Row],[INVENTROY SIZING]]&lt;0,Table1[[#This Row],[Lead Time (days)]]&lt;30),TRUE,FALSE)</f>
        <v>0</v>
      </c>
      <c r="V1396" s="28">
        <v>0.85</v>
      </c>
      <c r="W1396" s="28">
        <f>1.65+SQRT((30)*Table1[[#This Row],[Demand variability (COV)]])+(V1396*Table1[[#This Row],[APU
(units)]])^2</f>
        <v>842.80978991225732</v>
      </c>
      <c r="X1396" s="28">
        <f>(Table1[[#This Row],[INVENTORY IN UNITS ON HAND]]-W1396)*Table1[[#This Row],[Std. Price ($)]]</f>
        <v>-303547.61665415263</v>
      </c>
      <c r="Y1396" s="28">
        <v>1.18</v>
      </c>
      <c r="Z1396" s="28">
        <v>32</v>
      </c>
    </row>
    <row r="1397" spans="1:26" x14ac:dyDescent="0.15">
      <c r="A1397" s="31">
        <v>2813.9699342045519</v>
      </c>
      <c r="B1397" s="32">
        <v>21.942933800000002</v>
      </c>
      <c r="C1397" s="32">
        <v>236.0560045288303</v>
      </c>
      <c r="D1397" s="32">
        <f>C1397/Table1[[#This Row],[Std. Price ($)]]</f>
        <v>10.757723041065287</v>
      </c>
      <c r="E1397" s="28">
        <v>66</v>
      </c>
      <c r="F1397" s="28">
        <f>Table1[[#This Row],[APU
(units)]]*(1+Table1[[#This Row],[APU Trend]])^0</f>
        <v>66</v>
      </c>
      <c r="G1397" s="28">
        <f>Table1[[#This Row],[APU
(units)]]*(1+Table1[[#This Row],[APU Trend]])^1</f>
        <v>19.800000000000004</v>
      </c>
      <c r="H1397" s="28">
        <f>Table1[[#This Row],[APU
(units)]]*(1+Table1[[#This Row],[APU Trend]])^2</f>
        <v>5.9400000000000013</v>
      </c>
      <c r="I1397" s="55">
        <f>Table1[[#This Row],[APU
(units)]]*(1+Table1[[#This Row],[APU Trend]])^3</f>
        <v>1.7820000000000007</v>
      </c>
      <c r="J1397" s="55">
        <f>Table1[[#This Row],[APU
(units)]]*(1+Table1[[#This Row],[APU Trend]])^4</f>
        <v>0.5346000000000003</v>
      </c>
      <c r="K1397" s="55">
        <f>Table1[[#This Row],[APU
(units)]]*(1+Table1[[#This Row],[APU Trend]])^5</f>
        <v>0.16038000000000011</v>
      </c>
      <c r="L1397" s="55">
        <f>Table1[[#This Row],[APU
(units)]]*(1+Table1[[#This Row],[APU Trend]])^6</f>
        <v>4.8114000000000039E-2</v>
      </c>
      <c r="M1397" s="55">
        <f>Table1[[#This Row],[APU
(units)]]*(1+Table1[[#This Row],[APU Trend]])^7</f>
        <v>1.4434200000000015E-2</v>
      </c>
      <c r="N1397" s="55">
        <f>Table1[[#This Row],[APU
(units)]]*(1+Table1[[#This Row],[APU Trend]])^8</f>
        <v>4.330260000000005E-3</v>
      </c>
      <c r="O1397" s="55">
        <f>Table1[[#This Row],[APU
(units)]]*(1+Table1[[#This Row],[APU Trend]])^9</f>
        <v>1.2990780000000017E-3</v>
      </c>
      <c r="P1397" s="55">
        <f>Table1[[#This Row],[APU
(units)]]*(1+Table1[[#This Row],[APU Trend]])^10</f>
        <v>3.8972340000000048E-4</v>
      </c>
      <c r="Q1397" s="55">
        <f>Table1[[#This Row],[APU
(units)]]*(1+Table1[[#This Row],[APU Trend]])^11</f>
        <v>1.1691702000000017E-4</v>
      </c>
      <c r="R1397" s="55">
        <f>SUM(Table1[[#This Row],[Oct]:[September]])</f>
        <v>94.285664178420006</v>
      </c>
      <c r="S1397" s="55">
        <f>Table1[[#This Row],[On-Hand Stock ($)]]*Table1[[#This Row],[APU Trend]]</f>
        <v>-165.23920317018121</v>
      </c>
      <c r="T1397" s="87">
        <v>-0.7</v>
      </c>
      <c r="U1397" s="87" t="b">
        <f>IF(AND(Table1[[#This Row],[INVENTROY SIZING]]&lt;0,Table1[[#This Row],[Lead Time (days)]]&lt;30),TRUE,FALSE)</f>
        <v>1</v>
      </c>
      <c r="V1397" s="28">
        <v>1</v>
      </c>
      <c r="W1397" s="28">
        <f>1.65+SQRT((30)*Table1[[#This Row],[Demand variability (COV)]])+(V1397*Table1[[#This Row],[APU
(units)]])^2</f>
        <v>4364.0609281699299</v>
      </c>
      <c r="X1397" s="28">
        <f>(Table1[[#This Row],[INVENTORY IN UNITS ON HAND]]-W1397)*Table1[[#This Row],[Std. Price ($)]]</f>
        <v>-95524.244041470505</v>
      </c>
      <c r="Y1397" s="28">
        <v>1.37</v>
      </c>
      <c r="Z1397" s="28">
        <v>3</v>
      </c>
    </row>
    <row r="1398" spans="1:26" x14ac:dyDescent="0.15">
      <c r="A1398" s="31">
        <v>19447.596788712275</v>
      </c>
      <c r="B1398" s="32">
        <v>91.532527299999998</v>
      </c>
      <c r="C1398" s="32">
        <v>735.03557568822339</v>
      </c>
      <c r="D1398" s="32">
        <f>C1398/Table1[[#This Row],[Std. Price ($)]]</f>
        <v>8.0303209948429277</v>
      </c>
      <c r="E1398" s="28">
        <v>58</v>
      </c>
      <c r="F1398" s="28">
        <f>Table1[[#This Row],[APU
(units)]]*(1+Table1[[#This Row],[APU Trend]])^0</f>
        <v>58</v>
      </c>
      <c r="G1398" s="28">
        <f>Table1[[#This Row],[APU
(units)]]*(1+Table1[[#This Row],[APU Trend]])^1</f>
        <v>52.2</v>
      </c>
      <c r="H1398" s="28">
        <f>Table1[[#This Row],[APU
(units)]]*(1+Table1[[#This Row],[APU Trend]])^2</f>
        <v>46.980000000000004</v>
      </c>
      <c r="I1398" s="55">
        <f>Table1[[#This Row],[APU
(units)]]*(1+Table1[[#This Row],[APU Trend]])^3</f>
        <v>42.282000000000004</v>
      </c>
      <c r="J1398" s="55">
        <f>Table1[[#This Row],[APU
(units)]]*(1+Table1[[#This Row],[APU Trend]])^4</f>
        <v>38.05380000000001</v>
      </c>
      <c r="K1398" s="55">
        <f>Table1[[#This Row],[APU
(units)]]*(1+Table1[[#This Row],[APU Trend]])^5</f>
        <v>34.24842000000001</v>
      </c>
      <c r="L1398" s="55">
        <f>Table1[[#This Row],[APU
(units)]]*(1+Table1[[#This Row],[APU Trend]])^6</f>
        <v>30.823578000000008</v>
      </c>
      <c r="M1398" s="55">
        <f>Table1[[#This Row],[APU
(units)]]*(1+Table1[[#This Row],[APU Trend]])^7</f>
        <v>27.741220200000008</v>
      </c>
      <c r="N1398" s="55">
        <f>Table1[[#This Row],[APU
(units)]]*(1+Table1[[#This Row],[APU Trend]])^8</f>
        <v>24.967098180000008</v>
      </c>
      <c r="O1398" s="55">
        <f>Table1[[#This Row],[APU
(units)]]*(1+Table1[[#This Row],[APU Trend]])^9</f>
        <v>22.470388362000008</v>
      </c>
      <c r="P1398" s="55">
        <f>Table1[[#This Row],[APU
(units)]]*(1+Table1[[#This Row],[APU Trend]])^10</f>
        <v>20.22334952580001</v>
      </c>
      <c r="Q1398" s="55">
        <f>Table1[[#This Row],[APU
(units)]]*(1+Table1[[#This Row],[APU Trend]])^11</f>
        <v>18.201014573220011</v>
      </c>
      <c r="R1398" s="55">
        <f>SUM(Table1[[#This Row],[Oct]:[September]])</f>
        <v>416.19086884102001</v>
      </c>
      <c r="S1398" s="55">
        <f>Table1[[#This Row],[On-Hand Stock ($)]]*Table1[[#This Row],[APU Trend]]</f>
        <v>-73.503557568822345</v>
      </c>
      <c r="T1398" s="87">
        <v>-0.1</v>
      </c>
      <c r="U1398" s="87" t="b">
        <f>IF(AND(Table1[[#This Row],[INVENTROY SIZING]]&lt;0,Table1[[#This Row],[Lead Time (days)]]&lt;30),TRUE,FALSE)</f>
        <v>1</v>
      </c>
      <c r="V1398" s="28">
        <v>1</v>
      </c>
      <c r="W1398" s="28">
        <f>1.65+SQRT((30)*Table1[[#This Row],[Demand variability (COV)]])+(V1398*Table1[[#This Row],[APU
(units)]])^2</f>
        <v>3369.8926406871192</v>
      </c>
      <c r="X1398" s="28">
        <f>(Table1[[#This Row],[INVENTORY IN UNITS ON HAND]]-W1398)*Table1[[#This Row],[Std. Price ($)]]</f>
        <v>-307719.75455607462</v>
      </c>
      <c r="Y1398" s="28">
        <v>0.6</v>
      </c>
      <c r="Z1398" s="28">
        <v>5</v>
      </c>
    </row>
    <row r="1399" spans="1:26" x14ac:dyDescent="0.15">
      <c r="A1399" s="31">
        <v>99849.030712327862</v>
      </c>
      <c r="B1399" s="32">
        <v>19.043967800000001</v>
      </c>
      <c r="C1399" s="32">
        <v>1048.6563942371195</v>
      </c>
      <c r="D1399" s="32">
        <f>C1399/Table1[[#This Row],[Std. Price ($)]]</f>
        <v>55.065016137924758</v>
      </c>
      <c r="E1399" s="28">
        <v>42</v>
      </c>
      <c r="F1399" s="28">
        <f>Table1[[#This Row],[APU
(units)]]*(1+Table1[[#This Row],[APU Trend]])^0</f>
        <v>42</v>
      </c>
      <c r="G1399" s="28">
        <f>Table1[[#This Row],[APU
(units)]]*(1+Table1[[#This Row],[APU Trend]])^1</f>
        <v>63</v>
      </c>
      <c r="H1399" s="28">
        <f>Table1[[#This Row],[APU
(units)]]*(1+Table1[[#This Row],[APU Trend]])^2</f>
        <v>94.5</v>
      </c>
      <c r="I1399" s="55">
        <f>Table1[[#This Row],[APU
(units)]]*(1+Table1[[#This Row],[APU Trend]])^3</f>
        <v>141.75</v>
      </c>
      <c r="J1399" s="55">
        <f>Table1[[#This Row],[APU
(units)]]*(1+Table1[[#This Row],[APU Trend]])^4</f>
        <v>212.625</v>
      </c>
      <c r="K1399" s="55">
        <f>Table1[[#This Row],[APU
(units)]]*(1+Table1[[#This Row],[APU Trend]])^5</f>
        <v>318.9375</v>
      </c>
      <c r="L1399" s="55">
        <f>Table1[[#This Row],[APU
(units)]]*(1+Table1[[#This Row],[APU Trend]])^6</f>
        <v>478.40625</v>
      </c>
      <c r="M1399" s="55">
        <f>Table1[[#This Row],[APU
(units)]]*(1+Table1[[#This Row],[APU Trend]])^7</f>
        <v>717.609375</v>
      </c>
      <c r="N1399" s="55">
        <f>Table1[[#This Row],[APU
(units)]]*(1+Table1[[#This Row],[APU Trend]])^8</f>
        <v>1076.4140625</v>
      </c>
      <c r="O1399" s="55">
        <f>Table1[[#This Row],[APU
(units)]]*(1+Table1[[#This Row],[APU Trend]])^9</f>
        <v>1614.62109375</v>
      </c>
      <c r="P1399" s="55">
        <f>Table1[[#This Row],[APU
(units)]]*(1+Table1[[#This Row],[APU Trend]])^10</f>
        <v>2421.931640625</v>
      </c>
      <c r="Q1399" s="55">
        <f>Table1[[#This Row],[APU
(units)]]*(1+Table1[[#This Row],[APU Trend]])^11</f>
        <v>3632.8974609375</v>
      </c>
      <c r="R1399" s="55">
        <f>SUM(Table1[[#This Row],[Oct]:[September]])</f>
        <v>10814.6923828125</v>
      </c>
      <c r="S1399" s="55">
        <f>Table1[[#This Row],[On-Hand Stock ($)]]*Table1[[#This Row],[APU Trend]]</f>
        <v>524.32819711855973</v>
      </c>
      <c r="T1399" s="87">
        <v>0.5</v>
      </c>
      <c r="U1399" s="87" t="b">
        <f>IF(AND(Table1[[#This Row],[INVENTROY SIZING]]&lt;0,Table1[[#This Row],[Lead Time (days)]]&lt;30),TRUE,FALSE)</f>
        <v>0</v>
      </c>
      <c r="V1399" s="28">
        <v>0.82</v>
      </c>
      <c r="W1399" s="28">
        <f>1.65+SQRT((30)*Table1[[#This Row],[Demand variability (COV)]])+(V1399*Table1[[#This Row],[APU
(units)]])^2</f>
        <v>1193.7385476985157</v>
      </c>
      <c r="X1399" s="28">
        <f>(Table1[[#This Row],[INVENTORY IN UNITS ON HAND]]-W1399)*Table1[[#This Row],[Std. Price ($)]]</f>
        <v>-21684.86206975218</v>
      </c>
      <c r="Y1399" s="28">
        <v>1.19</v>
      </c>
      <c r="Z1399" s="28">
        <v>23</v>
      </c>
    </row>
    <row r="1400" spans="1:26" x14ac:dyDescent="0.15">
      <c r="A1400" s="31">
        <v>10514.998744902316</v>
      </c>
      <c r="B1400" s="32">
        <v>7.0876248000000004</v>
      </c>
      <c r="C1400" s="32">
        <v>143.47744551653335</v>
      </c>
      <c r="D1400" s="32">
        <f>C1400/Table1[[#This Row],[Std. Price ($)]]</f>
        <v>20.24337483504112</v>
      </c>
      <c r="E1400" s="28">
        <v>10</v>
      </c>
      <c r="F1400" s="28">
        <f>Table1[[#This Row],[APU
(units)]]*(1+Table1[[#This Row],[APU Trend]])^0</f>
        <v>10</v>
      </c>
      <c r="G1400" s="28">
        <f>Table1[[#This Row],[APU
(units)]]*(1+Table1[[#This Row],[APU Trend]])^1</f>
        <v>6</v>
      </c>
      <c r="H1400" s="28">
        <f>Table1[[#This Row],[APU
(units)]]*(1+Table1[[#This Row],[APU Trend]])^2</f>
        <v>3.5999999999999996</v>
      </c>
      <c r="I1400" s="55">
        <f>Table1[[#This Row],[APU
(units)]]*(1+Table1[[#This Row],[APU Trend]])^3</f>
        <v>2.16</v>
      </c>
      <c r="J1400" s="55">
        <f>Table1[[#This Row],[APU
(units)]]*(1+Table1[[#This Row],[APU Trend]])^4</f>
        <v>1.2959999999999998</v>
      </c>
      <c r="K1400" s="55">
        <f>Table1[[#This Row],[APU
(units)]]*(1+Table1[[#This Row],[APU Trend]])^5</f>
        <v>0.77759999999999996</v>
      </c>
      <c r="L1400" s="55">
        <f>Table1[[#This Row],[APU
(units)]]*(1+Table1[[#This Row],[APU Trend]])^6</f>
        <v>0.46655999999999997</v>
      </c>
      <c r="M1400" s="55">
        <f>Table1[[#This Row],[APU
(units)]]*(1+Table1[[#This Row],[APU Trend]])^7</f>
        <v>0.27993599999999996</v>
      </c>
      <c r="N1400" s="55">
        <f>Table1[[#This Row],[APU
(units)]]*(1+Table1[[#This Row],[APU Trend]])^8</f>
        <v>0.16796159999999999</v>
      </c>
      <c r="O1400" s="55">
        <f>Table1[[#This Row],[APU
(units)]]*(1+Table1[[#This Row],[APU Trend]])^9</f>
        <v>0.10077695999999998</v>
      </c>
      <c r="P1400" s="55">
        <f>Table1[[#This Row],[APU
(units)]]*(1+Table1[[#This Row],[APU Trend]])^10</f>
        <v>6.046617599999999E-2</v>
      </c>
      <c r="Q1400" s="55">
        <f>Table1[[#This Row],[APU
(units)]]*(1+Table1[[#This Row],[APU Trend]])^11</f>
        <v>3.6279705599999997E-2</v>
      </c>
      <c r="R1400" s="55">
        <f>SUM(Table1[[#This Row],[Oct]:[September]])</f>
        <v>24.945580441600001</v>
      </c>
      <c r="S1400" s="55">
        <f>Table1[[#This Row],[On-Hand Stock ($)]]*Table1[[#This Row],[APU Trend]]</f>
        <v>-57.39097820661334</v>
      </c>
      <c r="T1400" s="87">
        <v>-0.4</v>
      </c>
      <c r="U1400" s="87" t="b">
        <f>IF(AND(Table1[[#This Row],[INVENTROY SIZING]]&lt;0,Table1[[#This Row],[Lead Time (days)]]&lt;30),TRUE,FALSE)</f>
        <v>0</v>
      </c>
      <c r="V1400" s="28">
        <v>1</v>
      </c>
      <c r="W1400" s="28">
        <f>1.65+SQRT((30)*Table1[[#This Row],[Demand variability (COV)]])+(V1400*Table1[[#This Row],[APU
(units)]])^2</f>
        <v>107.12722557505165</v>
      </c>
      <c r="X1400" s="28">
        <f>(Table1[[#This Row],[INVENTORY IN UNITS ON HAND]]-W1400)*Table1[[#This Row],[Std. Price ($)]]</f>
        <v>-615.80013522439697</v>
      </c>
      <c r="Y1400" s="28">
        <v>1</v>
      </c>
      <c r="Z1400" s="28">
        <v>46</v>
      </c>
    </row>
    <row r="1401" spans="1:26" x14ac:dyDescent="0.15">
      <c r="A1401" s="31">
        <v>2809.0558660969655</v>
      </c>
      <c r="B1401" s="32">
        <v>43.392595800000002</v>
      </c>
      <c r="C1401" s="32">
        <v>1107.3295457208601</v>
      </c>
      <c r="D1401" s="32">
        <f>C1401/Table1[[#This Row],[Std. Price ($)]]</f>
        <v>25.518859273241727</v>
      </c>
      <c r="E1401" s="28">
        <v>106</v>
      </c>
      <c r="F1401" s="28">
        <f>Table1[[#This Row],[APU
(units)]]*(1+Table1[[#This Row],[APU Trend]])^0</f>
        <v>106</v>
      </c>
      <c r="G1401" s="28">
        <f>Table1[[#This Row],[APU
(units)]]*(1+Table1[[#This Row],[APU Trend]])^1</f>
        <v>84.800000000000011</v>
      </c>
      <c r="H1401" s="28">
        <f>Table1[[#This Row],[APU
(units)]]*(1+Table1[[#This Row],[APU Trend]])^2</f>
        <v>67.840000000000018</v>
      </c>
      <c r="I1401" s="55">
        <f>Table1[[#This Row],[APU
(units)]]*(1+Table1[[#This Row],[APU Trend]])^3</f>
        <v>54.272000000000013</v>
      </c>
      <c r="J1401" s="55">
        <f>Table1[[#This Row],[APU
(units)]]*(1+Table1[[#This Row],[APU Trend]])^4</f>
        <v>43.417600000000022</v>
      </c>
      <c r="K1401" s="55">
        <f>Table1[[#This Row],[APU
(units)]]*(1+Table1[[#This Row],[APU Trend]])^5</f>
        <v>34.73408000000002</v>
      </c>
      <c r="L1401" s="55">
        <f>Table1[[#This Row],[APU
(units)]]*(1+Table1[[#This Row],[APU Trend]])^6</f>
        <v>27.787264000000015</v>
      </c>
      <c r="M1401" s="55">
        <f>Table1[[#This Row],[APU
(units)]]*(1+Table1[[#This Row],[APU Trend]])^7</f>
        <v>22.229811200000018</v>
      </c>
      <c r="N1401" s="55">
        <f>Table1[[#This Row],[APU
(units)]]*(1+Table1[[#This Row],[APU Trend]])^8</f>
        <v>17.783848960000014</v>
      </c>
      <c r="O1401" s="55">
        <f>Table1[[#This Row],[APU
(units)]]*(1+Table1[[#This Row],[APU Trend]])^9</f>
        <v>14.227079168000012</v>
      </c>
      <c r="P1401" s="55">
        <f>Table1[[#This Row],[APU
(units)]]*(1+Table1[[#This Row],[APU Trend]])^10</f>
        <v>11.381663334400011</v>
      </c>
      <c r="Q1401" s="55">
        <f>Table1[[#This Row],[APU
(units)]]*(1+Table1[[#This Row],[APU Trend]])^11</f>
        <v>9.1053306675200094</v>
      </c>
      <c r="R1401" s="55">
        <f>SUM(Table1[[#This Row],[Oct]:[September]])</f>
        <v>493.57867732992008</v>
      </c>
      <c r="S1401" s="55">
        <f>Table1[[#This Row],[On-Hand Stock ($)]]*Table1[[#This Row],[APU Trend]]</f>
        <v>-221.46590914417203</v>
      </c>
      <c r="T1401" s="87">
        <v>-0.2</v>
      </c>
      <c r="U1401" s="87" t="b">
        <f>IF(AND(Table1[[#This Row],[INVENTROY SIZING]]&lt;0,Table1[[#This Row],[Lead Time (days)]]&lt;30),TRUE,FALSE)</f>
        <v>1</v>
      </c>
      <c r="V1401" s="28">
        <v>1</v>
      </c>
      <c r="W1401" s="28">
        <f>1.65+SQRT((30)*Table1[[#This Row],[Demand variability (COV)]])+(V1401*Table1[[#This Row],[APU
(units)]])^2</f>
        <v>11240.388612787527</v>
      </c>
      <c r="X1401" s="28">
        <f>(Table1[[#This Row],[INVENTORY IN UNITS ON HAND]]-W1401)*Table1[[#This Row],[Std. Price ($)]]</f>
        <v>-486642.31016389106</v>
      </c>
      <c r="Y1401" s="28">
        <v>0.25</v>
      </c>
      <c r="Z1401" s="28">
        <v>28</v>
      </c>
    </row>
    <row r="1402" spans="1:26" x14ac:dyDescent="0.15">
      <c r="A1402" s="31">
        <v>13599.734105211302</v>
      </c>
      <c r="B1402" s="32">
        <v>26.571407800000003</v>
      </c>
      <c r="C1402" s="32">
        <v>2387.049480623346</v>
      </c>
      <c r="D1402" s="32">
        <f>C1402/Table1[[#This Row],[Std. Price ($)]]</f>
        <v>89.835265733392788</v>
      </c>
      <c r="E1402" s="28">
        <v>82</v>
      </c>
      <c r="F1402" s="28">
        <f>Table1[[#This Row],[APU
(units)]]*(1+Table1[[#This Row],[APU Trend]])^0</f>
        <v>82</v>
      </c>
      <c r="G1402" s="28">
        <f>Table1[[#This Row],[APU
(units)]]*(1+Table1[[#This Row],[APU Trend]])^1</f>
        <v>205</v>
      </c>
      <c r="H1402" s="28">
        <f>Table1[[#This Row],[APU
(units)]]*(1+Table1[[#This Row],[APU Trend]])^2</f>
        <v>512.5</v>
      </c>
      <c r="I1402" s="55">
        <f>Table1[[#This Row],[APU
(units)]]*(1+Table1[[#This Row],[APU Trend]])^3</f>
        <v>1281.25</v>
      </c>
      <c r="J1402" s="55">
        <f>Table1[[#This Row],[APU
(units)]]*(1+Table1[[#This Row],[APU Trend]])^4</f>
        <v>3203.125</v>
      </c>
      <c r="K1402" s="55">
        <f>Table1[[#This Row],[APU
(units)]]*(1+Table1[[#This Row],[APU Trend]])^5</f>
        <v>8007.8125</v>
      </c>
      <c r="L1402" s="55">
        <f>Table1[[#This Row],[APU
(units)]]*(1+Table1[[#This Row],[APU Trend]])^6</f>
        <v>20019.53125</v>
      </c>
      <c r="M1402" s="55">
        <f>Table1[[#This Row],[APU
(units)]]*(1+Table1[[#This Row],[APU Trend]])^7</f>
        <v>50048.828125</v>
      </c>
      <c r="N1402" s="55">
        <f>Table1[[#This Row],[APU
(units)]]*(1+Table1[[#This Row],[APU Trend]])^8</f>
        <v>125122.0703125</v>
      </c>
      <c r="O1402" s="55">
        <f>Table1[[#This Row],[APU
(units)]]*(1+Table1[[#This Row],[APU Trend]])^9</f>
        <v>312805.17578125</v>
      </c>
      <c r="P1402" s="55">
        <f>Table1[[#This Row],[APU
(units)]]*(1+Table1[[#This Row],[APU Trend]])^10</f>
        <v>782012.939453125</v>
      </c>
      <c r="Q1402" s="55">
        <f>Table1[[#This Row],[APU
(units)]]*(1+Table1[[#This Row],[APU Trend]])^11</f>
        <v>1955032.3486328125</v>
      </c>
      <c r="R1402" s="55">
        <f>SUM(Table1[[#This Row],[Oct]:[September]])</f>
        <v>3258332.5810546875</v>
      </c>
      <c r="S1402" s="55">
        <f>Table1[[#This Row],[On-Hand Stock ($)]]*Table1[[#This Row],[APU Trend]]</f>
        <v>3580.5742209350192</v>
      </c>
      <c r="T1402" s="87">
        <v>1.5</v>
      </c>
      <c r="U1402" s="87" t="b">
        <f>IF(AND(Table1[[#This Row],[INVENTROY SIZING]]&lt;0,Table1[[#This Row],[Lead Time (days)]]&lt;30),TRUE,FALSE)</f>
        <v>0</v>
      </c>
      <c r="V1402" s="28">
        <v>0.85</v>
      </c>
      <c r="W1402" s="28">
        <f>1.65+SQRT((30)*Table1[[#This Row],[Demand variability (COV)]])+(V1402*Table1[[#This Row],[APU
(units)]])^2</f>
        <v>4865.1344415837048</v>
      </c>
      <c r="X1402" s="28">
        <f>(Table1[[#This Row],[INVENTORY IN UNITS ON HAND]]-W1402)*Table1[[#This Row],[Std. Price ($)]]</f>
        <v>-126886.42176852257</v>
      </c>
      <c r="Y1402" s="28">
        <v>0.97</v>
      </c>
      <c r="Z1402" s="28">
        <v>28</v>
      </c>
    </row>
    <row r="1403" spans="1:26" x14ac:dyDescent="0.15">
      <c r="A1403" s="31">
        <v>70304.022869146793</v>
      </c>
      <c r="B1403" s="32">
        <v>12.3729443</v>
      </c>
      <c r="C1403" s="32">
        <v>808.457694118875</v>
      </c>
      <c r="D1403" s="32">
        <f>C1403/Table1[[#This Row],[Std. Price ($)]]</f>
        <v>65.340768900000214</v>
      </c>
      <c r="E1403" s="28">
        <v>82</v>
      </c>
      <c r="F1403" s="28">
        <f>Table1[[#This Row],[APU
(units)]]*(1+Table1[[#This Row],[APU Trend]])^0</f>
        <v>82</v>
      </c>
      <c r="G1403" s="28">
        <f>Table1[[#This Row],[APU
(units)]]*(1+Table1[[#This Row],[APU Trend]])^1</f>
        <v>147.6</v>
      </c>
      <c r="H1403" s="28">
        <f>Table1[[#This Row],[APU
(units)]]*(1+Table1[[#This Row],[APU Trend]])^2</f>
        <v>265.68</v>
      </c>
      <c r="I1403" s="55">
        <f>Table1[[#This Row],[APU
(units)]]*(1+Table1[[#This Row],[APU Trend]])^3</f>
        <v>478.22400000000005</v>
      </c>
      <c r="J1403" s="55">
        <f>Table1[[#This Row],[APU
(units)]]*(1+Table1[[#This Row],[APU Trend]])^4</f>
        <v>860.80320000000017</v>
      </c>
      <c r="K1403" s="55">
        <f>Table1[[#This Row],[APU
(units)]]*(1+Table1[[#This Row],[APU Trend]])^5</f>
        <v>1549.4457600000005</v>
      </c>
      <c r="L1403" s="55">
        <f>Table1[[#This Row],[APU
(units)]]*(1+Table1[[#This Row],[APU Trend]])^6</f>
        <v>2789.0023680000008</v>
      </c>
      <c r="M1403" s="55">
        <f>Table1[[#This Row],[APU
(units)]]*(1+Table1[[#This Row],[APU Trend]])^7</f>
        <v>5020.2042624000014</v>
      </c>
      <c r="N1403" s="55">
        <f>Table1[[#This Row],[APU
(units)]]*(1+Table1[[#This Row],[APU Trend]])^8</f>
        <v>9036.3676723200024</v>
      </c>
      <c r="O1403" s="55">
        <f>Table1[[#This Row],[APU
(units)]]*(1+Table1[[#This Row],[APU Trend]])^9</f>
        <v>16265.461810176006</v>
      </c>
      <c r="P1403" s="55">
        <f>Table1[[#This Row],[APU
(units)]]*(1+Table1[[#This Row],[APU Trend]])^10</f>
        <v>29277.831258316812</v>
      </c>
      <c r="Q1403" s="55">
        <f>Table1[[#This Row],[APU
(units)]]*(1+Table1[[#This Row],[APU Trend]])^11</f>
        <v>52700.096264970271</v>
      </c>
      <c r="R1403" s="55">
        <f>SUM(Table1[[#This Row],[Oct]:[September]])</f>
        <v>118472.71659618309</v>
      </c>
      <c r="S1403" s="55">
        <f>Table1[[#This Row],[On-Hand Stock ($)]]*Table1[[#This Row],[APU Trend]]</f>
        <v>646.76615529510002</v>
      </c>
      <c r="T1403" s="87">
        <v>0.8</v>
      </c>
      <c r="U1403" s="87" t="b">
        <f>IF(AND(Table1[[#This Row],[INVENTROY SIZING]]&lt;0,Table1[[#This Row],[Lead Time (days)]]&lt;30),TRUE,FALSE)</f>
        <v>0</v>
      </c>
      <c r="V1403" s="28">
        <v>1</v>
      </c>
      <c r="W1403" s="28">
        <f>1.65+SQRT((30)*Table1[[#This Row],[Demand variability (COV)]])+(V1403*Table1[[#This Row],[APU
(units)]])^2</f>
        <v>6730.1666359162546</v>
      </c>
      <c r="X1403" s="28">
        <f>(Table1[[#This Row],[INVENTORY IN UNITS ON HAND]]-W1403)*Table1[[#This Row],[Std. Price ($)]]</f>
        <v>-82463.519221791314</v>
      </c>
      <c r="Y1403" s="28">
        <v>0.68</v>
      </c>
      <c r="Z1403" s="28">
        <v>23</v>
      </c>
    </row>
    <row r="1404" spans="1:26" x14ac:dyDescent="0.15">
      <c r="A1404" s="31">
        <v>68029.757896705749</v>
      </c>
      <c r="B1404" s="32">
        <v>9.3135763000000011</v>
      </c>
      <c r="C1404" s="32">
        <v>2859.027000220311</v>
      </c>
      <c r="D1404" s="32">
        <f>C1404/Table1[[#This Row],[Std. Price ($)]]</f>
        <v>306.97413196908161</v>
      </c>
      <c r="E1404" s="28">
        <v>74</v>
      </c>
      <c r="F1404" s="28">
        <f>Table1[[#This Row],[APU
(units)]]*(1+Table1[[#This Row],[APU Trend]])^0</f>
        <v>74</v>
      </c>
      <c r="G1404" s="28">
        <f>Table1[[#This Row],[APU
(units)]]*(1+Table1[[#This Row],[APU Trend]])^1</f>
        <v>133.20000000000002</v>
      </c>
      <c r="H1404" s="28">
        <f>Table1[[#This Row],[APU
(units)]]*(1+Table1[[#This Row],[APU Trend]])^2</f>
        <v>239.76000000000002</v>
      </c>
      <c r="I1404" s="55">
        <f>Table1[[#This Row],[APU
(units)]]*(1+Table1[[#This Row],[APU Trend]])^3</f>
        <v>431.56800000000004</v>
      </c>
      <c r="J1404" s="55">
        <f>Table1[[#This Row],[APU
(units)]]*(1+Table1[[#This Row],[APU Trend]])^4</f>
        <v>776.82240000000013</v>
      </c>
      <c r="K1404" s="55">
        <f>Table1[[#This Row],[APU
(units)]]*(1+Table1[[#This Row],[APU Trend]])^5</f>
        <v>1398.2803200000005</v>
      </c>
      <c r="L1404" s="55">
        <f>Table1[[#This Row],[APU
(units)]]*(1+Table1[[#This Row],[APU Trend]])^6</f>
        <v>2516.9045760000008</v>
      </c>
      <c r="M1404" s="55">
        <f>Table1[[#This Row],[APU
(units)]]*(1+Table1[[#This Row],[APU Trend]])^7</f>
        <v>4530.4282368000013</v>
      </c>
      <c r="N1404" s="55">
        <f>Table1[[#This Row],[APU
(units)]]*(1+Table1[[#This Row],[APU Trend]])^8</f>
        <v>8154.7708262400029</v>
      </c>
      <c r="O1404" s="55">
        <f>Table1[[#This Row],[APU
(units)]]*(1+Table1[[#This Row],[APU Trend]])^9</f>
        <v>14678.587487232006</v>
      </c>
      <c r="P1404" s="55">
        <f>Table1[[#This Row],[APU
(units)]]*(1+Table1[[#This Row],[APU Trend]])^10</f>
        <v>26421.457477017611</v>
      </c>
      <c r="Q1404" s="55">
        <f>Table1[[#This Row],[APU
(units)]]*(1+Table1[[#This Row],[APU Trend]])^11</f>
        <v>47558.623458631708</v>
      </c>
      <c r="R1404" s="55">
        <f>SUM(Table1[[#This Row],[Oct]:[September]])</f>
        <v>106914.40278192132</v>
      </c>
      <c r="S1404" s="55">
        <f>Table1[[#This Row],[On-Hand Stock ($)]]*Table1[[#This Row],[APU Trend]]</f>
        <v>2287.221600176249</v>
      </c>
      <c r="T1404" s="87">
        <v>0.8</v>
      </c>
      <c r="U1404" s="87" t="b">
        <f>IF(AND(Table1[[#This Row],[INVENTROY SIZING]]&lt;0,Table1[[#This Row],[Lead Time (days)]]&lt;30),TRUE,FALSE)</f>
        <v>0</v>
      </c>
      <c r="V1404" s="28">
        <v>1</v>
      </c>
      <c r="W1404" s="28">
        <f>1.65+SQRT((30)*Table1[[#This Row],[Demand variability (COV)]])+(V1404*Table1[[#This Row],[APU
(units)]])^2</f>
        <v>5484.0139610306787</v>
      </c>
      <c r="X1404" s="28">
        <f>(Table1[[#This Row],[INVENTORY IN UNITS ON HAND]]-W1404)*Table1[[#This Row],[Std. Price ($)]]</f>
        <v>-48216.755456104147</v>
      </c>
      <c r="Y1404" s="28">
        <v>1.35</v>
      </c>
      <c r="Z1404" s="28">
        <v>74</v>
      </c>
    </row>
    <row r="1405" spans="1:26" x14ac:dyDescent="0.15">
      <c r="A1405" s="31">
        <v>93202.325427352829</v>
      </c>
      <c r="B1405" s="32">
        <v>12.396045500000001</v>
      </c>
      <c r="C1405" s="32">
        <v>278.45530177445943</v>
      </c>
      <c r="D1405" s="32">
        <f>C1405/Table1[[#This Row],[Std. Price ($)]]</f>
        <v>22.463236503484872</v>
      </c>
      <c r="E1405" s="28">
        <v>26</v>
      </c>
      <c r="F1405" s="28">
        <f>Table1[[#This Row],[APU
(units)]]*(1+Table1[[#This Row],[APU Trend]])^0</f>
        <v>26</v>
      </c>
      <c r="G1405" s="28">
        <f>Table1[[#This Row],[APU
(units)]]*(1+Table1[[#This Row],[APU Trend]])^1</f>
        <v>20.8</v>
      </c>
      <c r="H1405" s="28">
        <f>Table1[[#This Row],[APU
(units)]]*(1+Table1[[#This Row],[APU Trend]])^2</f>
        <v>16.640000000000004</v>
      </c>
      <c r="I1405" s="55">
        <f>Table1[[#This Row],[APU
(units)]]*(1+Table1[[#This Row],[APU Trend]])^3</f>
        <v>13.312000000000003</v>
      </c>
      <c r="J1405" s="55">
        <f>Table1[[#This Row],[APU
(units)]]*(1+Table1[[#This Row],[APU Trend]])^4</f>
        <v>10.649600000000005</v>
      </c>
      <c r="K1405" s="55">
        <f>Table1[[#This Row],[APU
(units)]]*(1+Table1[[#This Row],[APU Trend]])^5</f>
        <v>8.5196800000000046</v>
      </c>
      <c r="L1405" s="55">
        <f>Table1[[#This Row],[APU
(units)]]*(1+Table1[[#This Row],[APU Trend]])^6</f>
        <v>6.815744000000004</v>
      </c>
      <c r="M1405" s="55">
        <f>Table1[[#This Row],[APU
(units)]]*(1+Table1[[#This Row],[APU Trend]])^7</f>
        <v>5.4525952000000038</v>
      </c>
      <c r="N1405" s="55">
        <f>Table1[[#This Row],[APU
(units)]]*(1+Table1[[#This Row],[APU Trend]])^8</f>
        <v>4.3620761600000035</v>
      </c>
      <c r="O1405" s="55">
        <f>Table1[[#This Row],[APU
(units)]]*(1+Table1[[#This Row],[APU Trend]])^9</f>
        <v>3.4896609280000033</v>
      </c>
      <c r="P1405" s="55">
        <f>Table1[[#This Row],[APU
(units)]]*(1+Table1[[#This Row],[APU Trend]])^10</f>
        <v>2.7917287424000028</v>
      </c>
      <c r="Q1405" s="55">
        <f>Table1[[#This Row],[APU
(units)]]*(1+Table1[[#This Row],[APU Trend]])^11</f>
        <v>2.2333829939200025</v>
      </c>
      <c r="R1405" s="55">
        <f>SUM(Table1[[#This Row],[Oct]:[September]])</f>
        <v>121.06646802432003</v>
      </c>
      <c r="S1405" s="55">
        <f>Table1[[#This Row],[On-Hand Stock ($)]]*Table1[[#This Row],[APU Trend]]</f>
        <v>-55.691060354891889</v>
      </c>
      <c r="T1405" s="87">
        <v>-0.2</v>
      </c>
      <c r="U1405" s="87" t="b">
        <f>IF(AND(Table1[[#This Row],[INVENTROY SIZING]]&lt;0,Table1[[#This Row],[Lead Time (days)]]&lt;30),TRUE,FALSE)</f>
        <v>1</v>
      </c>
      <c r="V1405" s="28">
        <v>1</v>
      </c>
      <c r="W1405" s="28">
        <f>1.65+SQRT((30)*Table1[[#This Row],[Demand variability (COV)]])+(V1405*Table1[[#This Row],[APU
(units)]])^2</f>
        <v>682.96036721894075</v>
      </c>
      <c r="X1405" s="28">
        <f>(Table1[[#This Row],[INVENTORY IN UNITS ON HAND]]-W1405)*Table1[[#This Row],[Std. Price ($)]]</f>
        <v>-8187.5524849682397</v>
      </c>
      <c r="Y1405" s="28">
        <v>0.94</v>
      </c>
      <c r="Z1405" s="28">
        <v>22</v>
      </c>
    </row>
    <row r="1406" spans="1:26" x14ac:dyDescent="0.15">
      <c r="A1406" s="31">
        <v>45879.092839226279</v>
      </c>
      <c r="B1406" s="32">
        <v>9.017713500000001</v>
      </c>
      <c r="C1406" s="32">
        <v>43.025652031809344</v>
      </c>
      <c r="D1406" s="32">
        <f>C1406/Table1[[#This Row],[Std. Price ($)]]</f>
        <v>4.7712374130991559</v>
      </c>
      <c r="E1406" s="28">
        <v>58</v>
      </c>
      <c r="F1406" s="28">
        <f>Table1[[#This Row],[APU
(units)]]*(1+Table1[[#This Row],[APU Trend]])^0</f>
        <v>58</v>
      </c>
      <c r="G1406" s="28">
        <f>Table1[[#This Row],[APU
(units)]]*(1+Table1[[#This Row],[APU Trend]])^1</f>
        <v>92.800000000000011</v>
      </c>
      <c r="H1406" s="28">
        <f>Table1[[#This Row],[APU
(units)]]*(1+Table1[[#This Row],[APU Trend]])^2</f>
        <v>148.48000000000002</v>
      </c>
      <c r="I1406" s="55">
        <f>Table1[[#This Row],[APU
(units)]]*(1+Table1[[#This Row],[APU Trend]])^3</f>
        <v>237.56800000000007</v>
      </c>
      <c r="J1406" s="55">
        <f>Table1[[#This Row],[APU
(units)]]*(1+Table1[[#This Row],[APU Trend]])^4</f>
        <v>380.1088000000002</v>
      </c>
      <c r="K1406" s="55">
        <f>Table1[[#This Row],[APU
(units)]]*(1+Table1[[#This Row],[APU Trend]])^5</f>
        <v>608.17408000000034</v>
      </c>
      <c r="L1406" s="55">
        <f>Table1[[#This Row],[APU
(units)]]*(1+Table1[[#This Row],[APU Trend]])^6</f>
        <v>973.07852800000057</v>
      </c>
      <c r="M1406" s="55">
        <f>Table1[[#This Row],[APU
(units)]]*(1+Table1[[#This Row],[APU Trend]])^7</f>
        <v>1556.9256448000012</v>
      </c>
      <c r="N1406" s="55">
        <f>Table1[[#This Row],[APU
(units)]]*(1+Table1[[#This Row],[APU Trend]])^8</f>
        <v>2491.0810316800021</v>
      </c>
      <c r="O1406" s="55">
        <f>Table1[[#This Row],[APU
(units)]]*(1+Table1[[#This Row],[APU Trend]])^9</f>
        <v>3985.7296506880034</v>
      </c>
      <c r="P1406" s="55">
        <f>Table1[[#This Row],[APU
(units)]]*(1+Table1[[#This Row],[APU Trend]])^10</f>
        <v>6377.1674411008071</v>
      </c>
      <c r="Q1406" s="55">
        <f>Table1[[#This Row],[APU
(units)]]*(1+Table1[[#This Row],[APU Trend]])^11</f>
        <v>10203.46790576129</v>
      </c>
      <c r="R1406" s="55">
        <f>SUM(Table1[[#This Row],[Oct]:[September]])</f>
        <v>27112.581082030105</v>
      </c>
      <c r="S1406" s="55">
        <f>Table1[[#This Row],[On-Hand Stock ($)]]*Table1[[#This Row],[APU Trend]]</f>
        <v>25.815391219085605</v>
      </c>
      <c r="T1406" s="87">
        <v>0.6</v>
      </c>
      <c r="U1406" s="87" t="b">
        <f>IF(AND(Table1[[#This Row],[INVENTROY SIZING]]&lt;0,Table1[[#This Row],[Lead Time (days)]]&lt;30),TRUE,FALSE)</f>
        <v>0</v>
      </c>
      <c r="V1406" s="28">
        <v>1</v>
      </c>
      <c r="W1406" s="28">
        <f>1.65+SQRT((30)*Table1[[#This Row],[Demand variability (COV)]])+(V1406*Table1[[#This Row],[APU
(units)]])^2</f>
        <v>3369.1996478698597</v>
      </c>
      <c r="X1406" s="28">
        <f>(Table1[[#This Row],[INVENTORY IN UNITS ON HAND]]-W1406)*Table1[[#This Row],[Std. Price ($)]]</f>
        <v>-30339.451496759473</v>
      </c>
      <c r="Y1406" s="28">
        <v>0.42</v>
      </c>
      <c r="Z1406" s="28">
        <v>4</v>
      </c>
    </row>
    <row r="1407" spans="1:26" x14ac:dyDescent="0.15">
      <c r="A1407" s="31">
        <v>27165.817331641618</v>
      </c>
      <c r="B1407" s="32">
        <v>30.865880399999998</v>
      </c>
      <c r="C1407" s="32">
        <v>146.46108203343761</v>
      </c>
      <c r="D1407" s="32">
        <f>C1407/Table1[[#This Row],[Std. Price ($)]]</f>
        <v>4.7450803325680484</v>
      </c>
      <c r="E1407" s="28">
        <v>34</v>
      </c>
      <c r="F1407" s="28">
        <f>Table1[[#This Row],[APU
(units)]]*(1+Table1[[#This Row],[APU Trend]])^0</f>
        <v>34</v>
      </c>
      <c r="G1407" s="28">
        <f>Table1[[#This Row],[APU
(units)]]*(1+Table1[[#This Row],[APU Trend]])^1</f>
        <v>85</v>
      </c>
      <c r="H1407" s="28">
        <f>Table1[[#This Row],[APU
(units)]]*(1+Table1[[#This Row],[APU Trend]])^2</f>
        <v>212.5</v>
      </c>
      <c r="I1407" s="55">
        <f>Table1[[#This Row],[APU
(units)]]*(1+Table1[[#This Row],[APU Trend]])^3</f>
        <v>531.25</v>
      </c>
      <c r="J1407" s="55">
        <f>Table1[[#This Row],[APU
(units)]]*(1+Table1[[#This Row],[APU Trend]])^4</f>
        <v>1328.125</v>
      </c>
      <c r="K1407" s="55">
        <f>Table1[[#This Row],[APU
(units)]]*(1+Table1[[#This Row],[APU Trend]])^5</f>
        <v>3320.3125</v>
      </c>
      <c r="L1407" s="55">
        <f>Table1[[#This Row],[APU
(units)]]*(1+Table1[[#This Row],[APU Trend]])^6</f>
        <v>8300.78125</v>
      </c>
      <c r="M1407" s="55">
        <f>Table1[[#This Row],[APU
(units)]]*(1+Table1[[#This Row],[APU Trend]])^7</f>
        <v>20751.953125</v>
      </c>
      <c r="N1407" s="55">
        <f>Table1[[#This Row],[APU
(units)]]*(1+Table1[[#This Row],[APU Trend]])^8</f>
        <v>51879.8828125</v>
      </c>
      <c r="O1407" s="55">
        <f>Table1[[#This Row],[APU
(units)]]*(1+Table1[[#This Row],[APU Trend]])^9</f>
        <v>129699.70703125</v>
      </c>
      <c r="P1407" s="55">
        <f>Table1[[#This Row],[APU
(units)]]*(1+Table1[[#This Row],[APU Trend]])^10</f>
        <v>324249.267578125</v>
      </c>
      <c r="Q1407" s="55">
        <f>Table1[[#This Row],[APU
(units)]]*(1+Table1[[#This Row],[APU Trend]])^11</f>
        <v>810623.1689453125</v>
      </c>
      <c r="R1407" s="55">
        <f>SUM(Table1[[#This Row],[Oct]:[September]])</f>
        <v>1351015.9482421875</v>
      </c>
      <c r="S1407" s="55">
        <f>Table1[[#This Row],[On-Hand Stock ($)]]*Table1[[#This Row],[APU Trend]]</f>
        <v>219.69162305015641</v>
      </c>
      <c r="T1407" s="87">
        <v>1.5</v>
      </c>
      <c r="U1407" s="87" t="b">
        <f>IF(AND(Table1[[#This Row],[INVENTROY SIZING]]&lt;0,Table1[[#This Row],[Lead Time (days)]]&lt;30),TRUE,FALSE)</f>
        <v>0</v>
      </c>
      <c r="V1407" s="28">
        <v>1</v>
      </c>
      <c r="W1407" s="28">
        <f>1.65+SQRT((30)*Table1[[#This Row],[Demand variability (COV)]])+(V1407*Table1[[#This Row],[APU
(units)]])^2</f>
        <v>1163.5997899122574</v>
      </c>
      <c r="X1407" s="28">
        <f>(Table1[[#This Row],[INVENTORY IN UNITS ON HAND]]-W1407)*Table1[[#This Row],[Std. Price ($)]]</f>
        <v>-35769.070866863425</v>
      </c>
      <c r="Y1407" s="28">
        <v>1.18</v>
      </c>
      <c r="Z1407" s="28">
        <v>3</v>
      </c>
    </row>
    <row r="1408" spans="1:26" x14ac:dyDescent="0.15">
      <c r="A1408" s="31">
        <v>26443.534304110839</v>
      </c>
      <c r="B1408" s="32">
        <v>14.964729200000003</v>
      </c>
      <c r="C1408" s="32">
        <v>2748.7579724542011</v>
      </c>
      <c r="D1408" s="32">
        <f>C1408/Table1[[#This Row],[Std. Price ($)]]</f>
        <v>183.68243993711565</v>
      </c>
      <c r="E1408" s="28">
        <v>106</v>
      </c>
      <c r="F1408" s="28">
        <f>Table1[[#This Row],[APU
(units)]]*(1+Table1[[#This Row],[APU Trend]])^0</f>
        <v>106</v>
      </c>
      <c r="G1408" s="28">
        <f>Table1[[#This Row],[APU
(units)]]*(1+Table1[[#This Row],[APU Trend]])^1</f>
        <v>190.8</v>
      </c>
      <c r="H1408" s="28">
        <f>Table1[[#This Row],[APU
(units)]]*(1+Table1[[#This Row],[APU Trend]])^2</f>
        <v>343.44</v>
      </c>
      <c r="I1408" s="55">
        <f>Table1[[#This Row],[APU
(units)]]*(1+Table1[[#This Row],[APU Trend]])^3</f>
        <v>618.19200000000012</v>
      </c>
      <c r="J1408" s="55">
        <f>Table1[[#This Row],[APU
(units)]]*(1+Table1[[#This Row],[APU Trend]])^4</f>
        <v>1112.7456000000002</v>
      </c>
      <c r="K1408" s="55">
        <f>Table1[[#This Row],[APU
(units)]]*(1+Table1[[#This Row],[APU Trend]])^5</f>
        <v>2002.9420800000007</v>
      </c>
      <c r="L1408" s="55">
        <f>Table1[[#This Row],[APU
(units)]]*(1+Table1[[#This Row],[APU Trend]])^6</f>
        <v>3605.2957440000009</v>
      </c>
      <c r="M1408" s="55">
        <f>Table1[[#This Row],[APU
(units)]]*(1+Table1[[#This Row],[APU Trend]])^7</f>
        <v>6489.5323392000018</v>
      </c>
      <c r="N1408" s="55">
        <f>Table1[[#This Row],[APU
(units)]]*(1+Table1[[#This Row],[APU Trend]])^8</f>
        <v>11681.158210560005</v>
      </c>
      <c r="O1408" s="55">
        <f>Table1[[#This Row],[APU
(units)]]*(1+Table1[[#This Row],[APU Trend]])^9</f>
        <v>21026.084779008008</v>
      </c>
      <c r="P1408" s="55">
        <f>Table1[[#This Row],[APU
(units)]]*(1+Table1[[#This Row],[APU Trend]])^10</f>
        <v>37846.95260221442</v>
      </c>
      <c r="Q1408" s="55">
        <f>Table1[[#This Row],[APU
(units)]]*(1+Table1[[#This Row],[APU Trend]])^11</f>
        <v>68124.514683985952</v>
      </c>
      <c r="R1408" s="55">
        <f>SUM(Table1[[#This Row],[Oct]:[September]])</f>
        <v>153147.65803896839</v>
      </c>
      <c r="S1408" s="55">
        <f>Table1[[#This Row],[On-Hand Stock ($)]]*Table1[[#This Row],[APU Trend]]</f>
        <v>2199.006377963361</v>
      </c>
      <c r="T1408" s="87">
        <v>0.8</v>
      </c>
      <c r="U1408" s="87" t="b">
        <f>IF(AND(Table1[[#This Row],[INVENTROY SIZING]]&lt;0,Table1[[#This Row],[Lead Time (days)]]&lt;30),TRUE,FALSE)</f>
        <v>0</v>
      </c>
      <c r="V1408" s="28">
        <v>0.85</v>
      </c>
      <c r="W1408" s="28">
        <f>1.65+SQRT((30)*Table1[[#This Row],[Demand variability (COV)]])+(V1408*Table1[[#This Row],[APU
(units)]])^2</f>
        <v>8127.1899402388062</v>
      </c>
      <c r="X1408" s="28">
        <f>(Table1[[#This Row],[INVENTORY IN UNITS ON HAND]]-W1408)*Table1[[#This Row],[Std. Price ($)]]</f>
        <v>-118872.43864018374</v>
      </c>
      <c r="Y1408" s="28">
        <v>1.89</v>
      </c>
      <c r="Z1408" s="28">
        <v>23</v>
      </c>
    </row>
    <row r="1409" spans="1:26" x14ac:dyDescent="0.15">
      <c r="A1409" s="31">
        <v>43598.469643941375</v>
      </c>
      <c r="B1409" s="32">
        <v>92.966119599999999</v>
      </c>
      <c r="C1409" s="32">
        <v>1545.2250456073732</v>
      </c>
      <c r="D1409" s="32">
        <f>C1409/Table1[[#This Row],[Std. Price ($)]]</f>
        <v>16.621378328534359</v>
      </c>
      <c r="E1409" s="28">
        <v>58</v>
      </c>
      <c r="F1409" s="28">
        <f>Table1[[#This Row],[APU
(units)]]*(1+Table1[[#This Row],[APU Trend]])^0</f>
        <v>58</v>
      </c>
      <c r="G1409" s="28">
        <f>Table1[[#This Row],[APU
(units)]]*(1+Table1[[#This Row],[APU Trend]])^1</f>
        <v>145</v>
      </c>
      <c r="H1409" s="28">
        <f>Table1[[#This Row],[APU
(units)]]*(1+Table1[[#This Row],[APU Trend]])^2</f>
        <v>362.5</v>
      </c>
      <c r="I1409" s="55">
        <f>Table1[[#This Row],[APU
(units)]]*(1+Table1[[#This Row],[APU Trend]])^3</f>
        <v>906.25</v>
      </c>
      <c r="J1409" s="55">
        <f>Table1[[#This Row],[APU
(units)]]*(1+Table1[[#This Row],[APU Trend]])^4</f>
        <v>2265.625</v>
      </c>
      <c r="K1409" s="55">
        <f>Table1[[#This Row],[APU
(units)]]*(1+Table1[[#This Row],[APU Trend]])^5</f>
        <v>5664.0625</v>
      </c>
      <c r="L1409" s="55">
        <f>Table1[[#This Row],[APU
(units)]]*(1+Table1[[#This Row],[APU Trend]])^6</f>
        <v>14160.15625</v>
      </c>
      <c r="M1409" s="55">
        <f>Table1[[#This Row],[APU
(units)]]*(1+Table1[[#This Row],[APU Trend]])^7</f>
        <v>35400.390625</v>
      </c>
      <c r="N1409" s="55">
        <f>Table1[[#This Row],[APU
(units)]]*(1+Table1[[#This Row],[APU Trend]])^8</f>
        <v>88500.9765625</v>
      </c>
      <c r="O1409" s="55">
        <f>Table1[[#This Row],[APU
(units)]]*(1+Table1[[#This Row],[APU Trend]])^9</f>
        <v>221252.44140625</v>
      </c>
      <c r="P1409" s="55">
        <f>Table1[[#This Row],[APU
(units)]]*(1+Table1[[#This Row],[APU Trend]])^10</f>
        <v>553131.103515625</v>
      </c>
      <c r="Q1409" s="55">
        <f>Table1[[#This Row],[APU
(units)]]*(1+Table1[[#This Row],[APU Trend]])^11</f>
        <v>1382827.7587890625</v>
      </c>
      <c r="R1409" s="55">
        <f>SUM(Table1[[#This Row],[Oct]:[September]])</f>
        <v>2304674.2646484375</v>
      </c>
      <c r="S1409" s="55">
        <f>Table1[[#This Row],[On-Hand Stock ($)]]*Table1[[#This Row],[APU Trend]]</f>
        <v>2317.8375684110597</v>
      </c>
      <c r="T1409" s="87">
        <v>1.5</v>
      </c>
      <c r="U1409" s="87" t="b">
        <f>IF(AND(Table1[[#This Row],[INVENTROY SIZING]]&lt;0,Table1[[#This Row],[Lead Time (days)]]&lt;30),TRUE,FALSE)</f>
        <v>0</v>
      </c>
      <c r="V1409" s="28">
        <v>1</v>
      </c>
      <c r="W1409" s="28">
        <f>1.65+SQRT((30)*Table1[[#This Row],[Demand variability (COV)]])+(V1409*Table1[[#This Row],[APU
(units)]])^2</f>
        <v>3369.7487803063837</v>
      </c>
      <c r="X1409" s="28">
        <f>(Table1[[#This Row],[INVENTORY IN UNITS ON HAND]]-W1409)*Table1[[#This Row],[Std. Price ($)]]</f>
        <v>-311727.24308630999</v>
      </c>
      <c r="Y1409" s="28">
        <v>0.56000000000000005</v>
      </c>
      <c r="Z1409" s="28">
        <v>16</v>
      </c>
    </row>
    <row r="1410" spans="1:26" x14ac:dyDescent="0.15">
      <c r="A1410" s="31">
        <v>64582.059180861019</v>
      </c>
      <c r="B1410" s="32">
        <v>27.484165100000002</v>
      </c>
      <c r="C1410" s="32">
        <v>1397.2336069876803</v>
      </c>
      <c r="D1410" s="32">
        <f>C1410/Table1[[#This Row],[Std. Price ($)]]</f>
        <v>50.837767925782117</v>
      </c>
      <c r="E1410" s="28">
        <v>50</v>
      </c>
      <c r="F1410" s="28">
        <f>Table1[[#This Row],[APU
(units)]]*(1+Table1[[#This Row],[APU Trend]])^0</f>
        <v>50</v>
      </c>
      <c r="G1410" s="28">
        <f>Table1[[#This Row],[APU
(units)]]*(1+Table1[[#This Row],[APU Trend]])^1</f>
        <v>70</v>
      </c>
      <c r="H1410" s="28">
        <f>Table1[[#This Row],[APU
(units)]]*(1+Table1[[#This Row],[APU Trend]])^2</f>
        <v>97.999999999999986</v>
      </c>
      <c r="I1410" s="55">
        <f>Table1[[#This Row],[APU
(units)]]*(1+Table1[[#This Row],[APU Trend]])^3</f>
        <v>137.19999999999996</v>
      </c>
      <c r="J1410" s="55">
        <f>Table1[[#This Row],[APU
(units)]]*(1+Table1[[#This Row],[APU Trend]])^4</f>
        <v>192.07999999999993</v>
      </c>
      <c r="K1410" s="55">
        <f>Table1[[#This Row],[APU
(units)]]*(1+Table1[[#This Row],[APU Trend]])^5</f>
        <v>268.91199999999992</v>
      </c>
      <c r="L1410" s="55">
        <f>Table1[[#This Row],[APU
(units)]]*(1+Table1[[#This Row],[APU Trend]])^6</f>
        <v>376.47679999999986</v>
      </c>
      <c r="M1410" s="55">
        <f>Table1[[#This Row],[APU
(units)]]*(1+Table1[[#This Row],[APU Trend]])^7</f>
        <v>527.06751999999972</v>
      </c>
      <c r="N1410" s="55">
        <f>Table1[[#This Row],[APU
(units)]]*(1+Table1[[#This Row],[APU Trend]])^8</f>
        <v>737.89452799999958</v>
      </c>
      <c r="O1410" s="55">
        <f>Table1[[#This Row],[APU
(units)]]*(1+Table1[[#This Row],[APU Trend]])^9</f>
        <v>1033.0523391999993</v>
      </c>
      <c r="P1410" s="55">
        <f>Table1[[#This Row],[APU
(units)]]*(1+Table1[[#This Row],[APU Trend]])^10</f>
        <v>1446.273274879999</v>
      </c>
      <c r="Q1410" s="55">
        <f>Table1[[#This Row],[APU
(units)]]*(1+Table1[[#This Row],[APU Trend]])^11</f>
        <v>2024.7825848319983</v>
      </c>
      <c r="R1410" s="55">
        <f>SUM(Table1[[#This Row],[Oct]:[September]])</f>
        <v>6961.7390469119955</v>
      </c>
      <c r="S1410" s="55">
        <f>Table1[[#This Row],[On-Hand Stock ($)]]*Table1[[#This Row],[APU Trend]]</f>
        <v>558.89344279507213</v>
      </c>
      <c r="T1410" s="87">
        <v>0.4</v>
      </c>
      <c r="U1410" s="87" t="b">
        <f>IF(AND(Table1[[#This Row],[INVENTROY SIZING]]&lt;0,Table1[[#This Row],[Lead Time (days)]]&lt;30),TRUE,FALSE)</f>
        <v>0</v>
      </c>
      <c r="V1410" s="28">
        <v>1</v>
      </c>
      <c r="W1410" s="28">
        <f>1.65+SQRT((30)*Table1[[#This Row],[Demand variability (COV)]])+(V1410*Table1[[#This Row],[APU
(units)]])^2</f>
        <v>2507.4465506984757</v>
      </c>
      <c r="X1410" s="28">
        <f>(Table1[[#This Row],[INVENTORY IN UNITS ON HAND]]-W1410)*Table1[[#This Row],[Std. Price ($)]]</f>
        <v>-67517.841371834758</v>
      </c>
      <c r="Y1410" s="28">
        <v>1.1200000000000001</v>
      </c>
      <c r="Z1410" s="28">
        <v>28</v>
      </c>
    </row>
    <row r="1411" spans="1:26" x14ac:dyDescent="0.15">
      <c r="A1411" s="31">
        <v>80846.916801450992</v>
      </c>
      <c r="B1411" s="32">
        <v>57.131905699999997</v>
      </c>
      <c r="C1411" s="32">
        <v>3707.673512540498</v>
      </c>
      <c r="D1411" s="32">
        <f>C1411/Table1[[#This Row],[Std. Price ($)]]</f>
        <v>64.89672394282654</v>
      </c>
      <c r="E1411" s="28">
        <v>66</v>
      </c>
      <c r="F1411" s="28">
        <f>Table1[[#This Row],[APU
(units)]]*(1+Table1[[#This Row],[APU Trend]])^0</f>
        <v>66</v>
      </c>
      <c r="G1411" s="28">
        <f>Table1[[#This Row],[APU
(units)]]*(1+Table1[[#This Row],[APU Trend]])^1</f>
        <v>52.800000000000004</v>
      </c>
      <c r="H1411" s="28">
        <f>Table1[[#This Row],[APU
(units)]]*(1+Table1[[#This Row],[APU Trend]])^2</f>
        <v>42.240000000000009</v>
      </c>
      <c r="I1411" s="55">
        <f>Table1[[#This Row],[APU
(units)]]*(1+Table1[[#This Row],[APU Trend]])^3</f>
        <v>33.792000000000009</v>
      </c>
      <c r="J1411" s="55">
        <f>Table1[[#This Row],[APU
(units)]]*(1+Table1[[#This Row],[APU Trend]])^4</f>
        <v>27.033600000000014</v>
      </c>
      <c r="K1411" s="55">
        <f>Table1[[#This Row],[APU
(units)]]*(1+Table1[[#This Row],[APU Trend]])^5</f>
        <v>21.626880000000014</v>
      </c>
      <c r="L1411" s="55">
        <f>Table1[[#This Row],[APU
(units)]]*(1+Table1[[#This Row],[APU Trend]])^6</f>
        <v>17.301504000000008</v>
      </c>
      <c r="M1411" s="55">
        <f>Table1[[#This Row],[APU
(units)]]*(1+Table1[[#This Row],[APU Trend]])^7</f>
        <v>13.84120320000001</v>
      </c>
      <c r="N1411" s="55">
        <f>Table1[[#This Row],[APU
(units)]]*(1+Table1[[#This Row],[APU Trend]])^8</f>
        <v>11.072962560000009</v>
      </c>
      <c r="O1411" s="55">
        <f>Table1[[#This Row],[APU
(units)]]*(1+Table1[[#This Row],[APU Trend]])^9</f>
        <v>8.8583700480000083</v>
      </c>
      <c r="P1411" s="55">
        <f>Table1[[#This Row],[APU
(units)]]*(1+Table1[[#This Row],[APU Trend]])^10</f>
        <v>7.0866960384000075</v>
      </c>
      <c r="Q1411" s="55">
        <f>Table1[[#This Row],[APU
(units)]]*(1+Table1[[#This Row],[APU Trend]])^11</f>
        <v>5.6693568307200062</v>
      </c>
      <c r="R1411" s="55">
        <f>SUM(Table1[[#This Row],[Oct]:[September]])</f>
        <v>307.32257267712009</v>
      </c>
      <c r="S1411" s="55">
        <f>Table1[[#This Row],[On-Hand Stock ($)]]*Table1[[#This Row],[APU Trend]]</f>
        <v>-741.5347025080996</v>
      </c>
      <c r="T1411" s="87">
        <v>-0.2</v>
      </c>
      <c r="U1411" s="87" t="b">
        <f>IF(AND(Table1[[#This Row],[INVENTROY SIZING]]&lt;0,Table1[[#This Row],[Lead Time (days)]]&lt;30),TRUE,FALSE)</f>
        <v>1</v>
      </c>
      <c r="V1411" s="28">
        <v>0.75</v>
      </c>
      <c r="W1411" s="28">
        <f>1.65+SQRT((30)*Table1[[#This Row],[Demand variability (COV)]])+(V1411*Table1[[#This Row],[APU
(units)]])^2</f>
        <v>2458.5407830863537</v>
      </c>
      <c r="X1411" s="28">
        <f>(Table1[[#This Row],[INVENTORY IN UNITS ON HAND]]-W1411)*Table1[[#This Row],[Std. Price ($)]]</f>
        <v>-136753.44666635321</v>
      </c>
      <c r="Y1411" s="28">
        <v>1.47</v>
      </c>
      <c r="Z1411" s="28">
        <v>17</v>
      </c>
    </row>
    <row r="1412" spans="1:26" x14ac:dyDescent="0.15">
      <c r="A1412" s="31">
        <v>78905.075365631157</v>
      </c>
      <c r="B1412" s="32">
        <v>8.5585161999999997</v>
      </c>
      <c r="C1412" s="32">
        <v>88.249117370516672</v>
      </c>
      <c r="D1412" s="32">
        <f>C1412/Table1[[#This Row],[Std. Price ($)]]</f>
        <v>10.311263694344198</v>
      </c>
      <c r="E1412" s="28">
        <v>98</v>
      </c>
      <c r="F1412" s="28">
        <f>Table1[[#This Row],[APU
(units)]]*(1+Table1[[#This Row],[APU Trend]])^0</f>
        <v>98</v>
      </c>
      <c r="G1412" s="28">
        <f>Table1[[#This Row],[APU
(units)]]*(1+Table1[[#This Row],[APU Trend]])^1</f>
        <v>58.8</v>
      </c>
      <c r="H1412" s="28">
        <f>Table1[[#This Row],[APU
(units)]]*(1+Table1[[#This Row],[APU Trend]])^2</f>
        <v>35.28</v>
      </c>
      <c r="I1412" s="55">
        <f>Table1[[#This Row],[APU
(units)]]*(1+Table1[[#This Row],[APU Trend]])^3</f>
        <v>21.167999999999999</v>
      </c>
      <c r="J1412" s="55">
        <f>Table1[[#This Row],[APU
(units)]]*(1+Table1[[#This Row],[APU Trend]])^4</f>
        <v>12.700799999999999</v>
      </c>
      <c r="K1412" s="55">
        <f>Table1[[#This Row],[APU
(units)]]*(1+Table1[[#This Row],[APU Trend]])^5</f>
        <v>7.6204799999999997</v>
      </c>
      <c r="L1412" s="55">
        <f>Table1[[#This Row],[APU
(units)]]*(1+Table1[[#This Row],[APU Trend]])^6</f>
        <v>4.5722879999999995</v>
      </c>
      <c r="M1412" s="55">
        <f>Table1[[#This Row],[APU
(units)]]*(1+Table1[[#This Row],[APU Trend]])^7</f>
        <v>2.7433727999999995</v>
      </c>
      <c r="N1412" s="55">
        <f>Table1[[#This Row],[APU
(units)]]*(1+Table1[[#This Row],[APU Trend]])^8</f>
        <v>1.6460236799999997</v>
      </c>
      <c r="O1412" s="55">
        <f>Table1[[#This Row],[APU
(units)]]*(1+Table1[[#This Row],[APU Trend]])^9</f>
        <v>0.98761420799999988</v>
      </c>
      <c r="P1412" s="55">
        <f>Table1[[#This Row],[APU
(units)]]*(1+Table1[[#This Row],[APU Trend]])^10</f>
        <v>0.59256852479999989</v>
      </c>
      <c r="Q1412" s="55">
        <f>Table1[[#This Row],[APU
(units)]]*(1+Table1[[#This Row],[APU Trend]])^11</f>
        <v>0.35554111487999995</v>
      </c>
      <c r="R1412" s="55">
        <f>SUM(Table1[[#This Row],[Oct]:[September]])</f>
        <v>244.46668832767998</v>
      </c>
      <c r="S1412" s="55">
        <f>Table1[[#This Row],[On-Hand Stock ($)]]*Table1[[#This Row],[APU Trend]]</f>
        <v>-35.299646948206671</v>
      </c>
      <c r="T1412" s="87">
        <v>-0.4</v>
      </c>
      <c r="U1412" s="87" t="b">
        <f>IF(AND(Table1[[#This Row],[INVENTROY SIZING]]&lt;0,Table1[[#This Row],[Lead Time (days)]]&lt;30),TRUE,FALSE)</f>
        <v>1</v>
      </c>
      <c r="V1412" s="28">
        <v>1</v>
      </c>
      <c r="W1412" s="28">
        <f>1.65+SQRT((30)*Table1[[#This Row],[Demand variability (COV)]])+(V1412*Table1[[#This Row],[APU
(units)]])^2</f>
        <v>9611.7737243569572</v>
      </c>
      <c r="X1412" s="28">
        <f>(Table1[[#This Row],[INVENTORY IN UNITS ON HAND]]-W1412)*Table1[[#This Row],[Std. Price ($)]]</f>
        <v>-82174.272013272828</v>
      </c>
      <c r="Y1412" s="28">
        <v>1.25</v>
      </c>
      <c r="Z1412" s="28">
        <v>2</v>
      </c>
    </row>
    <row r="1413" spans="1:26" x14ac:dyDescent="0.15">
      <c r="A1413" s="31">
        <v>23693.368396005233</v>
      </c>
      <c r="B1413" s="32">
        <v>46.854923800000002</v>
      </c>
      <c r="C1413" s="32">
        <v>75.526107574757418</v>
      </c>
      <c r="D1413" s="32">
        <f>C1413/Table1[[#This Row],[Std. Price ($)]]</f>
        <v>1.6119139985616071</v>
      </c>
      <c r="E1413" s="28">
        <v>66</v>
      </c>
      <c r="F1413" s="28">
        <f>Table1[[#This Row],[APU
(units)]]*(1+Table1[[#This Row],[APU Trend]])^0</f>
        <v>66</v>
      </c>
      <c r="G1413" s="28">
        <f>Table1[[#This Row],[APU
(units)]]*(1+Table1[[#This Row],[APU Trend]])^1</f>
        <v>92.399999999999991</v>
      </c>
      <c r="H1413" s="28">
        <f>Table1[[#This Row],[APU
(units)]]*(1+Table1[[#This Row],[APU Trend]])^2</f>
        <v>129.35999999999999</v>
      </c>
      <c r="I1413" s="55">
        <f>Table1[[#This Row],[APU
(units)]]*(1+Table1[[#This Row],[APU Trend]])^3</f>
        <v>181.10399999999996</v>
      </c>
      <c r="J1413" s="55">
        <f>Table1[[#This Row],[APU
(units)]]*(1+Table1[[#This Row],[APU Trend]])^4</f>
        <v>253.54559999999992</v>
      </c>
      <c r="K1413" s="55">
        <f>Table1[[#This Row],[APU
(units)]]*(1+Table1[[#This Row],[APU Trend]])^5</f>
        <v>354.96383999999989</v>
      </c>
      <c r="L1413" s="55">
        <f>Table1[[#This Row],[APU
(units)]]*(1+Table1[[#This Row],[APU Trend]])^6</f>
        <v>496.9493759999998</v>
      </c>
      <c r="M1413" s="55">
        <f>Table1[[#This Row],[APU
(units)]]*(1+Table1[[#This Row],[APU Trend]])^7</f>
        <v>695.72912639999959</v>
      </c>
      <c r="N1413" s="55">
        <f>Table1[[#This Row],[APU
(units)]]*(1+Table1[[#This Row],[APU Trend]])^8</f>
        <v>974.02077695999935</v>
      </c>
      <c r="O1413" s="55">
        <f>Table1[[#This Row],[APU
(units)]]*(1+Table1[[#This Row],[APU Trend]])^9</f>
        <v>1363.629087743999</v>
      </c>
      <c r="P1413" s="55">
        <f>Table1[[#This Row],[APU
(units)]]*(1+Table1[[#This Row],[APU Trend]])^10</f>
        <v>1909.0807228415986</v>
      </c>
      <c r="Q1413" s="55">
        <f>Table1[[#This Row],[APU
(units)]]*(1+Table1[[#This Row],[APU Trend]])^11</f>
        <v>2672.7130119782378</v>
      </c>
      <c r="R1413" s="55">
        <f>SUM(Table1[[#This Row],[Oct]:[September]])</f>
        <v>9189.495541923834</v>
      </c>
      <c r="S1413" s="55">
        <f>Table1[[#This Row],[On-Hand Stock ($)]]*Table1[[#This Row],[APU Trend]]</f>
        <v>30.210443029902969</v>
      </c>
      <c r="T1413" s="87">
        <v>0.4</v>
      </c>
      <c r="U1413" s="87" t="b">
        <f>IF(AND(Table1[[#This Row],[INVENTROY SIZING]]&lt;0,Table1[[#This Row],[Lead Time (days)]]&lt;30),TRUE,FALSE)</f>
        <v>0</v>
      </c>
      <c r="V1413" s="28">
        <v>1</v>
      </c>
      <c r="W1413" s="28">
        <f>1.65+SQRT((30)*Table1[[#This Row],[Demand variability (COV)]])+(V1413*Table1[[#This Row],[APU
(units)]])^2</f>
        <v>4360.0374672772623</v>
      </c>
      <c r="X1413" s="28">
        <f>(Table1[[#This Row],[INVENTORY IN UNITS ON HAND]]-W1413)*Table1[[#This Row],[Std. Price ($)]]</f>
        <v>-204213.69718684637</v>
      </c>
      <c r="Y1413" s="28">
        <v>0.19</v>
      </c>
      <c r="Z1413" s="28">
        <v>3</v>
      </c>
    </row>
    <row r="1414" spans="1:26" x14ac:dyDescent="0.15">
      <c r="A1414" s="31">
        <v>45214.467895196198</v>
      </c>
      <c r="B1414" s="32">
        <v>27.3151358</v>
      </c>
      <c r="C1414" s="32">
        <v>1067.7262338182366</v>
      </c>
      <c r="D1414" s="32">
        <f>C1414/Table1[[#This Row],[Std. Price ($)]]</f>
        <v>39.089179041102788</v>
      </c>
      <c r="E1414" s="28">
        <v>34</v>
      </c>
      <c r="F1414" s="28">
        <f>Table1[[#This Row],[APU
(units)]]*(1+Table1[[#This Row],[APU Trend]])^0</f>
        <v>34</v>
      </c>
      <c r="G1414" s="28">
        <f>Table1[[#This Row],[APU
(units)]]*(1+Table1[[#This Row],[APU Trend]])^1</f>
        <v>20.399999999999999</v>
      </c>
      <c r="H1414" s="28">
        <f>Table1[[#This Row],[APU
(units)]]*(1+Table1[[#This Row],[APU Trend]])^2</f>
        <v>12.24</v>
      </c>
      <c r="I1414" s="55">
        <f>Table1[[#This Row],[APU
(units)]]*(1+Table1[[#This Row],[APU Trend]])^3</f>
        <v>7.3440000000000003</v>
      </c>
      <c r="J1414" s="55">
        <f>Table1[[#This Row],[APU
(units)]]*(1+Table1[[#This Row],[APU Trend]])^4</f>
        <v>4.4063999999999997</v>
      </c>
      <c r="K1414" s="55">
        <f>Table1[[#This Row],[APU
(units)]]*(1+Table1[[#This Row],[APU Trend]])^5</f>
        <v>2.64384</v>
      </c>
      <c r="L1414" s="55">
        <f>Table1[[#This Row],[APU
(units)]]*(1+Table1[[#This Row],[APU Trend]])^6</f>
        <v>1.5863039999999999</v>
      </c>
      <c r="M1414" s="55">
        <f>Table1[[#This Row],[APU
(units)]]*(1+Table1[[#This Row],[APU Trend]])^7</f>
        <v>0.95178239999999992</v>
      </c>
      <c r="N1414" s="55">
        <f>Table1[[#This Row],[APU
(units)]]*(1+Table1[[#This Row],[APU Trend]])^8</f>
        <v>0.57106943999999993</v>
      </c>
      <c r="O1414" s="55">
        <f>Table1[[#This Row],[APU
(units)]]*(1+Table1[[#This Row],[APU Trend]])^9</f>
        <v>0.34264166399999996</v>
      </c>
      <c r="P1414" s="55">
        <f>Table1[[#This Row],[APU
(units)]]*(1+Table1[[#This Row],[APU Trend]])^10</f>
        <v>0.20558499839999997</v>
      </c>
      <c r="Q1414" s="55">
        <f>Table1[[#This Row],[APU
(units)]]*(1+Table1[[#This Row],[APU Trend]])^11</f>
        <v>0.12335099903999998</v>
      </c>
      <c r="R1414" s="55">
        <f>SUM(Table1[[#This Row],[Oct]:[September]])</f>
        <v>84.814973501439994</v>
      </c>
      <c r="S1414" s="55">
        <f>Table1[[#This Row],[On-Hand Stock ($)]]*Table1[[#This Row],[APU Trend]]</f>
        <v>-427.09049352729465</v>
      </c>
      <c r="T1414" s="87">
        <v>-0.4</v>
      </c>
      <c r="U1414" s="87" t="b">
        <f>IF(AND(Table1[[#This Row],[INVENTROY SIZING]]&lt;0,Table1[[#This Row],[Lead Time (days)]]&lt;30),TRUE,FALSE)</f>
        <v>1</v>
      </c>
      <c r="V1414" s="28">
        <v>0.82</v>
      </c>
      <c r="W1414" s="28">
        <f>1.65+SQRT((30)*Table1[[#This Row],[Demand variability (COV)]])+(V1414*Table1[[#This Row],[APU
(units)]])^2</f>
        <v>784.55688608016089</v>
      </c>
      <c r="X1414" s="28">
        <f>(Table1[[#This Row],[INVENTORY IN UNITS ON HAND]]-W1414)*Table1[[#This Row],[Std. Price ($)]]</f>
        <v>-20362.551652286489</v>
      </c>
      <c r="Y1414" s="28">
        <v>1.05</v>
      </c>
      <c r="Z1414" s="28">
        <v>23</v>
      </c>
    </row>
    <row r="1415" spans="1:26" x14ac:dyDescent="0.15">
      <c r="A1415" s="31">
        <v>37503.049603848092</v>
      </c>
      <c r="B1415" s="32">
        <v>80.825334999999995</v>
      </c>
      <c r="C1415" s="32">
        <v>542.79203769552885</v>
      </c>
      <c r="D1415" s="32">
        <f>C1415/Table1[[#This Row],[Std. Price ($)]]</f>
        <v>6.715617543626994</v>
      </c>
      <c r="E1415" s="28">
        <v>50</v>
      </c>
      <c r="F1415" s="28">
        <f>Table1[[#This Row],[APU
(units)]]*(1+Table1[[#This Row],[APU Trend]])^0</f>
        <v>50</v>
      </c>
      <c r="G1415" s="28">
        <f>Table1[[#This Row],[APU
(units)]]*(1+Table1[[#This Row],[APU Trend]])^1</f>
        <v>60</v>
      </c>
      <c r="H1415" s="28">
        <f>Table1[[#This Row],[APU
(units)]]*(1+Table1[[#This Row],[APU Trend]])^2</f>
        <v>72</v>
      </c>
      <c r="I1415" s="55">
        <f>Table1[[#This Row],[APU
(units)]]*(1+Table1[[#This Row],[APU Trend]])^3</f>
        <v>86.4</v>
      </c>
      <c r="J1415" s="55">
        <f>Table1[[#This Row],[APU
(units)]]*(1+Table1[[#This Row],[APU Trend]])^4</f>
        <v>103.67999999999999</v>
      </c>
      <c r="K1415" s="55">
        <f>Table1[[#This Row],[APU
(units)]]*(1+Table1[[#This Row],[APU Trend]])^5</f>
        <v>124.416</v>
      </c>
      <c r="L1415" s="55">
        <f>Table1[[#This Row],[APU
(units)]]*(1+Table1[[#This Row],[APU Trend]])^6</f>
        <v>149.29919999999998</v>
      </c>
      <c r="M1415" s="55">
        <f>Table1[[#This Row],[APU
(units)]]*(1+Table1[[#This Row],[APU Trend]])^7</f>
        <v>179.15903999999998</v>
      </c>
      <c r="N1415" s="55">
        <f>Table1[[#This Row],[APU
(units)]]*(1+Table1[[#This Row],[APU Trend]])^8</f>
        <v>214.99084799999997</v>
      </c>
      <c r="O1415" s="55">
        <f>Table1[[#This Row],[APU
(units)]]*(1+Table1[[#This Row],[APU Trend]])^9</f>
        <v>257.98901759999995</v>
      </c>
      <c r="P1415" s="55">
        <f>Table1[[#This Row],[APU
(units)]]*(1+Table1[[#This Row],[APU Trend]])^10</f>
        <v>309.58682111999997</v>
      </c>
      <c r="Q1415" s="55">
        <f>Table1[[#This Row],[APU
(units)]]*(1+Table1[[#This Row],[APU Trend]])^11</f>
        <v>371.50418534399995</v>
      </c>
      <c r="R1415" s="55">
        <f>SUM(Table1[[#This Row],[Oct]:[September]])</f>
        <v>1979.0251120639998</v>
      </c>
      <c r="S1415" s="55">
        <f>Table1[[#This Row],[On-Hand Stock ($)]]*Table1[[#This Row],[APU Trend]]</f>
        <v>108.55840753910577</v>
      </c>
      <c r="T1415" s="87">
        <v>0.2</v>
      </c>
      <c r="U1415" s="87" t="b">
        <f>IF(AND(Table1[[#This Row],[INVENTROY SIZING]]&lt;0,Table1[[#This Row],[Lead Time (days)]]&lt;30),TRUE,FALSE)</f>
        <v>0</v>
      </c>
      <c r="V1415" s="28">
        <v>0.73</v>
      </c>
      <c r="W1415" s="28">
        <f>1.65+SQRT((30)*Table1[[#This Row],[Demand variability (COV)]])+(V1415*Table1[[#This Row],[APU
(units)]])^2</f>
        <v>1338.8598387070549</v>
      </c>
      <c r="X1415" s="28">
        <f>(Table1[[#This Row],[INVENTORY IN UNITS ON HAND]]-W1415)*Table1[[#This Row],[Std. Price ($)]]</f>
        <v>-107671.00294384813</v>
      </c>
      <c r="Y1415" s="28">
        <v>0.82</v>
      </c>
      <c r="Z1415" s="28">
        <v>4</v>
      </c>
    </row>
    <row r="1416" spans="1:26" x14ac:dyDescent="0.15">
      <c r="A1416" s="31">
        <v>91457.614033113685</v>
      </c>
      <c r="B1416" s="32">
        <v>10.029071800000001</v>
      </c>
      <c r="C1416" s="32">
        <v>424.61909600152541</v>
      </c>
      <c r="D1416" s="32">
        <f>C1416/Table1[[#This Row],[Std. Price ($)]]</f>
        <v>42.338823020643382</v>
      </c>
      <c r="E1416" s="28">
        <v>34</v>
      </c>
      <c r="F1416" s="28">
        <f>Table1[[#This Row],[APU
(units)]]*(1+Table1[[#This Row],[APU Trend]])^0</f>
        <v>34</v>
      </c>
      <c r="G1416" s="28">
        <f>Table1[[#This Row],[APU
(units)]]*(1+Table1[[#This Row],[APU Trend]])^1</f>
        <v>30.6</v>
      </c>
      <c r="H1416" s="28">
        <f>Table1[[#This Row],[APU
(units)]]*(1+Table1[[#This Row],[APU Trend]])^2</f>
        <v>27.540000000000003</v>
      </c>
      <c r="I1416" s="55">
        <f>Table1[[#This Row],[APU
(units)]]*(1+Table1[[#This Row],[APU Trend]])^3</f>
        <v>24.786000000000001</v>
      </c>
      <c r="J1416" s="55">
        <f>Table1[[#This Row],[APU
(units)]]*(1+Table1[[#This Row],[APU Trend]])^4</f>
        <v>22.307400000000005</v>
      </c>
      <c r="K1416" s="55">
        <f>Table1[[#This Row],[APU
(units)]]*(1+Table1[[#This Row],[APU Trend]])^5</f>
        <v>20.076660000000007</v>
      </c>
      <c r="L1416" s="55">
        <f>Table1[[#This Row],[APU
(units)]]*(1+Table1[[#This Row],[APU Trend]])^6</f>
        <v>18.068994000000007</v>
      </c>
      <c r="M1416" s="55">
        <f>Table1[[#This Row],[APU
(units)]]*(1+Table1[[#This Row],[APU Trend]])^7</f>
        <v>16.262094600000005</v>
      </c>
      <c r="N1416" s="55">
        <f>Table1[[#This Row],[APU
(units)]]*(1+Table1[[#This Row],[APU Trend]])^8</f>
        <v>14.635885140000005</v>
      </c>
      <c r="O1416" s="55">
        <f>Table1[[#This Row],[APU
(units)]]*(1+Table1[[#This Row],[APU Trend]])^9</f>
        <v>13.172296626000005</v>
      </c>
      <c r="P1416" s="55">
        <f>Table1[[#This Row],[APU
(units)]]*(1+Table1[[#This Row],[APU Trend]])^10</f>
        <v>11.855066963400006</v>
      </c>
      <c r="Q1416" s="55">
        <f>Table1[[#This Row],[APU
(units)]]*(1+Table1[[#This Row],[APU Trend]])^11</f>
        <v>10.669560267060007</v>
      </c>
      <c r="R1416" s="55">
        <f>SUM(Table1[[#This Row],[Oct]:[September]])</f>
        <v>243.97395759646005</v>
      </c>
      <c r="S1416" s="55">
        <f>Table1[[#This Row],[On-Hand Stock ($)]]*Table1[[#This Row],[APU Trend]]</f>
        <v>-42.461909600152545</v>
      </c>
      <c r="T1416" s="87">
        <v>-0.1</v>
      </c>
      <c r="U1416" s="87" t="b">
        <f>IF(AND(Table1[[#This Row],[INVENTROY SIZING]]&lt;0,Table1[[#This Row],[Lead Time (days)]]&lt;30),TRUE,FALSE)</f>
        <v>1</v>
      </c>
      <c r="V1416" s="28">
        <v>1</v>
      </c>
      <c r="W1416" s="28">
        <f>1.65+SQRT((30)*Table1[[#This Row],[Demand variability (COV)]])+(V1416*Table1[[#This Row],[APU
(units)]])^2</f>
        <v>1164.4027772064537</v>
      </c>
      <c r="X1416" s="28">
        <f>(Table1[[#This Row],[INVENTORY IN UNITS ON HAND]]-W1416)*Table1[[#This Row],[Std. Price ($)]]</f>
        <v>-11253.259960721403</v>
      </c>
      <c r="Y1416" s="28">
        <v>1.52</v>
      </c>
      <c r="Z1416" s="28">
        <v>20</v>
      </c>
    </row>
    <row r="1417" spans="1:26" x14ac:dyDescent="0.15">
      <c r="A1417" s="31">
        <v>2890.7937519553452</v>
      </c>
      <c r="B1417" s="32">
        <v>73.452091600000003</v>
      </c>
      <c r="C1417" s="32">
        <v>431.28606091052717</v>
      </c>
      <c r="D1417" s="32">
        <f>C1417/Table1[[#This Row],[Std. Price ($)]]</f>
        <v>5.8716648024019937</v>
      </c>
      <c r="E1417" s="28">
        <v>74</v>
      </c>
      <c r="F1417" s="28">
        <f>Table1[[#This Row],[APU
(units)]]*(1+Table1[[#This Row],[APU Trend]])^0</f>
        <v>74</v>
      </c>
      <c r="G1417" s="28">
        <f>Table1[[#This Row],[APU
(units)]]*(1+Table1[[#This Row],[APU Trend]])^1</f>
        <v>44.4</v>
      </c>
      <c r="H1417" s="28">
        <f>Table1[[#This Row],[APU
(units)]]*(1+Table1[[#This Row],[APU Trend]])^2</f>
        <v>26.64</v>
      </c>
      <c r="I1417" s="55">
        <f>Table1[[#This Row],[APU
(units)]]*(1+Table1[[#This Row],[APU Trend]])^3</f>
        <v>15.984</v>
      </c>
      <c r="J1417" s="55">
        <f>Table1[[#This Row],[APU
(units)]]*(1+Table1[[#This Row],[APU Trend]])^4</f>
        <v>9.5903999999999989</v>
      </c>
      <c r="K1417" s="55">
        <f>Table1[[#This Row],[APU
(units)]]*(1+Table1[[#This Row],[APU Trend]])^5</f>
        <v>5.7542399999999994</v>
      </c>
      <c r="L1417" s="55">
        <f>Table1[[#This Row],[APU
(units)]]*(1+Table1[[#This Row],[APU Trend]])^6</f>
        <v>3.4525439999999996</v>
      </c>
      <c r="M1417" s="55">
        <f>Table1[[#This Row],[APU
(units)]]*(1+Table1[[#This Row],[APU Trend]])^7</f>
        <v>2.0715263999999998</v>
      </c>
      <c r="N1417" s="55">
        <f>Table1[[#This Row],[APU
(units)]]*(1+Table1[[#This Row],[APU Trend]])^8</f>
        <v>1.2429158399999998</v>
      </c>
      <c r="O1417" s="55">
        <f>Table1[[#This Row],[APU
(units)]]*(1+Table1[[#This Row],[APU Trend]])^9</f>
        <v>0.74574950399999995</v>
      </c>
      <c r="P1417" s="55">
        <f>Table1[[#This Row],[APU
(units)]]*(1+Table1[[#This Row],[APU Trend]])^10</f>
        <v>0.44744970239999993</v>
      </c>
      <c r="Q1417" s="55">
        <f>Table1[[#This Row],[APU
(units)]]*(1+Table1[[#This Row],[APU Trend]])^11</f>
        <v>0.26846982143999998</v>
      </c>
      <c r="R1417" s="55">
        <f>SUM(Table1[[#This Row],[Oct]:[September]])</f>
        <v>184.59729526784002</v>
      </c>
      <c r="S1417" s="55">
        <f>Table1[[#This Row],[On-Hand Stock ($)]]*Table1[[#This Row],[APU Trend]]</f>
        <v>-172.51442436421087</v>
      </c>
      <c r="T1417" s="87">
        <v>-0.4</v>
      </c>
      <c r="U1417" s="87" t="b">
        <f>IF(AND(Table1[[#This Row],[INVENTROY SIZING]]&lt;0,Table1[[#This Row],[Lead Time (days)]]&lt;30),TRUE,FALSE)</f>
        <v>1</v>
      </c>
      <c r="V1417" s="28">
        <v>0.75</v>
      </c>
      <c r="W1417" s="28">
        <f>1.65+SQRT((30)*Table1[[#This Row],[Demand variability (COV)]])+(V1417*Table1[[#This Row],[APU
(units)]])^2</f>
        <v>3087.3497706373755</v>
      </c>
      <c r="X1417" s="28">
        <f>(Table1[[#This Row],[INVENTORY IN UNITS ON HAND]]-W1417)*Table1[[#This Row],[Std. Price ($)]]</f>
        <v>-226341.01209318498</v>
      </c>
      <c r="Y1417" s="28">
        <v>0.99</v>
      </c>
      <c r="Z1417" s="28">
        <v>2</v>
      </c>
    </row>
    <row r="1418" spans="1:26" x14ac:dyDescent="0.15">
      <c r="A1418" s="31">
        <v>4972.4873591285632</v>
      </c>
      <c r="B1418" s="32">
        <v>30.537962500000003</v>
      </c>
      <c r="C1418" s="32">
        <v>2499.2523832066049</v>
      </c>
      <c r="D1418" s="32">
        <f>C1418/Table1[[#This Row],[Std. Price ($)]]</f>
        <v>81.840836080881445</v>
      </c>
      <c r="E1418" s="28">
        <v>90</v>
      </c>
      <c r="F1418" s="28">
        <f>Table1[[#This Row],[APU
(units)]]*(1+Table1[[#This Row],[APU Trend]])^0</f>
        <v>90</v>
      </c>
      <c r="G1418" s="28">
        <f>Table1[[#This Row],[APU
(units)]]*(1+Table1[[#This Row],[APU Trend]])^1</f>
        <v>72</v>
      </c>
      <c r="H1418" s="28">
        <f>Table1[[#This Row],[APU
(units)]]*(1+Table1[[#This Row],[APU Trend]])^2</f>
        <v>57.600000000000009</v>
      </c>
      <c r="I1418" s="55">
        <f>Table1[[#This Row],[APU
(units)]]*(1+Table1[[#This Row],[APU Trend]])^3</f>
        <v>46.080000000000013</v>
      </c>
      <c r="J1418" s="55">
        <f>Table1[[#This Row],[APU
(units)]]*(1+Table1[[#This Row],[APU Trend]])^4</f>
        <v>36.864000000000019</v>
      </c>
      <c r="K1418" s="55">
        <f>Table1[[#This Row],[APU
(units)]]*(1+Table1[[#This Row],[APU Trend]])^5</f>
        <v>29.491200000000017</v>
      </c>
      <c r="L1418" s="55">
        <f>Table1[[#This Row],[APU
(units)]]*(1+Table1[[#This Row],[APU Trend]])^6</f>
        <v>23.592960000000012</v>
      </c>
      <c r="M1418" s="55">
        <f>Table1[[#This Row],[APU
(units)]]*(1+Table1[[#This Row],[APU Trend]])^7</f>
        <v>18.874368000000015</v>
      </c>
      <c r="N1418" s="55">
        <f>Table1[[#This Row],[APU
(units)]]*(1+Table1[[#This Row],[APU Trend]])^8</f>
        <v>15.099494400000014</v>
      </c>
      <c r="O1418" s="55">
        <f>Table1[[#This Row],[APU
(units)]]*(1+Table1[[#This Row],[APU Trend]])^9</f>
        <v>12.07959552000001</v>
      </c>
      <c r="P1418" s="55">
        <f>Table1[[#This Row],[APU
(units)]]*(1+Table1[[#This Row],[APU Trend]])^10</f>
        <v>9.6636764160000101</v>
      </c>
      <c r="Q1418" s="55">
        <f>Table1[[#This Row],[APU
(units)]]*(1+Table1[[#This Row],[APU Trend]])^11</f>
        <v>7.7309411328000079</v>
      </c>
      <c r="R1418" s="55">
        <f>SUM(Table1[[#This Row],[Oct]:[September]])</f>
        <v>419.07623546880012</v>
      </c>
      <c r="S1418" s="55">
        <f>Table1[[#This Row],[On-Hand Stock ($)]]*Table1[[#This Row],[APU Trend]]</f>
        <v>-499.85047664132099</v>
      </c>
      <c r="T1418" s="87">
        <v>-0.2</v>
      </c>
      <c r="U1418" s="87" t="b">
        <f>IF(AND(Table1[[#This Row],[INVENTROY SIZING]]&lt;0,Table1[[#This Row],[Lead Time (days)]]&lt;30),TRUE,FALSE)</f>
        <v>1</v>
      </c>
      <c r="V1418" s="28">
        <v>0.75</v>
      </c>
      <c r="W1418" s="28">
        <f>1.65+SQRT((30)*Table1[[#This Row],[Demand variability (COV)]])+(V1418*Table1[[#This Row],[APU
(units)]])^2</f>
        <v>4563.0380930314659</v>
      </c>
      <c r="X1418" s="28">
        <f>(Table1[[#This Row],[INVENTORY IN UNITS ON HAND]]-W1418)*Table1[[#This Row],[Std. Price ($)]]</f>
        <v>-136846.63378785981</v>
      </c>
      <c r="Y1418" s="28">
        <v>0.88</v>
      </c>
      <c r="Z1418" s="28">
        <v>25</v>
      </c>
    </row>
    <row r="1419" spans="1:26" x14ac:dyDescent="0.15">
      <c r="A1419" s="31">
        <v>52793.462024070293</v>
      </c>
      <c r="B1419" s="32">
        <v>19.066505500000002</v>
      </c>
      <c r="C1419" s="32">
        <v>8416.3003489228977</v>
      </c>
      <c r="D1419" s="32">
        <f>C1419/Table1[[#This Row],[Std. Price ($)]]</f>
        <v>441.41808518204328</v>
      </c>
      <c r="E1419" s="28">
        <v>162</v>
      </c>
      <c r="F1419" s="28">
        <f>Table1[[#This Row],[APU
(units)]]*(1+Table1[[#This Row],[APU Trend]])^0</f>
        <v>162</v>
      </c>
      <c r="G1419" s="28">
        <f>Table1[[#This Row],[APU
(units)]]*(1+Table1[[#This Row],[APU Trend]])^1</f>
        <v>145.80000000000001</v>
      </c>
      <c r="H1419" s="28">
        <f>Table1[[#This Row],[APU
(units)]]*(1+Table1[[#This Row],[APU Trend]])^2</f>
        <v>131.22</v>
      </c>
      <c r="I1419" s="55">
        <f>Table1[[#This Row],[APU
(units)]]*(1+Table1[[#This Row],[APU Trend]])^3</f>
        <v>118.09800000000001</v>
      </c>
      <c r="J1419" s="55">
        <f>Table1[[#This Row],[APU
(units)]]*(1+Table1[[#This Row],[APU Trend]])^4</f>
        <v>106.28820000000002</v>
      </c>
      <c r="K1419" s="55">
        <f>Table1[[#This Row],[APU
(units)]]*(1+Table1[[#This Row],[APU Trend]])^5</f>
        <v>95.659380000000027</v>
      </c>
      <c r="L1419" s="55">
        <f>Table1[[#This Row],[APU
(units)]]*(1+Table1[[#This Row],[APU Trend]])^6</f>
        <v>86.093442000000024</v>
      </c>
      <c r="M1419" s="55">
        <f>Table1[[#This Row],[APU
(units)]]*(1+Table1[[#This Row],[APU Trend]])^7</f>
        <v>77.484097800000029</v>
      </c>
      <c r="N1419" s="55">
        <f>Table1[[#This Row],[APU
(units)]]*(1+Table1[[#This Row],[APU Trend]])^8</f>
        <v>69.735688020000026</v>
      </c>
      <c r="O1419" s="55">
        <f>Table1[[#This Row],[APU
(units)]]*(1+Table1[[#This Row],[APU Trend]])^9</f>
        <v>62.762119218000024</v>
      </c>
      <c r="P1419" s="55">
        <f>Table1[[#This Row],[APU
(units)]]*(1+Table1[[#This Row],[APU Trend]])^10</f>
        <v>56.485907296200025</v>
      </c>
      <c r="Q1419" s="55">
        <f>Table1[[#This Row],[APU
(units)]]*(1+Table1[[#This Row],[APU Trend]])^11</f>
        <v>50.837316566580029</v>
      </c>
      <c r="R1419" s="55">
        <f>SUM(Table1[[#This Row],[Oct]:[September]])</f>
        <v>1162.4641509007799</v>
      </c>
      <c r="S1419" s="55">
        <f>Table1[[#This Row],[On-Hand Stock ($)]]*Table1[[#This Row],[APU Trend]]</f>
        <v>-841.63003489228981</v>
      </c>
      <c r="T1419" s="87">
        <v>-0.1</v>
      </c>
      <c r="U1419" s="87" t="b">
        <f>IF(AND(Table1[[#This Row],[INVENTROY SIZING]]&lt;0,Table1[[#This Row],[Lead Time (days)]]&lt;30),TRUE,FALSE)</f>
        <v>1</v>
      </c>
      <c r="V1419" s="28">
        <v>0.85</v>
      </c>
      <c r="W1419" s="28">
        <f>1.65+SQRT((30)*Table1[[#This Row],[Demand variability (COV)]])+(V1419*Table1[[#This Row],[APU
(units)]])^2</f>
        <v>18971.565543461136</v>
      </c>
      <c r="X1419" s="28">
        <f>(Table1[[#This Row],[INVENTORY IN UNITS ON HAND]]-W1419)*Table1[[#This Row],[Std. Price ($)]]</f>
        <v>-353305.15842908941</v>
      </c>
      <c r="Y1419" s="28">
        <v>2.48</v>
      </c>
      <c r="Z1419" s="28">
        <v>28</v>
      </c>
    </row>
    <row r="1420" spans="1:26" x14ac:dyDescent="0.15">
      <c r="A1420" s="31">
        <v>39398.792885077128</v>
      </c>
      <c r="B1420" s="32">
        <v>19.066505500000002</v>
      </c>
      <c r="C1420" s="32">
        <v>6465.808705983125</v>
      </c>
      <c r="D1420" s="32">
        <f>C1420/Table1[[#This Row],[Std. Price ($)]]</f>
        <v>339.11870772455524</v>
      </c>
      <c r="E1420" s="28">
        <v>162</v>
      </c>
      <c r="F1420" s="28">
        <f>Table1[[#This Row],[APU
(units)]]*(1+Table1[[#This Row],[APU Trend]])^0</f>
        <v>162</v>
      </c>
      <c r="G1420" s="28">
        <f>Table1[[#This Row],[APU
(units)]]*(1+Table1[[#This Row],[APU Trend]])^1</f>
        <v>291.60000000000002</v>
      </c>
      <c r="H1420" s="28">
        <f>Table1[[#This Row],[APU
(units)]]*(1+Table1[[#This Row],[APU Trend]])^2</f>
        <v>524.88</v>
      </c>
      <c r="I1420" s="55">
        <f>Table1[[#This Row],[APU
(units)]]*(1+Table1[[#This Row],[APU Trend]])^3</f>
        <v>944.78400000000011</v>
      </c>
      <c r="J1420" s="55">
        <f>Table1[[#This Row],[APU
(units)]]*(1+Table1[[#This Row],[APU Trend]])^4</f>
        <v>1700.6112000000003</v>
      </c>
      <c r="K1420" s="55">
        <f>Table1[[#This Row],[APU
(units)]]*(1+Table1[[#This Row],[APU Trend]])^5</f>
        <v>3061.1001600000009</v>
      </c>
      <c r="L1420" s="55">
        <f>Table1[[#This Row],[APU
(units)]]*(1+Table1[[#This Row],[APU Trend]])^6</f>
        <v>5509.9802880000016</v>
      </c>
      <c r="M1420" s="55">
        <f>Table1[[#This Row],[APU
(units)]]*(1+Table1[[#This Row],[APU Trend]])^7</f>
        <v>9917.9645184000037</v>
      </c>
      <c r="N1420" s="55">
        <f>Table1[[#This Row],[APU
(units)]]*(1+Table1[[#This Row],[APU Trend]])^8</f>
        <v>17852.336133120007</v>
      </c>
      <c r="O1420" s="55">
        <f>Table1[[#This Row],[APU
(units)]]*(1+Table1[[#This Row],[APU Trend]])^9</f>
        <v>32134.205039616012</v>
      </c>
      <c r="P1420" s="55">
        <f>Table1[[#This Row],[APU
(units)]]*(1+Table1[[#This Row],[APU Trend]])^10</f>
        <v>57841.569071308826</v>
      </c>
      <c r="Q1420" s="55">
        <f>Table1[[#This Row],[APU
(units)]]*(1+Table1[[#This Row],[APU Trend]])^11</f>
        <v>104114.8243283559</v>
      </c>
      <c r="R1420" s="55">
        <f>SUM(Table1[[#This Row],[Oct]:[September]])</f>
        <v>234055.85473880076</v>
      </c>
      <c r="S1420" s="55">
        <f>Table1[[#This Row],[On-Hand Stock ($)]]*Table1[[#This Row],[APU Trend]]</f>
        <v>5172.6469647865006</v>
      </c>
      <c r="T1420" s="87">
        <v>0.8</v>
      </c>
      <c r="U1420" s="87" t="b">
        <f>IF(AND(Table1[[#This Row],[INVENTROY SIZING]]&lt;0,Table1[[#This Row],[Lead Time (days)]]&lt;30),TRUE,FALSE)</f>
        <v>0</v>
      </c>
      <c r="V1420" s="28">
        <v>0.85</v>
      </c>
      <c r="W1420" s="28">
        <f>1.65+SQRT((30)*Table1[[#This Row],[Demand variability (COV)]])+(V1420*Table1[[#This Row],[APU
(units)]])^2</f>
        <v>18970.469940238803</v>
      </c>
      <c r="X1420" s="28">
        <f>(Table1[[#This Row],[INVENTORY IN UNITS ON HAND]]-W1420)*Table1[[#This Row],[Std. Price ($)]]</f>
        <v>-355234.76074716472</v>
      </c>
      <c r="Y1420" s="28">
        <v>1.89</v>
      </c>
      <c r="Z1420" s="28">
        <v>28</v>
      </c>
    </row>
    <row r="1421" spans="1:26" x14ac:dyDescent="0.15">
      <c r="A1421" s="31">
        <v>4511.1796751281072</v>
      </c>
      <c r="B1421" s="32">
        <v>23.883278199999999</v>
      </c>
      <c r="C1421" s="32">
        <v>85.041780002737795</v>
      </c>
      <c r="D1421" s="32">
        <f>C1421/Table1[[#This Row],[Std. Price ($)]]</f>
        <v>3.5607247585776478</v>
      </c>
      <c r="E1421" s="28">
        <v>58</v>
      </c>
      <c r="F1421" s="28">
        <f>Table1[[#This Row],[APU
(units)]]*(1+Table1[[#This Row],[APU Trend]])^0</f>
        <v>58</v>
      </c>
      <c r="G1421" s="28">
        <f>Table1[[#This Row],[APU
(units)]]*(1+Table1[[#This Row],[APU Trend]])^1</f>
        <v>104.4</v>
      </c>
      <c r="H1421" s="28">
        <f>Table1[[#This Row],[APU
(units)]]*(1+Table1[[#This Row],[APU Trend]])^2</f>
        <v>187.92000000000002</v>
      </c>
      <c r="I1421" s="55">
        <f>Table1[[#This Row],[APU
(units)]]*(1+Table1[[#This Row],[APU Trend]])^3</f>
        <v>338.25600000000003</v>
      </c>
      <c r="J1421" s="55">
        <f>Table1[[#This Row],[APU
(units)]]*(1+Table1[[#This Row],[APU Trend]])^4</f>
        <v>608.86080000000015</v>
      </c>
      <c r="K1421" s="55">
        <f>Table1[[#This Row],[APU
(units)]]*(1+Table1[[#This Row],[APU Trend]])^5</f>
        <v>1095.9494400000003</v>
      </c>
      <c r="L1421" s="55">
        <f>Table1[[#This Row],[APU
(units)]]*(1+Table1[[#This Row],[APU Trend]])^6</f>
        <v>1972.7089920000005</v>
      </c>
      <c r="M1421" s="55">
        <f>Table1[[#This Row],[APU
(units)]]*(1+Table1[[#This Row],[APU Trend]])^7</f>
        <v>3550.876185600001</v>
      </c>
      <c r="N1421" s="55">
        <f>Table1[[#This Row],[APU
(units)]]*(1+Table1[[#This Row],[APU Trend]])^8</f>
        <v>6391.577134080002</v>
      </c>
      <c r="O1421" s="55">
        <f>Table1[[#This Row],[APU
(units)]]*(1+Table1[[#This Row],[APU Trend]])^9</f>
        <v>11504.838841344004</v>
      </c>
      <c r="P1421" s="55">
        <f>Table1[[#This Row],[APU
(units)]]*(1+Table1[[#This Row],[APU Trend]])^10</f>
        <v>20708.709914419211</v>
      </c>
      <c r="Q1421" s="55">
        <f>Table1[[#This Row],[APU
(units)]]*(1+Table1[[#This Row],[APU Trend]])^11</f>
        <v>37275.677845954582</v>
      </c>
      <c r="R1421" s="55">
        <f>SUM(Table1[[#This Row],[Oct]:[September]])</f>
        <v>83797.775153397801</v>
      </c>
      <c r="S1421" s="55">
        <f>Table1[[#This Row],[On-Hand Stock ($)]]*Table1[[#This Row],[APU Trend]]</f>
        <v>68.033424002190245</v>
      </c>
      <c r="T1421" s="87">
        <v>0.8</v>
      </c>
      <c r="U1421" s="87" t="b">
        <f>IF(AND(Table1[[#This Row],[INVENTROY SIZING]]&lt;0,Table1[[#This Row],[Lead Time (days)]]&lt;30),TRUE,FALSE)</f>
        <v>0</v>
      </c>
      <c r="V1421" s="28">
        <v>1</v>
      </c>
      <c r="W1421" s="28">
        <f>1.65+SQRT((30)*Table1[[#This Row],[Demand variability (COV)]])+(V1421*Table1[[#This Row],[APU
(units)]])^2</f>
        <v>3369.4840579025363</v>
      </c>
      <c r="X1421" s="28">
        <f>(Table1[[#This Row],[INVENTORY IN UNITS ON HAND]]-W1421)*Table1[[#This Row],[Std. Price ($)]]</f>
        <v>-80389.283365348441</v>
      </c>
      <c r="Y1421" s="28">
        <v>0.49</v>
      </c>
      <c r="Z1421" s="28">
        <v>3</v>
      </c>
    </row>
    <row r="1422" spans="1:26" x14ac:dyDescent="0.15">
      <c r="A1422" s="31">
        <v>93725.672220298031</v>
      </c>
      <c r="B1422" s="32">
        <v>7.1521949999999999</v>
      </c>
      <c r="C1422" s="32">
        <v>1339.1040775679232</v>
      </c>
      <c r="D1422" s="32">
        <f>C1422/Table1[[#This Row],[Std. Price ($)]]</f>
        <v>187.22980533499481</v>
      </c>
      <c r="E1422" s="28">
        <v>98</v>
      </c>
      <c r="F1422" s="28">
        <f>Table1[[#This Row],[APU
(units)]]*(1+Table1[[#This Row],[APU Trend]])^0</f>
        <v>98</v>
      </c>
      <c r="G1422" s="28">
        <f>Table1[[#This Row],[APU
(units)]]*(1+Table1[[#This Row],[APU Trend]])^1</f>
        <v>88.2</v>
      </c>
      <c r="H1422" s="28">
        <f>Table1[[#This Row],[APU
(units)]]*(1+Table1[[#This Row],[APU Trend]])^2</f>
        <v>79.38000000000001</v>
      </c>
      <c r="I1422" s="55">
        <f>Table1[[#This Row],[APU
(units)]]*(1+Table1[[#This Row],[APU Trend]])^3</f>
        <v>71.442000000000007</v>
      </c>
      <c r="J1422" s="55">
        <f>Table1[[#This Row],[APU
(units)]]*(1+Table1[[#This Row],[APU Trend]])^4</f>
        <v>64.297800000000009</v>
      </c>
      <c r="K1422" s="55">
        <f>Table1[[#This Row],[APU
(units)]]*(1+Table1[[#This Row],[APU Trend]])^5</f>
        <v>57.868020000000016</v>
      </c>
      <c r="L1422" s="55">
        <f>Table1[[#This Row],[APU
(units)]]*(1+Table1[[#This Row],[APU Trend]])^6</f>
        <v>52.081218000000014</v>
      </c>
      <c r="M1422" s="55">
        <f>Table1[[#This Row],[APU
(units)]]*(1+Table1[[#This Row],[APU Trend]])^7</f>
        <v>46.873096200000013</v>
      </c>
      <c r="N1422" s="55">
        <f>Table1[[#This Row],[APU
(units)]]*(1+Table1[[#This Row],[APU Trend]])^8</f>
        <v>42.185786580000013</v>
      </c>
      <c r="O1422" s="55">
        <f>Table1[[#This Row],[APU
(units)]]*(1+Table1[[#This Row],[APU Trend]])^9</f>
        <v>37.967207922000014</v>
      </c>
      <c r="P1422" s="55">
        <f>Table1[[#This Row],[APU
(units)]]*(1+Table1[[#This Row],[APU Trend]])^10</f>
        <v>34.170487129800016</v>
      </c>
      <c r="Q1422" s="55">
        <f>Table1[[#This Row],[APU
(units)]]*(1+Table1[[#This Row],[APU Trend]])^11</f>
        <v>30.753438416820018</v>
      </c>
      <c r="R1422" s="55">
        <f>SUM(Table1[[#This Row],[Oct]:[September]])</f>
        <v>703.21905424862007</v>
      </c>
      <c r="S1422" s="55">
        <f>Table1[[#This Row],[On-Hand Stock ($)]]*Table1[[#This Row],[APU Trend]]</f>
        <v>-133.91040775679232</v>
      </c>
      <c r="T1422" s="87">
        <v>-0.1</v>
      </c>
      <c r="U1422" s="87" t="b">
        <f>IF(AND(Table1[[#This Row],[INVENTROY SIZING]]&lt;0,Table1[[#This Row],[Lead Time (days)]]&lt;30),TRUE,FALSE)</f>
        <v>0</v>
      </c>
      <c r="V1422" s="28">
        <v>1</v>
      </c>
      <c r="W1422" s="28">
        <f>1.65+SQRT((30)*Table1[[#This Row],[Demand variability (COV)]])+(V1422*Table1[[#This Row],[APU
(units)]])^2</f>
        <v>9610.4562459362787</v>
      </c>
      <c r="X1422" s="28">
        <f>(Table1[[#This Row],[INVENTORY IN UNITS ON HAND]]-W1422)*Table1[[#This Row],[Std. Price ($)]]</f>
        <v>-67396.753032336303</v>
      </c>
      <c r="Y1422" s="28">
        <v>0.77</v>
      </c>
      <c r="Z1422" s="28">
        <v>46</v>
      </c>
    </row>
    <row r="1423" spans="1:26" x14ac:dyDescent="0.15">
      <c r="A1423" s="31">
        <v>39231.864010210084</v>
      </c>
      <c r="B1423" s="32">
        <v>68.580825000000004</v>
      </c>
      <c r="C1423" s="32">
        <v>4332.8451824964777</v>
      </c>
      <c r="D1423" s="32">
        <f>C1423/Table1[[#This Row],[Std. Price ($)]]</f>
        <v>63.178668126206958</v>
      </c>
      <c r="E1423" s="28">
        <v>74</v>
      </c>
      <c r="F1423" s="28">
        <f>Table1[[#This Row],[APU
(units)]]*(1+Table1[[#This Row],[APU Trend]])^0</f>
        <v>74</v>
      </c>
      <c r="G1423" s="28">
        <f>Table1[[#This Row],[APU
(units)]]*(1+Table1[[#This Row],[APU Trend]])^1</f>
        <v>118.4</v>
      </c>
      <c r="H1423" s="28">
        <f>Table1[[#This Row],[APU
(units)]]*(1+Table1[[#This Row],[APU Trend]])^2</f>
        <v>189.44000000000003</v>
      </c>
      <c r="I1423" s="55">
        <f>Table1[[#This Row],[APU
(units)]]*(1+Table1[[#This Row],[APU Trend]])^3</f>
        <v>303.1040000000001</v>
      </c>
      <c r="J1423" s="55">
        <f>Table1[[#This Row],[APU
(units)]]*(1+Table1[[#This Row],[APU Trend]])^4</f>
        <v>484.96640000000025</v>
      </c>
      <c r="K1423" s="55">
        <f>Table1[[#This Row],[APU
(units)]]*(1+Table1[[#This Row],[APU Trend]])^5</f>
        <v>775.94624000000044</v>
      </c>
      <c r="L1423" s="55">
        <f>Table1[[#This Row],[APU
(units)]]*(1+Table1[[#This Row],[APU Trend]])^6</f>
        <v>1241.5139840000006</v>
      </c>
      <c r="M1423" s="55">
        <f>Table1[[#This Row],[APU
(units)]]*(1+Table1[[#This Row],[APU Trend]])^7</f>
        <v>1986.4223744000014</v>
      </c>
      <c r="N1423" s="55">
        <f>Table1[[#This Row],[APU
(units)]]*(1+Table1[[#This Row],[APU Trend]])^8</f>
        <v>3178.2757990400028</v>
      </c>
      <c r="O1423" s="55">
        <f>Table1[[#This Row],[APU
(units)]]*(1+Table1[[#This Row],[APU Trend]])^9</f>
        <v>5085.2412784640046</v>
      </c>
      <c r="P1423" s="55">
        <f>Table1[[#This Row],[APU
(units)]]*(1+Table1[[#This Row],[APU Trend]])^10</f>
        <v>8136.3860455424083</v>
      </c>
      <c r="Q1423" s="55">
        <f>Table1[[#This Row],[APU
(units)]]*(1+Table1[[#This Row],[APU Trend]])^11</f>
        <v>13018.217672867853</v>
      </c>
      <c r="R1423" s="55">
        <f>SUM(Table1[[#This Row],[Oct]:[September]])</f>
        <v>34591.91379431427</v>
      </c>
      <c r="S1423" s="55">
        <f>Table1[[#This Row],[On-Hand Stock ($)]]*Table1[[#This Row],[APU Trend]]</f>
        <v>2599.7071094978864</v>
      </c>
      <c r="T1423" s="87">
        <v>0.6</v>
      </c>
      <c r="U1423" s="87" t="b">
        <f>IF(AND(Table1[[#This Row],[INVENTROY SIZING]]&lt;0,Table1[[#This Row],[Lead Time (days)]]&lt;30),TRUE,FALSE)</f>
        <v>0</v>
      </c>
      <c r="V1423" s="28">
        <v>0.82</v>
      </c>
      <c r="W1423" s="28">
        <f>1.65+SQRT((30)*Table1[[#This Row],[Demand variability (COV)]])+(V1423*Table1[[#This Row],[APU
(units)]])^2</f>
        <v>3688.2290359162544</v>
      </c>
      <c r="X1423" s="28">
        <f>(Table1[[#This Row],[INVENTORY IN UNITS ON HAND]]-W1423)*Table1[[#This Row],[Std. Price ($)]]</f>
        <v>-248608.94488959489</v>
      </c>
      <c r="Y1423" s="28">
        <v>0.68</v>
      </c>
      <c r="Z1423" s="28">
        <v>31</v>
      </c>
    </row>
    <row r="1424" spans="1:26" x14ac:dyDescent="0.15">
      <c r="A1424" s="31">
        <v>36471.185274968324</v>
      </c>
      <c r="B1424" s="32">
        <v>9.8600425000000005</v>
      </c>
      <c r="C1424" s="32">
        <v>403.38216766303503</v>
      </c>
      <c r="D1424" s="32">
        <f>C1424/Table1[[#This Row],[Std. Price ($)]]</f>
        <v>40.910794011591229</v>
      </c>
      <c r="E1424" s="28">
        <v>58</v>
      </c>
      <c r="F1424" s="28">
        <f>Table1[[#This Row],[APU
(units)]]*(1+Table1[[#This Row],[APU Trend]])^0</f>
        <v>58</v>
      </c>
      <c r="G1424" s="28">
        <f>Table1[[#This Row],[APU
(units)]]*(1+Table1[[#This Row],[APU Trend]])^1</f>
        <v>69.599999999999994</v>
      </c>
      <c r="H1424" s="28">
        <f>Table1[[#This Row],[APU
(units)]]*(1+Table1[[#This Row],[APU Trend]])^2</f>
        <v>83.52</v>
      </c>
      <c r="I1424" s="55">
        <f>Table1[[#This Row],[APU
(units)]]*(1+Table1[[#This Row],[APU Trend]])^3</f>
        <v>100.224</v>
      </c>
      <c r="J1424" s="55">
        <f>Table1[[#This Row],[APU
(units)]]*(1+Table1[[#This Row],[APU Trend]])^4</f>
        <v>120.2688</v>
      </c>
      <c r="K1424" s="55">
        <f>Table1[[#This Row],[APU
(units)]]*(1+Table1[[#This Row],[APU Trend]])^5</f>
        <v>144.32255999999998</v>
      </c>
      <c r="L1424" s="55">
        <f>Table1[[#This Row],[APU
(units)]]*(1+Table1[[#This Row],[APU Trend]])^6</f>
        <v>173.18707199999997</v>
      </c>
      <c r="M1424" s="55">
        <f>Table1[[#This Row],[APU
(units)]]*(1+Table1[[#This Row],[APU Trend]])^7</f>
        <v>207.82448639999998</v>
      </c>
      <c r="N1424" s="55">
        <f>Table1[[#This Row],[APU
(units)]]*(1+Table1[[#This Row],[APU Trend]])^8</f>
        <v>249.38938367999995</v>
      </c>
      <c r="O1424" s="55">
        <f>Table1[[#This Row],[APU
(units)]]*(1+Table1[[#This Row],[APU Trend]])^9</f>
        <v>299.26726041599994</v>
      </c>
      <c r="P1424" s="55">
        <f>Table1[[#This Row],[APU
(units)]]*(1+Table1[[#This Row],[APU Trend]])^10</f>
        <v>359.12071249919995</v>
      </c>
      <c r="Q1424" s="55">
        <f>Table1[[#This Row],[APU
(units)]]*(1+Table1[[#This Row],[APU Trend]])^11</f>
        <v>430.94485499903993</v>
      </c>
      <c r="R1424" s="55">
        <f>SUM(Table1[[#This Row],[Oct]:[September]])</f>
        <v>2295.6691299942395</v>
      </c>
      <c r="S1424" s="55">
        <f>Table1[[#This Row],[On-Hand Stock ($)]]*Table1[[#This Row],[APU Trend]]</f>
        <v>80.676433532607007</v>
      </c>
      <c r="T1424" s="87">
        <v>0.2</v>
      </c>
      <c r="U1424" s="87" t="b">
        <f>IF(AND(Table1[[#This Row],[INVENTROY SIZING]]&lt;0,Table1[[#This Row],[Lead Time (days)]]&lt;30),TRUE,FALSE)</f>
        <v>0</v>
      </c>
      <c r="V1424" s="28">
        <v>1</v>
      </c>
      <c r="W1424" s="28">
        <f>1.65+SQRT((30)*Table1[[#This Row],[Demand variability (COV)]])+(V1424*Table1[[#This Row],[APU
(units)]])^2</f>
        <v>3370.3297435827189</v>
      </c>
      <c r="X1424" s="28">
        <f>(Table1[[#This Row],[INVENTORY IN UNITS ON HAND]]-W1424)*Table1[[#This Row],[Std. Price ($)]]</f>
        <v>-32828.212343076673</v>
      </c>
      <c r="Y1424" s="28">
        <v>0.73</v>
      </c>
      <c r="Z1424" s="28">
        <v>22</v>
      </c>
    </row>
    <row r="1425" spans="1:26" x14ac:dyDescent="0.15">
      <c r="A1425" s="31">
        <v>72009.448436933337</v>
      </c>
      <c r="B1425" s="32">
        <v>10.888193100000001</v>
      </c>
      <c r="C1425" s="32">
        <v>47.853659525942611</v>
      </c>
      <c r="D1425" s="32">
        <f>C1425/Table1[[#This Row],[Std. Price ($)]]</f>
        <v>4.3950046703288725</v>
      </c>
      <c r="E1425" s="28">
        <v>74</v>
      </c>
      <c r="F1425" s="28">
        <f>Table1[[#This Row],[APU
(units)]]*(1+Table1[[#This Row],[APU Trend]])^0</f>
        <v>74</v>
      </c>
      <c r="G1425" s="28">
        <f>Table1[[#This Row],[APU
(units)]]*(1+Table1[[#This Row],[APU Trend]])^1</f>
        <v>185</v>
      </c>
      <c r="H1425" s="28">
        <f>Table1[[#This Row],[APU
(units)]]*(1+Table1[[#This Row],[APU Trend]])^2</f>
        <v>462.5</v>
      </c>
      <c r="I1425" s="55">
        <f>Table1[[#This Row],[APU
(units)]]*(1+Table1[[#This Row],[APU Trend]])^3</f>
        <v>1156.25</v>
      </c>
      <c r="J1425" s="55">
        <f>Table1[[#This Row],[APU
(units)]]*(1+Table1[[#This Row],[APU Trend]])^4</f>
        <v>2890.625</v>
      </c>
      <c r="K1425" s="55">
        <f>Table1[[#This Row],[APU
(units)]]*(1+Table1[[#This Row],[APU Trend]])^5</f>
        <v>7226.5625</v>
      </c>
      <c r="L1425" s="55">
        <f>Table1[[#This Row],[APU
(units)]]*(1+Table1[[#This Row],[APU Trend]])^6</f>
        <v>18066.40625</v>
      </c>
      <c r="M1425" s="55">
        <f>Table1[[#This Row],[APU
(units)]]*(1+Table1[[#This Row],[APU Trend]])^7</f>
        <v>45166.015625</v>
      </c>
      <c r="N1425" s="55">
        <f>Table1[[#This Row],[APU
(units)]]*(1+Table1[[#This Row],[APU Trend]])^8</f>
        <v>112915.0390625</v>
      </c>
      <c r="O1425" s="55">
        <f>Table1[[#This Row],[APU
(units)]]*(1+Table1[[#This Row],[APU Trend]])^9</f>
        <v>282287.59765625</v>
      </c>
      <c r="P1425" s="55">
        <f>Table1[[#This Row],[APU
(units)]]*(1+Table1[[#This Row],[APU Trend]])^10</f>
        <v>705718.994140625</v>
      </c>
      <c r="Q1425" s="55">
        <f>Table1[[#This Row],[APU
(units)]]*(1+Table1[[#This Row],[APU Trend]])^11</f>
        <v>1764297.4853515625</v>
      </c>
      <c r="R1425" s="55">
        <f>SUM(Table1[[#This Row],[Oct]:[September]])</f>
        <v>2940446.4755859375</v>
      </c>
      <c r="S1425" s="55">
        <f>Table1[[#This Row],[On-Hand Stock ($)]]*Table1[[#This Row],[APU Trend]]</f>
        <v>71.780489288913913</v>
      </c>
      <c r="T1425" s="87">
        <v>1.5</v>
      </c>
      <c r="U1425" s="87" t="b">
        <f>IF(AND(Table1[[#This Row],[INVENTROY SIZING]]&lt;0,Table1[[#This Row],[Lead Time (days)]]&lt;30),TRUE,FALSE)</f>
        <v>0</v>
      </c>
      <c r="V1425" s="28">
        <v>1</v>
      </c>
      <c r="W1425" s="28">
        <f>1.65+SQRT((30)*Table1[[#This Row],[Demand variability (COV)]])+(V1425*Table1[[#This Row],[APU
(units)]])^2</f>
        <v>5481.1996478698602</v>
      </c>
      <c r="X1425" s="28">
        <f>(Table1[[#This Row],[INVENTORY IN UNITS ON HAND]]-W1425)*Table1[[#This Row],[Std. Price ($)]]</f>
        <v>-59632.506526133104</v>
      </c>
      <c r="Y1425" s="28">
        <v>0.42</v>
      </c>
      <c r="Z1425" s="28">
        <v>3</v>
      </c>
    </row>
    <row r="1426" spans="1:26" x14ac:dyDescent="0.15">
      <c r="A1426" s="31">
        <v>9888.345392658237</v>
      </c>
      <c r="B1426" s="32">
        <v>8.6351430000000011</v>
      </c>
      <c r="C1426" s="32">
        <v>170.01928224105004</v>
      </c>
      <c r="D1426" s="32">
        <f>C1426/Table1[[#This Row],[Std. Price ($)]]</f>
        <v>19.68922601988757</v>
      </c>
      <c r="E1426" s="28">
        <v>90</v>
      </c>
      <c r="F1426" s="28">
        <f>Table1[[#This Row],[APU
(units)]]*(1+Table1[[#This Row],[APU Trend]])^0</f>
        <v>90</v>
      </c>
      <c r="G1426" s="28">
        <f>Table1[[#This Row],[APU
(units)]]*(1+Table1[[#This Row],[APU Trend]])^1</f>
        <v>125.99999999999999</v>
      </c>
      <c r="H1426" s="28">
        <f>Table1[[#This Row],[APU
(units)]]*(1+Table1[[#This Row],[APU Trend]])^2</f>
        <v>176.39999999999998</v>
      </c>
      <c r="I1426" s="55">
        <f>Table1[[#This Row],[APU
(units)]]*(1+Table1[[#This Row],[APU Trend]])^3</f>
        <v>246.95999999999995</v>
      </c>
      <c r="J1426" s="55">
        <f>Table1[[#This Row],[APU
(units)]]*(1+Table1[[#This Row],[APU Trend]])^4</f>
        <v>345.74399999999991</v>
      </c>
      <c r="K1426" s="55">
        <f>Table1[[#This Row],[APU
(units)]]*(1+Table1[[#This Row],[APU Trend]])^5</f>
        <v>484.04159999999985</v>
      </c>
      <c r="L1426" s="55">
        <f>Table1[[#This Row],[APU
(units)]]*(1+Table1[[#This Row],[APU Trend]])^6</f>
        <v>677.65823999999975</v>
      </c>
      <c r="M1426" s="55">
        <f>Table1[[#This Row],[APU
(units)]]*(1+Table1[[#This Row],[APU Trend]])^7</f>
        <v>948.72153599999945</v>
      </c>
      <c r="N1426" s="55">
        <f>Table1[[#This Row],[APU
(units)]]*(1+Table1[[#This Row],[APU Trend]])^8</f>
        <v>1328.2101503999993</v>
      </c>
      <c r="O1426" s="55">
        <f>Table1[[#This Row],[APU
(units)]]*(1+Table1[[#This Row],[APU Trend]])^9</f>
        <v>1859.4942105599987</v>
      </c>
      <c r="P1426" s="55">
        <f>Table1[[#This Row],[APU
(units)]]*(1+Table1[[#This Row],[APU Trend]])^10</f>
        <v>2603.291894783998</v>
      </c>
      <c r="Q1426" s="55">
        <f>Table1[[#This Row],[APU
(units)]]*(1+Table1[[#This Row],[APU Trend]])^11</f>
        <v>3644.6086526975969</v>
      </c>
      <c r="R1426" s="55">
        <f>SUM(Table1[[#This Row],[Oct]:[September]])</f>
        <v>12531.130284441591</v>
      </c>
      <c r="S1426" s="55">
        <f>Table1[[#This Row],[On-Hand Stock ($)]]*Table1[[#This Row],[APU Trend]]</f>
        <v>68.007712896420017</v>
      </c>
      <c r="T1426" s="87">
        <v>0.4</v>
      </c>
      <c r="U1426" s="87" t="b">
        <f>IF(AND(Table1[[#This Row],[INVENTROY SIZING]]&lt;0,Table1[[#This Row],[Lead Time (days)]]&lt;30),TRUE,FALSE)</f>
        <v>0</v>
      </c>
      <c r="V1426" s="28">
        <v>1</v>
      </c>
      <c r="W1426" s="28">
        <f>1.65+SQRT((30)*Table1[[#This Row],[Demand variability (COV)]])+(V1426*Table1[[#This Row],[APU
(units)]])^2</f>
        <v>8107.1817266743756</v>
      </c>
      <c r="X1426" s="28">
        <f>(Table1[[#This Row],[INVENTORY IN UNITS ON HAND]]-W1426)*Table1[[#This Row],[Std. Price ($)]]</f>
        <v>-69836.654254579102</v>
      </c>
      <c r="Y1426" s="28">
        <v>1.02</v>
      </c>
      <c r="Z1426" s="28">
        <v>5</v>
      </c>
    </row>
    <row r="1427" spans="1:26" x14ac:dyDescent="0.15">
      <c r="A1427" s="31">
        <v>15592.298300798702</v>
      </c>
      <c r="B1427" s="32">
        <v>19.066505500000002</v>
      </c>
      <c r="C1427" s="32">
        <v>9207.460879917704</v>
      </c>
      <c r="D1427" s="32">
        <f>C1427/Table1[[#This Row],[Std. Price ($)]]</f>
        <v>482.91286937282257</v>
      </c>
      <c r="E1427" s="28">
        <v>186</v>
      </c>
      <c r="F1427" s="28">
        <f>Table1[[#This Row],[APU
(units)]]*(1+Table1[[#This Row],[APU Trend]])^0</f>
        <v>186</v>
      </c>
      <c r="G1427" s="28">
        <f>Table1[[#This Row],[APU
(units)]]*(1+Table1[[#This Row],[APU Trend]])^1</f>
        <v>279</v>
      </c>
      <c r="H1427" s="28">
        <f>Table1[[#This Row],[APU
(units)]]*(1+Table1[[#This Row],[APU Trend]])^2</f>
        <v>418.5</v>
      </c>
      <c r="I1427" s="55">
        <f>Table1[[#This Row],[APU
(units)]]*(1+Table1[[#This Row],[APU Trend]])^3</f>
        <v>627.75</v>
      </c>
      <c r="J1427" s="55">
        <f>Table1[[#This Row],[APU
(units)]]*(1+Table1[[#This Row],[APU Trend]])^4</f>
        <v>941.625</v>
      </c>
      <c r="K1427" s="55">
        <f>Table1[[#This Row],[APU
(units)]]*(1+Table1[[#This Row],[APU Trend]])^5</f>
        <v>1412.4375</v>
      </c>
      <c r="L1427" s="55">
        <f>Table1[[#This Row],[APU
(units)]]*(1+Table1[[#This Row],[APU Trend]])^6</f>
        <v>2118.65625</v>
      </c>
      <c r="M1427" s="55">
        <f>Table1[[#This Row],[APU
(units)]]*(1+Table1[[#This Row],[APU Trend]])^7</f>
        <v>3177.984375</v>
      </c>
      <c r="N1427" s="55">
        <f>Table1[[#This Row],[APU
(units)]]*(1+Table1[[#This Row],[APU Trend]])^8</f>
        <v>4766.9765625</v>
      </c>
      <c r="O1427" s="55">
        <f>Table1[[#This Row],[APU
(units)]]*(1+Table1[[#This Row],[APU Trend]])^9</f>
        <v>7150.46484375</v>
      </c>
      <c r="P1427" s="55">
        <f>Table1[[#This Row],[APU
(units)]]*(1+Table1[[#This Row],[APU Trend]])^10</f>
        <v>10725.697265625</v>
      </c>
      <c r="Q1427" s="55">
        <f>Table1[[#This Row],[APU
(units)]]*(1+Table1[[#This Row],[APU Trend]])^11</f>
        <v>16088.5458984375</v>
      </c>
      <c r="R1427" s="55">
        <f>SUM(Table1[[#This Row],[Oct]:[September]])</f>
        <v>47893.6376953125</v>
      </c>
      <c r="S1427" s="55">
        <f>Table1[[#This Row],[On-Hand Stock ($)]]*Table1[[#This Row],[APU Trend]]</f>
        <v>4603.730439958852</v>
      </c>
      <c r="T1427" s="87">
        <v>0.5</v>
      </c>
      <c r="U1427" s="87" t="b">
        <f>IF(AND(Table1[[#This Row],[INVENTROY SIZING]]&lt;0,Table1[[#This Row],[Lead Time (days)]]&lt;30),TRUE,FALSE)</f>
        <v>0</v>
      </c>
      <c r="V1427" s="28">
        <v>0.85</v>
      </c>
      <c r="W1427" s="28">
        <f>1.65+SQRT((30)*Table1[[#This Row],[Demand variability (COV)]])+(V1427*Table1[[#This Row],[APU
(units)]])^2</f>
        <v>25005.674273587181</v>
      </c>
      <c r="X1427" s="28">
        <f>(Table1[[#This Row],[INVENTORY IN UNITS ON HAND]]-W1427)*Table1[[#This Row],[Std. Price ($)]]</f>
        <v>-467563.36518864083</v>
      </c>
      <c r="Y1427" s="28">
        <v>2.36</v>
      </c>
      <c r="Z1427" s="28">
        <v>28</v>
      </c>
    </row>
    <row r="1428" spans="1:26" x14ac:dyDescent="0.15">
      <c r="A1428" s="31">
        <v>52881.436447142725</v>
      </c>
      <c r="B1428" s="32">
        <v>8.326496800000001</v>
      </c>
      <c r="C1428" s="32">
        <v>2747.890084990328</v>
      </c>
      <c r="D1428" s="32">
        <f>C1428/Table1[[#This Row],[Std. Price ($)]]</f>
        <v>330.01755131765952</v>
      </c>
      <c r="E1428" s="28">
        <v>162</v>
      </c>
      <c r="F1428" s="28">
        <f>Table1[[#This Row],[APU
(units)]]*(1+Table1[[#This Row],[APU Trend]])^0</f>
        <v>162</v>
      </c>
      <c r="G1428" s="28">
        <f>Table1[[#This Row],[APU
(units)]]*(1+Table1[[#This Row],[APU Trend]])^1</f>
        <v>259.2</v>
      </c>
      <c r="H1428" s="28">
        <f>Table1[[#This Row],[APU
(units)]]*(1+Table1[[#This Row],[APU Trend]])^2</f>
        <v>414.72000000000008</v>
      </c>
      <c r="I1428" s="55">
        <f>Table1[[#This Row],[APU
(units)]]*(1+Table1[[#This Row],[APU Trend]])^3</f>
        <v>663.55200000000013</v>
      </c>
      <c r="J1428" s="55">
        <f>Table1[[#This Row],[APU
(units)]]*(1+Table1[[#This Row],[APU Trend]])^4</f>
        <v>1061.6832000000004</v>
      </c>
      <c r="K1428" s="55">
        <f>Table1[[#This Row],[APU
(units)]]*(1+Table1[[#This Row],[APU Trend]])^5</f>
        <v>1698.693120000001</v>
      </c>
      <c r="L1428" s="55">
        <f>Table1[[#This Row],[APU
(units)]]*(1+Table1[[#This Row],[APU Trend]])^6</f>
        <v>2717.9089920000015</v>
      </c>
      <c r="M1428" s="55">
        <f>Table1[[#This Row],[APU
(units)]]*(1+Table1[[#This Row],[APU Trend]])^7</f>
        <v>4348.6543872000029</v>
      </c>
      <c r="N1428" s="55">
        <f>Table1[[#This Row],[APU
(units)]]*(1+Table1[[#This Row],[APU Trend]])^8</f>
        <v>6957.8470195200061</v>
      </c>
      <c r="O1428" s="55">
        <f>Table1[[#This Row],[APU
(units)]]*(1+Table1[[#This Row],[APU Trend]])^9</f>
        <v>11132.555231232011</v>
      </c>
      <c r="P1428" s="55">
        <f>Table1[[#This Row],[APU
(units)]]*(1+Table1[[#This Row],[APU Trend]])^10</f>
        <v>17812.088369971218</v>
      </c>
      <c r="Q1428" s="55">
        <f>Table1[[#This Row],[APU
(units)]]*(1+Table1[[#This Row],[APU Trend]])^11</f>
        <v>28499.341391953949</v>
      </c>
      <c r="R1428" s="55">
        <f>SUM(Table1[[#This Row],[Oct]:[September]])</f>
        <v>75728.243711877192</v>
      </c>
      <c r="S1428" s="55">
        <f>Table1[[#This Row],[On-Hand Stock ($)]]*Table1[[#This Row],[APU Trend]]</f>
        <v>1648.7340509941967</v>
      </c>
      <c r="T1428" s="87">
        <v>0.6</v>
      </c>
      <c r="U1428" s="87" t="b">
        <f>IF(AND(Table1[[#This Row],[INVENTROY SIZING]]&lt;0,Table1[[#This Row],[Lead Time (days)]]&lt;30),TRUE,FALSE)</f>
        <v>0</v>
      </c>
      <c r="V1428" s="28">
        <v>1</v>
      </c>
      <c r="W1428" s="28">
        <f>1.65+SQRT((30)*Table1[[#This Row],[Demand variability (COV)]])+(V1428*Table1[[#This Row],[APU
(units)]])^2</f>
        <v>26251.4206152185</v>
      </c>
      <c r="X1428" s="28">
        <f>(Table1[[#This Row],[INVENTORY IN UNITS ON HAND]]-W1428)*Table1[[#This Row],[Std. Price ($)]]</f>
        <v>-215834.47966308056</v>
      </c>
      <c r="Y1428" s="28">
        <v>1.1100000000000001</v>
      </c>
      <c r="Z1428" s="28">
        <v>43</v>
      </c>
    </row>
    <row r="1429" spans="1:26" x14ac:dyDescent="0.15">
      <c r="A1429" s="31">
        <v>29759.844063707562</v>
      </c>
      <c r="B1429" s="32">
        <v>18.931281600000002</v>
      </c>
      <c r="C1429" s="32">
        <v>1063.9039741972356</v>
      </c>
      <c r="D1429" s="32">
        <f>C1429/Table1[[#This Row],[Std. Price ($)]]</f>
        <v>56.198201298597525</v>
      </c>
      <c r="E1429" s="28">
        <v>146</v>
      </c>
      <c r="F1429" s="28">
        <f>Table1[[#This Row],[APU
(units)]]*(1+Table1[[#This Row],[APU Trend]])^0</f>
        <v>146</v>
      </c>
      <c r="G1429" s="28">
        <f>Table1[[#This Row],[APU
(units)]]*(1+Table1[[#This Row],[APU Trend]])^1</f>
        <v>175.2</v>
      </c>
      <c r="H1429" s="28">
        <f>Table1[[#This Row],[APU
(units)]]*(1+Table1[[#This Row],[APU Trend]])^2</f>
        <v>210.23999999999998</v>
      </c>
      <c r="I1429" s="55">
        <f>Table1[[#This Row],[APU
(units)]]*(1+Table1[[#This Row],[APU Trend]])^3</f>
        <v>252.28800000000001</v>
      </c>
      <c r="J1429" s="55">
        <f>Table1[[#This Row],[APU
(units)]]*(1+Table1[[#This Row],[APU Trend]])^4</f>
        <v>302.74559999999997</v>
      </c>
      <c r="K1429" s="55">
        <f>Table1[[#This Row],[APU
(units)]]*(1+Table1[[#This Row],[APU Trend]])^5</f>
        <v>363.29471999999998</v>
      </c>
      <c r="L1429" s="55">
        <f>Table1[[#This Row],[APU
(units)]]*(1+Table1[[#This Row],[APU Trend]])^6</f>
        <v>435.95366399999995</v>
      </c>
      <c r="M1429" s="55">
        <f>Table1[[#This Row],[APU
(units)]]*(1+Table1[[#This Row],[APU Trend]])^7</f>
        <v>523.14439679999998</v>
      </c>
      <c r="N1429" s="55">
        <f>Table1[[#This Row],[APU
(units)]]*(1+Table1[[#This Row],[APU Trend]])^8</f>
        <v>627.77327615999991</v>
      </c>
      <c r="O1429" s="55">
        <f>Table1[[#This Row],[APU
(units)]]*(1+Table1[[#This Row],[APU Trend]])^9</f>
        <v>753.32793139199987</v>
      </c>
      <c r="P1429" s="55">
        <f>Table1[[#This Row],[APU
(units)]]*(1+Table1[[#This Row],[APU Trend]])^10</f>
        <v>903.99351767039991</v>
      </c>
      <c r="Q1429" s="55">
        <f>Table1[[#This Row],[APU
(units)]]*(1+Table1[[#This Row],[APU Trend]])^11</f>
        <v>1084.7922212044798</v>
      </c>
      <c r="R1429" s="55">
        <f>SUM(Table1[[#This Row],[Oct]:[September]])</f>
        <v>5778.7533272268793</v>
      </c>
      <c r="S1429" s="55">
        <f>Table1[[#This Row],[On-Hand Stock ($)]]*Table1[[#This Row],[APU Trend]]</f>
        <v>212.78079483944714</v>
      </c>
      <c r="T1429" s="87">
        <v>0.2</v>
      </c>
      <c r="U1429" s="87" t="b">
        <f>IF(AND(Table1[[#This Row],[INVENTROY SIZING]]&lt;0,Table1[[#This Row],[Lead Time (days)]]&lt;30),TRUE,FALSE)</f>
        <v>0</v>
      </c>
      <c r="V1429" s="28">
        <v>0.95</v>
      </c>
      <c r="W1429" s="28">
        <f>1.65+SQRT((30)*Table1[[#This Row],[Demand variability (COV)]])+(V1429*Table1[[#This Row],[APU
(units)]])^2</f>
        <v>19243.212983346202</v>
      </c>
      <c r="X1429" s="28">
        <f>(Table1[[#This Row],[INVENTORY IN UNITS ON HAND]]-W1429)*Table1[[#This Row],[Std. Price ($)]]</f>
        <v>-363234.77990230586</v>
      </c>
      <c r="Y1429" s="28">
        <v>0.5</v>
      </c>
      <c r="Z1429" s="28">
        <v>22</v>
      </c>
    </row>
    <row r="1430" spans="1:26" x14ac:dyDescent="0.15">
      <c r="A1430" s="31">
        <v>17735.998990048509</v>
      </c>
      <c r="B1430" s="32">
        <v>33.208625900000001</v>
      </c>
      <c r="C1430" s="32">
        <v>1585.583809599334</v>
      </c>
      <c r="D1430" s="32">
        <f>C1430/Table1[[#This Row],[Std. Price ($)]]</f>
        <v>47.746143257295508</v>
      </c>
      <c r="E1430" s="28">
        <v>74</v>
      </c>
      <c r="F1430" s="28">
        <f>Table1[[#This Row],[APU
(units)]]*(1+Table1[[#This Row],[APU Trend]])^0</f>
        <v>74</v>
      </c>
      <c r="G1430" s="28">
        <f>Table1[[#This Row],[APU
(units)]]*(1+Table1[[#This Row],[APU Trend]])^1</f>
        <v>111</v>
      </c>
      <c r="H1430" s="28">
        <f>Table1[[#This Row],[APU
(units)]]*(1+Table1[[#This Row],[APU Trend]])^2</f>
        <v>166.5</v>
      </c>
      <c r="I1430" s="55">
        <f>Table1[[#This Row],[APU
(units)]]*(1+Table1[[#This Row],[APU Trend]])^3</f>
        <v>249.75</v>
      </c>
      <c r="J1430" s="55">
        <f>Table1[[#This Row],[APU
(units)]]*(1+Table1[[#This Row],[APU Trend]])^4</f>
        <v>374.625</v>
      </c>
      <c r="K1430" s="55">
        <f>Table1[[#This Row],[APU
(units)]]*(1+Table1[[#This Row],[APU Trend]])^5</f>
        <v>561.9375</v>
      </c>
      <c r="L1430" s="55">
        <f>Table1[[#This Row],[APU
(units)]]*(1+Table1[[#This Row],[APU Trend]])^6</f>
        <v>842.90625</v>
      </c>
      <c r="M1430" s="55">
        <f>Table1[[#This Row],[APU
(units)]]*(1+Table1[[#This Row],[APU Trend]])^7</f>
        <v>1264.359375</v>
      </c>
      <c r="N1430" s="55">
        <f>Table1[[#This Row],[APU
(units)]]*(1+Table1[[#This Row],[APU Trend]])^8</f>
        <v>1896.5390625</v>
      </c>
      <c r="O1430" s="55">
        <f>Table1[[#This Row],[APU
(units)]]*(1+Table1[[#This Row],[APU Trend]])^9</f>
        <v>2844.80859375</v>
      </c>
      <c r="P1430" s="55">
        <f>Table1[[#This Row],[APU
(units)]]*(1+Table1[[#This Row],[APU Trend]])^10</f>
        <v>4267.212890625</v>
      </c>
      <c r="Q1430" s="55">
        <f>Table1[[#This Row],[APU
(units)]]*(1+Table1[[#This Row],[APU Trend]])^11</f>
        <v>6400.8193359375</v>
      </c>
      <c r="R1430" s="55">
        <f>SUM(Table1[[#This Row],[Oct]:[September]])</f>
        <v>19054.4580078125</v>
      </c>
      <c r="S1430" s="55">
        <f>Table1[[#This Row],[On-Hand Stock ($)]]*Table1[[#This Row],[APU Trend]]</f>
        <v>792.79190479966701</v>
      </c>
      <c r="T1430" s="87">
        <v>0.5</v>
      </c>
      <c r="U1430" s="87" t="b">
        <f>IF(AND(Table1[[#This Row],[INVENTROY SIZING]]&lt;0,Table1[[#This Row],[Lead Time (days)]]&lt;30),TRUE,FALSE)</f>
        <v>0</v>
      </c>
      <c r="V1430" s="28">
        <v>0.85</v>
      </c>
      <c r="W1430" s="28">
        <f>1.65+SQRT((30)*Table1[[#This Row],[Demand variability (COV)]])+(V1430*Table1[[#This Row],[APU
(units)]])^2</f>
        <v>3963.1097524691809</v>
      </c>
      <c r="X1430" s="28">
        <f>(Table1[[#This Row],[INVENTORY IN UNITS ON HAND]]-W1430)*Table1[[#This Row],[Std. Price ($)]]</f>
        <v>-130023.8453607913</v>
      </c>
      <c r="Y1430" s="28">
        <v>0.85</v>
      </c>
      <c r="Z1430" s="28">
        <v>23</v>
      </c>
    </row>
    <row r="1431" spans="1:26" x14ac:dyDescent="0.15">
      <c r="A1431" s="31">
        <v>86716.774203378271</v>
      </c>
      <c r="B1431" s="32">
        <v>13.037793799999999</v>
      </c>
      <c r="C1431" s="32">
        <v>1041.7347354855212</v>
      </c>
      <c r="D1431" s="32">
        <f>C1431/Table1[[#This Row],[Std. Price ($)]]</f>
        <v>79.90115133478497</v>
      </c>
      <c r="E1431" s="28">
        <v>98</v>
      </c>
      <c r="F1431" s="28">
        <f>Table1[[#This Row],[APU
(units)]]*(1+Table1[[#This Row],[APU Trend]])^0</f>
        <v>98</v>
      </c>
      <c r="G1431" s="28">
        <f>Table1[[#This Row],[APU
(units)]]*(1+Table1[[#This Row],[APU Trend]])^1</f>
        <v>137.19999999999999</v>
      </c>
      <c r="H1431" s="28">
        <f>Table1[[#This Row],[APU
(units)]]*(1+Table1[[#This Row],[APU Trend]])^2</f>
        <v>192.07999999999998</v>
      </c>
      <c r="I1431" s="55">
        <f>Table1[[#This Row],[APU
(units)]]*(1+Table1[[#This Row],[APU Trend]])^3</f>
        <v>268.91199999999992</v>
      </c>
      <c r="J1431" s="55">
        <f>Table1[[#This Row],[APU
(units)]]*(1+Table1[[#This Row],[APU Trend]])^4</f>
        <v>376.47679999999986</v>
      </c>
      <c r="K1431" s="55">
        <f>Table1[[#This Row],[APU
(units)]]*(1+Table1[[#This Row],[APU Trend]])^5</f>
        <v>527.06751999999983</v>
      </c>
      <c r="L1431" s="55">
        <f>Table1[[#This Row],[APU
(units)]]*(1+Table1[[#This Row],[APU Trend]])^6</f>
        <v>737.8945279999997</v>
      </c>
      <c r="M1431" s="55">
        <f>Table1[[#This Row],[APU
(units)]]*(1+Table1[[#This Row],[APU Trend]])^7</f>
        <v>1033.0523391999993</v>
      </c>
      <c r="N1431" s="55">
        <f>Table1[[#This Row],[APU
(units)]]*(1+Table1[[#This Row],[APU Trend]])^8</f>
        <v>1446.273274879999</v>
      </c>
      <c r="O1431" s="55">
        <f>Table1[[#This Row],[APU
(units)]]*(1+Table1[[#This Row],[APU Trend]])^9</f>
        <v>2024.7825848319985</v>
      </c>
      <c r="P1431" s="55">
        <f>Table1[[#This Row],[APU
(units)]]*(1+Table1[[#This Row],[APU Trend]])^10</f>
        <v>2834.6956187647979</v>
      </c>
      <c r="Q1431" s="55">
        <f>Table1[[#This Row],[APU
(units)]]*(1+Table1[[#This Row],[APU Trend]])^11</f>
        <v>3968.5738662707167</v>
      </c>
      <c r="R1431" s="55">
        <f>SUM(Table1[[#This Row],[Oct]:[September]])</f>
        <v>13645.008531947511</v>
      </c>
      <c r="S1431" s="55">
        <f>Table1[[#This Row],[On-Hand Stock ($)]]*Table1[[#This Row],[APU Trend]]</f>
        <v>416.6938941942085</v>
      </c>
      <c r="T1431" s="87">
        <v>0.4</v>
      </c>
      <c r="U1431" s="87" t="b">
        <f>IF(AND(Table1[[#This Row],[INVENTROY SIZING]]&lt;0,Table1[[#This Row],[Lead Time (days)]]&lt;30),TRUE,FALSE)</f>
        <v>0</v>
      </c>
      <c r="V1431" s="28">
        <v>1</v>
      </c>
      <c r="W1431" s="28">
        <f>1.65+SQRT((30)*Table1[[#This Row],[Demand variability (COV)]])+(V1431*Table1[[#This Row],[APU
(units)]])^2</f>
        <v>9611.2624860801607</v>
      </c>
      <c r="X1431" s="28">
        <f>(Table1[[#This Row],[INVENTORY IN UNITS ON HAND]]-W1431)*Table1[[#This Row],[Std. Price ($)]]</f>
        <v>-124267.92371570297</v>
      </c>
      <c r="Y1431" s="28">
        <v>1.05</v>
      </c>
      <c r="Z1431" s="28">
        <v>23</v>
      </c>
    </row>
    <row r="1432" spans="1:26" x14ac:dyDescent="0.15">
      <c r="A1432" s="31">
        <v>56592.45296194734</v>
      </c>
      <c r="B1432" s="32">
        <v>11.3477377</v>
      </c>
      <c r="C1432" s="32">
        <v>1216.4909785428865</v>
      </c>
      <c r="D1432" s="32">
        <f>C1432/Table1[[#This Row],[Std. Price ($)]]</f>
        <v>107.20118940913541</v>
      </c>
      <c r="E1432" s="28">
        <v>220</v>
      </c>
      <c r="F1432" s="28">
        <f>Table1[[#This Row],[APU
(units)]]*(1+Table1[[#This Row],[APU Trend]])^0</f>
        <v>220</v>
      </c>
      <c r="G1432" s="28">
        <f>Table1[[#This Row],[APU
(units)]]*(1+Table1[[#This Row],[APU Trend]])^1</f>
        <v>484.00000000000006</v>
      </c>
      <c r="H1432" s="28">
        <f>Table1[[#This Row],[APU
(units)]]*(1+Table1[[#This Row],[APU Trend]])^2</f>
        <v>1064.8000000000002</v>
      </c>
      <c r="I1432" s="55">
        <f>Table1[[#This Row],[APU
(units)]]*(1+Table1[[#This Row],[APU Trend]])^3</f>
        <v>2342.5600000000009</v>
      </c>
      <c r="J1432" s="55">
        <f>Table1[[#This Row],[APU
(units)]]*(1+Table1[[#This Row],[APU Trend]])^4</f>
        <v>5153.6320000000014</v>
      </c>
      <c r="K1432" s="55">
        <f>Table1[[#This Row],[APU
(units)]]*(1+Table1[[#This Row],[APU Trend]])^5</f>
        <v>11337.990400000004</v>
      </c>
      <c r="L1432" s="55">
        <f>Table1[[#This Row],[APU
(units)]]*(1+Table1[[#This Row],[APU Trend]])^6</f>
        <v>24943.578880000012</v>
      </c>
      <c r="M1432" s="55">
        <f>Table1[[#This Row],[APU
(units)]]*(1+Table1[[#This Row],[APU Trend]])^7</f>
        <v>54875.873536000036</v>
      </c>
      <c r="N1432" s="55">
        <f>Table1[[#This Row],[APU
(units)]]*(1+Table1[[#This Row],[APU Trend]])^8</f>
        <v>120726.92177920006</v>
      </c>
      <c r="O1432" s="55">
        <f>Table1[[#This Row],[APU
(units)]]*(1+Table1[[#This Row],[APU Trend]])^9</f>
        <v>265599.22791424015</v>
      </c>
      <c r="P1432" s="55">
        <f>Table1[[#This Row],[APU
(units)]]*(1+Table1[[#This Row],[APU Trend]])^10</f>
        <v>584318.30141132837</v>
      </c>
      <c r="Q1432" s="55">
        <f>Table1[[#This Row],[APU
(units)]]*(1+Table1[[#This Row],[APU Trend]])^11</f>
        <v>1285500.2631049226</v>
      </c>
      <c r="R1432" s="55">
        <f>SUM(Table1[[#This Row],[Oct]:[September]])</f>
        <v>2356567.1490256912</v>
      </c>
      <c r="S1432" s="55">
        <f>Table1[[#This Row],[On-Hand Stock ($)]]*Table1[[#This Row],[APU Trend]]</f>
        <v>1459.7891742514637</v>
      </c>
      <c r="T1432" s="87">
        <v>1.2</v>
      </c>
      <c r="U1432" s="87" t="b">
        <f>IF(AND(Table1[[#This Row],[INVENTROY SIZING]]&lt;0,Table1[[#This Row],[Lead Time (days)]]&lt;30),TRUE,FALSE)</f>
        <v>0</v>
      </c>
      <c r="V1432" s="28">
        <v>0.85</v>
      </c>
      <c r="W1432" s="28">
        <f>1.65+SQRT((30)*Table1[[#This Row],[Demand variability (COV)]])+(V1432*Table1[[#This Row],[APU
(units)]])^2</f>
        <v>34973.388612787523</v>
      </c>
      <c r="X1432" s="28">
        <f>(Table1[[#This Row],[INVENTORY IN UNITS ON HAND]]-W1432)*Table1[[#This Row],[Std. Price ($)]]</f>
        <v>-395652.34947953682</v>
      </c>
      <c r="Y1432" s="28">
        <v>0.25</v>
      </c>
      <c r="Z1432" s="28">
        <v>28</v>
      </c>
    </row>
    <row r="1433" spans="1:26" x14ac:dyDescent="0.15">
      <c r="A1433" s="31">
        <v>40235.045194220656</v>
      </c>
      <c r="B1433" s="32">
        <v>44.918119099999998</v>
      </c>
      <c r="C1433" s="32">
        <v>3935.7880870940717</v>
      </c>
      <c r="D1433" s="32">
        <f>C1433/Table1[[#This Row],[Std. Price ($)]]</f>
        <v>87.621391232609994</v>
      </c>
      <c r="E1433" s="28">
        <v>220</v>
      </c>
      <c r="F1433" s="28">
        <f>Table1[[#This Row],[APU
(units)]]*(1+Table1[[#This Row],[APU Trend]])^0</f>
        <v>220</v>
      </c>
      <c r="G1433" s="28">
        <f>Table1[[#This Row],[APU
(units)]]*(1+Table1[[#This Row],[APU Trend]])^1</f>
        <v>396</v>
      </c>
      <c r="H1433" s="28">
        <f>Table1[[#This Row],[APU
(units)]]*(1+Table1[[#This Row],[APU Trend]])^2</f>
        <v>712.80000000000007</v>
      </c>
      <c r="I1433" s="55">
        <f>Table1[[#This Row],[APU
(units)]]*(1+Table1[[#This Row],[APU Trend]])^3</f>
        <v>1283.0400000000002</v>
      </c>
      <c r="J1433" s="55">
        <f>Table1[[#This Row],[APU
(units)]]*(1+Table1[[#This Row],[APU Trend]])^4</f>
        <v>2309.4720000000007</v>
      </c>
      <c r="K1433" s="55">
        <f>Table1[[#This Row],[APU
(units)]]*(1+Table1[[#This Row],[APU Trend]])^5</f>
        <v>4157.0496000000012</v>
      </c>
      <c r="L1433" s="55">
        <f>Table1[[#This Row],[APU
(units)]]*(1+Table1[[#This Row],[APU Trend]])^6</f>
        <v>7482.6892800000023</v>
      </c>
      <c r="M1433" s="55">
        <f>Table1[[#This Row],[APU
(units)]]*(1+Table1[[#This Row],[APU Trend]])^7</f>
        <v>13468.840704000004</v>
      </c>
      <c r="N1433" s="55">
        <f>Table1[[#This Row],[APU
(units)]]*(1+Table1[[#This Row],[APU Trend]])^8</f>
        <v>24243.913267200009</v>
      </c>
      <c r="O1433" s="55">
        <f>Table1[[#This Row],[APU
(units)]]*(1+Table1[[#This Row],[APU Trend]])^9</f>
        <v>43639.043880960016</v>
      </c>
      <c r="P1433" s="55">
        <f>Table1[[#This Row],[APU
(units)]]*(1+Table1[[#This Row],[APU Trend]])^10</f>
        <v>78550.27898572803</v>
      </c>
      <c r="Q1433" s="55">
        <f>Table1[[#This Row],[APU
(units)]]*(1+Table1[[#This Row],[APU Trend]])^11</f>
        <v>141390.50217431047</v>
      </c>
      <c r="R1433" s="55">
        <f>SUM(Table1[[#This Row],[Oct]:[September]])</f>
        <v>317853.62989219849</v>
      </c>
      <c r="S1433" s="55">
        <f>Table1[[#This Row],[On-Hand Stock ($)]]*Table1[[#This Row],[APU Trend]]</f>
        <v>3148.6304696752577</v>
      </c>
      <c r="T1433" s="87">
        <v>0.8</v>
      </c>
      <c r="U1433" s="87" t="b">
        <f>IF(AND(Table1[[#This Row],[INVENTROY SIZING]]&lt;0,Table1[[#This Row],[Lead Time (days)]]&lt;30),TRUE,FALSE)</f>
        <v>0</v>
      </c>
      <c r="V1433" s="28">
        <v>0.85</v>
      </c>
      <c r="W1433" s="28">
        <f>1.65+SQRT((30)*Table1[[#This Row],[Demand variability (COV)]])+(V1433*Table1[[#This Row],[APU
(units)]])^2</f>
        <v>34973.388612787523</v>
      </c>
      <c r="X1433" s="28">
        <f>(Table1[[#This Row],[INVENTORY IN UNITS ON HAND]]-W1433)*Table1[[#This Row],[Std. Price ($)]]</f>
        <v>-1567003.0469526795</v>
      </c>
      <c r="Y1433" s="28">
        <v>0.25</v>
      </c>
      <c r="Z1433" s="28">
        <v>33</v>
      </c>
    </row>
    <row r="1434" spans="1:26" x14ac:dyDescent="0.15">
      <c r="A1434" s="31">
        <v>8379.8492828012877</v>
      </c>
      <c r="B1434" s="32">
        <v>26.9896973</v>
      </c>
      <c r="C1434" s="32">
        <v>1415.7751762123346</v>
      </c>
      <c r="D1434" s="32">
        <f>C1434/Table1[[#This Row],[Std. Price ($)]]</f>
        <v>52.45613392679045</v>
      </c>
      <c r="E1434" s="28">
        <v>170</v>
      </c>
      <c r="F1434" s="28">
        <f>Table1[[#This Row],[APU
(units)]]*(1+Table1[[#This Row],[APU Trend]])^0</f>
        <v>170</v>
      </c>
      <c r="G1434" s="28">
        <f>Table1[[#This Row],[APU
(units)]]*(1+Table1[[#This Row],[APU Trend]])^1</f>
        <v>204</v>
      </c>
      <c r="H1434" s="28">
        <f>Table1[[#This Row],[APU
(units)]]*(1+Table1[[#This Row],[APU Trend]])^2</f>
        <v>244.79999999999998</v>
      </c>
      <c r="I1434" s="55">
        <f>Table1[[#This Row],[APU
(units)]]*(1+Table1[[#This Row],[APU Trend]])^3</f>
        <v>293.76</v>
      </c>
      <c r="J1434" s="55">
        <f>Table1[[#This Row],[APU
(units)]]*(1+Table1[[#This Row],[APU Trend]])^4</f>
        <v>352.512</v>
      </c>
      <c r="K1434" s="55">
        <f>Table1[[#This Row],[APU
(units)]]*(1+Table1[[#This Row],[APU Trend]])^5</f>
        <v>423.01439999999997</v>
      </c>
      <c r="L1434" s="55">
        <f>Table1[[#This Row],[APU
(units)]]*(1+Table1[[#This Row],[APU Trend]])^6</f>
        <v>507.61727999999994</v>
      </c>
      <c r="M1434" s="55">
        <f>Table1[[#This Row],[APU
(units)]]*(1+Table1[[#This Row],[APU Trend]])^7</f>
        <v>609.14073599999995</v>
      </c>
      <c r="N1434" s="55">
        <f>Table1[[#This Row],[APU
(units)]]*(1+Table1[[#This Row],[APU Trend]])^8</f>
        <v>730.96888319999994</v>
      </c>
      <c r="O1434" s="55">
        <f>Table1[[#This Row],[APU
(units)]]*(1+Table1[[#This Row],[APU Trend]])^9</f>
        <v>877.16265983999995</v>
      </c>
      <c r="P1434" s="55">
        <f>Table1[[#This Row],[APU
(units)]]*(1+Table1[[#This Row],[APU Trend]])^10</f>
        <v>1052.5951918079998</v>
      </c>
      <c r="Q1434" s="55">
        <f>Table1[[#This Row],[APU
(units)]]*(1+Table1[[#This Row],[APU Trend]])^11</f>
        <v>1263.1142301695998</v>
      </c>
      <c r="R1434" s="55">
        <f>SUM(Table1[[#This Row],[Oct]:[September]])</f>
        <v>6728.685381017599</v>
      </c>
      <c r="S1434" s="55">
        <f>Table1[[#This Row],[On-Hand Stock ($)]]*Table1[[#This Row],[APU Trend]]</f>
        <v>283.15503524246691</v>
      </c>
      <c r="T1434" s="87">
        <v>0.2</v>
      </c>
      <c r="U1434" s="87" t="b">
        <f>IF(AND(Table1[[#This Row],[INVENTROY SIZING]]&lt;0,Table1[[#This Row],[Lead Time (days)]]&lt;30),TRUE,FALSE)</f>
        <v>0</v>
      </c>
      <c r="V1434" s="28">
        <v>0.75</v>
      </c>
      <c r="W1434" s="28">
        <f>1.65+SQRT((30)*Table1[[#This Row],[Demand variability (COV)]])+(V1434*Table1[[#This Row],[APU
(units)]])^2</f>
        <v>16264.144997998399</v>
      </c>
      <c r="X1434" s="28">
        <f>(Table1[[#This Row],[INVENTORY IN UNITS ON HAND]]-W1434)*Table1[[#This Row],[Std. Price ($)]]</f>
        <v>-437548.57516307355</v>
      </c>
      <c r="Y1434" s="28">
        <v>1.3</v>
      </c>
      <c r="Z1434" s="28">
        <v>5</v>
      </c>
    </row>
    <row r="1435" spans="1:26" x14ac:dyDescent="0.15">
      <c r="A1435" s="31">
        <v>49745.155094661299</v>
      </c>
      <c r="B1435" s="32">
        <v>28.3293116</v>
      </c>
      <c r="C1435" s="32">
        <v>12137.412362330624</v>
      </c>
      <c r="D1435" s="32">
        <f>C1435/Table1[[#This Row],[Std. Price ($)]]</f>
        <v>428.44007414322851</v>
      </c>
      <c r="E1435" s="28">
        <v>162</v>
      </c>
      <c r="F1435" s="28">
        <f>Table1[[#This Row],[APU
(units)]]*(1+Table1[[#This Row],[APU Trend]])^0</f>
        <v>162</v>
      </c>
      <c r="G1435" s="28">
        <f>Table1[[#This Row],[APU
(units)]]*(1+Table1[[#This Row],[APU Trend]])^1</f>
        <v>64.8</v>
      </c>
      <c r="H1435" s="28">
        <f>Table1[[#This Row],[APU
(units)]]*(1+Table1[[#This Row],[APU Trend]])^2</f>
        <v>25.920000000000005</v>
      </c>
      <c r="I1435" s="55">
        <f>Table1[[#This Row],[APU
(units)]]*(1+Table1[[#This Row],[APU Trend]])^3</f>
        <v>10.368000000000002</v>
      </c>
      <c r="J1435" s="55">
        <f>Table1[[#This Row],[APU
(units)]]*(1+Table1[[#This Row],[APU Trend]])^4</f>
        <v>4.1472000000000016</v>
      </c>
      <c r="K1435" s="55">
        <f>Table1[[#This Row],[APU
(units)]]*(1+Table1[[#This Row],[APU Trend]])^5</f>
        <v>1.658880000000001</v>
      </c>
      <c r="L1435" s="55">
        <f>Table1[[#This Row],[APU
(units)]]*(1+Table1[[#This Row],[APU Trend]])^6</f>
        <v>0.66355200000000036</v>
      </c>
      <c r="M1435" s="55">
        <f>Table1[[#This Row],[APU
(units)]]*(1+Table1[[#This Row],[APU Trend]])^7</f>
        <v>0.26542080000000018</v>
      </c>
      <c r="N1435" s="55">
        <f>Table1[[#This Row],[APU
(units)]]*(1+Table1[[#This Row],[APU Trend]])^8</f>
        <v>0.10616832000000009</v>
      </c>
      <c r="O1435" s="55">
        <f>Table1[[#This Row],[APU
(units)]]*(1+Table1[[#This Row],[APU Trend]])^9</f>
        <v>4.246732800000004E-2</v>
      </c>
      <c r="P1435" s="55">
        <f>Table1[[#This Row],[APU
(units)]]*(1+Table1[[#This Row],[APU Trend]])^10</f>
        <v>1.6986931200000017E-2</v>
      </c>
      <c r="Q1435" s="55">
        <f>Table1[[#This Row],[APU
(units)]]*(1+Table1[[#This Row],[APU Trend]])^11</f>
        <v>6.7947724800000069E-3</v>
      </c>
      <c r="R1435" s="55">
        <f>SUM(Table1[[#This Row],[Oct]:[September]])</f>
        <v>269.99547015168002</v>
      </c>
      <c r="S1435" s="55">
        <f>Table1[[#This Row],[On-Hand Stock ($)]]*Table1[[#This Row],[APU Trend]]</f>
        <v>-7282.4474173983745</v>
      </c>
      <c r="T1435" s="87">
        <v>-0.6</v>
      </c>
      <c r="U1435" s="87" t="b">
        <f>IF(AND(Table1[[#This Row],[INVENTROY SIZING]]&lt;0,Table1[[#This Row],[Lead Time (days)]]&lt;30),TRUE,FALSE)</f>
        <v>1</v>
      </c>
      <c r="V1435" s="28">
        <v>0.85</v>
      </c>
      <c r="W1435" s="28">
        <f>1.65+SQRT((30)*Table1[[#This Row],[Demand variability (COV)]])+(V1435*Table1[[#This Row],[APU
(units)]])^2</f>
        <v>18972.363375191508</v>
      </c>
      <c r="X1435" s="28">
        <f>(Table1[[#This Row],[INVENTORY IN UNITS ON HAND]]-W1435)*Table1[[#This Row],[Std. Price ($)]]</f>
        <v>-525336.58148189727</v>
      </c>
      <c r="Y1435" s="28">
        <v>2.96</v>
      </c>
      <c r="Z1435" s="28">
        <v>23</v>
      </c>
    </row>
    <row r="1436" spans="1:26" x14ac:dyDescent="0.15">
      <c r="A1436" s="31">
        <v>81186.836232034591</v>
      </c>
      <c r="B1436" s="32">
        <v>9.6121324000000001</v>
      </c>
      <c r="C1436" s="32">
        <v>2546.9471169465528</v>
      </c>
      <c r="D1436" s="32">
        <f>C1436/Table1[[#This Row],[Std. Price ($)]]</f>
        <v>264.97212178918306</v>
      </c>
      <c r="E1436" s="28">
        <v>162</v>
      </c>
      <c r="F1436" s="28">
        <f>Table1[[#This Row],[APU
(units)]]*(1+Table1[[#This Row],[APU Trend]])^0</f>
        <v>162</v>
      </c>
      <c r="G1436" s="28">
        <f>Table1[[#This Row],[APU
(units)]]*(1+Table1[[#This Row],[APU Trend]])^1</f>
        <v>194.4</v>
      </c>
      <c r="H1436" s="28">
        <f>Table1[[#This Row],[APU
(units)]]*(1+Table1[[#This Row],[APU Trend]])^2</f>
        <v>233.28</v>
      </c>
      <c r="I1436" s="55">
        <f>Table1[[#This Row],[APU
(units)]]*(1+Table1[[#This Row],[APU Trend]])^3</f>
        <v>279.93599999999998</v>
      </c>
      <c r="J1436" s="55">
        <f>Table1[[#This Row],[APU
(units)]]*(1+Table1[[#This Row],[APU Trend]])^4</f>
        <v>335.92320000000001</v>
      </c>
      <c r="K1436" s="55">
        <f>Table1[[#This Row],[APU
(units)]]*(1+Table1[[#This Row],[APU Trend]])^5</f>
        <v>403.10783999999995</v>
      </c>
      <c r="L1436" s="55">
        <f>Table1[[#This Row],[APU
(units)]]*(1+Table1[[#This Row],[APU Trend]])^6</f>
        <v>483.72940799999998</v>
      </c>
      <c r="M1436" s="55">
        <f>Table1[[#This Row],[APU
(units)]]*(1+Table1[[#This Row],[APU Trend]])^7</f>
        <v>580.47528959999988</v>
      </c>
      <c r="N1436" s="55">
        <f>Table1[[#This Row],[APU
(units)]]*(1+Table1[[#This Row],[APU Trend]])^8</f>
        <v>696.57034751999993</v>
      </c>
      <c r="O1436" s="55">
        <f>Table1[[#This Row],[APU
(units)]]*(1+Table1[[#This Row],[APU Trend]])^9</f>
        <v>835.88441702399996</v>
      </c>
      <c r="P1436" s="55">
        <f>Table1[[#This Row],[APU
(units)]]*(1+Table1[[#This Row],[APU Trend]])^10</f>
        <v>1003.0613004287999</v>
      </c>
      <c r="Q1436" s="55">
        <f>Table1[[#This Row],[APU
(units)]]*(1+Table1[[#This Row],[APU Trend]])^11</f>
        <v>1203.6735605145598</v>
      </c>
      <c r="R1436" s="55">
        <f>SUM(Table1[[#This Row],[Oct]:[September]])</f>
        <v>6412.0413630873591</v>
      </c>
      <c r="S1436" s="55">
        <f>Table1[[#This Row],[On-Hand Stock ($)]]*Table1[[#This Row],[APU Trend]]</f>
        <v>509.38942338931059</v>
      </c>
      <c r="T1436" s="87">
        <v>0.2</v>
      </c>
      <c r="U1436" s="87" t="b">
        <f>IF(AND(Table1[[#This Row],[INVENTROY SIZING]]&lt;0,Table1[[#This Row],[Lead Time (days)]]&lt;30),TRUE,FALSE)</f>
        <v>0</v>
      </c>
      <c r="V1436" s="28">
        <v>0.85</v>
      </c>
      <c r="W1436" s="28">
        <f>1.65+SQRT((30)*Table1[[#This Row],[Demand variability (COV)]])+(V1436*Table1[[#This Row],[APU
(units)]])^2</f>
        <v>18970.164956747274</v>
      </c>
      <c r="X1436" s="28">
        <f>(Table1[[#This Row],[INVENTORY IN UNITS ON HAND]]-W1436)*Table1[[#This Row],[Std. Price ($)]]</f>
        <v>-179796.79009714854</v>
      </c>
      <c r="Y1436" s="28">
        <v>1.74</v>
      </c>
      <c r="Z1436" s="28">
        <v>23</v>
      </c>
    </row>
    <row r="1437" spans="1:26" x14ac:dyDescent="0.15">
      <c r="A1437" s="31">
        <v>94965.054639621187</v>
      </c>
      <c r="B1437" s="32">
        <v>10.904980800000001</v>
      </c>
      <c r="C1437" s="32">
        <v>809.61300680099839</v>
      </c>
      <c r="D1437" s="32">
        <f>C1437/Table1[[#This Row],[Std. Price ($)]]</f>
        <v>74.242497226679973</v>
      </c>
      <c r="E1437" s="28">
        <v>106</v>
      </c>
      <c r="F1437" s="28">
        <f>Table1[[#This Row],[APU
(units)]]*(1+Table1[[#This Row],[APU Trend]])^0</f>
        <v>106</v>
      </c>
      <c r="G1437" s="28">
        <f>Table1[[#This Row],[APU
(units)]]*(1+Table1[[#This Row],[APU Trend]])^1</f>
        <v>63.599999999999994</v>
      </c>
      <c r="H1437" s="28">
        <f>Table1[[#This Row],[APU
(units)]]*(1+Table1[[#This Row],[APU Trend]])^2</f>
        <v>38.159999999999997</v>
      </c>
      <c r="I1437" s="55">
        <f>Table1[[#This Row],[APU
(units)]]*(1+Table1[[#This Row],[APU Trend]])^3</f>
        <v>22.896000000000001</v>
      </c>
      <c r="J1437" s="55">
        <f>Table1[[#This Row],[APU
(units)]]*(1+Table1[[#This Row],[APU Trend]])^4</f>
        <v>13.737599999999999</v>
      </c>
      <c r="K1437" s="55">
        <f>Table1[[#This Row],[APU
(units)]]*(1+Table1[[#This Row],[APU Trend]])^5</f>
        <v>8.2425599999999992</v>
      </c>
      <c r="L1437" s="55">
        <f>Table1[[#This Row],[APU
(units)]]*(1+Table1[[#This Row],[APU Trend]])^6</f>
        <v>4.9455359999999997</v>
      </c>
      <c r="M1437" s="55">
        <f>Table1[[#This Row],[APU
(units)]]*(1+Table1[[#This Row],[APU Trend]])^7</f>
        <v>2.9673215999999996</v>
      </c>
      <c r="N1437" s="55">
        <f>Table1[[#This Row],[APU
(units)]]*(1+Table1[[#This Row],[APU Trend]])^8</f>
        <v>1.7803929599999997</v>
      </c>
      <c r="O1437" s="55">
        <f>Table1[[#This Row],[APU
(units)]]*(1+Table1[[#This Row],[APU Trend]])^9</f>
        <v>1.0682357759999999</v>
      </c>
      <c r="P1437" s="55">
        <f>Table1[[#This Row],[APU
(units)]]*(1+Table1[[#This Row],[APU Trend]])^10</f>
        <v>0.64094146559999987</v>
      </c>
      <c r="Q1437" s="55">
        <f>Table1[[#This Row],[APU
(units)]]*(1+Table1[[#This Row],[APU Trend]])^11</f>
        <v>0.38456487935999994</v>
      </c>
      <c r="R1437" s="55">
        <f>SUM(Table1[[#This Row],[Oct]:[September]])</f>
        <v>264.42315268095996</v>
      </c>
      <c r="S1437" s="55">
        <f>Table1[[#This Row],[On-Hand Stock ($)]]*Table1[[#This Row],[APU Trend]]</f>
        <v>-323.84520272039936</v>
      </c>
      <c r="T1437" s="87">
        <v>-0.4</v>
      </c>
      <c r="U1437" s="87" t="b">
        <f>IF(AND(Table1[[#This Row],[INVENTROY SIZING]]&lt;0,Table1[[#This Row],[Lead Time (days)]]&lt;30),TRUE,FALSE)</f>
        <v>1</v>
      </c>
      <c r="V1437" s="28">
        <v>1</v>
      </c>
      <c r="W1437" s="28">
        <f>1.65+SQRT((30)*Table1[[#This Row],[Demand variability (COV)]])+(V1437*Table1[[#This Row],[APU
(units)]])^2</f>
        <v>11242.031780460042</v>
      </c>
      <c r="X1437" s="28">
        <f>(Table1[[#This Row],[INVENTORY IN UNITS ON HAND]]-W1437)*Table1[[#This Row],[Std. Price ($)]]</f>
        <v>-121784.52771210558</v>
      </c>
      <c r="Y1437" s="28">
        <v>0.64</v>
      </c>
      <c r="Z1437" s="28">
        <v>21</v>
      </c>
    </row>
    <row r="1438" spans="1:26" x14ac:dyDescent="0.15">
      <c r="A1438" s="31">
        <v>18878.157353740553</v>
      </c>
      <c r="B1438" s="32">
        <v>14.502714400000002</v>
      </c>
      <c r="C1438" s="32">
        <v>1303.1313165782235</v>
      </c>
      <c r="D1438" s="32">
        <f>C1438/Table1[[#This Row],[Std. Price ($)]]</f>
        <v>89.854304555444003</v>
      </c>
      <c r="E1438" s="28">
        <v>130</v>
      </c>
      <c r="F1438" s="28">
        <f>Table1[[#This Row],[APU
(units)]]*(1+Table1[[#This Row],[APU Trend]])^0</f>
        <v>130</v>
      </c>
      <c r="G1438" s="28">
        <f>Table1[[#This Row],[APU
(units)]]*(1+Table1[[#This Row],[APU Trend]])^1</f>
        <v>325</v>
      </c>
      <c r="H1438" s="28">
        <f>Table1[[#This Row],[APU
(units)]]*(1+Table1[[#This Row],[APU Trend]])^2</f>
        <v>812.5</v>
      </c>
      <c r="I1438" s="55">
        <f>Table1[[#This Row],[APU
(units)]]*(1+Table1[[#This Row],[APU Trend]])^3</f>
        <v>2031.25</v>
      </c>
      <c r="J1438" s="55">
        <f>Table1[[#This Row],[APU
(units)]]*(1+Table1[[#This Row],[APU Trend]])^4</f>
        <v>5078.125</v>
      </c>
      <c r="K1438" s="55">
        <f>Table1[[#This Row],[APU
(units)]]*(1+Table1[[#This Row],[APU Trend]])^5</f>
        <v>12695.3125</v>
      </c>
      <c r="L1438" s="55">
        <f>Table1[[#This Row],[APU
(units)]]*(1+Table1[[#This Row],[APU Trend]])^6</f>
        <v>31738.28125</v>
      </c>
      <c r="M1438" s="55">
        <f>Table1[[#This Row],[APU
(units)]]*(1+Table1[[#This Row],[APU Trend]])^7</f>
        <v>79345.703125</v>
      </c>
      <c r="N1438" s="55">
        <f>Table1[[#This Row],[APU
(units)]]*(1+Table1[[#This Row],[APU Trend]])^8</f>
        <v>198364.2578125</v>
      </c>
      <c r="O1438" s="55">
        <f>Table1[[#This Row],[APU
(units)]]*(1+Table1[[#This Row],[APU Trend]])^9</f>
        <v>495910.64453125</v>
      </c>
      <c r="P1438" s="55">
        <f>Table1[[#This Row],[APU
(units)]]*(1+Table1[[#This Row],[APU Trend]])^10</f>
        <v>1239776.611328125</v>
      </c>
      <c r="Q1438" s="55">
        <f>Table1[[#This Row],[APU
(units)]]*(1+Table1[[#This Row],[APU Trend]])^11</f>
        <v>3099441.5283203125</v>
      </c>
      <c r="R1438" s="55">
        <f>SUM(Table1[[#This Row],[Oct]:[September]])</f>
        <v>5165649.2138671875</v>
      </c>
      <c r="S1438" s="55">
        <f>Table1[[#This Row],[On-Hand Stock ($)]]*Table1[[#This Row],[APU Trend]]</f>
        <v>1954.6969748673353</v>
      </c>
      <c r="T1438" s="87">
        <v>1.5</v>
      </c>
      <c r="U1438" s="87" t="b">
        <f>IF(AND(Table1[[#This Row],[INVENTROY SIZING]]&lt;0,Table1[[#This Row],[Lead Time (days)]]&lt;30),TRUE,FALSE)</f>
        <v>0</v>
      </c>
      <c r="V1438" s="28">
        <v>0.75</v>
      </c>
      <c r="W1438" s="28">
        <f>1.65+SQRT((30)*Table1[[#This Row],[Demand variability (COV)]])+(V1438*Table1[[#This Row],[APU
(units)]])^2</f>
        <v>9512.9497524691815</v>
      </c>
      <c r="X1438" s="28">
        <f>(Table1[[#This Row],[INVENTORY IN UNITS ON HAND]]-W1438)*Table1[[#This Row],[Std. Price ($)]]</f>
        <v>-136660.46204503303</v>
      </c>
      <c r="Y1438" s="28">
        <v>0.85</v>
      </c>
      <c r="Z1438" s="28">
        <v>23</v>
      </c>
    </row>
    <row r="1439" spans="1:26" x14ac:dyDescent="0.15">
      <c r="A1439" s="31">
        <v>68042.043603585931</v>
      </c>
      <c r="B1439" s="32">
        <v>11.493992400000002</v>
      </c>
      <c r="C1439" s="32">
        <v>1574.4573246568009</v>
      </c>
      <c r="D1439" s="32">
        <f>C1439/Table1[[#This Row],[Std. Price ($)]]</f>
        <v>136.98089139651776</v>
      </c>
      <c r="E1439" s="28">
        <v>170</v>
      </c>
      <c r="F1439" s="28">
        <f>Table1[[#This Row],[APU
(units)]]*(1+Table1[[#This Row],[APU Trend]])^0</f>
        <v>170</v>
      </c>
      <c r="G1439" s="28">
        <f>Table1[[#This Row],[APU
(units)]]*(1+Table1[[#This Row],[APU Trend]])^1</f>
        <v>237.99999999999997</v>
      </c>
      <c r="H1439" s="28">
        <f>Table1[[#This Row],[APU
(units)]]*(1+Table1[[#This Row],[APU Trend]])^2</f>
        <v>333.19999999999993</v>
      </c>
      <c r="I1439" s="55">
        <f>Table1[[#This Row],[APU
(units)]]*(1+Table1[[#This Row],[APU Trend]])^3</f>
        <v>466.4799999999999</v>
      </c>
      <c r="J1439" s="55">
        <f>Table1[[#This Row],[APU
(units)]]*(1+Table1[[#This Row],[APU Trend]])^4</f>
        <v>653.07199999999978</v>
      </c>
      <c r="K1439" s="55">
        <f>Table1[[#This Row],[APU
(units)]]*(1+Table1[[#This Row],[APU Trend]])^5</f>
        <v>914.30079999999964</v>
      </c>
      <c r="L1439" s="55">
        <f>Table1[[#This Row],[APU
(units)]]*(1+Table1[[#This Row],[APU Trend]])^6</f>
        <v>1280.0211199999994</v>
      </c>
      <c r="M1439" s="55">
        <f>Table1[[#This Row],[APU
(units)]]*(1+Table1[[#This Row],[APU Trend]])^7</f>
        <v>1792.029567999999</v>
      </c>
      <c r="N1439" s="55">
        <f>Table1[[#This Row],[APU
(units)]]*(1+Table1[[#This Row],[APU Trend]])^8</f>
        <v>2508.8413951999983</v>
      </c>
      <c r="O1439" s="55">
        <f>Table1[[#This Row],[APU
(units)]]*(1+Table1[[#This Row],[APU Trend]])^9</f>
        <v>3512.3779532799977</v>
      </c>
      <c r="P1439" s="55">
        <f>Table1[[#This Row],[APU
(units)]]*(1+Table1[[#This Row],[APU Trend]])^10</f>
        <v>4917.329134591997</v>
      </c>
      <c r="Q1439" s="55">
        <f>Table1[[#This Row],[APU
(units)]]*(1+Table1[[#This Row],[APU Trend]])^11</f>
        <v>6884.2607884287945</v>
      </c>
      <c r="R1439" s="55">
        <f>SUM(Table1[[#This Row],[Oct]:[September]])</f>
        <v>23669.912759500781</v>
      </c>
      <c r="S1439" s="55">
        <f>Table1[[#This Row],[On-Hand Stock ($)]]*Table1[[#This Row],[APU Trend]]</f>
        <v>629.78292986272038</v>
      </c>
      <c r="T1439" s="87">
        <v>0.4</v>
      </c>
      <c r="U1439" s="87" t="b">
        <f>IF(AND(Table1[[#This Row],[INVENTROY SIZING]]&lt;0,Table1[[#This Row],[Lead Time (days)]]&lt;30),TRUE,FALSE)</f>
        <v>0</v>
      </c>
      <c r="V1439" s="28">
        <v>0.82</v>
      </c>
      <c r="W1439" s="28">
        <f>1.65+SQRT((30)*Table1[[#This Row],[Demand variability (COV)]])+(V1439*Table1[[#This Row],[APU
(units)]])^2</f>
        <v>19439.51454357781</v>
      </c>
      <c r="X1439" s="28">
        <f>(Table1[[#This Row],[INVENTORY IN UNITS ON HAND]]-W1439)*Table1[[#This Row],[Std. Price ($)]]</f>
        <v>-221863.17509891605</v>
      </c>
      <c r="Y1439" s="28">
        <v>1.01</v>
      </c>
      <c r="Z1439" s="28">
        <v>23</v>
      </c>
    </row>
    <row r="1440" spans="1:26" x14ac:dyDescent="0.15">
      <c r="A1440" s="31">
        <v>42528.769749269748</v>
      </c>
      <c r="B1440" s="32">
        <v>14.874578399999999</v>
      </c>
      <c r="C1440" s="32">
        <v>1189.45624928592</v>
      </c>
      <c r="D1440" s="32">
        <f>C1440/Table1[[#This Row],[Std. Price ($)]]</f>
        <v>79.96571178689139</v>
      </c>
      <c r="E1440" s="28">
        <v>284</v>
      </c>
      <c r="F1440" s="28">
        <f>Table1[[#This Row],[APU
(units)]]*(1+Table1[[#This Row],[APU Trend]])^0</f>
        <v>284</v>
      </c>
      <c r="G1440" s="28">
        <f>Table1[[#This Row],[APU
(units)]]*(1+Table1[[#This Row],[APU Trend]])^1</f>
        <v>227.20000000000002</v>
      </c>
      <c r="H1440" s="28">
        <f>Table1[[#This Row],[APU
(units)]]*(1+Table1[[#This Row],[APU Trend]])^2</f>
        <v>181.76000000000005</v>
      </c>
      <c r="I1440" s="55">
        <f>Table1[[#This Row],[APU
(units)]]*(1+Table1[[#This Row],[APU Trend]])^3</f>
        <v>145.40800000000004</v>
      </c>
      <c r="J1440" s="55">
        <f>Table1[[#This Row],[APU
(units)]]*(1+Table1[[#This Row],[APU Trend]])^4</f>
        <v>116.32640000000005</v>
      </c>
      <c r="K1440" s="55">
        <f>Table1[[#This Row],[APU
(units)]]*(1+Table1[[#This Row],[APU Trend]])^5</f>
        <v>93.061120000000059</v>
      </c>
      <c r="L1440" s="55">
        <f>Table1[[#This Row],[APU
(units)]]*(1+Table1[[#This Row],[APU Trend]])^6</f>
        <v>74.448896000000047</v>
      </c>
      <c r="M1440" s="55">
        <f>Table1[[#This Row],[APU
(units)]]*(1+Table1[[#This Row],[APU Trend]])^7</f>
        <v>59.559116800000048</v>
      </c>
      <c r="N1440" s="55">
        <f>Table1[[#This Row],[APU
(units)]]*(1+Table1[[#This Row],[APU Trend]])^8</f>
        <v>47.647293440000041</v>
      </c>
      <c r="O1440" s="55">
        <f>Table1[[#This Row],[APU
(units)]]*(1+Table1[[#This Row],[APU Trend]])^9</f>
        <v>38.117834752000036</v>
      </c>
      <c r="P1440" s="55">
        <f>Table1[[#This Row],[APU
(units)]]*(1+Table1[[#This Row],[APU Trend]])^10</f>
        <v>30.494267801600031</v>
      </c>
      <c r="Q1440" s="55">
        <f>Table1[[#This Row],[APU
(units)]]*(1+Table1[[#This Row],[APU Trend]])^11</f>
        <v>24.395414241280026</v>
      </c>
      <c r="R1440" s="55">
        <f>SUM(Table1[[#This Row],[Oct]:[September]])</f>
        <v>1322.4183430348805</v>
      </c>
      <c r="S1440" s="55">
        <f>Table1[[#This Row],[On-Hand Stock ($)]]*Table1[[#This Row],[APU Trend]]</f>
        <v>-237.89124985718399</v>
      </c>
      <c r="T1440" s="87">
        <v>-0.2</v>
      </c>
      <c r="U1440" s="87" t="b">
        <f>IF(AND(Table1[[#This Row],[INVENTROY SIZING]]&lt;0,Table1[[#This Row],[Lead Time (days)]]&lt;30),TRUE,FALSE)</f>
        <v>1</v>
      </c>
      <c r="V1440" s="28">
        <v>1</v>
      </c>
      <c r="W1440" s="28">
        <f>1.65+SQRT((30)*Table1[[#This Row],[Demand variability (COV)]])+(V1440*Table1[[#This Row],[APU
(units)]])^2</f>
        <v>80660.38861278753</v>
      </c>
      <c r="X1440" s="28">
        <f>(Table1[[#This Row],[INVENTORY IN UNITS ON HAND]]-W1440)*Table1[[#This Row],[Std. Price ($)]]</f>
        <v>-1198599.8179460894</v>
      </c>
      <c r="Y1440" s="28">
        <v>0.25</v>
      </c>
      <c r="Z1440" s="28">
        <v>28</v>
      </c>
    </row>
    <row r="1441" spans="1:26" x14ac:dyDescent="0.15">
      <c r="A1441" s="31">
        <v>66171.336829658452</v>
      </c>
      <c r="B1441" s="32">
        <v>22.8865686</v>
      </c>
      <c r="C1441" s="32">
        <v>1397.6062840563636</v>
      </c>
      <c r="D1441" s="32">
        <f>C1441/Table1[[#This Row],[Std. Price ($)]]</f>
        <v>61.066659160795453</v>
      </c>
      <c r="E1441" s="28">
        <v>268</v>
      </c>
      <c r="F1441" s="28">
        <f>Table1[[#This Row],[APU
(units)]]*(1+Table1[[#This Row],[APU Trend]])^0</f>
        <v>268</v>
      </c>
      <c r="G1441" s="28">
        <f>Table1[[#This Row],[APU
(units)]]*(1+Table1[[#This Row],[APU Trend]])^1</f>
        <v>214.4</v>
      </c>
      <c r="H1441" s="28">
        <f>Table1[[#This Row],[APU
(units)]]*(1+Table1[[#This Row],[APU Trend]])^2</f>
        <v>171.52000000000004</v>
      </c>
      <c r="I1441" s="55">
        <f>Table1[[#This Row],[APU
(units)]]*(1+Table1[[#This Row],[APU Trend]])^3</f>
        <v>137.21600000000004</v>
      </c>
      <c r="J1441" s="55">
        <f>Table1[[#This Row],[APU
(units)]]*(1+Table1[[#This Row],[APU Trend]])^4</f>
        <v>109.77280000000005</v>
      </c>
      <c r="K1441" s="55">
        <f>Table1[[#This Row],[APU
(units)]]*(1+Table1[[#This Row],[APU Trend]])^5</f>
        <v>87.818240000000046</v>
      </c>
      <c r="L1441" s="55">
        <f>Table1[[#This Row],[APU
(units)]]*(1+Table1[[#This Row],[APU Trend]])^6</f>
        <v>70.254592000000045</v>
      </c>
      <c r="M1441" s="55">
        <f>Table1[[#This Row],[APU
(units)]]*(1+Table1[[#This Row],[APU Trend]])^7</f>
        <v>56.203673600000045</v>
      </c>
      <c r="N1441" s="55">
        <f>Table1[[#This Row],[APU
(units)]]*(1+Table1[[#This Row],[APU Trend]])^8</f>
        <v>44.962938880000038</v>
      </c>
      <c r="O1441" s="55">
        <f>Table1[[#This Row],[APU
(units)]]*(1+Table1[[#This Row],[APU Trend]])^9</f>
        <v>35.970351104000031</v>
      </c>
      <c r="P1441" s="55">
        <f>Table1[[#This Row],[APU
(units)]]*(1+Table1[[#This Row],[APU Trend]])^10</f>
        <v>28.77628088320003</v>
      </c>
      <c r="Q1441" s="55">
        <f>Table1[[#This Row],[APU
(units)]]*(1+Table1[[#This Row],[APU Trend]])^11</f>
        <v>23.021024706560024</v>
      </c>
      <c r="R1441" s="55">
        <f>SUM(Table1[[#This Row],[Oct]:[September]])</f>
        <v>1247.9159011737604</v>
      </c>
      <c r="S1441" s="55">
        <f>Table1[[#This Row],[On-Hand Stock ($)]]*Table1[[#This Row],[APU Trend]]</f>
        <v>-279.52125681127274</v>
      </c>
      <c r="T1441" s="87">
        <v>-0.2</v>
      </c>
      <c r="U1441" s="87" t="b">
        <f>IF(AND(Table1[[#This Row],[INVENTROY SIZING]]&lt;0,Table1[[#This Row],[Lead Time (days)]]&lt;30),TRUE,FALSE)</f>
        <v>1</v>
      </c>
      <c r="V1441" s="28">
        <v>1</v>
      </c>
      <c r="W1441" s="28">
        <f>1.65+SQRT((30)*Table1[[#This Row],[Demand variability (COV)]])+(V1441*Table1[[#This Row],[APU
(units)]])^2</f>
        <v>71828.38861278753</v>
      </c>
      <c r="X1441" s="28">
        <f>(Table1[[#This Row],[INVENTORY IN UNITS ON HAND]]-W1441)*Table1[[#This Row],[Std. Price ($)]]</f>
        <v>-1642507.7371299642</v>
      </c>
      <c r="Y1441" s="28">
        <v>0.25</v>
      </c>
      <c r="Z1441" s="28">
        <v>17</v>
      </c>
    </row>
    <row r="1442" spans="1:26" x14ac:dyDescent="0.15">
      <c r="A1442" s="31">
        <v>42916.78440977155</v>
      </c>
      <c r="B1442" s="32">
        <v>7.3159274000000005</v>
      </c>
      <c r="C1442" s="32">
        <v>2404.0047188276335</v>
      </c>
      <c r="D1442" s="32">
        <f>C1442/Table1[[#This Row],[Std. Price ($)]]</f>
        <v>328.59876641581127</v>
      </c>
      <c r="E1442" s="28">
        <v>204</v>
      </c>
      <c r="F1442" s="28">
        <f>Table1[[#This Row],[APU
(units)]]*(1+Table1[[#This Row],[APU Trend]])^0</f>
        <v>204</v>
      </c>
      <c r="G1442" s="28">
        <f>Table1[[#This Row],[APU
(units)]]*(1+Table1[[#This Row],[APU Trend]])^1</f>
        <v>326.40000000000003</v>
      </c>
      <c r="H1442" s="28">
        <f>Table1[[#This Row],[APU
(units)]]*(1+Table1[[#This Row],[APU Trend]])^2</f>
        <v>522.24000000000012</v>
      </c>
      <c r="I1442" s="55">
        <f>Table1[[#This Row],[APU
(units)]]*(1+Table1[[#This Row],[APU Trend]])^3</f>
        <v>835.58400000000017</v>
      </c>
      <c r="J1442" s="55">
        <f>Table1[[#This Row],[APU
(units)]]*(1+Table1[[#This Row],[APU Trend]])^4</f>
        <v>1336.9344000000006</v>
      </c>
      <c r="K1442" s="55">
        <f>Table1[[#This Row],[APU
(units)]]*(1+Table1[[#This Row],[APU Trend]])^5</f>
        <v>2139.0950400000011</v>
      </c>
      <c r="L1442" s="55">
        <f>Table1[[#This Row],[APU
(units)]]*(1+Table1[[#This Row],[APU Trend]])^6</f>
        <v>3422.5520640000022</v>
      </c>
      <c r="M1442" s="55">
        <f>Table1[[#This Row],[APU
(units)]]*(1+Table1[[#This Row],[APU Trend]])^7</f>
        <v>5476.083302400004</v>
      </c>
      <c r="N1442" s="55">
        <f>Table1[[#This Row],[APU
(units)]]*(1+Table1[[#This Row],[APU Trend]])^8</f>
        <v>8761.7332838400071</v>
      </c>
      <c r="O1442" s="55">
        <f>Table1[[#This Row],[APU
(units)]]*(1+Table1[[#This Row],[APU Trend]])^9</f>
        <v>14018.773254144013</v>
      </c>
      <c r="P1442" s="55">
        <f>Table1[[#This Row],[APU
(units)]]*(1+Table1[[#This Row],[APU Trend]])^10</f>
        <v>22430.037206630423</v>
      </c>
      <c r="Q1442" s="55">
        <f>Table1[[#This Row],[APU
(units)]]*(1+Table1[[#This Row],[APU Trend]])^11</f>
        <v>35888.059530608676</v>
      </c>
      <c r="R1442" s="55">
        <f>SUM(Table1[[#This Row],[Oct]:[September]])</f>
        <v>95361.492081623132</v>
      </c>
      <c r="S1442" s="55">
        <f>Table1[[#This Row],[On-Hand Stock ($)]]*Table1[[#This Row],[APU Trend]]</f>
        <v>1442.40283129658</v>
      </c>
      <c r="T1442" s="87">
        <v>0.6</v>
      </c>
      <c r="U1442" s="87" t="b">
        <f>IF(AND(Table1[[#This Row],[INVENTROY SIZING]]&lt;0,Table1[[#This Row],[Lead Time (days)]]&lt;30),TRUE,FALSE)</f>
        <v>0</v>
      </c>
      <c r="V1442" s="28">
        <v>1</v>
      </c>
      <c r="W1442" s="28">
        <f>1.65+SQRT((30)*Table1[[#This Row],[Demand variability (COV)]])+(V1442*Table1[[#This Row],[APU
(units)]])^2</f>
        <v>41622.456245936279</v>
      </c>
      <c r="X1442" s="28">
        <f>(Table1[[#This Row],[INVENTORY IN UNITS ON HAND]]-W1442)*Table1[[#This Row],[Std. Price ($)]]</f>
        <v>-302102.86338611878</v>
      </c>
      <c r="Y1442" s="28">
        <v>0.77</v>
      </c>
      <c r="Z1442" s="28">
        <v>46</v>
      </c>
    </row>
    <row r="1443" spans="1:26" x14ac:dyDescent="0.15">
      <c r="A1443" s="31">
        <v>71293.479808167685</v>
      </c>
      <c r="B1443" s="32">
        <v>9.0390115000000009</v>
      </c>
      <c r="C1443" s="32">
        <v>1262.8576930305603</v>
      </c>
      <c r="D1443" s="32">
        <f>C1443/Table1[[#This Row],[Std. Price ($)]]</f>
        <v>139.71192458716976</v>
      </c>
      <c r="E1443" s="28">
        <v>90</v>
      </c>
      <c r="F1443" s="28">
        <f>Table1[[#This Row],[APU
(units)]]*(1+Table1[[#This Row],[APU Trend]])^0</f>
        <v>90</v>
      </c>
      <c r="G1443" s="28">
        <f>Table1[[#This Row],[APU
(units)]]*(1+Table1[[#This Row],[APU Trend]])^1</f>
        <v>108</v>
      </c>
      <c r="H1443" s="28">
        <f>Table1[[#This Row],[APU
(units)]]*(1+Table1[[#This Row],[APU Trend]])^2</f>
        <v>129.6</v>
      </c>
      <c r="I1443" s="55">
        <f>Table1[[#This Row],[APU
(units)]]*(1+Table1[[#This Row],[APU Trend]])^3</f>
        <v>155.52000000000001</v>
      </c>
      <c r="J1443" s="55">
        <f>Table1[[#This Row],[APU
(units)]]*(1+Table1[[#This Row],[APU Trend]])^4</f>
        <v>186.624</v>
      </c>
      <c r="K1443" s="55">
        <f>Table1[[#This Row],[APU
(units)]]*(1+Table1[[#This Row],[APU Trend]])^5</f>
        <v>223.94879999999998</v>
      </c>
      <c r="L1443" s="55">
        <f>Table1[[#This Row],[APU
(units)]]*(1+Table1[[#This Row],[APU Trend]])^6</f>
        <v>268.73855999999995</v>
      </c>
      <c r="M1443" s="55">
        <f>Table1[[#This Row],[APU
(units)]]*(1+Table1[[#This Row],[APU Trend]])^7</f>
        <v>322.48627199999999</v>
      </c>
      <c r="N1443" s="55">
        <f>Table1[[#This Row],[APU
(units)]]*(1+Table1[[#This Row],[APU Trend]])^8</f>
        <v>386.98352639999996</v>
      </c>
      <c r="O1443" s="55">
        <f>Table1[[#This Row],[APU
(units)]]*(1+Table1[[#This Row],[APU Trend]])^9</f>
        <v>464.38023167999995</v>
      </c>
      <c r="P1443" s="55">
        <f>Table1[[#This Row],[APU
(units)]]*(1+Table1[[#This Row],[APU Trend]])^10</f>
        <v>557.2562780159999</v>
      </c>
      <c r="Q1443" s="55">
        <f>Table1[[#This Row],[APU
(units)]]*(1+Table1[[#This Row],[APU Trend]])^11</f>
        <v>668.70753361919992</v>
      </c>
      <c r="R1443" s="55">
        <f>SUM(Table1[[#This Row],[Oct]:[September]])</f>
        <v>3562.2452017152</v>
      </c>
      <c r="S1443" s="55">
        <f>Table1[[#This Row],[On-Hand Stock ($)]]*Table1[[#This Row],[APU Trend]]</f>
        <v>252.57153860611209</v>
      </c>
      <c r="T1443" s="87">
        <v>0.2</v>
      </c>
      <c r="U1443" s="87" t="b">
        <f>IF(AND(Table1[[#This Row],[INVENTROY SIZING]]&lt;0,Table1[[#This Row],[Lead Time (days)]]&lt;30),TRUE,FALSE)</f>
        <v>0</v>
      </c>
      <c r="V1443" s="28">
        <v>1</v>
      </c>
      <c r="W1443" s="28">
        <f>1.65+SQRT((30)*Table1[[#This Row],[Demand variability (COV)]])+(V1443*Table1[[#This Row],[APU
(units)]])^2</f>
        <v>8107.0165631459995</v>
      </c>
      <c r="X1443" s="28">
        <f>(Table1[[#This Row],[INVENTORY IN UNITS ON HAND]]-W1443)*Table1[[#This Row],[Std. Price ($)]]</f>
        <v>-72016.558251936614</v>
      </c>
      <c r="Y1443" s="28">
        <v>0.96</v>
      </c>
      <c r="Z1443" s="28">
        <v>46</v>
      </c>
    </row>
    <row r="1444" spans="1:26" x14ac:dyDescent="0.15">
      <c r="A1444" s="31">
        <v>76461.289194949553</v>
      </c>
      <c r="B1444" s="32">
        <v>30.267514700000003</v>
      </c>
      <c r="C1444" s="32">
        <v>1350.9916971092809</v>
      </c>
      <c r="D1444" s="32">
        <f>C1444/Table1[[#This Row],[Std. Price ($)]]</f>
        <v>44.635038935300521</v>
      </c>
      <c r="E1444" s="28">
        <v>122</v>
      </c>
      <c r="F1444" s="28">
        <f>Table1[[#This Row],[APU
(units)]]*(1+Table1[[#This Row],[APU Trend]])^0</f>
        <v>122</v>
      </c>
      <c r="G1444" s="28">
        <f>Table1[[#This Row],[APU
(units)]]*(1+Table1[[#This Row],[APU Trend]])^1</f>
        <v>268.40000000000003</v>
      </c>
      <c r="H1444" s="28">
        <f>Table1[[#This Row],[APU
(units)]]*(1+Table1[[#This Row],[APU Trend]])^2</f>
        <v>590.48000000000013</v>
      </c>
      <c r="I1444" s="55">
        <f>Table1[[#This Row],[APU
(units)]]*(1+Table1[[#This Row],[APU Trend]])^3</f>
        <v>1299.0560000000005</v>
      </c>
      <c r="J1444" s="55">
        <f>Table1[[#This Row],[APU
(units)]]*(1+Table1[[#This Row],[APU Trend]])^4</f>
        <v>2857.9232000000006</v>
      </c>
      <c r="K1444" s="55">
        <f>Table1[[#This Row],[APU
(units)]]*(1+Table1[[#This Row],[APU Trend]])^5</f>
        <v>6287.4310400000022</v>
      </c>
      <c r="L1444" s="55">
        <f>Table1[[#This Row],[APU
(units)]]*(1+Table1[[#This Row],[APU Trend]])^6</f>
        <v>13832.348288000007</v>
      </c>
      <c r="M1444" s="55">
        <f>Table1[[#This Row],[APU
(units)]]*(1+Table1[[#This Row],[APU Trend]])^7</f>
        <v>30431.166233600019</v>
      </c>
      <c r="N1444" s="55">
        <f>Table1[[#This Row],[APU
(units)]]*(1+Table1[[#This Row],[APU Trend]])^8</f>
        <v>66948.565713920034</v>
      </c>
      <c r="O1444" s="55">
        <f>Table1[[#This Row],[APU
(units)]]*(1+Table1[[#This Row],[APU Trend]])^9</f>
        <v>147286.84457062409</v>
      </c>
      <c r="P1444" s="55">
        <f>Table1[[#This Row],[APU
(units)]]*(1+Table1[[#This Row],[APU Trend]])^10</f>
        <v>324031.05805537303</v>
      </c>
      <c r="Q1444" s="55">
        <f>Table1[[#This Row],[APU
(units)]]*(1+Table1[[#This Row],[APU Trend]])^11</f>
        <v>712868.32772182079</v>
      </c>
      <c r="R1444" s="55">
        <f>SUM(Table1[[#This Row],[Oct]:[September]])</f>
        <v>1306823.6008233381</v>
      </c>
      <c r="S1444" s="55">
        <f>Table1[[#This Row],[On-Hand Stock ($)]]*Table1[[#This Row],[APU Trend]]</f>
        <v>1621.1900365311371</v>
      </c>
      <c r="T1444" s="87">
        <v>1.2</v>
      </c>
      <c r="U1444" s="87" t="b">
        <f>IF(AND(Table1[[#This Row],[INVENTROY SIZING]]&lt;0,Table1[[#This Row],[Lead Time (days)]]&lt;30),TRUE,FALSE)</f>
        <v>0</v>
      </c>
      <c r="V1444" s="28">
        <v>0.7</v>
      </c>
      <c r="W1444" s="28">
        <f>1.65+SQRT((30)*Table1[[#This Row],[Demand variability (COV)]])+(V1444*Table1[[#This Row],[APU
(units)]])^2</f>
        <v>7299.3266359162535</v>
      </c>
      <c r="X1444" s="28">
        <f>(Table1[[#This Row],[INVENTORY IN UNITS ON HAND]]-W1444)*Table1[[#This Row],[Std. Price ($)]]</f>
        <v>-219581.48455558749</v>
      </c>
      <c r="Y1444" s="28">
        <v>0.68</v>
      </c>
      <c r="Z1444" s="28">
        <v>15</v>
      </c>
    </row>
    <row r="1445" spans="1:26" x14ac:dyDescent="0.15">
      <c r="A1445" s="31">
        <v>27362.139345783165</v>
      </c>
      <c r="B1445" s="32">
        <v>67.994856300000009</v>
      </c>
      <c r="C1445" s="32">
        <v>6495.4804200395065</v>
      </c>
      <c r="D1445" s="32">
        <f>C1445/Table1[[#This Row],[Std. Price ($)]]</f>
        <v>95.528996949134012</v>
      </c>
      <c r="E1445" s="28">
        <v>106</v>
      </c>
      <c r="F1445" s="28">
        <f>Table1[[#This Row],[APU
(units)]]*(1+Table1[[#This Row],[APU Trend]])^0</f>
        <v>106</v>
      </c>
      <c r="G1445" s="28">
        <f>Table1[[#This Row],[APU
(units)]]*(1+Table1[[#This Row],[APU Trend]])^1</f>
        <v>159</v>
      </c>
      <c r="H1445" s="28">
        <f>Table1[[#This Row],[APU
(units)]]*(1+Table1[[#This Row],[APU Trend]])^2</f>
        <v>238.5</v>
      </c>
      <c r="I1445" s="55">
        <f>Table1[[#This Row],[APU
(units)]]*(1+Table1[[#This Row],[APU Trend]])^3</f>
        <v>357.75</v>
      </c>
      <c r="J1445" s="55">
        <f>Table1[[#This Row],[APU
(units)]]*(1+Table1[[#This Row],[APU Trend]])^4</f>
        <v>536.625</v>
      </c>
      <c r="K1445" s="55">
        <f>Table1[[#This Row],[APU
(units)]]*(1+Table1[[#This Row],[APU Trend]])^5</f>
        <v>804.9375</v>
      </c>
      <c r="L1445" s="55">
        <f>Table1[[#This Row],[APU
(units)]]*(1+Table1[[#This Row],[APU Trend]])^6</f>
        <v>1207.40625</v>
      </c>
      <c r="M1445" s="55">
        <f>Table1[[#This Row],[APU
(units)]]*(1+Table1[[#This Row],[APU Trend]])^7</f>
        <v>1811.109375</v>
      </c>
      <c r="N1445" s="55">
        <f>Table1[[#This Row],[APU
(units)]]*(1+Table1[[#This Row],[APU Trend]])^8</f>
        <v>2716.6640625</v>
      </c>
      <c r="O1445" s="55">
        <f>Table1[[#This Row],[APU
(units)]]*(1+Table1[[#This Row],[APU Trend]])^9</f>
        <v>4074.99609375</v>
      </c>
      <c r="P1445" s="55">
        <f>Table1[[#This Row],[APU
(units)]]*(1+Table1[[#This Row],[APU Trend]])^10</f>
        <v>6112.494140625</v>
      </c>
      <c r="Q1445" s="55">
        <f>Table1[[#This Row],[APU
(units)]]*(1+Table1[[#This Row],[APU Trend]])^11</f>
        <v>9168.7412109375</v>
      </c>
      <c r="R1445" s="55">
        <f>SUM(Table1[[#This Row],[Oct]:[September]])</f>
        <v>27294.2236328125</v>
      </c>
      <c r="S1445" s="55">
        <f>Table1[[#This Row],[On-Hand Stock ($)]]*Table1[[#This Row],[APU Trend]]</f>
        <v>3247.7402100197532</v>
      </c>
      <c r="T1445" s="87">
        <v>0.5</v>
      </c>
      <c r="U1445" s="87" t="b">
        <f>IF(AND(Table1[[#This Row],[INVENTROY SIZING]]&lt;0,Table1[[#This Row],[Lead Time (days)]]&lt;30),TRUE,FALSE)</f>
        <v>0</v>
      </c>
      <c r="V1445" s="28">
        <v>0.7</v>
      </c>
      <c r="W1445" s="28">
        <f>1.65+SQRT((30)*Table1[[#This Row],[Demand variability (COV)]])+(V1445*Table1[[#This Row],[APU
(units)]])^2</f>
        <v>5511.8066359162531</v>
      </c>
      <c r="X1445" s="28">
        <f>(Table1[[#This Row],[INVENTORY IN UNITS ON HAND]]-W1445)*Table1[[#This Row],[Std. Price ($)]]</f>
        <v>-368279.01974247256</v>
      </c>
      <c r="Y1445" s="28">
        <v>0.68</v>
      </c>
      <c r="Z1445" s="28">
        <v>31</v>
      </c>
    </row>
    <row r="1446" spans="1:26" x14ac:dyDescent="0.15">
      <c r="A1446" s="31">
        <v>40785.583753734565</v>
      </c>
      <c r="B1446" s="32">
        <v>88.987418599999998</v>
      </c>
      <c r="C1446" s="32">
        <v>2246.6460010463852</v>
      </c>
      <c r="D1446" s="32">
        <f>C1446/Table1[[#This Row],[Std. Price ($)]]</f>
        <v>25.246782482196704</v>
      </c>
      <c r="E1446" s="28">
        <v>162</v>
      </c>
      <c r="F1446" s="28">
        <f>Table1[[#This Row],[APU
(units)]]*(1+Table1[[#This Row],[APU Trend]])^0</f>
        <v>162</v>
      </c>
      <c r="G1446" s="28">
        <f>Table1[[#This Row],[APU
(units)]]*(1+Table1[[#This Row],[APU Trend]])^1</f>
        <v>97.2</v>
      </c>
      <c r="H1446" s="28">
        <f>Table1[[#This Row],[APU
(units)]]*(1+Table1[[#This Row],[APU Trend]])^2</f>
        <v>58.32</v>
      </c>
      <c r="I1446" s="55">
        <f>Table1[[#This Row],[APU
(units)]]*(1+Table1[[#This Row],[APU Trend]])^3</f>
        <v>34.991999999999997</v>
      </c>
      <c r="J1446" s="55">
        <f>Table1[[#This Row],[APU
(units)]]*(1+Table1[[#This Row],[APU Trend]])^4</f>
        <v>20.995200000000001</v>
      </c>
      <c r="K1446" s="55">
        <f>Table1[[#This Row],[APU
(units)]]*(1+Table1[[#This Row],[APU Trend]])^5</f>
        <v>12.597119999999999</v>
      </c>
      <c r="L1446" s="55">
        <f>Table1[[#This Row],[APU
(units)]]*(1+Table1[[#This Row],[APU Trend]])^6</f>
        <v>7.5582719999999997</v>
      </c>
      <c r="M1446" s="55">
        <f>Table1[[#This Row],[APU
(units)]]*(1+Table1[[#This Row],[APU Trend]])^7</f>
        <v>4.5349631999999991</v>
      </c>
      <c r="N1446" s="55">
        <f>Table1[[#This Row],[APU
(units)]]*(1+Table1[[#This Row],[APU Trend]])^8</f>
        <v>2.7209779199999997</v>
      </c>
      <c r="O1446" s="55">
        <f>Table1[[#This Row],[APU
(units)]]*(1+Table1[[#This Row],[APU Trend]])^9</f>
        <v>1.6325867519999999</v>
      </c>
      <c r="P1446" s="55">
        <f>Table1[[#This Row],[APU
(units)]]*(1+Table1[[#This Row],[APU Trend]])^10</f>
        <v>0.97955205119999988</v>
      </c>
      <c r="Q1446" s="55">
        <f>Table1[[#This Row],[APU
(units)]]*(1+Table1[[#This Row],[APU Trend]])^11</f>
        <v>0.58773123071999989</v>
      </c>
      <c r="R1446" s="55">
        <f>SUM(Table1[[#This Row],[Oct]:[September]])</f>
        <v>404.11840315392004</v>
      </c>
      <c r="S1446" s="55">
        <f>Table1[[#This Row],[On-Hand Stock ($)]]*Table1[[#This Row],[APU Trend]]</f>
        <v>-898.65840041855415</v>
      </c>
      <c r="T1446" s="87">
        <v>-0.4</v>
      </c>
      <c r="U1446" s="87" t="b">
        <f>IF(AND(Table1[[#This Row],[INVENTROY SIZING]]&lt;0,Table1[[#This Row],[Lead Time (days)]]&lt;30),TRUE,FALSE)</f>
        <v>1</v>
      </c>
      <c r="V1446" s="28">
        <v>0.82</v>
      </c>
      <c r="W1446" s="28">
        <f>1.65+SQRT((30)*Table1[[#This Row],[Demand variability (COV)]])+(V1446*Table1[[#This Row],[APU
(units)]])^2</f>
        <v>17652.140522359499</v>
      </c>
      <c r="X1446" s="28">
        <f>(Table1[[#This Row],[INVENTORY IN UNITS ON HAND]]-W1446)*Table1[[#This Row],[Std. Price ($)]]</f>
        <v>-1568571.7718481808</v>
      </c>
      <c r="Y1446" s="28">
        <v>0.54</v>
      </c>
      <c r="Z1446" s="28">
        <v>7</v>
      </c>
    </row>
    <row r="1447" spans="1:26" x14ac:dyDescent="0.15">
      <c r="A1447" s="31">
        <v>28756.862459089527</v>
      </c>
      <c r="B1447" s="32">
        <v>19.9767397</v>
      </c>
      <c r="C1447" s="32">
        <v>1064.0467987220295</v>
      </c>
      <c r="D1447" s="32">
        <f>C1447/Table1[[#This Row],[Std. Price ($)]]</f>
        <v>53.264287100964204</v>
      </c>
      <c r="E1447" s="28">
        <v>178</v>
      </c>
      <c r="F1447" s="28">
        <f>Table1[[#This Row],[APU
(units)]]*(1+Table1[[#This Row],[APU Trend]])^0</f>
        <v>178</v>
      </c>
      <c r="G1447" s="28">
        <f>Table1[[#This Row],[APU
(units)]]*(1+Table1[[#This Row],[APU Trend]])^1</f>
        <v>249.2</v>
      </c>
      <c r="H1447" s="28">
        <f>Table1[[#This Row],[APU
(units)]]*(1+Table1[[#This Row],[APU Trend]])^2</f>
        <v>348.87999999999994</v>
      </c>
      <c r="I1447" s="55">
        <f>Table1[[#This Row],[APU
(units)]]*(1+Table1[[#This Row],[APU Trend]])^3</f>
        <v>488.4319999999999</v>
      </c>
      <c r="J1447" s="55">
        <f>Table1[[#This Row],[APU
(units)]]*(1+Table1[[#This Row],[APU Trend]])^4</f>
        <v>683.80479999999977</v>
      </c>
      <c r="K1447" s="55">
        <f>Table1[[#This Row],[APU
(units)]]*(1+Table1[[#This Row],[APU Trend]])^5</f>
        <v>957.32671999999968</v>
      </c>
      <c r="L1447" s="55">
        <f>Table1[[#This Row],[APU
(units)]]*(1+Table1[[#This Row],[APU Trend]])^6</f>
        <v>1340.2574079999995</v>
      </c>
      <c r="M1447" s="55">
        <f>Table1[[#This Row],[APU
(units)]]*(1+Table1[[#This Row],[APU Trend]])^7</f>
        <v>1876.3603711999988</v>
      </c>
      <c r="N1447" s="55">
        <f>Table1[[#This Row],[APU
(units)]]*(1+Table1[[#This Row],[APU Trend]])^8</f>
        <v>2626.9045196799984</v>
      </c>
      <c r="O1447" s="55">
        <f>Table1[[#This Row],[APU
(units)]]*(1+Table1[[#This Row],[APU Trend]])^9</f>
        <v>3677.6663275519973</v>
      </c>
      <c r="P1447" s="55">
        <f>Table1[[#This Row],[APU
(units)]]*(1+Table1[[#This Row],[APU Trend]])^10</f>
        <v>5148.7328585727964</v>
      </c>
      <c r="Q1447" s="55">
        <f>Table1[[#This Row],[APU
(units)]]*(1+Table1[[#This Row],[APU Trend]])^11</f>
        <v>7208.2260020019139</v>
      </c>
      <c r="R1447" s="55">
        <f>SUM(Table1[[#This Row],[Oct]:[September]])</f>
        <v>24783.791007006701</v>
      </c>
      <c r="S1447" s="55">
        <f>Table1[[#This Row],[On-Hand Stock ($)]]*Table1[[#This Row],[APU Trend]]</f>
        <v>425.61871948881185</v>
      </c>
      <c r="T1447" s="87">
        <v>0.4</v>
      </c>
      <c r="U1447" s="87" t="b">
        <f>IF(AND(Table1[[#This Row],[INVENTROY SIZING]]&lt;0,Table1[[#This Row],[Lead Time (days)]]&lt;30),TRUE,FALSE)</f>
        <v>0</v>
      </c>
      <c r="V1447" s="28">
        <v>0.83</v>
      </c>
      <c r="W1447" s="28">
        <f>1.65+SQRT((30)*Table1[[#This Row],[Demand variability (COV)]])+(V1447*Table1[[#This Row],[APU
(units)]])^2</f>
        <v>21833.207319092253</v>
      </c>
      <c r="X1447" s="28">
        <f>(Table1[[#This Row],[INVENTORY IN UNITS ON HAND]]-W1447)*Table1[[#This Row],[Std. Price ($)]]</f>
        <v>-435092.25263091875</v>
      </c>
      <c r="Y1447" s="28">
        <v>0.66</v>
      </c>
      <c r="Z1447" s="28">
        <v>13</v>
      </c>
    </row>
    <row r="1448" spans="1:26" x14ac:dyDescent="0.15">
      <c r="A1448" s="31">
        <v>54531.106392686394</v>
      </c>
      <c r="B1448" s="32">
        <v>30.368933200000001</v>
      </c>
      <c r="C1448" s="32">
        <v>1765.8408035660043</v>
      </c>
      <c r="D1448" s="32">
        <f>C1448/Table1[[#This Row],[Std. Price ($)]]</f>
        <v>58.146290221547993</v>
      </c>
      <c r="E1448" s="28">
        <v>178</v>
      </c>
      <c r="F1448" s="28">
        <f>Table1[[#This Row],[APU
(units)]]*(1+Table1[[#This Row],[APU Trend]])^0</f>
        <v>178</v>
      </c>
      <c r="G1448" s="28">
        <f>Table1[[#This Row],[APU
(units)]]*(1+Table1[[#This Row],[APU Trend]])^1</f>
        <v>142.4</v>
      </c>
      <c r="H1448" s="28">
        <f>Table1[[#This Row],[APU
(units)]]*(1+Table1[[#This Row],[APU Trend]])^2</f>
        <v>113.92000000000002</v>
      </c>
      <c r="I1448" s="55">
        <f>Table1[[#This Row],[APU
(units)]]*(1+Table1[[#This Row],[APU Trend]])^3</f>
        <v>91.136000000000024</v>
      </c>
      <c r="J1448" s="55">
        <f>Table1[[#This Row],[APU
(units)]]*(1+Table1[[#This Row],[APU Trend]])^4</f>
        <v>72.908800000000028</v>
      </c>
      <c r="K1448" s="55">
        <f>Table1[[#This Row],[APU
(units)]]*(1+Table1[[#This Row],[APU Trend]])^5</f>
        <v>58.327040000000032</v>
      </c>
      <c r="L1448" s="55">
        <f>Table1[[#This Row],[APU
(units)]]*(1+Table1[[#This Row],[APU Trend]])^6</f>
        <v>46.661632000000026</v>
      </c>
      <c r="M1448" s="55">
        <f>Table1[[#This Row],[APU
(units)]]*(1+Table1[[#This Row],[APU Trend]])^7</f>
        <v>37.329305600000026</v>
      </c>
      <c r="N1448" s="55">
        <f>Table1[[#This Row],[APU
(units)]]*(1+Table1[[#This Row],[APU Trend]])^8</f>
        <v>29.863444480000027</v>
      </c>
      <c r="O1448" s="55">
        <f>Table1[[#This Row],[APU
(units)]]*(1+Table1[[#This Row],[APU Trend]])^9</f>
        <v>23.890755584000022</v>
      </c>
      <c r="P1448" s="55">
        <f>Table1[[#This Row],[APU
(units)]]*(1+Table1[[#This Row],[APU Trend]])^10</f>
        <v>19.112604467200022</v>
      </c>
      <c r="Q1448" s="55">
        <f>Table1[[#This Row],[APU
(units)]]*(1+Table1[[#This Row],[APU Trend]])^11</f>
        <v>15.290083573760016</v>
      </c>
      <c r="R1448" s="55">
        <f>SUM(Table1[[#This Row],[Oct]:[September]])</f>
        <v>828.83966570496023</v>
      </c>
      <c r="S1448" s="55">
        <f>Table1[[#This Row],[On-Hand Stock ($)]]*Table1[[#This Row],[APU Trend]]</f>
        <v>-353.1681607132009</v>
      </c>
      <c r="T1448" s="87">
        <v>-0.2</v>
      </c>
      <c r="U1448" s="87" t="b">
        <f>IF(AND(Table1[[#This Row],[INVENTROY SIZING]]&lt;0,Table1[[#This Row],[Lead Time (days)]]&lt;30),TRUE,FALSE)</f>
        <v>1</v>
      </c>
      <c r="V1448" s="28">
        <v>1</v>
      </c>
      <c r="W1448" s="28">
        <f>1.65+SQRT((30)*Table1[[#This Row],[Demand variability (COV)]])+(V1448*Table1[[#This Row],[APU
(units)]])^2</f>
        <v>31690.099719092257</v>
      </c>
      <c r="X1448" s="28">
        <f>(Table1[[#This Row],[INVENTORY IN UNITS ON HAND]]-W1448)*Table1[[#This Row],[Std. Price ($)]]</f>
        <v>-960628.68066688557</v>
      </c>
      <c r="Y1448" s="28">
        <v>0.66</v>
      </c>
      <c r="Z1448" s="28">
        <v>15</v>
      </c>
    </row>
    <row r="1449" spans="1:26" x14ac:dyDescent="0.15">
      <c r="A1449" s="31">
        <v>56878.113265557295</v>
      </c>
      <c r="B1449" s="32">
        <v>37.592987100000002</v>
      </c>
      <c r="C1449" s="32">
        <v>319.51172147134457</v>
      </c>
      <c r="D1449" s="32">
        <f>C1449/Table1[[#This Row],[Std. Price ($)]]</f>
        <v>8.4992373875856373</v>
      </c>
      <c r="E1449" s="28">
        <v>146</v>
      </c>
      <c r="F1449" s="28">
        <f>Table1[[#This Row],[APU
(units)]]*(1+Table1[[#This Row],[APU Trend]])^0</f>
        <v>146</v>
      </c>
      <c r="G1449" s="28">
        <f>Table1[[#This Row],[APU
(units)]]*(1+Table1[[#This Row],[APU Trend]])^1</f>
        <v>204.39999999999998</v>
      </c>
      <c r="H1449" s="28">
        <f>Table1[[#This Row],[APU
(units)]]*(1+Table1[[#This Row],[APU Trend]])^2</f>
        <v>286.15999999999997</v>
      </c>
      <c r="I1449" s="55">
        <f>Table1[[#This Row],[APU
(units)]]*(1+Table1[[#This Row],[APU Trend]])^3</f>
        <v>400.62399999999991</v>
      </c>
      <c r="J1449" s="55">
        <f>Table1[[#This Row],[APU
(units)]]*(1+Table1[[#This Row],[APU Trend]])^4</f>
        <v>560.87359999999978</v>
      </c>
      <c r="K1449" s="55">
        <f>Table1[[#This Row],[APU
(units)]]*(1+Table1[[#This Row],[APU Trend]])^5</f>
        <v>785.22303999999974</v>
      </c>
      <c r="L1449" s="55">
        <f>Table1[[#This Row],[APU
(units)]]*(1+Table1[[#This Row],[APU Trend]])^6</f>
        <v>1099.3122559999995</v>
      </c>
      <c r="M1449" s="55">
        <f>Table1[[#This Row],[APU
(units)]]*(1+Table1[[#This Row],[APU Trend]])^7</f>
        <v>1539.037158399999</v>
      </c>
      <c r="N1449" s="55">
        <f>Table1[[#This Row],[APU
(units)]]*(1+Table1[[#This Row],[APU Trend]])^8</f>
        <v>2154.6520217599987</v>
      </c>
      <c r="O1449" s="55">
        <f>Table1[[#This Row],[APU
(units)]]*(1+Table1[[#This Row],[APU Trend]])^9</f>
        <v>3016.5128304639979</v>
      </c>
      <c r="P1449" s="55">
        <f>Table1[[#This Row],[APU
(units)]]*(1+Table1[[#This Row],[APU Trend]])^10</f>
        <v>4223.1179626495968</v>
      </c>
      <c r="Q1449" s="55">
        <f>Table1[[#This Row],[APU
(units)]]*(1+Table1[[#This Row],[APU Trend]])^11</f>
        <v>5912.3651477094354</v>
      </c>
      <c r="R1449" s="55">
        <f>SUM(Table1[[#This Row],[Oct]:[September]])</f>
        <v>20328.278016983029</v>
      </c>
      <c r="S1449" s="55">
        <f>Table1[[#This Row],[On-Hand Stock ($)]]*Table1[[#This Row],[APU Trend]]</f>
        <v>127.80468858853783</v>
      </c>
      <c r="T1449" s="87">
        <v>0.4</v>
      </c>
      <c r="U1449" s="87" t="b">
        <f>IF(AND(Table1[[#This Row],[INVENTROY SIZING]]&lt;0,Table1[[#This Row],[Lead Time (days)]]&lt;30),TRUE,FALSE)</f>
        <v>0</v>
      </c>
      <c r="V1449" s="28">
        <v>0.87</v>
      </c>
      <c r="W1449" s="28">
        <f>1.65+SQRT((30)*Table1[[#This Row],[Demand variability (COV)]])+(V1449*Table1[[#This Row],[APU
(units)]])^2</f>
        <v>16140.377980015448</v>
      </c>
      <c r="X1449" s="28">
        <f>(Table1[[#This Row],[INVENTORY IN UNITS ON HAND]]-W1449)*Table1[[#This Row],[Std. Price ($)]]</f>
        <v>-606445.50947037351</v>
      </c>
      <c r="Y1449" s="28">
        <v>0.72</v>
      </c>
      <c r="Z1449" s="28">
        <v>2</v>
      </c>
    </row>
    <row r="1450" spans="1:26" x14ac:dyDescent="0.15">
      <c r="A1450" s="31">
        <v>50727.273121898819</v>
      </c>
      <c r="B1450" s="32">
        <v>209.59972450000001</v>
      </c>
      <c r="C1450" s="32">
        <v>2541.257750489985</v>
      </c>
      <c r="D1450" s="32">
        <f>C1450/Table1[[#This Row],[Std. Price ($)]]</f>
        <v>12.1243372650043</v>
      </c>
      <c r="E1450" s="28">
        <v>204</v>
      </c>
      <c r="F1450" s="28">
        <f>Table1[[#This Row],[APU
(units)]]*(1+Table1[[#This Row],[APU Trend]])^0</f>
        <v>204</v>
      </c>
      <c r="G1450" s="28">
        <f>Table1[[#This Row],[APU
(units)]]*(1+Table1[[#This Row],[APU Trend]])^1</f>
        <v>326.40000000000003</v>
      </c>
      <c r="H1450" s="28">
        <f>Table1[[#This Row],[APU
(units)]]*(1+Table1[[#This Row],[APU Trend]])^2</f>
        <v>522.24000000000012</v>
      </c>
      <c r="I1450" s="55">
        <f>Table1[[#This Row],[APU
(units)]]*(1+Table1[[#This Row],[APU Trend]])^3</f>
        <v>835.58400000000017</v>
      </c>
      <c r="J1450" s="55">
        <f>Table1[[#This Row],[APU
(units)]]*(1+Table1[[#This Row],[APU Trend]])^4</f>
        <v>1336.9344000000006</v>
      </c>
      <c r="K1450" s="55">
        <f>Table1[[#This Row],[APU
(units)]]*(1+Table1[[#This Row],[APU Trend]])^5</f>
        <v>2139.0950400000011</v>
      </c>
      <c r="L1450" s="55">
        <f>Table1[[#This Row],[APU
(units)]]*(1+Table1[[#This Row],[APU Trend]])^6</f>
        <v>3422.5520640000022</v>
      </c>
      <c r="M1450" s="55">
        <f>Table1[[#This Row],[APU
(units)]]*(1+Table1[[#This Row],[APU Trend]])^7</f>
        <v>5476.083302400004</v>
      </c>
      <c r="N1450" s="55">
        <f>Table1[[#This Row],[APU
(units)]]*(1+Table1[[#This Row],[APU Trend]])^8</f>
        <v>8761.7332838400071</v>
      </c>
      <c r="O1450" s="55">
        <f>Table1[[#This Row],[APU
(units)]]*(1+Table1[[#This Row],[APU Trend]])^9</f>
        <v>14018.773254144013</v>
      </c>
      <c r="P1450" s="55">
        <f>Table1[[#This Row],[APU
(units)]]*(1+Table1[[#This Row],[APU Trend]])^10</f>
        <v>22430.037206630423</v>
      </c>
      <c r="Q1450" s="55">
        <f>Table1[[#This Row],[APU
(units)]]*(1+Table1[[#This Row],[APU Trend]])^11</f>
        <v>35888.059530608676</v>
      </c>
      <c r="R1450" s="55">
        <f>SUM(Table1[[#This Row],[Oct]:[September]])</f>
        <v>95361.492081623132</v>
      </c>
      <c r="S1450" s="55">
        <f>Table1[[#This Row],[On-Hand Stock ($)]]*Table1[[#This Row],[APU Trend]]</f>
        <v>1524.7546502939911</v>
      </c>
      <c r="T1450" s="87">
        <v>0.6</v>
      </c>
      <c r="U1450" s="87" t="b">
        <f>IF(AND(Table1[[#This Row],[INVENTROY SIZING]]&lt;0,Table1[[#This Row],[Lead Time (days)]]&lt;30),TRUE,FALSE)</f>
        <v>0</v>
      </c>
      <c r="V1450" s="28">
        <v>0.87</v>
      </c>
      <c r="W1450" s="28">
        <f>1.65+SQRT((30)*Table1[[#This Row],[Demand variability (COV)]])+(V1450*Table1[[#This Row],[APU
(units)]])^2</f>
        <v>31504.086735345027</v>
      </c>
      <c r="X1450" s="28">
        <f>(Table1[[#This Row],[INVENTORY IN UNITS ON HAND]]-W1450)*Table1[[#This Row],[Std. Price ($)]]</f>
        <v>-6600706.6426019315</v>
      </c>
      <c r="Y1450" s="28">
        <v>0.36</v>
      </c>
      <c r="Z1450" s="28">
        <v>4</v>
      </c>
    </row>
    <row r="1451" spans="1:26" x14ac:dyDescent="0.15">
      <c r="A1451" s="31">
        <v>80344.903050158478</v>
      </c>
      <c r="B1451" s="32">
        <v>11.0889992</v>
      </c>
      <c r="C1451" s="32">
        <v>91.262263906677603</v>
      </c>
      <c r="D1451" s="32">
        <f>C1451/Table1[[#This Row],[Std. Price ($)]]</f>
        <v>8.229982008356318</v>
      </c>
      <c r="E1451" s="28">
        <v>186</v>
      </c>
      <c r="F1451" s="28">
        <f>Table1[[#This Row],[APU
(units)]]*(1+Table1[[#This Row],[APU Trend]])^0</f>
        <v>186</v>
      </c>
      <c r="G1451" s="28">
        <f>Table1[[#This Row],[APU
(units)]]*(1+Table1[[#This Row],[APU Trend]])^1</f>
        <v>148.80000000000001</v>
      </c>
      <c r="H1451" s="28">
        <f>Table1[[#This Row],[APU
(units)]]*(1+Table1[[#This Row],[APU Trend]])^2</f>
        <v>119.04000000000002</v>
      </c>
      <c r="I1451" s="55">
        <f>Table1[[#This Row],[APU
(units)]]*(1+Table1[[#This Row],[APU Trend]])^3</f>
        <v>95.232000000000028</v>
      </c>
      <c r="J1451" s="55">
        <f>Table1[[#This Row],[APU
(units)]]*(1+Table1[[#This Row],[APU Trend]])^4</f>
        <v>76.185600000000036</v>
      </c>
      <c r="K1451" s="55">
        <f>Table1[[#This Row],[APU
(units)]]*(1+Table1[[#This Row],[APU Trend]])^5</f>
        <v>60.948480000000039</v>
      </c>
      <c r="L1451" s="55">
        <f>Table1[[#This Row],[APU
(units)]]*(1+Table1[[#This Row],[APU Trend]])^6</f>
        <v>48.758784000000027</v>
      </c>
      <c r="M1451" s="55">
        <f>Table1[[#This Row],[APU
(units)]]*(1+Table1[[#This Row],[APU Trend]])^7</f>
        <v>39.007027200000032</v>
      </c>
      <c r="N1451" s="55">
        <f>Table1[[#This Row],[APU
(units)]]*(1+Table1[[#This Row],[APU Trend]])^8</f>
        <v>31.205621760000028</v>
      </c>
      <c r="O1451" s="55">
        <f>Table1[[#This Row],[APU
(units)]]*(1+Table1[[#This Row],[APU Trend]])^9</f>
        <v>24.964497408000021</v>
      </c>
      <c r="P1451" s="55">
        <f>Table1[[#This Row],[APU
(units)]]*(1+Table1[[#This Row],[APU Trend]])^10</f>
        <v>19.971597926400023</v>
      </c>
      <c r="Q1451" s="55">
        <f>Table1[[#This Row],[APU
(units)]]*(1+Table1[[#This Row],[APU Trend]])^11</f>
        <v>15.977278341120018</v>
      </c>
      <c r="R1451" s="55">
        <f>SUM(Table1[[#This Row],[Oct]:[September]])</f>
        <v>866.09088663552029</v>
      </c>
      <c r="S1451" s="55">
        <f>Table1[[#This Row],[On-Hand Stock ($)]]*Table1[[#This Row],[APU Trend]]</f>
        <v>-18.252452781335521</v>
      </c>
      <c r="T1451" s="87">
        <v>-0.2</v>
      </c>
      <c r="U1451" s="87" t="b">
        <f>IF(AND(Table1[[#This Row],[INVENTROY SIZING]]&lt;0,Table1[[#This Row],[Lead Time (days)]]&lt;30),TRUE,FALSE)</f>
        <v>1</v>
      </c>
      <c r="V1451" s="28">
        <v>1</v>
      </c>
      <c r="W1451" s="28">
        <f>1.65+SQRT((30)*Table1[[#This Row],[Demand variability (COV)]])+(V1451*Table1[[#This Row],[APU
(units)]])^2</f>
        <v>34600.599576240747</v>
      </c>
      <c r="X1451" s="28">
        <f>(Table1[[#This Row],[INVENTORY IN UNITS ON HAND]]-W1451)*Table1[[#This Row],[Std. Price ($)]]</f>
        <v>-383594.75875654729</v>
      </c>
      <c r="Y1451" s="28">
        <v>0.28999999999999998</v>
      </c>
      <c r="Z1451" s="28">
        <v>3</v>
      </c>
    </row>
    <row r="1452" spans="1:26" x14ac:dyDescent="0.15">
      <c r="A1452" s="31">
        <v>86221.781777858429</v>
      </c>
      <c r="B1452" s="32">
        <v>5.8814427</v>
      </c>
      <c r="C1452" s="32">
        <v>90.130350198684226</v>
      </c>
      <c r="D1452" s="32">
        <f>C1452/Table1[[#This Row],[Std. Price ($)]]</f>
        <v>15.32453086700721</v>
      </c>
      <c r="E1452" s="28">
        <v>170</v>
      </c>
      <c r="F1452" s="28">
        <f>Table1[[#This Row],[APU
(units)]]*(1+Table1[[#This Row],[APU Trend]])^0</f>
        <v>170</v>
      </c>
      <c r="G1452" s="28">
        <f>Table1[[#This Row],[APU
(units)]]*(1+Table1[[#This Row],[APU Trend]])^1</f>
        <v>153</v>
      </c>
      <c r="H1452" s="28">
        <f>Table1[[#This Row],[APU
(units)]]*(1+Table1[[#This Row],[APU Trend]])^2</f>
        <v>137.70000000000002</v>
      </c>
      <c r="I1452" s="55">
        <f>Table1[[#This Row],[APU
(units)]]*(1+Table1[[#This Row],[APU Trend]])^3</f>
        <v>123.93000000000002</v>
      </c>
      <c r="J1452" s="55">
        <f>Table1[[#This Row],[APU
(units)]]*(1+Table1[[#This Row],[APU Trend]])^4</f>
        <v>111.53700000000002</v>
      </c>
      <c r="K1452" s="55">
        <f>Table1[[#This Row],[APU
(units)]]*(1+Table1[[#This Row],[APU Trend]])^5</f>
        <v>100.38330000000003</v>
      </c>
      <c r="L1452" s="55">
        <f>Table1[[#This Row],[APU
(units)]]*(1+Table1[[#This Row],[APU Trend]])^6</f>
        <v>90.344970000000032</v>
      </c>
      <c r="M1452" s="55">
        <f>Table1[[#This Row],[APU
(units)]]*(1+Table1[[#This Row],[APU Trend]])^7</f>
        <v>81.31047300000003</v>
      </c>
      <c r="N1452" s="55">
        <f>Table1[[#This Row],[APU
(units)]]*(1+Table1[[#This Row],[APU Trend]])^8</f>
        <v>73.179425700000024</v>
      </c>
      <c r="O1452" s="55">
        <f>Table1[[#This Row],[APU
(units)]]*(1+Table1[[#This Row],[APU Trend]])^9</f>
        <v>65.861483130000025</v>
      </c>
      <c r="P1452" s="55">
        <f>Table1[[#This Row],[APU
(units)]]*(1+Table1[[#This Row],[APU Trend]])^10</f>
        <v>59.275334817000029</v>
      </c>
      <c r="Q1452" s="55">
        <f>Table1[[#This Row],[APU
(units)]]*(1+Table1[[#This Row],[APU Trend]])^11</f>
        <v>53.347801335300026</v>
      </c>
      <c r="R1452" s="55">
        <f>SUM(Table1[[#This Row],[Oct]:[September]])</f>
        <v>1219.8697879823003</v>
      </c>
      <c r="S1452" s="55">
        <f>Table1[[#This Row],[On-Hand Stock ($)]]*Table1[[#This Row],[APU Trend]]</f>
        <v>-9.0130350198684237</v>
      </c>
      <c r="T1452" s="87">
        <v>-0.1</v>
      </c>
      <c r="U1452" s="87" t="b">
        <f>IF(AND(Table1[[#This Row],[INVENTROY SIZING]]&lt;0,Table1[[#This Row],[Lead Time (days)]]&lt;30),TRUE,FALSE)</f>
        <v>1</v>
      </c>
      <c r="V1452" s="28">
        <v>0.85</v>
      </c>
      <c r="W1452" s="28">
        <f>1.65+SQRT((30)*Table1[[#This Row],[Demand variability (COV)]])+(V1452*Table1[[#This Row],[APU
(units)]])^2</f>
        <v>20884.638612787527</v>
      </c>
      <c r="X1452" s="28">
        <f>(Table1[[#This Row],[INVENTORY IN UNITS ON HAND]]-W1452)*Table1[[#This Row],[Std. Price ($)]]</f>
        <v>-122741.67496111864</v>
      </c>
      <c r="Y1452" s="28">
        <v>0.25</v>
      </c>
      <c r="Z1452" s="28">
        <v>5</v>
      </c>
    </row>
    <row r="1453" spans="1:26" x14ac:dyDescent="0.15">
      <c r="A1453" s="31">
        <v>82397.145822687744</v>
      </c>
      <c r="B1453" s="32">
        <v>11.899664100000001</v>
      </c>
      <c r="C1453" s="32">
        <v>1032.5751773682084</v>
      </c>
      <c r="D1453" s="32">
        <f>C1453/Table1[[#This Row],[Std. Price ($)]]</f>
        <v>86.773472653585941</v>
      </c>
      <c r="E1453" s="28">
        <v>66</v>
      </c>
      <c r="F1453" s="28">
        <f>Table1[[#This Row],[APU
(units)]]*(1+Table1[[#This Row],[APU Trend]])^0</f>
        <v>66</v>
      </c>
      <c r="G1453" s="28">
        <f>Table1[[#This Row],[APU
(units)]]*(1+Table1[[#This Row],[APU Trend]])^1</f>
        <v>39.6</v>
      </c>
      <c r="H1453" s="28">
        <f>Table1[[#This Row],[APU
(units)]]*(1+Table1[[#This Row],[APU Trend]])^2</f>
        <v>23.759999999999998</v>
      </c>
      <c r="I1453" s="55">
        <f>Table1[[#This Row],[APU
(units)]]*(1+Table1[[#This Row],[APU Trend]])^3</f>
        <v>14.256</v>
      </c>
      <c r="J1453" s="55">
        <f>Table1[[#This Row],[APU
(units)]]*(1+Table1[[#This Row],[APU Trend]])^4</f>
        <v>8.5535999999999994</v>
      </c>
      <c r="K1453" s="55">
        <f>Table1[[#This Row],[APU
(units)]]*(1+Table1[[#This Row],[APU Trend]])^5</f>
        <v>5.1321599999999998</v>
      </c>
      <c r="L1453" s="55">
        <f>Table1[[#This Row],[APU
(units)]]*(1+Table1[[#This Row],[APU Trend]])^6</f>
        <v>3.0792959999999998</v>
      </c>
      <c r="M1453" s="55">
        <f>Table1[[#This Row],[APU
(units)]]*(1+Table1[[#This Row],[APU Trend]])^7</f>
        <v>1.8475775999999997</v>
      </c>
      <c r="N1453" s="55">
        <f>Table1[[#This Row],[APU
(units)]]*(1+Table1[[#This Row],[APU Trend]])^8</f>
        <v>1.1085465599999997</v>
      </c>
      <c r="O1453" s="55">
        <f>Table1[[#This Row],[APU
(units)]]*(1+Table1[[#This Row],[APU Trend]])^9</f>
        <v>0.66512793599999998</v>
      </c>
      <c r="P1453" s="55">
        <f>Table1[[#This Row],[APU
(units)]]*(1+Table1[[#This Row],[APU Trend]])^10</f>
        <v>0.39907676159999994</v>
      </c>
      <c r="Q1453" s="55">
        <f>Table1[[#This Row],[APU
(units)]]*(1+Table1[[#This Row],[APU Trend]])^11</f>
        <v>0.23944605695999996</v>
      </c>
      <c r="R1453" s="55">
        <f>SUM(Table1[[#This Row],[Oct]:[September]])</f>
        <v>164.64083091455996</v>
      </c>
      <c r="S1453" s="55">
        <f>Table1[[#This Row],[On-Hand Stock ($)]]*Table1[[#This Row],[APU Trend]]</f>
        <v>-413.03007094728338</v>
      </c>
      <c r="T1453" s="87">
        <v>-0.4</v>
      </c>
      <c r="U1453" s="87" t="b">
        <f>IF(AND(Table1[[#This Row],[INVENTROY SIZING]]&lt;0,Table1[[#This Row],[Lead Time (days)]]&lt;30),TRUE,FALSE)</f>
        <v>1</v>
      </c>
      <c r="V1453" s="28">
        <v>0.82</v>
      </c>
      <c r="W1453" s="28">
        <f>1.65+SQRT((30)*Table1[[#This Row],[Demand variability (COV)]])+(V1453*Table1[[#This Row],[APU
(units)]])^2</f>
        <v>2936.5235524815007</v>
      </c>
      <c r="X1453" s="28">
        <f>(Table1[[#This Row],[INVENTORY IN UNITS ON HAND]]-W1453)*Table1[[#This Row],[Std. Price ($)]]</f>
        <v>-33911.068718900373</v>
      </c>
      <c r="Y1453" s="28">
        <v>1.1599999999999999</v>
      </c>
      <c r="Z1453" s="28">
        <v>23</v>
      </c>
    </row>
    <row r="1454" spans="1:26" x14ac:dyDescent="0.15">
      <c r="A1454" s="31">
        <v>24687.648742077105</v>
      </c>
      <c r="B1454" s="32">
        <v>29.861845300000002</v>
      </c>
      <c r="C1454" s="32">
        <v>6644.5786619312767</v>
      </c>
      <c r="D1454" s="32">
        <f>C1454/Table1[[#This Row],[Std. Price ($)]]</f>
        <v>222.51065180929311</v>
      </c>
      <c r="E1454" s="28">
        <v>186</v>
      </c>
      <c r="F1454" s="28">
        <f>Table1[[#This Row],[APU
(units)]]*(1+Table1[[#This Row],[APU Trend]])^0</f>
        <v>186</v>
      </c>
      <c r="G1454" s="28">
        <f>Table1[[#This Row],[APU
(units)]]*(1+Table1[[#This Row],[APU Trend]])^1</f>
        <v>409.20000000000005</v>
      </c>
      <c r="H1454" s="28">
        <f>Table1[[#This Row],[APU
(units)]]*(1+Table1[[#This Row],[APU Trend]])^2</f>
        <v>900.24000000000012</v>
      </c>
      <c r="I1454" s="55">
        <f>Table1[[#This Row],[APU
(units)]]*(1+Table1[[#This Row],[APU Trend]])^3</f>
        <v>1980.5280000000007</v>
      </c>
      <c r="J1454" s="55">
        <f>Table1[[#This Row],[APU
(units)]]*(1+Table1[[#This Row],[APU Trend]])^4</f>
        <v>4357.1616000000013</v>
      </c>
      <c r="K1454" s="55">
        <f>Table1[[#This Row],[APU
(units)]]*(1+Table1[[#This Row],[APU Trend]])^5</f>
        <v>9585.7555200000024</v>
      </c>
      <c r="L1454" s="55">
        <f>Table1[[#This Row],[APU
(units)]]*(1+Table1[[#This Row],[APU Trend]])^6</f>
        <v>21088.662144000009</v>
      </c>
      <c r="M1454" s="55">
        <f>Table1[[#This Row],[APU
(units)]]*(1+Table1[[#This Row],[APU Trend]])^7</f>
        <v>46395.056716800027</v>
      </c>
      <c r="N1454" s="55">
        <f>Table1[[#This Row],[APU
(units)]]*(1+Table1[[#This Row],[APU Trend]])^8</f>
        <v>102069.12477696006</v>
      </c>
      <c r="O1454" s="55">
        <f>Table1[[#This Row],[APU
(units)]]*(1+Table1[[#This Row],[APU Trend]])^9</f>
        <v>224552.07450931214</v>
      </c>
      <c r="P1454" s="55">
        <f>Table1[[#This Row],[APU
(units)]]*(1+Table1[[#This Row],[APU Trend]])^10</f>
        <v>494014.56392048678</v>
      </c>
      <c r="Q1454" s="55">
        <f>Table1[[#This Row],[APU
(units)]]*(1+Table1[[#This Row],[APU Trend]])^11</f>
        <v>1086832.0406250709</v>
      </c>
      <c r="R1454" s="55">
        <f>SUM(Table1[[#This Row],[Oct]:[September]])</f>
        <v>1992370.4078126298</v>
      </c>
      <c r="S1454" s="55">
        <f>Table1[[#This Row],[On-Hand Stock ($)]]*Table1[[#This Row],[APU Trend]]</f>
        <v>7973.4943943175313</v>
      </c>
      <c r="T1454" s="87">
        <v>1.2</v>
      </c>
      <c r="U1454" s="87" t="b">
        <f>IF(AND(Table1[[#This Row],[INVENTROY SIZING]]&lt;0,Table1[[#This Row],[Lead Time (days)]]&lt;30),TRUE,FALSE)</f>
        <v>0</v>
      </c>
      <c r="V1454" s="28">
        <v>0.71</v>
      </c>
      <c r="W1454" s="28">
        <f>1.65+SQRT((30)*Table1[[#This Row],[Demand variability (COV)]])+(V1454*Table1[[#This Row],[APU
(units)]])^2</f>
        <v>17447.714532406</v>
      </c>
      <c r="X1454" s="28">
        <f>(Table1[[#This Row],[INVENTORY IN UNITS ON HAND]]-W1454)*Table1[[#This Row],[Std. Price ($)]]</f>
        <v>-514376.37354333856</v>
      </c>
      <c r="Y1454" s="28">
        <v>1.29</v>
      </c>
      <c r="Z1454" s="28">
        <v>23</v>
      </c>
    </row>
    <row r="1455" spans="1:26" x14ac:dyDescent="0.15">
      <c r="A1455" s="31">
        <v>53178.286441796983</v>
      </c>
      <c r="B1455" s="32">
        <v>8.6712047000000005</v>
      </c>
      <c r="C1455" s="32">
        <v>1605.6773564242455</v>
      </c>
      <c r="D1455" s="32">
        <f>C1455/Table1[[#This Row],[Std. Price ($)]]</f>
        <v>185.17350379518149</v>
      </c>
      <c r="E1455" s="28">
        <v>114</v>
      </c>
      <c r="F1455" s="28">
        <f>Table1[[#This Row],[APU
(units)]]*(1+Table1[[#This Row],[APU Trend]])^0</f>
        <v>114</v>
      </c>
      <c r="G1455" s="28">
        <f>Table1[[#This Row],[APU
(units)]]*(1+Table1[[#This Row],[APU Trend]])^1</f>
        <v>136.79999999999998</v>
      </c>
      <c r="H1455" s="28">
        <f>Table1[[#This Row],[APU
(units)]]*(1+Table1[[#This Row],[APU Trend]])^2</f>
        <v>164.16</v>
      </c>
      <c r="I1455" s="55">
        <f>Table1[[#This Row],[APU
(units)]]*(1+Table1[[#This Row],[APU Trend]])^3</f>
        <v>196.99199999999999</v>
      </c>
      <c r="J1455" s="55">
        <f>Table1[[#This Row],[APU
(units)]]*(1+Table1[[#This Row],[APU Trend]])^4</f>
        <v>236.3904</v>
      </c>
      <c r="K1455" s="55">
        <f>Table1[[#This Row],[APU
(units)]]*(1+Table1[[#This Row],[APU Trend]])^5</f>
        <v>283.66847999999999</v>
      </c>
      <c r="L1455" s="55">
        <f>Table1[[#This Row],[APU
(units)]]*(1+Table1[[#This Row],[APU Trend]])^6</f>
        <v>340.402176</v>
      </c>
      <c r="M1455" s="55">
        <f>Table1[[#This Row],[APU
(units)]]*(1+Table1[[#This Row],[APU Trend]])^7</f>
        <v>408.48261119999995</v>
      </c>
      <c r="N1455" s="55">
        <f>Table1[[#This Row],[APU
(units)]]*(1+Table1[[#This Row],[APU Trend]])^8</f>
        <v>490.17913343999993</v>
      </c>
      <c r="O1455" s="55">
        <f>Table1[[#This Row],[APU
(units)]]*(1+Table1[[#This Row],[APU Trend]])^9</f>
        <v>588.21496012799992</v>
      </c>
      <c r="P1455" s="55">
        <f>Table1[[#This Row],[APU
(units)]]*(1+Table1[[#This Row],[APU Trend]])^10</f>
        <v>705.85795215359985</v>
      </c>
      <c r="Q1455" s="55">
        <f>Table1[[#This Row],[APU
(units)]]*(1+Table1[[#This Row],[APU Trend]])^11</f>
        <v>847.02954258431987</v>
      </c>
      <c r="R1455" s="55">
        <f>SUM(Table1[[#This Row],[Oct]:[September]])</f>
        <v>4512.1772555059197</v>
      </c>
      <c r="S1455" s="55">
        <f>Table1[[#This Row],[On-Hand Stock ($)]]*Table1[[#This Row],[APU Trend]]</f>
        <v>321.13547128484913</v>
      </c>
      <c r="T1455" s="87">
        <v>0.2</v>
      </c>
      <c r="U1455" s="87" t="b">
        <f>IF(AND(Table1[[#This Row],[INVENTROY SIZING]]&lt;0,Table1[[#This Row],[Lead Time (days)]]&lt;30),TRUE,FALSE)</f>
        <v>0</v>
      </c>
      <c r="V1455" s="28">
        <v>1</v>
      </c>
      <c r="W1455" s="28">
        <f>1.65+SQRT((30)*Table1[[#This Row],[Demand variability (COV)]])+(V1455*Table1[[#This Row],[APU
(units)]])^2</f>
        <v>13003.208776843874</v>
      </c>
      <c r="X1455" s="28">
        <f>(Table1[[#This Row],[INVENTORY IN UNITS ON HAND]]-W1455)*Table1[[#This Row],[Std. Price ($)]]</f>
        <v>-111147.80770442561</v>
      </c>
      <c r="Y1455" s="28">
        <v>1.03</v>
      </c>
      <c r="Z1455" s="28">
        <v>45</v>
      </c>
    </row>
    <row r="1456" spans="1:26" x14ac:dyDescent="0.15">
      <c r="A1456" s="31">
        <v>97900.135839154827</v>
      </c>
      <c r="B1456" s="32">
        <v>9.4747695000000007</v>
      </c>
      <c r="C1456" s="32">
        <v>64.219199398785619</v>
      </c>
      <c r="D1456" s="32">
        <f>C1456/Table1[[#This Row],[Std. Price ($)]]</f>
        <v>6.777916803019389</v>
      </c>
      <c r="E1456" s="28">
        <v>186</v>
      </c>
      <c r="F1456" s="28">
        <f>Table1[[#This Row],[APU
(units)]]*(1+Table1[[#This Row],[APU Trend]])^0</f>
        <v>186</v>
      </c>
      <c r="G1456" s="28">
        <f>Table1[[#This Row],[APU
(units)]]*(1+Table1[[#This Row],[APU Trend]])^1</f>
        <v>279</v>
      </c>
      <c r="H1456" s="28">
        <f>Table1[[#This Row],[APU
(units)]]*(1+Table1[[#This Row],[APU Trend]])^2</f>
        <v>418.5</v>
      </c>
      <c r="I1456" s="55">
        <f>Table1[[#This Row],[APU
(units)]]*(1+Table1[[#This Row],[APU Trend]])^3</f>
        <v>627.75</v>
      </c>
      <c r="J1456" s="55">
        <f>Table1[[#This Row],[APU
(units)]]*(1+Table1[[#This Row],[APU Trend]])^4</f>
        <v>941.625</v>
      </c>
      <c r="K1456" s="55">
        <f>Table1[[#This Row],[APU
(units)]]*(1+Table1[[#This Row],[APU Trend]])^5</f>
        <v>1412.4375</v>
      </c>
      <c r="L1456" s="55">
        <f>Table1[[#This Row],[APU
(units)]]*(1+Table1[[#This Row],[APU Trend]])^6</f>
        <v>2118.65625</v>
      </c>
      <c r="M1456" s="55">
        <f>Table1[[#This Row],[APU
(units)]]*(1+Table1[[#This Row],[APU Trend]])^7</f>
        <v>3177.984375</v>
      </c>
      <c r="N1456" s="55">
        <f>Table1[[#This Row],[APU
(units)]]*(1+Table1[[#This Row],[APU Trend]])^8</f>
        <v>4766.9765625</v>
      </c>
      <c r="O1456" s="55">
        <f>Table1[[#This Row],[APU
(units)]]*(1+Table1[[#This Row],[APU Trend]])^9</f>
        <v>7150.46484375</v>
      </c>
      <c r="P1456" s="55">
        <f>Table1[[#This Row],[APU
(units)]]*(1+Table1[[#This Row],[APU Trend]])^10</f>
        <v>10725.697265625</v>
      </c>
      <c r="Q1456" s="55">
        <f>Table1[[#This Row],[APU
(units)]]*(1+Table1[[#This Row],[APU Trend]])^11</f>
        <v>16088.5458984375</v>
      </c>
      <c r="R1456" s="55">
        <f>SUM(Table1[[#This Row],[Oct]:[September]])</f>
        <v>47893.6376953125</v>
      </c>
      <c r="S1456" s="55">
        <f>Table1[[#This Row],[On-Hand Stock ($)]]*Table1[[#This Row],[APU Trend]]</f>
        <v>32.10959969939281</v>
      </c>
      <c r="T1456" s="87">
        <v>0.5</v>
      </c>
      <c r="U1456" s="87" t="b">
        <f>IF(AND(Table1[[#This Row],[INVENTROY SIZING]]&lt;0,Table1[[#This Row],[Lead Time (days)]]&lt;30),TRUE,FALSE)</f>
        <v>0</v>
      </c>
      <c r="V1456" s="28">
        <v>0.9</v>
      </c>
      <c r="W1456" s="28">
        <f>1.65+SQRT((30)*Table1[[#This Row],[Demand variability (COV)]])+(V1456*Table1[[#This Row],[APU
(units)]])^2</f>
        <v>28026.733790007725</v>
      </c>
      <c r="X1456" s="28">
        <f>(Table1[[#This Row],[INVENTORY IN UNITS ON HAND]]-W1456)*Table1[[#This Row],[Std. Price ($)]]</f>
        <v>-265482.62329878582</v>
      </c>
      <c r="Y1456" s="28">
        <v>0.18</v>
      </c>
      <c r="Z1456" s="28">
        <v>3</v>
      </c>
    </row>
    <row r="1457" spans="1:26" x14ac:dyDescent="0.15">
      <c r="A1457" s="31">
        <v>89175.461018655493</v>
      </c>
      <c r="B1457" s="32">
        <v>62.604173800000012</v>
      </c>
      <c r="C1457" s="32">
        <v>1151.1866650302786</v>
      </c>
      <c r="D1457" s="32">
        <f>C1457/Table1[[#This Row],[Std. Price ($)]]</f>
        <v>18.388337312907378</v>
      </c>
      <c r="E1457" s="28">
        <v>292</v>
      </c>
      <c r="F1457" s="28">
        <f>Table1[[#This Row],[APU
(units)]]*(1+Table1[[#This Row],[APU Trend]])^0</f>
        <v>292</v>
      </c>
      <c r="G1457" s="28">
        <f>Table1[[#This Row],[APU
(units)]]*(1+Table1[[#This Row],[APU Trend]])^1</f>
        <v>175.2</v>
      </c>
      <c r="H1457" s="28">
        <f>Table1[[#This Row],[APU
(units)]]*(1+Table1[[#This Row],[APU Trend]])^2</f>
        <v>105.11999999999999</v>
      </c>
      <c r="I1457" s="55">
        <f>Table1[[#This Row],[APU
(units)]]*(1+Table1[[#This Row],[APU Trend]])^3</f>
        <v>63.072000000000003</v>
      </c>
      <c r="J1457" s="55">
        <f>Table1[[#This Row],[APU
(units)]]*(1+Table1[[#This Row],[APU Trend]])^4</f>
        <v>37.843199999999996</v>
      </c>
      <c r="K1457" s="55">
        <f>Table1[[#This Row],[APU
(units)]]*(1+Table1[[#This Row],[APU Trend]])^5</f>
        <v>22.705919999999999</v>
      </c>
      <c r="L1457" s="55">
        <f>Table1[[#This Row],[APU
(units)]]*(1+Table1[[#This Row],[APU Trend]])^6</f>
        <v>13.623551999999998</v>
      </c>
      <c r="M1457" s="55">
        <f>Table1[[#This Row],[APU
(units)]]*(1+Table1[[#This Row],[APU Trend]])^7</f>
        <v>8.1741311999999997</v>
      </c>
      <c r="N1457" s="55">
        <f>Table1[[#This Row],[APU
(units)]]*(1+Table1[[#This Row],[APU Trend]])^8</f>
        <v>4.9044787199999993</v>
      </c>
      <c r="O1457" s="55">
        <f>Table1[[#This Row],[APU
(units)]]*(1+Table1[[#This Row],[APU Trend]])^9</f>
        <v>2.9426872319999995</v>
      </c>
      <c r="P1457" s="55">
        <f>Table1[[#This Row],[APU
(units)]]*(1+Table1[[#This Row],[APU Trend]])^10</f>
        <v>1.7656123391999998</v>
      </c>
      <c r="Q1457" s="55">
        <f>Table1[[#This Row],[APU
(units)]]*(1+Table1[[#This Row],[APU Trend]])^11</f>
        <v>1.0593674035199998</v>
      </c>
      <c r="R1457" s="55">
        <f>SUM(Table1[[#This Row],[Oct]:[September]])</f>
        <v>728.41094889472004</v>
      </c>
      <c r="S1457" s="55">
        <f>Table1[[#This Row],[On-Hand Stock ($)]]*Table1[[#This Row],[APU Trend]]</f>
        <v>-460.47466601211147</v>
      </c>
      <c r="T1457" s="87">
        <v>-0.4</v>
      </c>
      <c r="U1457" s="87" t="b">
        <f>IF(AND(Table1[[#This Row],[INVENTROY SIZING]]&lt;0,Table1[[#This Row],[Lead Time (days)]]&lt;30),TRUE,FALSE)</f>
        <v>1</v>
      </c>
      <c r="V1457" s="28">
        <v>0.94</v>
      </c>
      <c r="W1457" s="28">
        <f>1.65+SQRT((30)*Table1[[#This Row],[Demand variability (COV)]])+(V1457*Table1[[#This Row],[APU
(units)]])^2</f>
        <v>75345.336280433141</v>
      </c>
      <c r="X1457" s="28">
        <f>(Table1[[#This Row],[INVENTORY IN UNITS ON HAND]]-W1457)*Table1[[#This Row],[Std. Price ($)]]</f>
        <v>-4715781.3408546522</v>
      </c>
      <c r="Y1457" s="28">
        <v>0.65</v>
      </c>
      <c r="Z1457" s="28">
        <v>3</v>
      </c>
    </row>
    <row r="1458" spans="1:26" x14ac:dyDescent="0.15">
      <c r="A1458" s="31">
        <v>43162.741436765697</v>
      </c>
      <c r="B1458" s="32">
        <v>12.057423400000001</v>
      </c>
      <c r="C1458" s="32">
        <v>1034.46908909953</v>
      </c>
      <c r="D1458" s="32">
        <f>C1458/Table1[[#This Row],[Std. Price ($)]]</f>
        <v>85.795203069631768</v>
      </c>
      <c r="E1458" s="28">
        <v>138</v>
      </c>
      <c r="F1458" s="28">
        <f>Table1[[#This Row],[APU
(units)]]*(1+Table1[[#This Row],[APU Trend]])^0</f>
        <v>138</v>
      </c>
      <c r="G1458" s="28">
        <f>Table1[[#This Row],[APU
(units)]]*(1+Table1[[#This Row],[APU Trend]])^1</f>
        <v>110.4</v>
      </c>
      <c r="H1458" s="28">
        <f>Table1[[#This Row],[APU
(units)]]*(1+Table1[[#This Row],[APU Trend]])^2</f>
        <v>88.320000000000022</v>
      </c>
      <c r="I1458" s="55">
        <f>Table1[[#This Row],[APU
(units)]]*(1+Table1[[#This Row],[APU Trend]])^3</f>
        <v>70.65600000000002</v>
      </c>
      <c r="J1458" s="55">
        <f>Table1[[#This Row],[APU
(units)]]*(1+Table1[[#This Row],[APU Trend]])^4</f>
        <v>56.524800000000027</v>
      </c>
      <c r="K1458" s="55">
        <f>Table1[[#This Row],[APU
(units)]]*(1+Table1[[#This Row],[APU Trend]])^5</f>
        <v>45.219840000000026</v>
      </c>
      <c r="L1458" s="55">
        <f>Table1[[#This Row],[APU
(units)]]*(1+Table1[[#This Row],[APU Trend]])^6</f>
        <v>36.17587200000002</v>
      </c>
      <c r="M1458" s="55">
        <f>Table1[[#This Row],[APU
(units)]]*(1+Table1[[#This Row],[APU Trend]])^7</f>
        <v>28.940697600000021</v>
      </c>
      <c r="N1458" s="55">
        <f>Table1[[#This Row],[APU
(units)]]*(1+Table1[[#This Row],[APU Trend]])^8</f>
        <v>23.15255808000002</v>
      </c>
      <c r="O1458" s="55">
        <f>Table1[[#This Row],[APU
(units)]]*(1+Table1[[#This Row],[APU Trend]])^9</f>
        <v>18.522046464000017</v>
      </c>
      <c r="P1458" s="55">
        <f>Table1[[#This Row],[APU
(units)]]*(1+Table1[[#This Row],[APU Trend]])^10</f>
        <v>14.817637171200015</v>
      </c>
      <c r="Q1458" s="55">
        <f>Table1[[#This Row],[APU
(units)]]*(1+Table1[[#This Row],[APU Trend]])^11</f>
        <v>11.854109736960012</v>
      </c>
      <c r="R1458" s="55">
        <f>SUM(Table1[[#This Row],[Oct]:[September]])</f>
        <v>642.58356105216023</v>
      </c>
      <c r="S1458" s="55">
        <f>Table1[[#This Row],[On-Hand Stock ($)]]*Table1[[#This Row],[APU Trend]]</f>
        <v>-206.89381781990602</v>
      </c>
      <c r="T1458" s="87">
        <v>-0.2</v>
      </c>
      <c r="U1458" s="87" t="b">
        <f>IF(AND(Table1[[#This Row],[INVENTROY SIZING]]&lt;0,Table1[[#This Row],[Lead Time (days)]]&lt;30),TRUE,FALSE)</f>
        <v>1</v>
      </c>
      <c r="V1458" s="28">
        <v>0.77</v>
      </c>
      <c r="W1458" s="28">
        <f>1.65+SQRT((30)*Table1[[#This Row],[Demand variability (COV)]])+(V1458*Table1[[#This Row],[APU
(units)]])^2</f>
        <v>11297.549287595757</v>
      </c>
      <c r="X1458" s="28">
        <f>(Table1[[#This Row],[INVENTORY IN UNITS ON HAND]]-W1458)*Table1[[#This Row],[Std. Price ($)]]</f>
        <v>-135184.8660538109</v>
      </c>
      <c r="Y1458" s="28">
        <v>0.74</v>
      </c>
      <c r="Z1458" s="28">
        <v>23</v>
      </c>
    </row>
    <row r="1459" spans="1:26" x14ac:dyDescent="0.15">
      <c r="A1459" s="31">
        <v>7766.6974570584243</v>
      </c>
      <c r="B1459" s="32">
        <v>34.481979500000001</v>
      </c>
      <c r="C1459" s="32">
        <v>10135.789919348221</v>
      </c>
      <c r="D1459" s="32">
        <f>C1459/Table1[[#This Row],[Std. Price ($)]]</f>
        <v>293.94454919121512</v>
      </c>
      <c r="E1459" s="28">
        <v>236</v>
      </c>
      <c r="F1459" s="28">
        <f>Table1[[#This Row],[APU
(units)]]*(1+Table1[[#This Row],[APU Trend]])^0</f>
        <v>236</v>
      </c>
      <c r="G1459" s="28">
        <f>Table1[[#This Row],[APU
(units)]]*(1+Table1[[#This Row],[APU Trend]])^1</f>
        <v>141.6</v>
      </c>
      <c r="H1459" s="28">
        <f>Table1[[#This Row],[APU
(units)]]*(1+Table1[[#This Row],[APU Trend]])^2</f>
        <v>84.96</v>
      </c>
      <c r="I1459" s="55">
        <f>Table1[[#This Row],[APU
(units)]]*(1+Table1[[#This Row],[APU Trend]])^3</f>
        <v>50.975999999999999</v>
      </c>
      <c r="J1459" s="55">
        <f>Table1[[#This Row],[APU
(units)]]*(1+Table1[[#This Row],[APU Trend]])^4</f>
        <v>30.585599999999999</v>
      </c>
      <c r="K1459" s="55">
        <f>Table1[[#This Row],[APU
(units)]]*(1+Table1[[#This Row],[APU Trend]])^5</f>
        <v>18.35136</v>
      </c>
      <c r="L1459" s="55">
        <f>Table1[[#This Row],[APU
(units)]]*(1+Table1[[#This Row],[APU Trend]])^6</f>
        <v>11.010815999999998</v>
      </c>
      <c r="M1459" s="55">
        <f>Table1[[#This Row],[APU
(units)]]*(1+Table1[[#This Row],[APU Trend]])^7</f>
        <v>6.6064895999999989</v>
      </c>
      <c r="N1459" s="55">
        <f>Table1[[#This Row],[APU
(units)]]*(1+Table1[[#This Row],[APU Trend]])^8</f>
        <v>3.9638937599999995</v>
      </c>
      <c r="O1459" s="55">
        <f>Table1[[#This Row],[APU
(units)]]*(1+Table1[[#This Row],[APU Trend]])^9</f>
        <v>2.3783362559999999</v>
      </c>
      <c r="P1459" s="55">
        <f>Table1[[#This Row],[APU
(units)]]*(1+Table1[[#This Row],[APU Trend]])^10</f>
        <v>1.4270017535999997</v>
      </c>
      <c r="Q1459" s="55">
        <f>Table1[[#This Row],[APU
(units)]]*(1+Table1[[#This Row],[APU Trend]])^11</f>
        <v>0.85620105215999986</v>
      </c>
      <c r="R1459" s="55">
        <f>SUM(Table1[[#This Row],[Oct]:[September]])</f>
        <v>588.71569842176018</v>
      </c>
      <c r="S1459" s="55">
        <f>Table1[[#This Row],[On-Hand Stock ($)]]*Table1[[#This Row],[APU Trend]]</f>
        <v>-4054.3159677392887</v>
      </c>
      <c r="T1459" s="87">
        <v>-0.4</v>
      </c>
      <c r="U1459" s="87" t="b">
        <f>IF(AND(Table1[[#This Row],[INVENTROY SIZING]]&lt;0,Table1[[#This Row],[Lead Time (days)]]&lt;30),TRUE,FALSE)</f>
        <v>0</v>
      </c>
      <c r="V1459" s="28">
        <v>0.82</v>
      </c>
      <c r="W1459" s="28">
        <f>1.65+SQRT((30)*Table1[[#This Row],[Demand variability (COV)]])+(V1459*Table1[[#This Row],[APU
(units)]])^2</f>
        <v>37456.778493031459</v>
      </c>
      <c r="X1459" s="28">
        <f>(Table1[[#This Row],[INVENTORY IN UNITS ON HAND]]-W1459)*Table1[[#This Row],[Std. Price ($)]]</f>
        <v>-1281448.0782134037</v>
      </c>
      <c r="Y1459" s="28">
        <v>0.88</v>
      </c>
      <c r="Z1459" s="28">
        <v>35</v>
      </c>
    </row>
    <row r="1460" spans="1:26" x14ac:dyDescent="0.15">
      <c r="A1460" s="31">
        <v>28221.53884303278</v>
      </c>
      <c r="B1460" s="32">
        <v>12.396045500000001</v>
      </c>
      <c r="C1460" s="32">
        <v>2218.9507931325875</v>
      </c>
      <c r="D1460" s="32">
        <f>C1460/Table1[[#This Row],[Std. Price ($)]]</f>
        <v>179.00473123727943</v>
      </c>
      <c r="E1460" s="28">
        <v>276</v>
      </c>
      <c r="F1460" s="28">
        <f>Table1[[#This Row],[APU
(units)]]*(1+Table1[[#This Row],[APU Trend]])^0</f>
        <v>276</v>
      </c>
      <c r="G1460" s="28">
        <f>Table1[[#This Row],[APU
(units)]]*(1+Table1[[#This Row],[APU Trend]])^1</f>
        <v>331.2</v>
      </c>
      <c r="H1460" s="28">
        <f>Table1[[#This Row],[APU
(units)]]*(1+Table1[[#This Row],[APU Trend]])^2</f>
        <v>397.44</v>
      </c>
      <c r="I1460" s="55">
        <f>Table1[[#This Row],[APU
(units)]]*(1+Table1[[#This Row],[APU Trend]])^3</f>
        <v>476.928</v>
      </c>
      <c r="J1460" s="55">
        <f>Table1[[#This Row],[APU
(units)]]*(1+Table1[[#This Row],[APU Trend]])^4</f>
        <v>572.31359999999995</v>
      </c>
      <c r="K1460" s="55">
        <f>Table1[[#This Row],[APU
(units)]]*(1+Table1[[#This Row],[APU Trend]])^5</f>
        <v>686.77631999999994</v>
      </c>
      <c r="L1460" s="55">
        <f>Table1[[#This Row],[APU
(units)]]*(1+Table1[[#This Row],[APU Trend]])^6</f>
        <v>824.13158399999998</v>
      </c>
      <c r="M1460" s="55">
        <f>Table1[[#This Row],[APU
(units)]]*(1+Table1[[#This Row],[APU Trend]])^7</f>
        <v>988.95790079999995</v>
      </c>
      <c r="N1460" s="55">
        <f>Table1[[#This Row],[APU
(units)]]*(1+Table1[[#This Row],[APU Trend]])^8</f>
        <v>1186.7494809599998</v>
      </c>
      <c r="O1460" s="55">
        <f>Table1[[#This Row],[APU
(units)]]*(1+Table1[[#This Row],[APU Trend]])^9</f>
        <v>1424.0993771519998</v>
      </c>
      <c r="P1460" s="55">
        <f>Table1[[#This Row],[APU
(units)]]*(1+Table1[[#This Row],[APU Trend]])^10</f>
        <v>1708.9192525823998</v>
      </c>
      <c r="Q1460" s="55">
        <f>Table1[[#This Row],[APU
(units)]]*(1+Table1[[#This Row],[APU Trend]])^11</f>
        <v>2050.7031030988796</v>
      </c>
      <c r="R1460" s="55">
        <f>SUM(Table1[[#This Row],[Oct]:[September]])</f>
        <v>10924.218618593279</v>
      </c>
      <c r="S1460" s="55">
        <f>Table1[[#This Row],[On-Hand Stock ($)]]*Table1[[#This Row],[APU Trend]]</f>
        <v>443.7901586265175</v>
      </c>
      <c r="T1460" s="87">
        <v>0.2</v>
      </c>
      <c r="U1460" s="87" t="b">
        <f>IF(AND(Table1[[#This Row],[INVENTROY SIZING]]&lt;0,Table1[[#This Row],[Lead Time (days)]]&lt;30),TRUE,FALSE)</f>
        <v>0</v>
      </c>
      <c r="V1460" s="28">
        <v>0.71</v>
      </c>
      <c r="W1460" s="28">
        <f>1.65+SQRT((30)*Table1[[#This Row],[Demand variability (COV)]])+(V1460*Table1[[#This Row],[APU
(units)]])^2</f>
        <v>38406.284371730559</v>
      </c>
      <c r="X1460" s="28">
        <f>(Table1[[#This Row],[INVENTORY IN UNITS ON HAND]]-W1460)*Table1[[#This Row],[Std. Price ($)]]</f>
        <v>-473867.09776477842</v>
      </c>
      <c r="Y1460" s="28">
        <v>0.62</v>
      </c>
      <c r="Z1460" s="28">
        <v>22</v>
      </c>
    </row>
    <row r="1461" spans="1:26" x14ac:dyDescent="0.15">
      <c r="A1461" s="31">
        <v>13305.906237074849</v>
      </c>
      <c r="B1461" s="32">
        <v>7.0768079000000004</v>
      </c>
      <c r="C1461" s="32">
        <v>2536.3718901583502</v>
      </c>
      <c r="D1461" s="32">
        <f>C1461/Table1[[#This Row],[Std. Price ($)]]</f>
        <v>358.40620884429404</v>
      </c>
      <c r="E1461" s="28">
        <v>268</v>
      </c>
      <c r="F1461" s="28">
        <f>Table1[[#This Row],[APU
(units)]]*(1+Table1[[#This Row],[APU Trend]])^0</f>
        <v>268</v>
      </c>
      <c r="G1461" s="28">
        <f>Table1[[#This Row],[APU
(units)]]*(1+Table1[[#This Row],[APU Trend]])^1</f>
        <v>375.2</v>
      </c>
      <c r="H1461" s="28">
        <f>Table1[[#This Row],[APU
(units)]]*(1+Table1[[#This Row],[APU Trend]])^2</f>
        <v>525.28</v>
      </c>
      <c r="I1461" s="55">
        <f>Table1[[#This Row],[APU
(units)]]*(1+Table1[[#This Row],[APU Trend]])^3</f>
        <v>735.39199999999983</v>
      </c>
      <c r="J1461" s="55">
        <f>Table1[[#This Row],[APU
(units)]]*(1+Table1[[#This Row],[APU Trend]])^4</f>
        <v>1029.5487999999996</v>
      </c>
      <c r="K1461" s="55">
        <f>Table1[[#This Row],[APU
(units)]]*(1+Table1[[#This Row],[APU Trend]])^5</f>
        <v>1441.3683199999996</v>
      </c>
      <c r="L1461" s="55">
        <f>Table1[[#This Row],[APU
(units)]]*(1+Table1[[#This Row],[APU Trend]])^6</f>
        <v>2017.915647999999</v>
      </c>
      <c r="M1461" s="55">
        <f>Table1[[#This Row],[APU
(units)]]*(1+Table1[[#This Row],[APU Trend]])^7</f>
        <v>2825.0819071999981</v>
      </c>
      <c r="N1461" s="55">
        <f>Table1[[#This Row],[APU
(units)]]*(1+Table1[[#This Row],[APU Trend]])^8</f>
        <v>3955.1146700799977</v>
      </c>
      <c r="O1461" s="55">
        <f>Table1[[#This Row],[APU
(units)]]*(1+Table1[[#This Row],[APU Trend]])^9</f>
        <v>5537.1605381119962</v>
      </c>
      <c r="P1461" s="55">
        <f>Table1[[#This Row],[APU
(units)]]*(1+Table1[[#This Row],[APU Trend]])^10</f>
        <v>7752.0247533567945</v>
      </c>
      <c r="Q1461" s="55">
        <f>Table1[[#This Row],[APU
(units)]]*(1+Table1[[#This Row],[APU Trend]])^11</f>
        <v>10852.834654699511</v>
      </c>
      <c r="R1461" s="55">
        <f>SUM(Table1[[#This Row],[Oct]:[September]])</f>
        <v>37314.921291448292</v>
      </c>
      <c r="S1461" s="55">
        <f>Table1[[#This Row],[On-Hand Stock ($)]]*Table1[[#This Row],[APU Trend]]</f>
        <v>1014.5487560633401</v>
      </c>
      <c r="T1461" s="87">
        <v>0.4</v>
      </c>
      <c r="U1461" s="87" t="b">
        <f>IF(AND(Table1[[#This Row],[INVENTROY SIZING]]&lt;0,Table1[[#This Row],[Lead Time (days)]]&lt;30),TRUE,FALSE)</f>
        <v>0</v>
      </c>
      <c r="V1461" s="28">
        <v>1</v>
      </c>
      <c r="W1461" s="28">
        <f>1.65+SQRT((30)*Table1[[#This Row],[Demand variability (COV)]])+(V1461*Table1[[#This Row],[APU
(units)]])^2</f>
        <v>71829.927849927248</v>
      </c>
      <c r="X1461" s="28">
        <f>(Table1[[#This Row],[INVENTORY IN UNITS ON HAND]]-W1461)*Table1[[#This Row],[Std. Price ($)]]</f>
        <v>-505790.22897463688</v>
      </c>
      <c r="Y1461" s="28">
        <v>0.61</v>
      </c>
      <c r="Z1461" s="28">
        <v>46</v>
      </c>
    </row>
    <row r="1462" spans="1:26" x14ac:dyDescent="0.15">
      <c r="A1462" s="31">
        <v>69270.307498913797</v>
      </c>
      <c r="B1462" s="32">
        <v>8.6252276999999999</v>
      </c>
      <c r="C1462" s="32">
        <v>3379.1342379530738</v>
      </c>
      <c r="D1462" s="32">
        <f>C1462/Table1[[#This Row],[Std. Price ($)]]</f>
        <v>391.77333694657983</v>
      </c>
      <c r="E1462" s="28">
        <v>252</v>
      </c>
      <c r="F1462" s="28">
        <f>Table1[[#This Row],[APU
(units)]]*(1+Table1[[#This Row],[APU Trend]])^0</f>
        <v>252</v>
      </c>
      <c r="G1462" s="28">
        <f>Table1[[#This Row],[APU
(units)]]*(1+Table1[[#This Row],[APU Trend]])^1</f>
        <v>378</v>
      </c>
      <c r="H1462" s="28">
        <f>Table1[[#This Row],[APU
(units)]]*(1+Table1[[#This Row],[APU Trend]])^2</f>
        <v>567</v>
      </c>
      <c r="I1462" s="55">
        <f>Table1[[#This Row],[APU
(units)]]*(1+Table1[[#This Row],[APU Trend]])^3</f>
        <v>850.5</v>
      </c>
      <c r="J1462" s="55">
        <f>Table1[[#This Row],[APU
(units)]]*(1+Table1[[#This Row],[APU Trend]])^4</f>
        <v>1275.75</v>
      </c>
      <c r="K1462" s="55">
        <f>Table1[[#This Row],[APU
(units)]]*(1+Table1[[#This Row],[APU Trend]])^5</f>
        <v>1913.625</v>
      </c>
      <c r="L1462" s="55">
        <f>Table1[[#This Row],[APU
(units)]]*(1+Table1[[#This Row],[APU Trend]])^6</f>
        <v>2870.4375</v>
      </c>
      <c r="M1462" s="55">
        <f>Table1[[#This Row],[APU
(units)]]*(1+Table1[[#This Row],[APU Trend]])^7</f>
        <v>4305.65625</v>
      </c>
      <c r="N1462" s="55">
        <f>Table1[[#This Row],[APU
(units)]]*(1+Table1[[#This Row],[APU Trend]])^8</f>
        <v>6458.484375</v>
      </c>
      <c r="O1462" s="55">
        <f>Table1[[#This Row],[APU
(units)]]*(1+Table1[[#This Row],[APU Trend]])^9</f>
        <v>9687.7265625</v>
      </c>
      <c r="P1462" s="55">
        <f>Table1[[#This Row],[APU
(units)]]*(1+Table1[[#This Row],[APU Trend]])^10</f>
        <v>14531.58984375</v>
      </c>
      <c r="Q1462" s="55">
        <f>Table1[[#This Row],[APU
(units)]]*(1+Table1[[#This Row],[APU Trend]])^11</f>
        <v>21797.384765625</v>
      </c>
      <c r="R1462" s="55">
        <f>SUM(Table1[[#This Row],[Oct]:[September]])</f>
        <v>64888.154296875</v>
      </c>
      <c r="S1462" s="55">
        <f>Table1[[#This Row],[On-Hand Stock ($)]]*Table1[[#This Row],[APU Trend]]</f>
        <v>1689.5671189765369</v>
      </c>
      <c r="T1462" s="87">
        <v>0.5</v>
      </c>
      <c r="U1462" s="87" t="b">
        <f>IF(AND(Table1[[#This Row],[INVENTROY SIZING]]&lt;0,Table1[[#This Row],[Lead Time (days)]]&lt;30),TRUE,FALSE)</f>
        <v>0</v>
      </c>
      <c r="V1462" s="28">
        <v>1</v>
      </c>
      <c r="W1462" s="28">
        <f>1.65+SQRT((30)*Table1[[#This Row],[Demand variability (COV)]])+(V1462*Table1[[#This Row],[APU
(units)]])^2</f>
        <v>63510.424934554525</v>
      </c>
      <c r="X1462" s="28">
        <f>(Table1[[#This Row],[INVENTORY IN UNITS ON HAND]]-W1462)*Table1[[#This Row],[Std. Price ($)]]</f>
        <v>-544412.74214633729</v>
      </c>
      <c r="Y1462" s="28">
        <v>0.76</v>
      </c>
      <c r="Z1462" s="28">
        <v>46</v>
      </c>
    </row>
    <row r="1463" spans="1:26" x14ac:dyDescent="0.15">
      <c r="A1463" s="31">
        <v>73771.960703263452</v>
      </c>
      <c r="B1463" s="32">
        <v>9.6684755000000013</v>
      </c>
      <c r="C1463" s="32">
        <v>2524.2674756183083</v>
      </c>
      <c r="D1463" s="32">
        <f>C1463/Table1[[#This Row],[Std. Price ($)]]</f>
        <v>261.08226427406345</v>
      </c>
      <c r="E1463" s="28">
        <v>300</v>
      </c>
      <c r="F1463" s="28">
        <f>Table1[[#This Row],[APU
(units)]]*(1+Table1[[#This Row],[APU Trend]])^0</f>
        <v>300</v>
      </c>
      <c r="G1463" s="28">
        <f>Table1[[#This Row],[APU
(units)]]*(1+Table1[[#This Row],[APU Trend]])^1</f>
        <v>360</v>
      </c>
      <c r="H1463" s="28">
        <f>Table1[[#This Row],[APU
(units)]]*(1+Table1[[#This Row],[APU Trend]])^2</f>
        <v>432</v>
      </c>
      <c r="I1463" s="55">
        <f>Table1[[#This Row],[APU
(units)]]*(1+Table1[[#This Row],[APU Trend]])^3</f>
        <v>518.4</v>
      </c>
      <c r="J1463" s="55">
        <f>Table1[[#This Row],[APU
(units)]]*(1+Table1[[#This Row],[APU Trend]])^4</f>
        <v>622.07999999999993</v>
      </c>
      <c r="K1463" s="55">
        <f>Table1[[#This Row],[APU
(units)]]*(1+Table1[[#This Row],[APU Trend]])^5</f>
        <v>746.49599999999998</v>
      </c>
      <c r="L1463" s="55">
        <f>Table1[[#This Row],[APU
(units)]]*(1+Table1[[#This Row],[APU Trend]])^6</f>
        <v>895.79519999999991</v>
      </c>
      <c r="M1463" s="55">
        <f>Table1[[#This Row],[APU
(units)]]*(1+Table1[[#This Row],[APU Trend]])^7</f>
        <v>1074.9542399999998</v>
      </c>
      <c r="N1463" s="55">
        <f>Table1[[#This Row],[APU
(units)]]*(1+Table1[[#This Row],[APU Trend]])^8</f>
        <v>1289.9450879999997</v>
      </c>
      <c r="O1463" s="55">
        <f>Table1[[#This Row],[APU
(units)]]*(1+Table1[[#This Row],[APU Trend]])^9</f>
        <v>1547.9341055999998</v>
      </c>
      <c r="P1463" s="55">
        <f>Table1[[#This Row],[APU
(units)]]*(1+Table1[[#This Row],[APU Trend]])^10</f>
        <v>1857.5209267199998</v>
      </c>
      <c r="Q1463" s="55">
        <f>Table1[[#This Row],[APU
(units)]]*(1+Table1[[#This Row],[APU Trend]])^11</f>
        <v>2229.0251120639996</v>
      </c>
      <c r="R1463" s="55">
        <f>SUM(Table1[[#This Row],[Oct]:[September]])</f>
        <v>11874.150672383999</v>
      </c>
      <c r="S1463" s="55">
        <f>Table1[[#This Row],[On-Hand Stock ($)]]*Table1[[#This Row],[APU Trend]]</f>
        <v>504.85349512366167</v>
      </c>
      <c r="T1463" s="87">
        <v>0.2</v>
      </c>
      <c r="U1463" s="87" t="b">
        <f>IF(AND(Table1[[#This Row],[INVENTROY SIZING]]&lt;0,Table1[[#This Row],[Lead Time (days)]]&lt;30),TRUE,FALSE)</f>
        <v>0</v>
      </c>
      <c r="V1463" s="28">
        <v>0.82</v>
      </c>
      <c r="W1463" s="28">
        <f>1.65+SQRT((30)*Table1[[#This Row],[Demand variability (COV)]])+(V1463*Table1[[#This Row],[APU
(units)]])^2</f>
        <v>60522.729370039662</v>
      </c>
      <c r="X1463" s="28">
        <f>(Table1[[#This Row],[INVENTORY IN UNITS ON HAND]]-W1463)*Table1[[#This Row],[Std. Price ($)]]</f>
        <v>-582638.2586317407</v>
      </c>
      <c r="Y1463" s="28">
        <v>0.86</v>
      </c>
      <c r="Z1463" s="28">
        <v>23</v>
      </c>
    </row>
    <row r="1464" spans="1:26" x14ac:dyDescent="0.15">
      <c r="A1464" s="31">
        <v>18379.254479828687</v>
      </c>
      <c r="B1464" s="32">
        <v>7.7307254999999993</v>
      </c>
      <c r="C1464" s="32">
        <v>4026.7990770750157</v>
      </c>
      <c r="D1464" s="32">
        <f>C1464/Table1[[#This Row],[Std. Price ($)]]</f>
        <v>520.88242909090695</v>
      </c>
      <c r="E1464" s="28">
        <v>228</v>
      </c>
      <c r="F1464" s="28">
        <f>Table1[[#This Row],[APU
(units)]]*(1+Table1[[#This Row],[APU Trend]])^0</f>
        <v>228</v>
      </c>
      <c r="G1464" s="28">
        <f>Table1[[#This Row],[APU
(units)]]*(1+Table1[[#This Row],[APU Trend]])^1</f>
        <v>68.400000000000006</v>
      </c>
      <c r="H1464" s="28">
        <f>Table1[[#This Row],[APU
(units)]]*(1+Table1[[#This Row],[APU Trend]])^2</f>
        <v>20.520000000000007</v>
      </c>
      <c r="I1464" s="55">
        <f>Table1[[#This Row],[APU
(units)]]*(1+Table1[[#This Row],[APU Trend]])^3</f>
        <v>6.1560000000000024</v>
      </c>
      <c r="J1464" s="55">
        <f>Table1[[#This Row],[APU
(units)]]*(1+Table1[[#This Row],[APU Trend]])^4</f>
        <v>1.8468000000000011</v>
      </c>
      <c r="K1464" s="55">
        <f>Table1[[#This Row],[APU
(units)]]*(1+Table1[[#This Row],[APU Trend]])^5</f>
        <v>0.55404000000000031</v>
      </c>
      <c r="L1464" s="55">
        <f>Table1[[#This Row],[APU
(units)]]*(1+Table1[[#This Row],[APU Trend]])^6</f>
        <v>0.16621200000000014</v>
      </c>
      <c r="M1464" s="55">
        <f>Table1[[#This Row],[APU
(units)]]*(1+Table1[[#This Row],[APU Trend]])^7</f>
        <v>4.986360000000005E-2</v>
      </c>
      <c r="N1464" s="55">
        <f>Table1[[#This Row],[APU
(units)]]*(1+Table1[[#This Row],[APU Trend]])^8</f>
        <v>1.4959080000000017E-2</v>
      </c>
      <c r="O1464" s="55">
        <f>Table1[[#This Row],[APU
(units)]]*(1+Table1[[#This Row],[APU Trend]])^9</f>
        <v>4.4877240000000054E-3</v>
      </c>
      <c r="P1464" s="55">
        <f>Table1[[#This Row],[APU
(units)]]*(1+Table1[[#This Row],[APU Trend]])^10</f>
        <v>1.3463172000000017E-3</v>
      </c>
      <c r="Q1464" s="55">
        <f>Table1[[#This Row],[APU
(units)]]*(1+Table1[[#This Row],[APU Trend]])^11</f>
        <v>4.0389516000000059E-4</v>
      </c>
      <c r="R1464" s="55">
        <f>SUM(Table1[[#This Row],[Oct]:[September]])</f>
        <v>325.71411261635984</v>
      </c>
      <c r="S1464" s="55">
        <f>Table1[[#This Row],[On-Hand Stock ($)]]*Table1[[#This Row],[APU Trend]]</f>
        <v>-2818.759353952511</v>
      </c>
      <c r="T1464" s="87">
        <v>-0.7</v>
      </c>
      <c r="U1464" s="87" t="b">
        <f>IF(AND(Table1[[#This Row],[INVENTROY SIZING]]&lt;0,Table1[[#This Row],[Lead Time (days)]]&lt;30),TRUE,FALSE)</f>
        <v>0</v>
      </c>
      <c r="V1464" s="28">
        <v>1</v>
      </c>
      <c r="W1464" s="28">
        <f>1.65+SQRT((30)*Table1[[#This Row],[Demand variability (COV)]])+(V1464*Table1[[#This Row],[APU
(units)]])^2</f>
        <v>51991.549152481501</v>
      </c>
      <c r="X1464" s="28">
        <f>(Table1[[#This Row],[INVENTORY IN UNITS ON HAND]]-W1464)*Table1[[#This Row],[Std. Price ($)]]</f>
        <v>-397905.59574051702</v>
      </c>
      <c r="Y1464" s="28">
        <v>1.1599999999999999</v>
      </c>
      <c r="Z1464" s="28">
        <v>46</v>
      </c>
    </row>
    <row r="1465" spans="1:26" x14ac:dyDescent="0.15">
      <c r="A1465" s="31">
        <v>75465.740892161193</v>
      </c>
      <c r="B1465" s="32">
        <v>10.0246213</v>
      </c>
      <c r="C1465" s="32">
        <v>922.67339436068016</v>
      </c>
      <c r="D1465" s="32">
        <f>C1465/Table1[[#This Row],[Std. Price ($)]]</f>
        <v>92.040723210230411</v>
      </c>
      <c r="E1465" s="28">
        <v>228</v>
      </c>
      <c r="F1465" s="28">
        <f>Table1[[#This Row],[APU
(units)]]*(1+Table1[[#This Row],[APU Trend]])^0</f>
        <v>228</v>
      </c>
      <c r="G1465" s="28">
        <f>Table1[[#This Row],[APU
(units)]]*(1+Table1[[#This Row],[APU Trend]])^1</f>
        <v>91.2</v>
      </c>
      <c r="H1465" s="28">
        <f>Table1[[#This Row],[APU
(units)]]*(1+Table1[[#This Row],[APU Trend]])^2</f>
        <v>36.480000000000004</v>
      </c>
      <c r="I1465" s="55">
        <f>Table1[[#This Row],[APU
(units)]]*(1+Table1[[#This Row],[APU Trend]])^3</f>
        <v>14.592000000000004</v>
      </c>
      <c r="J1465" s="55">
        <f>Table1[[#This Row],[APU
(units)]]*(1+Table1[[#This Row],[APU Trend]])^4</f>
        <v>5.8368000000000029</v>
      </c>
      <c r="K1465" s="55">
        <f>Table1[[#This Row],[APU
(units)]]*(1+Table1[[#This Row],[APU Trend]])^5</f>
        <v>2.3347200000000012</v>
      </c>
      <c r="L1465" s="55">
        <f>Table1[[#This Row],[APU
(units)]]*(1+Table1[[#This Row],[APU Trend]])^6</f>
        <v>0.9338880000000005</v>
      </c>
      <c r="M1465" s="55">
        <f>Table1[[#This Row],[APU
(units)]]*(1+Table1[[#This Row],[APU Trend]])^7</f>
        <v>0.37355520000000025</v>
      </c>
      <c r="N1465" s="55">
        <f>Table1[[#This Row],[APU
(units)]]*(1+Table1[[#This Row],[APU Trend]])^8</f>
        <v>0.14942208000000012</v>
      </c>
      <c r="O1465" s="55">
        <f>Table1[[#This Row],[APU
(units)]]*(1+Table1[[#This Row],[APU Trend]])^9</f>
        <v>5.9768832000000056E-2</v>
      </c>
      <c r="P1465" s="55">
        <f>Table1[[#This Row],[APU
(units)]]*(1+Table1[[#This Row],[APU Trend]])^10</f>
        <v>2.3907532800000027E-2</v>
      </c>
      <c r="Q1465" s="55">
        <f>Table1[[#This Row],[APU
(units)]]*(1+Table1[[#This Row],[APU Trend]])^11</f>
        <v>9.5630131200000103E-3</v>
      </c>
      <c r="R1465" s="55">
        <f>SUM(Table1[[#This Row],[Oct]:[September]])</f>
        <v>379.99362465792001</v>
      </c>
      <c r="S1465" s="55">
        <f>Table1[[#This Row],[On-Hand Stock ($)]]*Table1[[#This Row],[APU Trend]]</f>
        <v>-553.60403661640805</v>
      </c>
      <c r="T1465" s="87">
        <v>-0.6</v>
      </c>
      <c r="U1465" s="87" t="b">
        <f>IF(AND(Table1[[#This Row],[INVENTROY SIZING]]&lt;0,Table1[[#This Row],[Lead Time (days)]]&lt;30),TRUE,FALSE)</f>
        <v>1</v>
      </c>
      <c r="V1465" s="28">
        <v>0.85</v>
      </c>
      <c r="W1465" s="28">
        <f>1.65+SQRT((30)*Table1[[#This Row],[Demand variability (COV)]])+(V1465*Table1[[#This Row],[APU
(units)]])^2</f>
        <v>37564.402771730565</v>
      </c>
      <c r="X1465" s="28">
        <f>(Table1[[#This Row],[INVENTORY IN UNITS ON HAND]]-W1465)*Table1[[#This Row],[Std. Price ($)]]</f>
        <v>-375646.2387529086</v>
      </c>
      <c r="Y1465" s="28">
        <v>0.62</v>
      </c>
      <c r="Z1465" s="28">
        <v>12</v>
      </c>
    </row>
    <row r="1466" spans="1:26" x14ac:dyDescent="0.15">
      <c r="A1466" s="31">
        <v>40053.722233320012</v>
      </c>
      <c r="B1466" s="32">
        <v>18.861867600000004</v>
      </c>
      <c r="C1466" s="32">
        <v>882.93648637748311</v>
      </c>
      <c r="D1466" s="32">
        <f>C1466/Table1[[#This Row],[Std. Price ($)]]</f>
        <v>46.810660805268455</v>
      </c>
      <c r="E1466" s="28">
        <v>340</v>
      </c>
      <c r="F1466" s="28">
        <f>Table1[[#This Row],[APU
(units)]]*(1+Table1[[#This Row],[APU Trend]])^0</f>
        <v>340</v>
      </c>
      <c r="G1466" s="28">
        <f>Table1[[#This Row],[APU
(units)]]*(1+Table1[[#This Row],[APU Trend]])^1</f>
        <v>204</v>
      </c>
      <c r="H1466" s="28">
        <f>Table1[[#This Row],[APU
(units)]]*(1+Table1[[#This Row],[APU Trend]])^2</f>
        <v>122.39999999999999</v>
      </c>
      <c r="I1466" s="55">
        <f>Table1[[#This Row],[APU
(units)]]*(1+Table1[[#This Row],[APU Trend]])^3</f>
        <v>73.44</v>
      </c>
      <c r="J1466" s="55">
        <f>Table1[[#This Row],[APU
(units)]]*(1+Table1[[#This Row],[APU Trend]])^4</f>
        <v>44.064</v>
      </c>
      <c r="K1466" s="55">
        <f>Table1[[#This Row],[APU
(units)]]*(1+Table1[[#This Row],[APU Trend]])^5</f>
        <v>26.438399999999998</v>
      </c>
      <c r="L1466" s="55">
        <f>Table1[[#This Row],[APU
(units)]]*(1+Table1[[#This Row],[APU Trend]])^6</f>
        <v>15.863039999999998</v>
      </c>
      <c r="M1466" s="55">
        <f>Table1[[#This Row],[APU
(units)]]*(1+Table1[[#This Row],[APU Trend]])^7</f>
        <v>9.5178239999999992</v>
      </c>
      <c r="N1466" s="55">
        <f>Table1[[#This Row],[APU
(units)]]*(1+Table1[[#This Row],[APU Trend]])^8</f>
        <v>5.7106943999999995</v>
      </c>
      <c r="O1466" s="55">
        <f>Table1[[#This Row],[APU
(units)]]*(1+Table1[[#This Row],[APU Trend]])^9</f>
        <v>3.4264166399999998</v>
      </c>
      <c r="P1466" s="55">
        <f>Table1[[#This Row],[APU
(units)]]*(1+Table1[[#This Row],[APU Trend]])^10</f>
        <v>2.0558499839999995</v>
      </c>
      <c r="Q1466" s="55">
        <f>Table1[[#This Row],[APU
(units)]]*(1+Table1[[#This Row],[APU Trend]])^11</f>
        <v>1.2335099903999998</v>
      </c>
      <c r="R1466" s="55">
        <f>SUM(Table1[[#This Row],[Oct]:[September]])</f>
        <v>848.14973501439977</v>
      </c>
      <c r="S1466" s="55">
        <f>Table1[[#This Row],[On-Hand Stock ($)]]*Table1[[#This Row],[APU Trend]]</f>
        <v>-353.17459455099328</v>
      </c>
      <c r="T1466" s="87">
        <v>-0.4</v>
      </c>
      <c r="U1466" s="87" t="b">
        <f>IF(AND(Table1[[#This Row],[INVENTROY SIZING]]&lt;0,Table1[[#This Row],[Lead Time (days)]]&lt;30),TRUE,FALSE)</f>
        <v>1</v>
      </c>
      <c r="V1466" s="28">
        <v>0.95</v>
      </c>
      <c r="W1466" s="28">
        <f>1.65+SQRT((30)*Table1[[#This Row],[Demand variability (COV)]])+(V1466*Table1[[#This Row],[APU
(units)]])^2</f>
        <v>104334.71201920231</v>
      </c>
      <c r="X1466" s="28">
        <f>(Table1[[#This Row],[INVENTORY IN UNITS ON HAND]]-W1466)*Table1[[#This Row],[Std. Price ($)]]</f>
        <v>-1967064.5877039458</v>
      </c>
      <c r="Y1466" s="28">
        <v>0.55000000000000004</v>
      </c>
      <c r="Z1466" s="28">
        <v>5</v>
      </c>
    </row>
    <row r="1467" spans="1:26" x14ac:dyDescent="0.15">
      <c r="A1467" s="31">
        <v>59245.084098267616</v>
      </c>
      <c r="B1467" s="32">
        <v>18.920013900000001</v>
      </c>
      <c r="C1467" s="32">
        <v>3876.491327631381</v>
      </c>
      <c r="D1467" s="32">
        <f>C1467/Table1[[#This Row],[Std. Price ($)]]</f>
        <v>204.88839744622919</v>
      </c>
      <c r="E1467" s="28">
        <v>196</v>
      </c>
      <c r="F1467" s="28">
        <f>Table1[[#This Row],[APU
(units)]]*(1+Table1[[#This Row],[APU Trend]])^0</f>
        <v>196</v>
      </c>
      <c r="G1467" s="28">
        <f>Table1[[#This Row],[APU
(units)]]*(1+Table1[[#This Row],[APU Trend]])^1</f>
        <v>294</v>
      </c>
      <c r="H1467" s="28">
        <f>Table1[[#This Row],[APU
(units)]]*(1+Table1[[#This Row],[APU Trend]])^2</f>
        <v>441</v>
      </c>
      <c r="I1467" s="55">
        <f>Table1[[#This Row],[APU
(units)]]*(1+Table1[[#This Row],[APU Trend]])^3</f>
        <v>661.5</v>
      </c>
      <c r="J1467" s="55">
        <f>Table1[[#This Row],[APU
(units)]]*(1+Table1[[#This Row],[APU Trend]])^4</f>
        <v>992.25</v>
      </c>
      <c r="K1467" s="55">
        <f>Table1[[#This Row],[APU
(units)]]*(1+Table1[[#This Row],[APU Trend]])^5</f>
        <v>1488.375</v>
      </c>
      <c r="L1467" s="55">
        <f>Table1[[#This Row],[APU
(units)]]*(1+Table1[[#This Row],[APU Trend]])^6</f>
        <v>2232.5625</v>
      </c>
      <c r="M1467" s="55">
        <f>Table1[[#This Row],[APU
(units)]]*(1+Table1[[#This Row],[APU Trend]])^7</f>
        <v>3348.84375</v>
      </c>
      <c r="N1467" s="55">
        <f>Table1[[#This Row],[APU
(units)]]*(1+Table1[[#This Row],[APU Trend]])^8</f>
        <v>5023.265625</v>
      </c>
      <c r="O1467" s="55">
        <f>Table1[[#This Row],[APU
(units)]]*(1+Table1[[#This Row],[APU Trend]])^9</f>
        <v>7534.8984375</v>
      </c>
      <c r="P1467" s="55">
        <f>Table1[[#This Row],[APU
(units)]]*(1+Table1[[#This Row],[APU Trend]])^10</f>
        <v>11302.34765625</v>
      </c>
      <c r="Q1467" s="55">
        <f>Table1[[#This Row],[APU
(units)]]*(1+Table1[[#This Row],[APU Trend]])^11</f>
        <v>16953.521484375</v>
      </c>
      <c r="R1467" s="55">
        <f>SUM(Table1[[#This Row],[Oct]:[September]])</f>
        <v>50468.564453125</v>
      </c>
      <c r="S1467" s="55">
        <f>Table1[[#This Row],[On-Hand Stock ($)]]*Table1[[#This Row],[APU Trend]]</f>
        <v>1938.2456638156905</v>
      </c>
      <c r="T1467" s="87">
        <v>0.5</v>
      </c>
      <c r="U1467" s="87" t="b">
        <f>IF(AND(Table1[[#This Row],[INVENTROY SIZING]]&lt;0,Table1[[#This Row],[Lead Time (days)]]&lt;30),TRUE,FALSE)</f>
        <v>0</v>
      </c>
      <c r="V1467" s="28">
        <v>0.7</v>
      </c>
      <c r="W1467" s="28">
        <f>1.65+SQRT((30)*Table1[[#This Row],[Demand variability (COV)]])+(V1467*Table1[[#This Row],[APU
(units)]])^2</f>
        <v>18831.208391382195</v>
      </c>
      <c r="X1467" s="28">
        <f>(Table1[[#This Row],[INVENTORY IN UNITS ON HAND]]-W1467)*Table1[[#This Row],[Std. Price ($)]]</f>
        <v>-352410.23319111642</v>
      </c>
      <c r="Y1467" s="28">
        <v>1.0900000000000001</v>
      </c>
      <c r="Z1467" s="28">
        <v>23</v>
      </c>
    </row>
    <row r="1468" spans="1:26" x14ac:dyDescent="0.15">
      <c r="A1468" s="31">
        <v>27126.644617734051</v>
      </c>
      <c r="B1468" s="32">
        <v>52.883635500000004</v>
      </c>
      <c r="C1468" s="32">
        <v>12519.909794641835</v>
      </c>
      <c r="D1468" s="32">
        <f>C1468/Table1[[#This Row],[Std. Price ($)]]</f>
        <v>236.74449905475643</v>
      </c>
      <c r="E1468" s="28">
        <v>332</v>
      </c>
      <c r="F1468" s="28">
        <f>Table1[[#This Row],[APU
(units)]]*(1+Table1[[#This Row],[APU Trend]])^0</f>
        <v>332</v>
      </c>
      <c r="G1468" s="28">
        <f>Table1[[#This Row],[APU
(units)]]*(1+Table1[[#This Row],[APU Trend]])^1</f>
        <v>99.600000000000009</v>
      </c>
      <c r="H1468" s="28">
        <f>Table1[[#This Row],[APU
(units)]]*(1+Table1[[#This Row],[APU Trend]])^2</f>
        <v>29.88000000000001</v>
      </c>
      <c r="I1468" s="55">
        <f>Table1[[#This Row],[APU
(units)]]*(1+Table1[[#This Row],[APU Trend]])^3</f>
        <v>8.964000000000004</v>
      </c>
      <c r="J1468" s="55">
        <f>Table1[[#This Row],[APU
(units)]]*(1+Table1[[#This Row],[APU Trend]])^4</f>
        <v>2.6892000000000014</v>
      </c>
      <c r="K1468" s="55">
        <f>Table1[[#This Row],[APU
(units)]]*(1+Table1[[#This Row],[APU Trend]])^5</f>
        <v>0.80676000000000059</v>
      </c>
      <c r="L1468" s="55">
        <f>Table1[[#This Row],[APU
(units)]]*(1+Table1[[#This Row],[APU Trend]])^6</f>
        <v>0.24202800000000019</v>
      </c>
      <c r="M1468" s="55">
        <f>Table1[[#This Row],[APU
(units)]]*(1+Table1[[#This Row],[APU Trend]])^7</f>
        <v>7.2608400000000073E-2</v>
      </c>
      <c r="N1468" s="55">
        <f>Table1[[#This Row],[APU
(units)]]*(1+Table1[[#This Row],[APU Trend]])^8</f>
        <v>2.1782520000000024E-2</v>
      </c>
      <c r="O1468" s="55">
        <f>Table1[[#This Row],[APU
(units)]]*(1+Table1[[#This Row],[APU Trend]])^9</f>
        <v>6.5347560000000079E-3</v>
      </c>
      <c r="P1468" s="55">
        <f>Table1[[#This Row],[APU
(units)]]*(1+Table1[[#This Row],[APU Trend]])^10</f>
        <v>1.9604268000000024E-3</v>
      </c>
      <c r="Q1468" s="55">
        <f>Table1[[#This Row],[APU
(units)]]*(1+Table1[[#This Row],[APU Trend]])^11</f>
        <v>5.8812804000000086E-4</v>
      </c>
      <c r="R1468" s="55">
        <f>SUM(Table1[[#This Row],[Oct]:[September]])</f>
        <v>474.28546223084004</v>
      </c>
      <c r="S1468" s="55">
        <f>Table1[[#This Row],[On-Hand Stock ($)]]*Table1[[#This Row],[APU Trend]]</f>
        <v>-8763.9368562492837</v>
      </c>
      <c r="T1468" s="87">
        <v>-0.7</v>
      </c>
      <c r="U1468" s="87" t="b">
        <f>IF(AND(Table1[[#This Row],[INVENTROY SIZING]]&lt;0,Table1[[#This Row],[Lead Time (days)]]&lt;30),TRUE,FALSE)</f>
        <v>1</v>
      </c>
      <c r="V1468" s="28">
        <v>0.7</v>
      </c>
      <c r="W1468" s="28">
        <f>1.65+SQRT((30)*Table1[[#This Row],[Demand variability (COV)]])+(V1468*Table1[[#This Row],[APU
(units)]])^2</f>
        <v>54016.089743582706</v>
      </c>
      <c r="X1468" s="28">
        <f>(Table1[[#This Row],[INVENTORY IN UNITS ON HAND]]-W1468)*Table1[[#This Row],[Std. Price ($)]]</f>
        <v>-2844047.2913402747</v>
      </c>
      <c r="Y1468" s="28">
        <v>0.73</v>
      </c>
      <c r="Z1468" s="28">
        <v>23</v>
      </c>
    </row>
    <row r="1469" spans="1:26" x14ac:dyDescent="0.15">
      <c r="A1469" s="31">
        <v>85753.584120985266</v>
      </c>
      <c r="B1469" s="32">
        <v>62.191517000000005</v>
      </c>
      <c r="C1469" s="32">
        <v>23248.072695104955</v>
      </c>
      <c r="D1469" s="32">
        <f>C1469/Table1[[#This Row],[Std. Price ($)]]</f>
        <v>373.81420837676228</v>
      </c>
      <c r="E1469" s="28">
        <v>414</v>
      </c>
      <c r="F1469" s="28">
        <f>Table1[[#This Row],[APU
(units)]]*(1+Table1[[#This Row],[APU Trend]])^0</f>
        <v>414</v>
      </c>
      <c r="G1469" s="28">
        <f>Table1[[#This Row],[APU
(units)]]*(1+Table1[[#This Row],[APU Trend]])^1</f>
        <v>248.39999999999998</v>
      </c>
      <c r="H1469" s="28">
        <f>Table1[[#This Row],[APU
(units)]]*(1+Table1[[#This Row],[APU Trend]])^2</f>
        <v>149.04</v>
      </c>
      <c r="I1469" s="55">
        <f>Table1[[#This Row],[APU
(units)]]*(1+Table1[[#This Row],[APU Trend]])^3</f>
        <v>89.423999999999992</v>
      </c>
      <c r="J1469" s="55">
        <f>Table1[[#This Row],[APU
(units)]]*(1+Table1[[#This Row],[APU Trend]])^4</f>
        <v>53.654399999999995</v>
      </c>
      <c r="K1469" s="55">
        <f>Table1[[#This Row],[APU
(units)]]*(1+Table1[[#This Row],[APU Trend]])^5</f>
        <v>32.192639999999997</v>
      </c>
      <c r="L1469" s="55">
        <f>Table1[[#This Row],[APU
(units)]]*(1+Table1[[#This Row],[APU Trend]])^6</f>
        <v>19.315583999999998</v>
      </c>
      <c r="M1469" s="55">
        <f>Table1[[#This Row],[APU
(units)]]*(1+Table1[[#This Row],[APU Trend]])^7</f>
        <v>11.589350399999999</v>
      </c>
      <c r="N1469" s="55">
        <f>Table1[[#This Row],[APU
(units)]]*(1+Table1[[#This Row],[APU Trend]])^8</f>
        <v>6.9536102399999988</v>
      </c>
      <c r="O1469" s="55">
        <f>Table1[[#This Row],[APU
(units)]]*(1+Table1[[#This Row],[APU Trend]])^9</f>
        <v>4.1721661439999993</v>
      </c>
      <c r="P1469" s="55">
        <f>Table1[[#This Row],[APU
(units)]]*(1+Table1[[#This Row],[APU Trend]])^10</f>
        <v>2.5032996863999997</v>
      </c>
      <c r="Q1469" s="55">
        <f>Table1[[#This Row],[APU
(units)]]*(1+Table1[[#This Row],[APU Trend]])^11</f>
        <v>1.5019798118399998</v>
      </c>
      <c r="R1469" s="55">
        <f>SUM(Table1[[#This Row],[Oct]:[September]])</f>
        <v>1032.7470302822398</v>
      </c>
      <c r="S1469" s="55">
        <f>Table1[[#This Row],[On-Hand Stock ($)]]*Table1[[#This Row],[APU Trend]]</f>
        <v>-9299.2290780419826</v>
      </c>
      <c r="T1469" s="87">
        <v>-0.4</v>
      </c>
      <c r="U1469" s="87" t="b">
        <f>IF(AND(Table1[[#This Row],[INVENTROY SIZING]]&lt;0,Table1[[#This Row],[Lead Time (days)]]&lt;30),TRUE,FALSE)</f>
        <v>0</v>
      </c>
      <c r="V1469" s="28">
        <v>0.7</v>
      </c>
      <c r="W1469" s="28">
        <f>1.65+SQRT((30)*Table1[[#This Row],[Demand variability (COV)]])+(V1469*Table1[[#This Row],[APU
(units)]])^2</f>
        <v>83990.206635916227</v>
      </c>
      <c r="X1469" s="28">
        <f>(Table1[[#This Row],[INVENTORY IN UNITS ON HAND]]-W1469)*Table1[[#This Row],[Std. Price ($)]]</f>
        <v>-5200230.2911359929</v>
      </c>
      <c r="Y1469" s="28">
        <v>0.68</v>
      </c>
      <c r="Z1469" s="28">
        <v>31</v>
      </c>
    </row>
    <row r="1470" spans="1:26" x14ac:dyDescent="0.15">
      <c r="A1470" s="31">
        <v>18353.49057330604</v>
      </c>
      <c r="B1470" s="32">
        <v>28.825131800000001</v>
      </c>
      <c r="C1470" s="32">
        <v>9177.1541560135047</v>
      </c>
      <c r="D1470" s="32">
        <f>C1470/Table1[[#This Row],[Std. Price ($)]]</f>
        <v>318.37336320569761</v>
      </c>
      <c r="E1470" s="28">
        <v>406</v>
      </c>
      <c r="F1470" s="28">
        <f>Table1[[#This Row],[APU
(units)]]*(1+Table1[[#This Row],[APU Trend]])^0</f>
        <v>406</v>
      </c>
      <c r="G1470" s="28">
        <f>Table1[[#This Row],[APU
(units)]]*(1+Table1[[#This Row],[APU Trend]])^1</f>
        <v>487.2</v>
      </c>
      <c r="H1470" s="28">
        <f>Table1[[#This Row],[APU
(units)]]*(1+Table1[[#This Row],[APU Trend]])^2</f>
        <v>584.64</v>
      </c>
      <c r="I1470" s="55">
        <f>Table1[[#This Row],[APU
(units)]]*(1+Table1[[#This Row],[APU Trend]])^3</f>
        <v>701.56799999999998</v>
      </c>
      <c r="J1470" s="55">
        <f>Table1[[#This Row],[APU
(units)]]*(1+Table1[[#This Row],[APU Trend]])^4</f>
        <v>841.88159999999993</v>
      </c>
      <c r="K1470" s="55">
        <f>Table1[[#This Row],[APU
(units)]]*(1+Table1[[#This Row],[APU Trend]])^5</f>
        <v>1010.2579199999999</v>
      </c>
      <c r="L1470" s="55">
        <f>Table1[[#This Row],[APU
(units)]]*(1+Table1[[#This Row],[APU Trend]])^6</f>
        <v>1212.3095039999998</v>
      </c>
      <c r="M1470" s="55">
        <f>Table1[[#This Row],[APU
(units)]]*(1+Table1[[#This Row],[APU Trend]])^7</f>
        <v>1454.7714047999998</v>
      </c>
      <c r="N1470" s="55">
        <f>Table1[[#This Row],[APU
(units)]]*(1+Table1[[#This Row],[APU Trend]])^8</f>
        <v>1745.7256857599998</v>
      </c>
      <c r="O1470" s="55">
        <f>Table1[[#This Row],[APU
(units)]]*(1+Table1[[#This Row],[APU Trend]])^9</f>
        <v>2094.8708229119998</v>
      </c>
      <c r="P1470" s="55">
        <f>Table1[[#This Row],[APU
(units)]]*(1+Table1[[#This Row],[APU Trend]])^10</f>
        <v>2513.8449874943994</v>
      </c>
      <c r="Q1470" s="55">
        <f>Table1[[#This Row],[APU
(units)]]*(1+Table1[[#This Row],[APU Trend]])^11</f>
        <v>3016.6139849932797</v>
      </c>
      <c r="R1470" s="55">
        <f>SUM(Table1[[#This Row],[Oct]:[September]])</f>
        <v>16069.68390995968</v>
      </c>
      <c r="S1470" s="55">
        <f>Table1[[#This Row],[On-Hand Stock ($)]]*Table1[[#This Row],[APU Trend]]</f>
        <v>1835.430831202701</v>
      </c>
      <c r="T1470" s="87">
        <v>0.2</v>
      </c>
      <c r="U1470" s="87" t="b">
        <f>IF(AND(Table1[[#This Row],[INVENTROY SIZING]]&lt;0,Table1[[#This Row],[Lead Time (days)]]&lt;30),TRUE,FALSE)</f>
        <v>0</v>
      </c>
      <c r="V1470" s="28">
        <v>0.85</v>
      </c>
      <c r="W1470" s="28">
        <f>1.65+SQRT((30)*Table1[[#This Row],[Demand variability (COV)]])+(V1470*Table1[[#This Row],[APU
(units)]])^2</f>
        <v>119100.67996015918</v>
      </c>
      <c r="X1470" s="28">
        <f>(Table1[[#This Row],[INVENTORY IN UNITS ON HAND]]-W1470)*Table1[[#This Row],[Std. Price ($)]]</f>
        <v>-3423915.6431651935</v>
      </c>
      <c r="Y1470" s="28">
        <v>0.84</v>
      </c>
      <c r="Z1470" s="28">
        <v>23</v>
      </c>
    </row>
    <row r="1471" spans="1:26" x14ac:dyDescent="0.15">
      <c r="A1471" s="31">
        <v>64862.27060623726</v>
      </c>
      <c r="B1471" s="32">
        <v>61.853458400000008</v>
      </c>
      <c r="C1471" s="32">
        <v>3373.5325585234737</v>
      </c>
      <c r="D1471" s="32">
        <f>C1471/Table1[[#This Row],[Std. Price ($)]]</f>
        <v>54.540726513741276</v>
      </c>
      <c r="E1471" s="28">
        <v>380</v>
      </c>
      <c r="F1471" s="28">
        <f>Table1[[#This Row],[APU
(units)]]*(1+Table1[[#This Row],[APU Trend]])^0</f>
        <v>380</v>
      </c>
      <c r="G1471" s="28">
        <f>Table1[[#This Row],[APU
(units)]]*(1+Table1[[#This Row],[APU Trend]])^1</f>
        <v>684</v>
      </c>
      <c r="H1471" s="28">
        <f>Table1[[#This Row],[APU
(units)]]*(1+Table1[[#This Row],[APU Trend]])^2</f>
        <v>1231.2</v>
      </c>
      <c r="I1471" s="55">
        <f>Table1[[#This Row],[APU
(units)]]*(1+Table1[[#This Row],[APU Trend]])^3</f>
        <v>2216.1600000000003</v>
      </c>
      <c r="J1471" s="55">
        <f>Table1[[#This Row],[APU
(units)]]*(1+Table1[[#This Row],[APU Trend]])^4</f>
        <v>3989.0880000000006</v>
      </c>
      <c r="K1471" s="55">
        <f>Table1[[#This Row],[APU
(units)]]*(1+Table1[[#This Row],[APU Trend]])^5</f>
        <v>7180.3584000000019</v>
      </c>
      <c r="L1471" s="55">
        <f>Table1[[#This Row],[APU
(units)]]*(1+Table1[[#This Row],[APU Trend]])^6</f>
        <v>12924.645120000005</v>
      </c>
      <c r="M1471" s="55">
        <f>Table1[[#This Row],[APU
(units)]]*(1+Table1[[#This Row],[APU Trend]])^7</f>
        <v>23264.361216000005</v>
      </c>
      <c r="N1471" s="55">
        <f>Table1[[#This Row],[APU
(units)]]*(1+Table1[[#This Row],[APU Trend]])^8</f>
        <v>41875.850188800017</v>
      </c>
      <c r="O1471" s="55">
        <f>Table1[[#This Row],[APU
(units)]]*(1+Table1[[#This Row],[APU Trend]])^9</f>
        <v>75376.530339840028</v>
      </c>
      <c r="P1471" s="55">
        <f>Table1[[#This Row],[APU
(units)]]*(1+Table1[[#This Row],[APU Trend]])^10</f>
        <v>135677.75461171207</v>
      </c>
      <c r="Q1471" s="55">
        <f>Table1[[#This Row],[APU
(units)]]*(1+Table1[[#This Row],[APU Trend]])^11</f>
        <v>244219.95830108173</v>
      </c>
      <c r="R1471" s="55">
        <f>SUM(Table1[[#This Row],[Oct]:[September]])</f>
        <v>549019.90617743391</v>
      </c>
      <c r="S1471" s="55">
        <f>Table1[[#This Row],[On-Hand Stock ($)]]*Table1[[#This Row],[APU Trend]]</f>
        <v>2698.8260468187791</v>
      </c>
      <c r="T1471" s="87">
        <v>0.8</v>
      </c>
      <c r="U1471" s="87" t="b">
        <f>IF(AND(Table1[[#This Row],[INVENTROY SIZING]]&lt;0,Table1[[#This Row],[Lead Time (days)]]&lt;30),TRUE,FALSE)</f>
        <v>0</v>
      </c>
      <c r="V1471" s="28">
        <v>0.82</v>
      </c>
      <c r="W1471" s="28">
        <f>1.65+SQRT((30)*Table1[[#This Row],[Demand variability (COV)]])+(V1471*Table1[[#This Row],[APU
(units)]])^2</f>
        <v>97100.381330722899</v>
      </c>
      <c r="X1471" s="28">
        <f>(Table1[[#This Row],[INVENTORY IN UNITS ON HAND]]-W1471)*Table1[[#This Row],[Std. Price ($)]]</f>
        <v>-6002620.8647054825</v>
      </c>
      <c r="Y1471" s="28">
        <v>0.57999999999999996</v>
      </c>
      <c r="Z1471" s="28">
        <v>6</v>
      </c>
    </row>
    <row r="1472" spans="1:26" x14ac:dyDescent="0.15">
      <c r="A1472" s="31">
        <v>17700.070714082551</v>
      </c>
      <c r="B1472" s="32">
        <v>6.3562225000000003</v>
      </c>
      <c r="C1472" s="32">
        <v>1255.7756688592501</v>
      </c>
      <c r="D1472" s="32">
        <f>C1472/Table1[[#This Row],[Std. Price ($)]]</f>
        <v>197.56634838683669</v>
      </c>
      <c r="E1472" s="28">
        <v>380</v>
      </c>
      <c r="F1472" s="28">
        <f>Table1[[#This Row],[APU
(units)]]*(1+Table1[[#This Row],[APU Trend]])^0</f>
        <v>380</v>
      </c>
      <c r="G1472" s="28">
        <f>Table1[[#This Row],[APU
(units)]]*(1+Table1[[#This Row],[APU Trend]])^1</f>
        <v>456</v>
      </c>
      <c r="H1472" s="28">
        <f>Table1[[#This Row],[APU
(units)]]*(1+Table1[[#This Row],[APU Trend]])^2</f>
        <v>547.19999999999993</v>
      </c>
      <c r="I1472" s="55">
        <f>Table1[[#This Row],[APU
(units)]]*(1+Table1[[#This Row],[APU Trend]])^3</f>
        <v>656.64</v>
      </c>
      <c r="J1472" s="55">
        <f>Table1[[#This Row],[APU
(units)]]*(1+Table1[[#This Row],[APU Trend]])^4</f>
        <v>787.96799999999996</v>
      </c>
      <c r="K1472" s="55">
        <f>Table1[[#This Row],[APU
(units)]]*(1+Table1[[#This Row],[APU Trend]])^5</f>
        <v>945.5616</v>
      </c>
      <c r="L1472" s="55">
        <f>Table1[[#This Row],[APU
(units)]]*(1+Table1[[#This Row],[APU Trend]])^6</f>
        <v>1134.67392</v>
      </c>
      <c r="M1472" s="55">
        <f>Table1[[#This Row],[APU
(units)]]*(1+Table1[[#This Row],[APU Trend]])^7</f>
        <v>1361.6087039999998</v>
      </c>
      <c r="N1472" s="55">
        <f>Table1[[#This Row],[APU
(units)]]*(1+Table1[[#This Row],[APU Trend]])^8</f>
        <v>1633.9304447999998</v>
      </c>
      <c r="O1472" s="55">
        <f>Table1[[#This Row],[APU
(units)]]*(1+Table1[[#This Row],[APU Trend]])^9</f>
        <v>1960.7165337599997</v>
      </c>
      <c r="P1472" s="55">
        <f>Table1[[#This Row],[APU
(units)]]*(1+Table1[[#This Row],[APU Trend]])^10</f>
        <v>2352.8598405119997</v>
      </c>
      <c r="Q1472" s="55">
        <f>Table1[[#This Row],[APU
(units)]]*(1+Table1[[#This Row],[APU Trend]])^11</f>
        <v>2823.4318086143994</v>
      </c>
      <c r="R1472" s="55">
        <f>SUM(Table1[[#This Row],[Oct]:[September]])</f>
        <v>15040.590851686398</v>
      </c>
      <c r="S1472" s="55">
        <f>Table1[[#This Row],[On-Hand Stock ($)]]*Table1[[#This Row],[APU Trend]]</f>
        <v>251.15513377185005</v>
      </c>
      <c r="T1472" s="87">
        <v>0.2</v>
      </c>
      <c r="U1472" s="87" t="b">
        <f>IF(AND(Table1[[#This Row],[INVENTROY SIZING]]&lt;0,Table1[[#This Row],[Lead Time (days)]]&lt;30),TRUE,FALSE)</f>
        <v>0</v>
      </c>
      <c r="V1472" s="28">
        <v>1</v>
      </c>
      <c r="W1472" s="28">
        <f>1.65+SQRT((30)*Table1[[#This Row],[Demand variability (COV)]])+(V1472*Table1[[#This Row],[APU
(units)]])^2</f>
        <v>144406.96036721894</v>
      </c>
      <c r="X1472" s="28">
        <f>(Table1[[#This Row],[INVENTORY IN UNITS ON HAND]]-W1472)*Table1[[#This Row],[Std. Price ($)]]</f>
        <v>-916626.99497386604</v>
      </c>
      <c r="Y1472" s="28">
        <v>0.94</v>
      </c>
      <c r="Z1472" s="28">
        <v>15</v>
      </c>
    </row>
    <row r="1473" spans="1:26" x14ac:dyDescent="0.15">
      <c r="A1473" s="31">
        <v>92841.773076878482</v>
      </c>
      <c r="B1473" s="32">
        <v>17.950913499999999</v>
      </c>
      <c r="C1473" s="32">
        <v>5521.9013656498491</v>
      </c>
      <c r="D1473" s="32">
        <f>C1473/Table1[[#This Row],[Std. Price ($)]]</f>
        <v>307.61116227593931</v>
      </c>
      <c r="E1473" s="28">
        <v>414</v>
      </c>
      <c r="F1473" s="28">
        <f>Table1[[#This Row],[APU
(units)]]*(1+Table1[[#This Row],[APU Trend]])^0</f>
        <v>414</v>
      </c>
      <c r="G1473" s="28">
        <f>Table1[[#This Row],[APU
(units)]]*(1+Table1[[#This Row],[APU Trend]])^1</f>
        <v>621</v>
      </c>
      <c r="H1473" s="28">
        <f>Table1[[#This Row],[APU
(units)]]*(1+Table1[[#This Row],[APU Trend]])^2</f>
        <v>931.5</v>
      </c>
      <c r="I1473" s="55">
        <f>Table1[[#This Row],[APU
(units)]]*(1+Table1[[#This Row],[APU Trend]])^3</f>
        <v>1397.25</v>
      </c>
      <c r="J1473" s="55">
        <f>Table1[[#This Row],[APU
(units)]]*(1+Table1[[#This Row],[APU Trend]])^4</f>
        <v>2095.875</v>
      </c>
      <c r="K1473" s="55">
        <f>Table1[[#This Row],[APU
(units)]]*(1+Table1[[#This Row],[APU Trend]])^5</f>
        <v>3143.8125</v>
      </c>
      <c r="L1473" s="55">
        <f>Table1[[#This Row],[APU
(units)]]*(1+Table1[[#This Row],[APU Trend]])^6</f>
        <v>4715.71875</v>
      </c>
      <c r="M1473" s="55">
        <f>Table1[[#This Row],[APU
(units)]]*(1+Table1[[#This Row],[APU Trend]])^7</f>
        <v>7073.578125</v>
      </c>
      <c r="N1473" s="55">
        <f>Table1[[#This Row],[APU
(units)]]*(1+Table1[[#This Row],[APU Trend]])^8</f>
        <v>10610.3671875</v>
      </c>
      <c r="O1473" s="55">
        <f>Table1[[#This Row],[APU
(units)]]*(1+Table1[[#This Row],[APU Trend]])^9</f>
        <v>15915.55078125</v>
      </c>
      <c r="P1473" s="55">
        <f>Table1[[#This Row],[APU
(units)]]*(1+Table1[[#This Row],[APU Trend]])^10</f>
        <v>23873.326171875</v>
      </c>
      <c r="Q1473" s="55">
        <f>Table1[[#This Row],[APU
(units)]]*(1+Table1[[#This Row],[APU Trend]])^11</f>
        <v>35809.9892578125</v>
      </c>
      <c r="R1473" s="55">
        <f>SUM(Table1[[#This Row],[Oct]:[September]])</f>
        <v>106601.9677734375</v>
      </c>
      <c r="S1473" s="55">
        <f>Table1[[#This Row],[On-Hand Stock ($)]]*Table1[[#This Row],[APU Trend]]</f>
        <v>2760.9506828249246</v>
      </c>
      <c r="T1473" s="87">
        <v>0.5</v>
      </c>
      <c r="U1473" s="87" t="b">
        <f>IF(AND(Table1[[#This Row],[INVENTROY SIZING]]&lt;0,Table1[[#This Row],[Lead Time (days)]]&lt;30),TRUE,FALSE)</f>
        <v>0</v>
      </c>
      <c r="V1473" s="28">
        <v>0.85</v>
      </c>
      <c r="W1473" s="28">
        <f>1.65+SQRT((30)*Table1[[#This Row],[Demand variability (COV)]])+(V1473*Table1[[#This Row],[APU
(units)]])^2</f>
        <v>123840.06624593626</v>
      </c>
      <c r="X1473" s="28">
        <f>(Table1[[#This Row],[INVENTORY IN UNITS ON HAND]]-W1473)*Table1[[#This Row],[Std. Price ($)]]</f>
        <v>-2217520.4156494215</v>
      </c>
      <c r="Y1473" s="28">
        <v>0.77</v>
      </c>
      <c r="Z1473" s="28">
        <v>23</v>
      </c>
    </row>
    <row r="1474" spans="1:26" x14ac:dyDescent="0.15">
      <c r="A1474" s="31">
        <v>50753.155301042811</v>
      </c>
      <c r="B1474" s="32">
        <v>11.629216300000001</v>
      </c>
      <c r="C1474" s="32">
        <v>8967.4034276903112</v>
      </c>
      <c r="D1474" s="32">
        <f>C1474/Table1[[#This Row],[Std. Price ($)]]</f>
        <v>771.10986642240971</v>
      </c>
      <c r="E1474" s="28">
        <v>664</v>
      </c>
      <c r="F1474" s="28">
        <f>Table1[[#This Row],[APU
(units)]]*(1+Table1[[#This Row],[APU Trend]])^0</f>
        <v>664</v>
      </c>
      <c r="G1474" s="28">
        <f>Table1[[#This Row],[APU
(units)]]*(1+Table1[[#This Row],[APU Trend]])^1</f>
        <v>1460.8000000000002</v>
      </c>
      <c r="H1474" s="28">
        <f>Table1[[#This Row],[APU
(units)]]*(1+Table1[[#This Row],[APU Trend]])^2</f>
        <v>3213.7600000000007</v>
      </c>
      <c r="I1474" s="55">
        <f>Table1[[#This Row],[APU
(units)]]*(1+Table1[[#This Row],[APU Trend]])^3</f>
        <v>7070.2720000000018</v>
      </c>
      <c r="J1474" s="55">
        <f>Table1[[#This Row],[APU
(units)]]*(1+Table1[[#This Row],[APU Trend]])^4</f>
        <v>15554.598400000004</v>
      </c>
      <c r="K1474" s="55">
        <f>Table1[[#This Row],[APU
(units)]]*(1+Table1[[#This Row],[APU Trend]])^5</f>
        <v>34220.116480000012</v>
      </c>
      <c r="L1474" s="55">
        <f>Table1[[#This Row],[APU
(units)]]*(1+Table1[[#This Row],[APU Trend]])^6</f>
        <v>75284.256256000037</v>
      </c>
      <c r="M1474" s="55">
        <f>Table1[[#This Row],[APU
(units)]]*(1+Table1[[#This Row],[APU Trend]])^7</f>
        <v>165625.36376320009</v>
      </c>
      <c r="N1474" s="55">
        <f>Table1[[#This Row],[APU
(units)]]*(1+Table1[[#This Row],[APU Trend]])^8</f>
        <v>364375.80027904018</v>
      </c>
      <c r="O1474" s="55">
        <f>Table1[[#This Row],[APU
(units)]]*(1+Table1[[#This Row],[APU Trend]])^9</f>
        <v>801626.7606138885</v>
      </c>
      <c r="P1474" s="55">
        <f>Table1[[#This Row],[APU
(units)]]*(1+Table1[[#This Row],[APU Trend]])^10</f>
        <v>1763578.8733505548</v>
      </c>
      <c r="Q1474" s="55">
        <f>Table1[[#This Row],[APU
(units)]]*(1+Table1[[#This Row],[APU Trend]])^11</f>
        <v>3879873.5213712212</v>
      </c>
      <c r="R1474" s="55">
        <f>SUM(Table1[[#This Row],[Oct]:[September]])</f>
        <v>7112548.1225139052</v>
      </c>
      <c r="S1474" s="55">
        <f>Table1[[#This Row],[On-Hand Stock ($)]]*Table1[[#This Row],[APU Trend]]</f>
        <v>10760.884113228372</v>
      </c>
      <c r="T1474" s="87">
        <v>1.2</v>
      </c>
      <c r="U1474" s="87" t="b">
        <f>IF(AND(Table1[[#This Row],[INVENTROY SIZING]]&lt;0,Table1[[#This Row],[Lead Time (days)]]&lt;30),TRUE,FALSE)</f>
        <v>0</v>
      </c>
      <c r="V1474" s="28">
        <v>0.7</v>
      </c>
      <c r="W1474" s="28">
        <f>1.65+SQRT((30)*Table1[[#This Row],[Demand variability (COV)]])+(V1474*Table1[[#This Row],[APU
(units)]])^2</f>
        <v>216046.66494769847</v>
      </c>
      <c r="X1474" s="28">
        <f>(Table1[[#This Row],[INVENTORY IN UNITS ON HAND]]-W1474)*Table1[[#This Row],[Std. Price ($)]]</f>
        <v>-2503485.9941427237</v>
      </c>
      <c r="Y1474" s="28">
        <v>1.19</v>
      </c>
      <c r="Z1474" s="28">
        <v>23</v>
      </c>
    </row>
    <row r="1475" spans="1:26" x14ac:dyDescent="0.15">
      <c r="A1475" s="31">
        <v>41079.601450223068</v>
      </c>
      <c r="B1475" s="32">
        <v>26.184667399999999</v>
      </c>
      <c r="C1475" s="32">
        <v>12013.090734822437</v>
      </c>
      <c r="D1475" s="32">
        <f>C1475/Table1[[#This Row],[Std. Price ($)]]</f>
        <v>458.78339989235218</v>
      </c>
      <c r="E1475" s="28">
        <v>364</v>
      </c>
      <c r="F1475" s="28">
        <f>Table1[[#This Row],[APU
(units)]]*(1+Table1[[#This Row],[APU Trend]])^0</f>
        <v>364</v>
      </c>
      <c r="G1475" s="28">
        <f>Table1[[#This Row],[APU
(units)]]*(1+Table1[[#This Row],[APU Trend]])^1</f>
        <v>582.4</v>
      </c>
      <c r="H1475" s="28">
        <f>Table1[[#This Row],[APU
(units)]]*(1+Table1[[#This Row],[APU Trend]])^2</f>
        <v>931.84000000000015</v>
      </c>
      <c r="I1475" s="55">
        <f>Table1[[#This Row],[APU
(units)]]*(1+Table1[[#This Row],[APU Trend]])^3</f>
        <v>1490.9440000000004</v>
      </c>
      <c r="J1475" s="55">
        <f>Table1[[#This Row],[APU
(units)]]*(1+Table1[[#This Row],[APU Trend]])^4</f>
        <v>2385.510400000001</v>
      </c>
      <c r="K1475" s="55">
        <f>Table1[[#This Row],[APU
(units)]]*(1+Table1[[#This Row],[APU Trend]])^5</f>
        <v>3816.8166400000023</v>
      </c>
      <c r="L1475" s="55">
        <f>Table1[[#This Row],[APU
(units)]]*(1+Table1[[#This Row],[APU Trend]])^6</f>
        <v>6106.9066240000038</v>
      </c>
      <c r="M1475" s="55">
        <f>Table1[[#This Row],[APU
(units)]]*(1+Table1[[#This Row],[APU Trend]])^7</f>
        <v>9771.0505984000065</v>
      </c>
      <c r="N1475" s="55">
        <f>Table1[[#This Row],[APU
(units)]]*(1+Table1[[#This Row],[APU Trend]])^8</f>
        <v>15633.680957440014</v>
      </c>
      <c r="O1475" s="55">
        <f>Table1[[#This Row],[APU
(units)]]*(1+Table1[[#This Row],[APU Trend]])^9</f>
        <v>25013.889531904024</v>
      </c>
      <c r="P1475" s="55">
        <f>Table1[[#This Row],[APU
(units)]]*(1+Table1[[#This Row],[APU Trend]])^10</f>
        <v>40022.223251046446</v>
      </c>
      <c r="Q1475" s="55">
        <f>Table1[[#This Row],[APU
(units)]]*(1+Table1[[#This Row],[APU Trend]])^11</f>
        <v>64035.55720167431</v>
      </c>
      <c r="R1475" s="55">
        <f>SUM(Table1[[#This Row],[Oct]:[September]])</f>
        <v>170154.81920446479</v>
      </c>
      <c r="S1475" s="55">
        <f>Table1[[#This Row],[On-Hand Stock ($)]]*Table1[[#This Row],[APU Trend]]</f>
        <v>7207.8544408934622</v>
      </c>
      <c r="T1475" s="87">
        <v>0.6</v>
      </c>
      <c r="U1475" s="87" t="b">
        <f>IF(AND(Table1[[#This Row],[INVENTROY SIZING]]&lt;0,Table1[[#This Row],[Lead Time (days)]]&lt;30),TRUE,FALSE)</f>
        <v>0</v>
      </c>
      <c r="V1475" s="28">
        <v>0.7</v>
      </c>
      <c r="W1475" s="28">
        <f>1.65+SQRT((30)*Table1[[#This Row],[Demand variability (COV)]])+(V1475*Table1[[#This Row],[APU
(units)]])^2</f>
        <v>64928.197135583345</v>
      </c>
      <c r="X1475" s="28">
        <f>(Table1[[#This Row],[INVENTORY IN UNITS ON HAND]]-W1475)*Table1[[#This Row],[Std. Price ($)]]</f>
        <v>-1688110.1561420599</v>
      </c>
      <c r="Y1475" s="28">
        <v>0.41</v>
      </c>
      <c r="Z1475" s="28">
        <v>60</v>
      </c>
    </row>
    <row r="1476" spans="1:26" x14ac:dyDescent="0.15">
      <c r="A1476" s="31">
        <v>94947.716827789569</v>
      </c>
      <c r="B1476" s="32">
        <v>25.801648400000001</v>
      </c>
      <c r="C1476" s="32">
        <v>10464.308803912705</v>
      </c>
      <c r="D1476" s="32">
        <f>C1476/Table1[[#This Row],[Std. Price ($)]]</f>
        <v>405.56745219087259</v>
      </c>
      <c r="E1476" s="28">
        <v>364</v>
      </c>
      <c r="F1476" s="28">
        <f>Table1[[#This Row],[APU
(units)]]*(1+Table1[[#This Row],[APU Trend]])^0</f>
        <v>364</v>
      </c>
      <c r="G1476" s="28">
        <f>Table1[[#This Row],[APU
(units)]]*(1+Table1[[#This Row],[APU Trend]])^1</f>
        <v>655.20000000000005</v>
      </c>
      <c r="H1476" s="28">
        <f>Table1[[#This Row],[APU
(units)]]*(1+Table1[[#This Row],[APU Trend]])^2</f>
        <v>1179.3600000000001</v>
      </c>
      <c r="I1476" s="55">
        <f>Table1[[#This Row],[APU
(units)]]*(1+Table1[[#This Row],[APU Trend]])^3</f>
        <v>2122.8480000000004</v>
      </c>
      <c r="J1476" s="55">
        <f>Table1[[#This Row],[APU
(units)]]*(1+Table1[[#This Row],[APU Trend]])^4</f>
        <v>3821.1264000000006</v>
      </c>
      <c r="K1476" s="55">
        <f>Table1[[#This Row],[APU
(units)]]*(1+Table1[[#This Row],[APU Trend]])^5</f>
        <v>6878.0275200000024</v>
      </c>
      <c r="L1476" s="55">
        <f>Table1[[#This Row],[APU
(units)]]*(1+Table1[[#This Row],[APU Trend]])^6</f>
        <v>12380.449536000004</v>
      </c>
      <c r="M1476" s="55">
        <f>Table1[[#This Row],[APU
(units)]]*(1+Table1[[#This Row],[APU Trend]])^7</f>
        <v>22284.809164800005</v>
      </c>
      <c r="N1476" s="55">
        <f>Table1[[#This Row],[APU
(units)]]*(1+Table1[[#This Row],[APU Trend]])^8</f>
        <v>40112.656496640011</v>
      </c>
      <c r="O1476" s="55">
        <f>Table1[[#This Row],[APU
(units)]]*(1+Table1[[#This Row],[APU Trend]])^9</f>
        <v>72202.781693952027</v>
      </c>
      <c r="P1476" s="55">
        <f>Table1[[#This Row],[APU
(units)]]*(1+Table1[[#This Row],[APU Trend]])^10</f>
        <v>129965.00704911366</v>
      </c>
      <c r="Q1476" s="55">
        <f>Table1[[#This Row],[APU
(units)]]*(1+Table1[[#This Row],[APU Trend]])^11</f>
        <v>233937.01268840462</v>
      </c>
      <c r="R1476" s="55">
        <f>SUM(Table1[[#This Row],[Oct]:[September]])</f>
        <v>525903.2785489104</v>
      </c>
      <c r="S1476" s="55">
        <f>Table1[[#This Row],[On-Hand Stock ($)]]*Table1[[#This Row],[APU Trend]]</f>
        <v>8371.4470431301652</v>
      </c>
      <c r="T1476" s="87">
        <v>0.8</v>
      </c>
      <c r="U1476" s="87" t="b">
        <f>IF(AND(Table1[[#This Row],[INVENTROY SIZING]]&lt;0,Table1[[#This Row],[Lead Time (days)]]&lt;30),TRUE,FALSE)</f>
        <v>0</v>
      </c>
      <c r="V1476" s="28">
        <v>0.83</v>
      </c>
      <c r="W1476" s="28">
        <f>1.65+SQRT((30)*Table1[[#This Row],[Demand variability (COV)]])+(V1476*Table1[[#This Row],[APU
(units)]])^2</f>
        <v>91281.65153558334</v>
      </c>
      <c r="X1476" s="28">
        <f>(Table1[[#This Row],[INVENTORY IN UNITS ON HAND]]-W1476)*Table1[[#This Row],[Std. Price ($)]]</f>
        <v>-2344752.7694885288</v>
      </c>
      <c r="Y1476" s="28">
        <v>0.41</v>
      </c>
      <c r="Z1476" s="28">
        <v>60</v>
      </c>
    </row>
    <row r="1477" spans="1:26" x14ac:dyDescent="0.15">
      <c r="A1477" s="31">
        <v>94485.729905592889</v>
      </c>
      <c r="B1477" s="32">
        <v>25.801648400000001</v>
      </c>
      <c r="C1477" s="32">
        <v>10549.065983520488</v>
      </c>
      <c r="D1477" s="32">
        <f>C1477/Table1[[#This Row],[Std. Price ($)]]</f>
        <v>408.85240431074504</v>
      </c>
      <c r="E1477" s="28">
        <v>364</v>
      </c>
      <c r="F1477" s="28">
        <f>Table1[[#This Row],[APU
(units)]]*(1+Table1[[#This Row],[APU Trend]])^0</f>
        <v>364</v>
      </c>
      <c r="G1477" s="28">
        <f>Table1[[#This Row],[APU
(units)]]*(1+Table1[[#This Row],[APU Trend]])^1</f>
        <v>218.4</v>
      </c>
      <c r="H1477" s="28">
        <f>Table1[[#This Row],[APU
(units)]]*(1+Table1[[#This Row],[APU Trend]])^2</f>
        <v>131.04</v>
      </c>
      <c r="I1477" s="55">
        <f>Table1[[#This Row],[APU
(units)]]*(1+Table1[[#This Row],[APU Trend]])^3</f>
        <v>78.623999999999995</v>
      </c>
      <c r="J1477" s="55">
        <f>Table1[[#This Row],[APU
(units)]]*(1+Table1[[#This Row],[APU Trend]])^4</f>
        <v>47.174399999999999</v>
      </c>
      <c r="K1477" s="55">
        <f>Table1[[#This Row],[APU
(units)]]*(1+Table1[[#This Row],[APU Trend]])^5</f>
        <v>28.304639999999999</v>
      </c>
      <c r="L1477" s="55">
        <f>Table1[[#This Row],[APU
(units)]]*(1+Table1[[#This Row],[APU Trend]])^6</f>
        <v>16.982783999999999</v>
      </c>
      <c r="M1477" s="55">
        <f>Table1[[#This Row],[APU
(units)]]*(1+Table1[[#This Row],[APU Trend]])^7</f>
        <v>10.189670399999999</v>
      </c>
      <c r="N1477" s="55">
        <f>Table1[[#This Row],[APU
(units)]]*(1+Table1[[#This Row],[APU Trend]])^8</f>
        <v>6.1138022399999992</v>
      </c>
      <c r="O1477" s="55">
        <f>Table1[[#This Row],[APU
(units)]]*(1+Table1[[#This Row],[APU Trend]])^9</f>
        <v>3.6682813439999995</v>
      </c>
      <c r="P1477" s="55">
        <f>Table1[[#This Row],[APU
(units)]]*(1+Table1[[#This Row],[APU Trend]])^10</f>
        <v>2.2009688063999997</v>
      </c>
      <c r="Q1477" s="55">
        <f>Table1[[#This Row],[APU
(units)]]*(1+Table1[[#This Row],[APU Trend]])^11</f>
        <v>1.3205812838399997</v>
      </c>
      <c r="R1477" s="55">
        <f>SUM(Table1[[#This Row],[Oct]:[September]])</f>
        <v>908.01912807424003</v>
      </c>
      <c r="S1477" s="55">
        <f>Table1[[#This Row],[On-Hand Stock ($)]]*Table1[[#This Row],[APU Trend]]</f>
        <v>-4219.6263934081953</v>
      </c>
      <c r="T1477" s="87">
        <v>-0.4</v>
      </c>
      <c r="U1477" s="87" t="b">
        <f>IF(AND(Table1[[#This Row],[INVENTROY SIZING]]&lt;0,Table1[[#This Row],[Lead Time (days)]]&lt;30),TRUE,FALSE)</f>
        <v>0</v>
      </c>
      <c r="V1477" s="28">
        <v>0.82</v>
      </c>
      <c r="W1477" s="28">
        <f>1.65+SQRT((30)*Table1[[#This Row],[Demand variability (COV)]])+(V1477*Table1[[#This Row],[APU
(units)]])^2</f>
        <v>89095.467535583317</v>
      </c>
      <c r="X1477" s="28">
        <f>(Table1[[#This Row],[INVENTORY IN UNITS ON HAND]]-W1477)*Table1[[#This Row],[Std. Price ($)]]</f>
        <v>-2288260.8614032147</v>
      </c>
      <c r="Y1477" s="28">
        <v>0.41</v>
      </c>
      <c r="Z1477" s="28">
        <v>60</v>
      </c>
    </row>
    <row r="1478" spans="1:26" x14ac:dyDescent="0.15">
      <c r="A1478" s="31">
        <v>49987.420527752605</v>
      </c>
      <c r="B1478" s="32">
        <v>21.466721100000001</v>
      </c>
      <c r="C1478" s="32">
        <v>9908.9407481648886</v>
      </c>
      <c r="D1478" s="32">
        <f>C1478/Table1[[#This Row],[Std. Price ($)]]</f>
        <v>461.59544822916098</v>
      </c>
      <c r="E1478" s="28">
        <v>372</v>
      </c>
      <c r="F1478" s="28">
        <f>Table1[[#This Row],[APU
(units)]]*(1+Table1[[#This Row],[APU Trend]])^0</f>
        <v>372</v>
      </c>
      <c r="G1478" s="28">
        <f>Table1[[#This Row],[APU
(units)]]*(1+Table1[[#This Row],[APU Trend]])^1</f>
        <v>558</v>
      </c>
      <c r="H1478" s="28">
        <f>Table1[[#This Row],[APU
(units)]]*(1+Table1[[#This Row],[APU Trend]])^2</f>
        <v>837</v>
      </c>
      <c r="I1478" s="55">
        <f>Table1[[#This Row],[APU
(units)]]*(1+Table1[[#This Row],[APU Trend]])^3</f>
        <v>1255.5</v>
      </c>
      <c r="J1478" s="55">
        <f>Table1[[#This Row],[APU
(units)]]*(1+Table1[[#This Row],[APU Trend]])^4</f>
        <v>1883.25</v>
      </c>
      <c r="K1478" s="55">
        <f>Table1[[#This Row],[APU
(units)]]*(1+Table1[[#This Row],[APU Trend]])^5</f>
        <v>2824.875</v>
      </c>
      <c r="L1478" s="55">
        <f>Table1[[#This Row],[APU
(units)]]*(1+Table1[[#This Row],[APU Trend]])^6</f>
        <v>4237.3125</v>
      </c>
      <c r="M1478" s="55">
        <f>Table1[[#This Row],[APU
(units)]]*(1+Table1[[#This Row],[APU Trend]])^7</f>
        <v>6355.96875</v>
      </c>
      <c r="N1478" s="55">
        <f>Table1[[#This Row],[APU
(units)]]*(1+Table1[[#This Row],[APU Trend]])^8</f>
        <v>9533.953125</v>
      </c>
      <c r="O1478" s="55">
        <f>Table1[[#This Row],[APU
(units)]]*(1+Table1[[#This Row],[APU Trend]])^9</f>
        <v>14300.9296875</v>
      </c>
      <c r="P1478" s="55">
        <f>Table1[[#This Row],[APU
(units)]]*(1+Table1[[#This Row],[APU Trend]])^10</f>
        <v>21451.39453125</v>
      </c>
      <c r="Q1478" s="55">
        <f>Table1[[#This Row],[APU
(units)]]*(1+Table1[[#This Row],[APU Trend]])^11</f>
        <v>32177.091796875</v>
      </c>
      <c r="R1478" s="55">
        <f>SUM(Table1[[#This Row],[Oct]:[September]])</f>
        <v>95787.275390625</v>
      </c>
      <c r="S1478" s="55">
        <f>Table1[[#This Row],[On-Hand Stock ($)]]*Table1[[#This Row],[APU Trend]]</f>
        <v>4954.4703740824443</v>
      </c>
      <c r="T1478" s="87">
        <v>0.5</v>
      </c>
      <c r="U1478" s="87" t="b">
        <f>IF(AND(Table1[[#This Row],[INVENTROY SIZING]]&lt;0,Table1[[#This Row],[Lead Time (days)]]&lt;30),TRUE,FALSE)</f>
        <v>0</v>
      </c>
      <c r="V1478" s="28">
        <v>0.85</v>
      </c>
      <c r="W1478" s="28">
        <f>1.65+SQRT((30)*Table1[[#This Row],[Demand variability (COV)]])+(V1478*Table1[[#This Row],[APU
(units)]])^2</f>
        <v>99987.554101615126</v>
      </c>
      <c r="X1478" s="28">
        <f>(Table1[[#This Row],[INVENTORY IN UNITS ON HAND]]-W1478)*Table1[[#This Row],[Std. Price ($)]]</f>
        <v>-2136495.9966223682</v>
      </c>
      <c r="Y1478" s="28">
        <v>0.4</v>
      </c>
      <c r="Z1478" s="28">
        <v>68</v>
      </c>
    </row>
    <row r="1479" spans="1:26" x14ac:dyDescent="0.15">
      <c r="A1479" s="31">
        <v>62669.728571967542</v>
      </c>
      <c r="B1479" s="32">
        <v>10.6263082</v>
      </c>
      <c r="C1479" s="32">
        <v>1380.2330655176715</v>
      </c>
      <c r="D1479" s="32">
        <f>C1479/Table1[[#This Row],[Std. Price ($)]]</f>
        <v>129.88829606106017</v>
      </c>
      <c r="E1479" s="28">
        <v>372</v>
      </c>
      <c r="F1479" s="28">
        <f>Table1[[#This Row],[APU
(units)]]*(1+Table1[[#This Row],[APU Trend]])^0</f>
        <v>372</v>
      </c>
      <c r="G1479" s="28">
        <f>Table1[[#This Row],[APU
(units)]]*(1+Table1[[#This Row],[APU Trend]])^1</f>
        <v>148.80000000000001</v>
      </c>
      <c r="H1479" s="28">
        <f>Table1[[#This Row],[APU
(units)]]*(1+Table1[[#This Row],[APU Trend]])^2</f>
        <v>59.52000000000001</v>
      </c>
      <c r="I1479" s="55">
        <f>Table1[[#This Row],[APU
(units)]]*(1+Table1[[#This Row],[APU Trend]])^3</f>
        <v>23.808000000000007</v>
      </c>
      <c r="J1479" s="55">
        <f>Table1[[#This Row],[APU
(units)]]*(1+Table1[[#This Row],[APU Trend]])^4</f>
        <v>9.5232000000000046</v>
      </c>
      <c r="K1479" s="55">
        <f>Table1[[#This Row],[APU
(units)]]*(1+Table1[[#This Row],[APU Trend]])^5</f>
        <v>3.8092800000000024</v>
      </c>
      <c r="L1479" s="55">
        <f>Table1[[#This Row],[APU
(units)]]*(1+Table1[[#This Row],[APU Trend]])^6</f>
        <v>1.5237120000000008</v>
      </c>
      <c r="M1479" s="55">
        <f>Table1[[#This Row],[APU
(units)]]*(1+Table1[[#This Row],[APU Trend]])^7</f>
        <v>0.60948480000000049</v>
      </c>
      <c r="N1479" s="55">
        <f>Table1[[#This Row],[APU
(units)]]*(1+Table1[[#This Row],[APU Trend]])^8</f>
        <v>0.24379392000000022</v>
      </c>
      <c r="O1479" s="55">
        <f>Table1[[#This Row],[APU
(units)]]*(1+Table1[[#This Row],[APU Trend]])^9</f>
        <v>9.7517568000000082E-2</v>
      </c>
      <c r="P1479" s="55">
        <f>Table1[[#This Row],[APU
(units)]]*(1+Table1[[#This Row],[APU Trend]])^10</f>
        <v>3.9007027200000044E-2</v>
      </c>
      <c r="Q1479" s="55">
        <f>Table1[[#This Row],[APU
(units)]]*(1+Table1[[#This Row],[APU Trend]])^11</f>
        <v>1.5602810880000017E-2</v>
      </c>
      <c r="R1479" s="55">
        <f>SUM(Table1[[#This Row],[Oct]:[September]])</f>
        <v>619.98959812607995</v>
      </c>
      <c r="S1479" s="55">
        <f>Table1[[#This Row],[On-Hand Stock ($)]]*Table1[[#This Row],[APU Trend]]</f>
        <v>-828.13983931060295</v>
      </c>
      <c r="T1479" s="87">
        <v>-0.6</v>
      </c>
      <c r="U1479" s="87" t="b">
        <f>IF(AND(Table1[[#This Row],[INVENTROY SIZING]]&lt;0,Table1[[#This Row],[Lead Time (days)]]&lt;30),TRUE,FALSE)</f>
        <v>1</v>
      </c>
      <c r="V1479" s="28">
        <v>0.71</v>
      </c>
      <c r="W1479" s="28">
        <f>1.65+SQRT((30)*Table1[[#This Row],[Demand variability (COV)]])+(V1479*Table1[[#This Row],[APU
(units)]])^2</f>
        <v>69764.488501615138</v>
      </c>
      <c r="X1479" s="28">
        <f>(Table1[[#This Row],[INVENTORY IN UNITS ON HAND]]-W1479)*Table1[[#This Row],[Std. Price ($)]]</f>
        <v>-739958.72316800093</v>
      </c>
      <c r="Y1479" s="28">
        <v>0.4</v>
      </c>
      <c r="Z1479" s="28">
        <v>13</v>
      </c>
    </row>
    <row r="1480" spans="1:26" x14ac:dyDescent="0.15">
      <c r="A1480" s="31">
        <v>79937.847940103456</v>
      </c>
      <c r="B1480" s="32">
        <v>18.605507300000003</v>
      </c>
      <c r="C1480" s="32">
        <v>7879.7665083079737</v>
      </c>
      <c r="D1480" s="32">
        <f>C1480/Table1[[#This Row],[Std. Price ($)]]</f>
        <v>423.51796063673964</v>
      </c>
      <c r="E1480" s="28">
        <v>372</v>
      </c>
      <c r="F1480" s="28">
        <f>Table1[[#This Row],[APU
(units)]]*(1+Table1[[#This Row],[APU Trend]])^0</f>
        <v>372</v>
      </c>
      <c r="G1480" s="28">
        <f>Table1[[#This Row],[APU
(units)]]*(1+Table1[[#This Row],[APU Trend]])^1</f>
        <v>930</v>
      </c>
      <c r="H1480" s="28">
        <f>Table1[[#This Row],[APU
(units)]]*(1+Table1[[#This Row],[APU Trend]])^2</f>
        <v>2325</v>
      </c>
      <c r="I1480" s="55">
        <f>Table1[[#This Row],[APU
(units)]]*(1+Table1[[#This Row],[APU Trend]])^3</f>
        <v>5812.5</v>
      </c>
      <c r="J1480" s="55">
        <f>Table1[[#This Row],[APU
(units)]]*(1+Table1[[#This Row],[APU Trend]])^4</f>
        <v>14531.25</v>
      </c>
      <c r="K1480" s="55">
        <f>Table1[[#This Row],[APU
(units)]]*(1+Table1[[#This Row],[APU Trend]])^5</f>
        <v>36328.125</v>
      </c>
      <c r="L1480" s="55">
        <f>Table1[[#This Row],[APU
(units)]]*(1+Table1[[#This Row],[APU Trend]])^6</f>
        <v>90820.3125</v>
      </c>
      <c r="M1480" s="55">
        <f>Table1[[#This Row],[APU
(units)]]*(1+Table1[[#This Row],[APU Trend]])^7</f>
        <v>227050.78125</v>
      </c>
      <c r="N1480" s="55">
        <f>Table1[[#This Row],[APU
(units)]]*(1+Table1[[#This Row],[APU Trend]])^8</f>
        <v>567626.953125</v>
      </c>
      <c r="O1480" s="55">
        <f>Table1[[#This Row],[APU
(units)]]*(1+Table1[[#This Row],[APU Trend]])^9</f>
        <v>1419067.3828125</v>
      </c>
      <c r="P1480" s="55">
        <f>Table1[[#This Row],[APU
(units)]]*(1+Table1[[#This Row],[APU Trend]])^10</f>
        <v>3547668.45703125</v>
      </c>
      <c r="Q1480" s="55">
        <f>Table1[[#This Row],[APU
(units)]]*(1+Table1[[#This Row],[APU Trend]])^11</f>
        <v>8869171.142578125</v>
      </c>
      <c r="R1480" s="55">
        <f>SUM(Table1[[#This Row],[Oct]:[September]])</f>
        <v>14781703.904296875</v>
      </c>
      <c r="S1480" s="55">
        <f>Table1[[#This Row],[On-Hand Stock ($)]]*Table1[[#This Row],[APU Trend]]</f>
        <v>11819.649762461961</v>
      </c>
      <c r="T1480" s="87">
        <v>1.5</v>
      </c>
      <c r="U1480" s="87" t="b">
        <f>IF(AND(Table1[[#This Row],[INVENTROY SIZING]]&lt;0,Table1[[#This Row],[Lead Time (days)]]&lt;30),TRUE,FALSE)</f>
        <v>0</v>
      </c>
      <c r="V1480" s="28">
        <v>0.82</v>
      </c>
      <c r="W1480" s="28">
        <f>1.65+SQRT((30)*Table1[[#This Row],[Demand variability (COV)]])+(V1480*Table1[[#This Row],[APU
(units)]])^2</f>
        <v>93054.515701615121</v>
      </c>
      <c r="X1480" s="28">
        <f>(Table1[[#This Row],[INVENTORY IN UNITS ON HAND]]-W1480)*Table1[[#This Row],[Std. Price ($)]]</f>
        <v>-1723446.704676057</v>
      </c>
      <c r="Y1480" s="28">
        <v>0.4</v>
      </c>
      <c r="Z1480" s="28">
        <v>60</v>
      </c>
    </row>
    <row r="1481" spans="1:26" x14ac:dyDescent="0.15">
      <c r="A1481" s="31">
        <v>75778.010451165872</v>
      </c>
      <c r="B1481" s="32">
        <v>18.559079499999999</v>
      </c>
      <c r="C1481" s="32">
        <v>7862.3499415034539</v>
      </c>
      <c r="D1481" s="32">
        <f>C1481/Table1[[#This Row],[Std. Price ($)]]</f>
        <v>423.63900329773651</v>
      </c>
      <c r="E1481" s="28">
        <v>372</v>
      </c>
      <c r="F1481" s="28">
        <f>Table1[[#This Row],[APU
(units)]]*(1+Table1[[#This Row],[APU Trend]])^0</f>
        <v>372</v>
      </c>
      <c r="G1481" s="28">
        <f>Table1[[#This Row],[APU
(units)]]*(1+Table1[[#This Row],[APU Trend]])^1</f>
        <v>669.6</v>
      </c>
      <c r="H1481" s="28">
        <f>Table1[[#This Row],[APU
(units)]]*(1+Table1[[#This Row],[APU Trend]])^2</f>
        <v>1205.28</v>
      </c>
      <c r="I1481" s="55">
        <f>Table1[[#This Row],[APU
(units)]]*(1+Table1[[#This Row],[APU Trend]])^3</f>
        <v>2169.5040000000004</v>
      </c>
      <c r="J1481" s="55">
        <f>Table1[[#This Row],[APU
(units)]]*(1+Table1[[#This Row],[APU Trend]])^4</f>
        <v>3905.1072000000008</v>
      </c>
      <c r="K1481" s="55">
        <f>Table1[[#This Row],[APU
(units)]]*(1+Table1[[#This Row],[APU Trend]])^5</f>
        <v>7029.1929600000021</v>
      </c>
      <c r="L1481" s="55">
        <f>Table1[[#This Row],[APU
(units)]]*(1+Table1[[#This Row],[APU Trend]])^6</f>
        <v>12652.547328000004</v>
      </c>
      <c r="M1481" s="55">
        <f>Table1[[#This Row],[APU
(units)]]*(1+Table1[[#This Row],[APU Trend]])^7</f>
        <v>22774.585190400008</v>
      </c>
      <c r="N1481" s="55">
        <f>Table1[[#This Row],[APU
(units)]]*(1+Table1[[#This Row],[APU Trend]])^8</f>
        <v>40994.253342720018</v>
      </c>
      <c r="O1481" s="55">
        <f>Table1[[#This Row],[APU
(units)]]*(1+Table1[[#This Row],[APU Trend]])^9</f>
        <v>73789.656016896028</v>
      </c>
      <c r="P1481" s="55">
        <f>Table1[[#This Row],[APU
(units)]]*(1+Table1[[#This Row],[APU Trend]])^10</f>
        <v>132821.38083041285</v>
      </c>
      <c r="Q1481" s="55">
        <f>Table1[[#This Row],[APU
(units)]]*(1+Table1[[#This Row],[APU Trend]])^11</f>
        <v>239078.48549474316</v>
      </c>
      <c r="R1481" s="55">
        <f>SUM(Table1[[#This Row],[Oct]:[September]])</f>
        <v>537461.59236317198</v>
      </c>
      <c r="S1481" s="55">
        <f>Table1[[#This Row],[On-Hand Stock ($)]]*Table1[[#This Row],[APU Trend]]</f>
        <v>6289.8799532027633</v>
      </c>
      <c r="T1481" s="87">
        <v>0.8</v>
      </c>
      <c r="U1481" s="87" t="b">
        <f>IF(AND(Table1[[#This Row],[INVENTROY SIZING]]&lt;0,Table1[[#This Row],[Lead Time (days)]]&lt;30),TRUE,FALSE)</f>
        <v>0</v>
      </c>
      <c r="V1481" s="28">
        <v>0.82</v>
      </c>
      <c r="W1481" s="28">
        <f>1.65+SQRT((30)*Table1[[#This Row],[Demand variability (COV)]])+(V1481*Table1[[#This Row],[APU
(units)]])^2</f>
        <v>93054.515701615121</v>
      </c>
      <c r="X1481" s="28">
        <f>(Table1[[#This Row],[INVENTORY IN UNITS ON HAND]]-W1481)*Table1[[#This Row],[Std. Price ($)]]</f>
        <v>-1719143.8047987698</v>
      </c>
      <c r="Y1481" s="28">
        <v>0.4</v>
      </c>
      <c r="Z1481" s="28">
        <v>60</v>
      </c>
    </row>
    <row r="1482" spans="1:26" x14ac:dyDescent="0.15">
      <c r="A1482" s="31">
        <v>53079.258848230056</v>
      </c>
      <c r="B1482" s="32">
        <v>18.942100800000002</v>
      </c>
      <c r="C1482" s="32">
        <v>9000.1474914912014</v>
      </c>
      <c r="D1482" s="32">
        <f>C1482/Table1[[#This Row],[Std. Price ($)]]</f>
        <v>475.13987949484465</v>
      </c>
      <c r="E1482" s="28">
        <v>372</v>
      </c>
      <c r="F1482" s="28">
        <f>Table1[[#This Row],[APU
(units)]]*(1+Table1[[#This Row],[APU Trend]])^0</f>
        <v>372</v>
      </c>
      <c r="G1482" s="28">
        <f>Table1[[#This Row],[APU
(units)]]*(1+Table1[[#This Row],[APU Trend]])^1</f>
        <v>334.8</v>
      </c>
      <c r="H1482" s="28">
        <f>Table1[[#This Row],[APU
(units)]]*(1+Table1[[#This Row],[APU Trend]])^2</f>
        <v>301.32</v>
      </c>
      <c r="I1482" s="55">
        <f>Table1[[#This Row],[APU
(units)]]*(1+Table1[[#This Row],[APU Trend]])^3</f>
        <v>271.18800000000005</v>
      </c>
      <c r="J1482" s="55">
        <f>Table1[[#This Row],[APU
(units)]]*(1+Table1[[#This Row],[APU Trend]])^4</f>
        <v>244.06920000000005</v>
      </c>
      <c r="K1482" s="55">
        <f>Table1[[#This Row],[APU
(units)]]*(1+Table1[[#This Row],[APU Trend]])^5</f>
        <v>219.66228000000007</v>
      </c>
      <c r="L1482" s="55">
        <f>Table1[[#This Row],[APU
(units)]]*(1+Table1[[#This Row],[APU Trend]])^6</f>
        <v>197.69605200000007</v>
      </c>
      <c r="M1482" s="55">
        <f>Table1[[#This Row],[APU
(units)]]*(1+Table1[[#This Row],[APU Trend]])^7</f>
        <v>177.92644680000006</v>
      </c>
      <c r="N1482" s="55">
        <f>Table1[[#This Row],[APU
(units)]]*(1+Table1[[#This Row],[APU Trend]])^8</f>
        <v>160.13380212000007</v>
      </c>
      <c r="O1482" s="55">
        <f>Table1[[#This Row],[APU
(units)]]*(1+Table1[[#This Row],[APU Trend]])^9</f>
        <v>144.12042190800005</v>
      </c>
      <c r="P1482" s="55">
        <f>Table1[[#This Row],[APU
(units)]]*(1+Table1[[#This Row],[APU Trend]])^10</f>
        <v>129.70837971720005</v>
      </c>
      <c r="Q1482" s="55">
        <f>Table1[[#This Row],[APU
(units)]]*(1+Table1[[#This Row],[APU Trend]])^11</f>
        <v>116.73754174548006</v>
      </c>
      <c r="R1482" s="55">
        <f>SUM(Table1[[#This Row],[Oct]:[September]])</f>
        <v>2669.3621242906802</v>
      </c>
      <c r="S1482" s="55">
        <f>Table1[[#This Row],[On-Hand Stock ($)]]*Table1[[#This Row],[APU Trend]]</f>
        <v>-900.01474914912023</v>
      </c>
      <c r="T1482" s="87">
        <v>-0.1</v>
      </c>
      <c r="U1482" s="87" t="b">
        <f>IF(AND(Table1[[#This Row],[INVENTROY SIZING]]&lt;0,Table1[[#This Row],[Lead Time (days)]]&lt;30),TRUE,FALSE)</f>
        <v>0</v>
      </c>
      <c r="V1482" s="28">
        <v>0.7</v>
      </c>
      <c r="W1482" s="28">
        <f>1.65+SQRT((30)*Table1[[#This Row],[Demand variability (COV)]])+(V1482*Table1[[#This Row],[APU
(units)]])^2</f>
        <v>67813.274101615127</v>
      </c>
      <c r="X1482" s="28">
        <f>(Table1[[#This Row],[INVENTORY IN UNITS ON HAND]]-W1482)*Table1[[#This Row],[Std. Price ($)]]</f>
        <v>-1275525.726119332</v>
      </c>
      <c r="Y1482" s="28">
        <v>0.4</v>
      </c>
      <c r="Z1482" s="28">
        <v>60</v>
      </c>
    </row>
    <row r="1483" spans="1:26" x14ac:dyDescent="0.15">
      <c r="A1483" s="31">
        <v>29275.115706583976</v>
      </c>
      <c r="B1483" s="32">
        <v>10.029071800000001</v>
      </c>
      <c r="C1483" s="32">
        <v>1139.1943454719215</v>
      </c>
      <c r="D1483" s="32">
        <f>C1483/Table1[[#This Row],[Std. Price ($)]]</f>
        <v>113.58921026688844</v>
      </c>
      <c r="E1483" s="28">
        <v>406</v>
      </c>
      <c r="F1483" s="28">
        <f>Table1[[#This Row],[APU
(units)]]*(1+Table1[[#This Row],[APU Trend]])^0</f>
        <v>406</v>
      </c>
      <c r="G1483" s="28">
        <f>Table1[[#This Row],[APU
(units)]]*(1+Table1[[#This Row],[APU Trend]])^1</f>
        <v>1015</v>
      </c>
      <c r="H1483" s="28">
        <f>Table1[[#This Row],[APU
(units)]]*(1+Table1[[#This Row],[APU Trend]])^2</f>
        <v>2537.5</v>
      </c>
      <c r="I1483" s="55">
        <f>Table1[[#This Row],[APU
(units)]]*(1+Table1[[#This Row],[APU Trend]])^3</f>
        <v>6343.75</v>
      </c>
      <c r="J1483" s="55">
        <f>Table1[[#This Row],[APU
(units)]]*(1+Table1[[#This Row],[APU Trend]])^4</f>
        <v>15859.375</v>
      </c>
      <c r="K1483" s="55">
        <f>Table1[[#This Row],[APU
(units)]]*(1+Table1[[#This Row],[APU Trend]])^5</f>
        <v>39648.4375</v>
      </c>
      <c r="L1483" s="55">
        <f>Table1[[#This Row],[APU
(units)]]*(1+Table1[[#This Row],[APU Trend]])^6</f>
        <v>99121.09375</v>
      </c>
      <c r="M1483" s="55">
        <f>Table1[[#This Row],[APU
(units)]]*(1+Table1[[#This Row],[APU Trend]])^7</f>
        <v>247802.734375</v>
      </c>
      <c r="N1483" s="55">
        <f>Table1[[#This Row],[APU
(units)]]*(1+Table1[[#This Row],[APU Trend]])^8</f>
        <v>619506.8359375</v>
      </c>
      <c r="O1483" s="55">
        <f>Table1[[#This Row],[APU
(units)]]*(1+Table1[[#This Row],[APU Trend]])^9</f>
        <v>1548767.08984375</v>
      </c>
      <c r="P1483" s="55">
        <f>Table1[[#This Row],[APU
(units)]]*(1+Table1[[#This Row],[APU Trend]])^10</f>
        <v>3871917.724609375</v>
      </c>
      <c r="Q1483" s="55">
        <f>Table1[[#This Row],[APU
(units)]]*(1+Table1[[#This Row],[APU Trend]])^11</f>
        <v>9679794.3115234375</v>
      </c>
      <c r="R1483" s="55">
        <f>SUM(Table1[[#This Row],[Oct]:[September]])</f>
        <v>16132719.852539062</v>
      </c>
      <c r="S1483" s="55">
        <f>Table1[[#This Row],[On-Hand Stock ($)]]*Table1[[#This Row],[APU Trend]]</f>
        <v>1708.7915182078823</v>
      </c>
      <c r="T1483" s="87">
        <v>1.5</v>
      </c>
      <c r="U1483" s="87" t="b">
        <f>IF(AND(Table1[[#This Row],[INVENTROY SIZING]]&lt;0,Table1[[#This Row],[Lead Time (days)]]&lt;30),TRUE,FALSE)</f>
        <v>0</v>
      </c>
      <c r="V1483" s="28">
        <v>1</v>
      </c>
      <c r="W1483" s="28">
        <f>1.65+SQRT((30)*Table1[[#This Row],[Demand variability (COV)]])+(V1483*Table1[[#This Row],[APU
(units)]])^2</f>
        <v>164841.19964786986</v>
      </c>
      <c r="X1483" s="28">
        <f>(Table1[[#This Row],[INVENTORY IN UNITS ON HAND]]-W1483)*Table1[[#This Row],[Std. Price ($)]]</f>
        <v>-1652065.0325211496</v>
      </c>
      <c r="Y1483" s="28">
        <v>0.42</v>
      </c>
      <c r="Z1483" s="28">
        <v>17</v>
      </c>
    </row>
    <row r="1484" spans="1:26" x14ac:dyDescent="0.15">
      <c r="A1484" s="31">
        <v>45494.158419282547</v>
      </c>
      <c r="B1484" s="32">
        <v>7.4411209999999999</v>
      </c>
      <c r="C1484" s="32">
        <v>7240.0300107421435</v>
      </c>
      <c r="D1484" s="32">
        <f>C1484/Table1[[#This Row],[Std. Price ($)]]</f>
        <v>972.97571303331097</v>
      </c>
      <c r="E1484" s="28">
        <v>672</v>
      </c>
      <c r="F1484" s="28">
        <f>Table1[[#This Row],[APU
(units)]]*(1+Table1[[#This Row],[APU Trend]])^0</f>
        <v>672</v>
      </c>
      <c r="G1484" s="28">
        <f>Table1[[#This Row],[APU
(units)]]*(1+Table1[[#This Row],[APU Trend]])^1</f>
        <v>1075.2</v>
      </c>
      <c r="H1484" s="28">
        <f>Table1[[#This Row],[APU
(units)]]*(1+Table1[[#This Row],[APU Trend]])^2</f>
        <v>1720.3200000000004</v>
      </c>
      <c r="I1484" s="55">
        <f>Table1[[#This Row],[APU
(units)]]*(1+Table1[[#This Row],[APU Trend]])^3</f>
        <v>2752.5120000000006</v>
      </c>
      <c r="J1484" s="55">
        <f>Table1[[#This Row],[APU
(units)]]*(1+Table1[[#This Row],[APU Trend]])^4</f>
        <v>4404.0192000000025</v>
      </c>
      <c r="K1484" s="55">
        <f>Table1[[#This Row],[APU
(units)]]*(1+Table1[[#This Row],[APU Trend]])^5</f>
        <v>7046.4307200000039</v>
      </c>
      <c r="L1484" s="55">
        <f>Table1[[#This Row],[APU
(units)]]*(1+Table1[[#This Row],[APU Trend]])^6</f>
        <v>11274.289152000007</v>
      </c>
      <c r="M1484" s="55">
        <f>Table1[[#This Row],[APU
(units)]]*(1+Table1[[#This Row],[APU Trend]])^7</f>
        <v>18038.862643200013</v>
      </c>
      <c r="N1484" s="55">
        <f>Table1[[#This Row],[APU
(units)]]*(1+Table1[[#This Row],[APU Trend]])^8</f>
        <v>28862.180229120026</v>
      </c>
      <c r="O1484" s="55">
        <f>Table1[[#This Row],[APU
(units)]]*(1+Table1[[#This Row],[APU Trend]])^9</f>
        <v>46179.488366592042</v>
      </c>
      <c r="P1484" s="55">
        <f>Table1[[#This Row],[APU
(units)]]*(1+Table1[[#This Row],[APU Trend]])^10</f>
        <v>73887.18138654728</v>
      </c>
      <c r="Q1484" s="55">
        <f>Table1[[#This Row],[APU
(units)]]*(1+Table1[[#This Row],[APU Trend]])^11</f>
        <v>118219.49021847565</v>
      </c>
      <c r="R1484" s="55">
        <f>SUM(Table1[[#This Row],[Oct]:[September]])</f>
        <v>314131.97391593503</v>
      </c>
      <c r="S1484" s="55">
        <f>Table1[[#This Row],[On-Hand Stock ($)]]*Table1[[#This Row],[APU Trend]]</f>
        <v>4344.0180064452861</v>
      </c>
      <c r="T1484" s="87">
        <v>0.6</v>
      </c>
      <c r="U1484" s="87" t="b">
        <f>IF(AND(Table1[[#This Row],[INVENTROY SIZING]]&lt;0,Table1[[#This Row],[Lead Time (days)]]&lt;30),TRUE,FALSE)</f>
        <v>0</v>
      </c>
      <c r="V1484" s="28">
        <v>1</v>
      </c>
      <c r="W1484" s="28">
        <f>1.65+SQRT((30)*Table1[[#This Row],[Demand variability (COV)]])+(V1484*Table1[[#This Row],[APU
(units)]])^2</f>
        <v>451590.16663591628</v>
      </c>
      <c r="X1484" s="28">
        <f>(Table1[[#This Row],[INVENTORY IN UNITS ON HAND]]-W1484)*Table1[[#This Row],[Std. Price ($)]]</f>
        <v>-3353097.0423372737</v>
      </c>
      <c r="Y1484" s="28">
        <v>0.68</v>
      </c>
      <c r="Z1484" s="28">
        <v>46</v>
      </c>
    </row>
    <row r="1485" spans="1:26" x14ac:dyDescent="0.15">
      <c r="A1485" s="31">
        <v>14606.237238854903</v>
      </c>
      <c r="B1485" s="32">
        <v>12.766196000000001</v>
      </c>
      <c r="C1485" s="32">
        <v>3354.9847639028749</v>
      </c>
      <c r="D1485" s="32">
        <f>C1485/Table1[[#This Row],[Std. Price ($)]]</f>
        <v>262.80222894140701</v>
      </c>
      <c r="E1485" s="28">
        <v>478</v>
      </c>
      <c r="F1485" s="28">
        <f>Table1[[#This Row],[APU
(units)]]*(1+Table1[[#This Row],[APU Trend]])^0</f>
        <v>478</v>
      </c>
      <c r="G1485" s="28">
        <f>Table1[[#This Row],[APU
(units)]]*(1+Table1[[#This Row],[APU Trend]])^1</f>
        <v>1051.6000000000001</v>
      </c>
      <c r="H1485" s="28">
        <f>Table1[[#This Row],[APU
(units)]]*(1+Table1[[#This Row],[APU Trend]])^2</f>
        <v>2313.5200000000004</v>
      </c>
      <c r="I1485" s="55">
        <f>Table1[[#This Row],[APU
(units)]]*(1+Table1[[#This Row],[APU Trend]])^3</f>
        <v>5089.7440000000015</v>
      </c>
      <c r="J1485" s="55">
        <f>Table1[[#This Row],[APU
(units)]]*(1+Table1[[#This Row],[APU Trend]])^4</f>
        <v>11197.436800000003</v>
      </c>
      <c r="K1485" s="55">
        <f>Table1[[#This Row],[APU
(units)]]*(1+Table1[[#This Row],[APU Trend]])^5</f>
        <v>24634.360960000009</v>
      </c>
      <c r="L1485" s="55">
        <f>Table1[[#This Row],[APU
(units)]]*(1+Table1[[#This Row],[APU Trend]])^6</f>
        <v>54195.594112000028</v>
      </c>
      <c r="M1485" s="55">
        <f>Table1[[#This Row],[APU
(units)]]*(1+Table1[[#This Row],[APU Trend]])^7</f>
        <v>119230.30704640008</v>
      </c>
      <c r="N1485" s="55">
        <f>Table1[[#This Row],[APU
(units)]]*(1+Table1[[#This Row],[APU Trend]])^8</f>
        <v>262306.67550208012</v>
      </c>
      <c r="O1485" s="55">
        <f>Table1[[#This Row],[APU
(units)]]*(1+Table1[[#This Row],[APU Trend]])^9</f>
        <v>577074.68610457634</v>
      </c>
      <c r="P1485" s="55">
        <f>Table1[[#This Row],[APU
(units)]]*(1+Table1[[#This Row],[APU Trend]])^10</f>
        <v>1269564.3094300681</v>
      </c>
      <c r="Q1485" s="55">
        <f>Table1[[#This Row],[APU
(units)]]*(1+Table1[[#This Row],[APU Trend]])^11</f>
        <v>2793041.48074615</v>
      </c>
      <c r="R1485" s="55">
        <f>SUM(Table1[[#This Row],[Oct]:[September]])</f>
        <v>5120177.7147012744</v>
      </c>
      <c r="S1485" s="55">
        <f>Table1[[#This Row],[On-Hand Stock ($)]]*Table1[[#This Row],[APU Trend]]</f>
        <v>4025.9817166834496</v>
      </c>
      <c r="T1485" s="87">
        <v>1.2</v>
      </c>
      <c r="U1485" s="87" t="b">
        <f>IF(AND(Table1[[#This Row],[INVENTROY SIZING]]&lt;0,Table1[[#This Row],[Lead Time (days)]]&lt;30),TRUE,FALSE)</f>
        <v>0</v>
      </c>
      <c r="V1485" s="28">
        <v>1</v>
      </c>
      <c r="W1485" s="28">
        <f>1.65+SQRT((30)*Table1[[#This Row],[Demand variability (COV)]])+(V1485*Table1[[#This Row],[APU
(units)]])^2</f>
        <v>228489.24165699922</v>
      </c>
      <c r="X1485" s="28">
        <f>(Table1[[#This Row],[INVENTORY IN UNITS ON HAND]]-W1485)*Table1[[#This Row],[Std. Price ($)]]</f>
        <v>-2913583.4581207139</v>
      </c>
      <c r="Y1485" s="28">
        <v>0.43</v>
      </c>
      <c r="Z1485" s="28">
        <v>28</v>
      </c>
    </row>
    <row r="1486" spans="1:26" x14ac:dyDescent="0.15">
      <c r="A1486" s="31">
        <v>15253.359541819023</v>
      </c>
      <c r="B1486" s="32">
        <v>22.706271600000001</v>
      </c>
      <c r="C1486" s="32">
        <v>3928.1996478708011</v>
      </c>
      <c r="D1486" s="32">
        <f>C1486/Table1[[#This Row],[Std. Price ($)]]</f>
        <v>173.00064568375905</v>
      </c>
      <c r="E1486" s="28">
        <v>372</v>
      </c>
      <c r="F1486" s="28">
        <f>Table1[[#This Row],[APU
(units)]]*(1+Table1[[#This Row],[APU Trend]])^0</f>
        <v>372</v>
      </c>
      <c r="G1486" s="28">
        <f>Table1[[#This Row],[APU
(units)]]*(1+Table1[[#This Row],[APU Trend]])^1</f>
        <v>818.40000000000009</v>
      </c>
      <c r="H1486" s="28">
        <f>Table1[[#This Row],[APU
(units)]]*(1+Table1[[#This Row],[APU Trend]])^2</f>
        <v>1800.4800000000002</v>
      </c>
      <c r="I1486" s="55">
        <f>Table1[[#This Row],[APU
(units)]]*(1+Table1[[#This Row],[APU Trend]])^3</f>
        <v>3961.0560000000014</v>
      </c>
      <c r="J1486" s="55">
        <f>Table1[[#This Row],[APU
(units)]]*(1+Table1[[#This Row],[APU Trend]])^4</f>
        <v>8714.3232000000025</v>
      </c>
      <c r="K1486" s="55">
        <f>Table1[[#This Row],[APU
(units)]]*(1+Table1[[#This Row],[APU Trend]])^5</f>
        <v>19171.511040000005</v>
      </c>
      <c r="L1486" s="55">
        <f>Table1[[#This Row],[APU
(units)]]*(1+Table1[[#This Row],[APU Trend]])^6</f>
        <v>42177.324288000018</v>
      </c>
      <c r="M1486" s="55">
        <f>Table1[[#This Row],[APU
(units)]]*(1+Table1[[#This Row],[APU Trend]])^7</f>
        <v>92790.113433600054</v>
      </c>
      <c r="N1486" s="55">
        <f>Table1[[#This Row],[APU
(units)]]*(1+Table1[[#This Row],[APU Trend]])^8</f>
        <v>204138.24955392012</v>
      </c>
      <c r="O1486" s="55">
        <f>Table1[[#This Row],[APU
(units)]]*(1+Table1[[#This Row],[APU Trend]])^9</f>
        <v>449104.14901862427</v>
      </c>
      <c r="P1486" s="55">
        <f>Table1[[#This Row],[APU
(units)]]*(1+Table1[[#This Row],[APU Trend]])^10</f>
        <v>988029.12784097355</v>
      </c>
      <c r="Q1486" s="55">
        <f>Table1[[#This Row],[APU
(units)]]*(1+Table1[[#This Row],[APU Trend]])^11</f>
        <v>2173664.0812501418</v>
      </c>
      <c r="R1486" s="55">
        <f>SUM(Table1[[#This Row],[Oct]:[September]])</f>
        <v>3984740.8156252597</v>
      </c>
      <c r="S1486" s="55">
        <f>Table1[[#This Row],[On-Hand Stock ($)]]*Table1[[#This Row],[APU Trend]]</f>
        <v>4713.8395774449609</v>
      </c>
      <c r="T1486" s="87">
        <v>1.2</v>
      </c>
      <c r="U1486" s="87" t="b">
        <f>IF(AND(Table1[[#This Row],[INVENTROY SIZING]]&lt;0,Table1[[#This Row],[Lead Time (days)]]&lt;30),TRUE,FALSE)</f>
        <v>0</v>
      </c>
      <c r="V1486" s="28">
        <v>0.85</v>
      </c>
      <c r="W1486" s="28">
        <f>1.65+SQRT((30)*Table1[[#This Row],[Demand variability (COV)]])+(V1486*Table1[[#This Row],[APU
(units)]])^2</f>
        <v>99988.001521443104</v>
      </c>
      <c r="X1486" s="28">
        <f>(Table1[[#This Row],[INVENTORY IN UNITS ON HAND]]-W1486)*Table1[[#This Row],[Std. Price ($)]]</f>
        <v>-2266426.5196392299</v>
      </c>
      <c r="Y1486" s="28">
        <v>0.51</v>
      </c>
      <c r="Z1486" s="28">
        <v>21</v>
      </c>
    </row>
    <row r="1487" spans="1:26" x14ac:dyDescent="0.15">
      <c r="A1487" s="31">
        <v>5404.5112577612572</v>
      </c>
      <c r="B1487" s="32">
        <v>61.560475200000006</v>
      </c>
      <c r="C1487" s="32">
        <v>17564.538111824768</v>
      </c>
      <c r="D1487" s="32">
        <f>C1487/Table1[[#This Row],[Std. Price ($)]]</f>
        <v>285.32167847568479</v>
      </c>
      <c r="E1487" s="28">
        <v>406</v>
      </c>
      <c r="F1487" s="28">
        <f>Table1[[#This Row],[APU
(units)]]*(1+Table1[[#This Row],[APU Trend]])^0</f>
        <v>406</v>
      </c>
      <c r="G1487" s="28">
        <f>Table1[[#This Row],[APU
(units)]]*(1+Table1[[#This Row],[APU Trend]])^1</f>
        <v>609</v>
      </c>
      <c r="H1487" s="28">
        <f>Table1[[#This Row],[APU
(units)]]*(1+Table1[[#This Row],[APU Trend]])^2</f>
        <v>913.5</v>
      </c>
      <c r="I1487" s="55">
        <f>Table1[[#This Row],[APU
(units)]]*(1+Table1[[#This Row],[APU Trend]])^3</f>
        <v>1370.25</v>
      </c>
      <c r="J1487" s="55">
        <f>Table1[[#This Row],[APU
(units)]]*(1+Table1[[#This Row],[APU Trend]])^4</f>
        <v>2055.375</v>
      </c>
      <c r="K1487" s="55">
        <f>Table1[[#This Row],[APU
(units)]]*(1+Table1[[#This Row],[APU Trend]])^5</f>
        <v>3083.0625</v>
      </c>
      <c r="L1487" s="55">
        <f>Table1[[#This Row],[APU
(units)]]*(1+Table1[[#This Row],[APU Trend]])^6</f>
        <v>4624.59375</v>
      </c>
      <c r="M1487" s="55">
        <f>Table1[[#This Row],[APU
(units)]]*(1+Table1[[#This Row],[APU Trend]])^7</f>
        <v>6936.890625</v>
      </c>
      <c r="N1487" s="55">
        <f>Table1[[#This Row],[APU
(units)]]*(1+Table1[[#This Row],[APU Trend]])^8</f>
        <v>10405.3359375</v>
      </c>
      <c r="O1487" s="55">
        <f>Table1[[#This Row],[APU
(units)]]*(1+Table1[[#This Row],[APU Trend]])^9</f>
        <v>15608.00390625</v>
      </c>
      <c r="P1487" s="55">
        <f>Table1[[#This Row],[APU
(units)]]*(1+Table1[[#This Row],[APU Trend]])^10</f>
        <v>23412.005859375</v>
      </c>
      <c r="Q1487" s="55">
        <f>Table1[[#This Row],[APU
(units)]]*(1+Table1[[#This Row],[APU Trend]])^11</f>
        <v>35118.0087890625</v>
      </c>
      <c r="R1487" s="55">
        <f>SUM(Table1[[#This Row],[Oct]:[September]])</f>
        <v>104542.0263671875</v>
      </c>
      <c r="S1487" s="55">
        <f>Table1[[#This Row],[On-Hand Stock ($)]]*Table1[[#This Row],[APU Trend]]</f>
        <v>8782.2690559123839</v>
      </c>
      <c r="T1487" s="87">
        <v>0.5</v>
      </c>
      <c r="U1487" s="87" t="b">
        <f>IF(AND(Table1[[#This Row],[INVENTROY SIZING]]&lt;0,Table1[[#This Row],[Lead Time (days)]]&lt;30),TRUE,FALSE)</f>
        <v>0</v>
      </c>
      <c r="V1487" s="28">
        <v>0.7</v>
      </c>
      <c r="W1487" s="28">
        <f>1.65+SQRT((30)*Table1[[#This Row],[Demand variability (COV)]])+(V1487*Table1[[#This Row],[APU
(units)]])^2</f>
        <v>80775.124057902533</v>
      </c>
      <c r="X1487" s="28">
        <f>(Table1[[#This Row],[INVENTORY IN UNITS ON HAND]]-W1487)*Table1[[#This Row],[Std. Price ($)]]</f>
        <v>-4954990.4832316078</v>
      </c>
      <c r="Y1487" s="28">
        <v>0.49</v>
      </c>
      <c r="Z1487" s="28">
        <v>31</v>
      </c>
    </row>
    <row r="1488" spans="1:26" x14ac:dyDescent="0.15">
      <c r="A1488" s="31">
        <v>76912.215136926709</v>
      </c>
      <c r="B1488" s="32">
        <v>7.3150257999999999</v>
      </c>
      <c r="C1488" s="32">
        <v>6429.5596732039139</v>
      </c>
      <c r="D1488" s="32">
        <f>C1488/Table1[[#This Row],[Std. Price ($)]]</f>
        <v>878.95242600564904</v>
      </c>
      <c r="E1488" s="28">
        <v>584</v>
      </c>
      <c r="F1488" s="28">
        <f>Table1[[#This Row],[APU
(units)]]*(1+Table1[[#This Row],[APU Trend]])^0</f>
        <v>584</v>
      </c>
      <c r="G1488" s="28">
        <f>Table1[[#This Row],[APU
(units)]]*(1+Table1[[#This Row],[APU Trend]])^1</f>
        <v>700.8</v>
      </c>
      <c r="H1488" s="28">
        <f>Table1[[#This Row],[APU
(units)]]*(1+Table1[[#This Row],[APU Trend]])^2</f>
        <v>840.95999999999992</v>
      </c>
      <c r="I1488" s="55">
        <f>Table1[[#This Row],[APU
(units)]]*(1+Table1[[#This Row],[APU Trend]])^3</f>
        <v>1009.152</v>
      </c>
      <c r="J1488" s="55">
        <f>Table1[[#This Row],[APU
(units)]]*(1+Table1[[#This Row],[APU Trend]])^4</f>
        <v>1210.9823999999999</v>
      </c>
      <c r="K1488" s="55">
        <f>Table1[[#This Row],[APU
(units)]]*(1+Table1[[#This Row],[APU Trend]])^5</f>
        <v>1453.1788799999999</v>
      </c>
      <c r="L1488" s="55">
        <f>Table1[[#This Row],[APU
(units)]]*(1+Table1[[#This Row],[APU Trend]])^6</f>
        <v>1743.8146559999998</v>
      </c>
      <c r="M1488" s="55">
        <f>Table1[[#This Row],[APU
(units)]]*(1+Table1[[#This Row],[APU Trend]])^7</f>
        <v>2092.5775871999999</v>
      </c>
      <c r="N1488" s="55">
        <f>Table1[[#This Row],[APU
(units)]]*(1+Table1[[#This Row],[APU Trend]])^8</f>
        <v>2511.0931046399996</v>
      </c>
      <c r="O1488" s="55">
        <f>Table1[[#This Row],[APU
(units)]]*(1+Table1[[#This Row],[APU Trend]])^9</f>
        <v>3013.3117255679995</v>
      </c>
      <c r="P1488" s="55">
        <f>Table1[[#This Row],[APU
(units)]]*(1+Table1[[#This Row],[APU Trend]])^10</f>
        <v>3615.9740706815996</v>
      </c>
      <c r="Q1488" s="55">
        <f>Table1[[#This Row],[APU
(units)]]*(1+Table1[[#This Row],[APU Trend]])^11</f>
        <v>4339.1688848179192</v>
      </c>
      <c r="R1488" s="55">
        <f>SUM(Table1[[#This Row],[Oct]:[September]])</f>
        <v>23115.013308907517</v>
      </c>
      <c r="S1488" s="55">
        <f>Table1[[#This Row],[On-Hand Stock ($)]]*Table1[[#This Row],[APU Trend]]</f>
        <v>1285.9119346407829</v>
      </c>
      <c r="T1488" s="87">
        <v>0.2</v>
      </c>
      <c r="U1488" s="87" t="b">
        <f>IF(AND(Table1[[#This Row],[INVENTROY SIZING]]&lt;0,Table1[[#This Row],[Lead Time (days)]]&lt;30),TRUE,FALSE)</f>
        <v>0</v>
      </c>
      <c r="V1488" s="28">
        <v>1</v>
      </c>
      <c r="W1488" s="28">
        <f>1.65+SQRT((30)*Table1[[#This Row],[Demand variability (COV)]])+(V1488*Table1[[#This Row],[APU
(units)]])^2</f>
        <v>341062.26519230369</v>
      </c>
      <c r="X1488" s="28">
        <f>(Table1[[#This Row],[INVENTORY IN UNITS ON HAND]]-W1488)*Table1[[#This Row],[Std. Price ($)]]</f>
        <v>-2488449.7096149395</v>
      </c>
      <c r="Y1488" s="28">
        <v>0.71</v>
      </c>
      <c r="Z1488" s="28">
        <v>46</v>
      </c>
    </row>
    <row r="1489" spans="1:26" x14ac:dyDescent="0.15">
      <c r="A1489" s="31">
        <v>21094.164785974146</v>
      </c>
      <c r="B1489" s="32">
        <v>9.8825801999999996</v>
      </c>
      <c r="C1489" s="32">
        <v>3889.7262267150568</v>
      </c>
      <c r="D1489" s="32">
        <f>C1489/Table1[[#This Row],[Std. Price ($)]]</f>
        <v>393.59419787102331</v>
      </c>
      <c r="E1489" s="28">
        <v>680</v>
      </c>
      <c r="F1489" s="28">
        <f>Table1[[#This Row],[APU
(units)]]*(1+Table1[[#This Row],[APU Trend]])^0</f>
        <v>680</v>
      </c>
      <c r="G1489" s="28">
        <f>Table1[[#This Row],[APU
(units)]]*(1+Table1[[#This Row],[APU Trend]])^1</f>
        <v>1700</v>
      </c>
      <c r="H1489" s="28">
        <f>Table1[[#This Row],[APU
(units)]]*(1+Table1[[#This Row],[APU Trend]])^2</f>
        <v>4250</v>
      </c>
      <c r="I1489" s="55">
        <f>Table1[[#This Row],[APU
(units)]]*(1+Table1[[#This Row],[APU Trend]])^3</f>
        <v>10625</v>
      </c>
      <c r="J1489" s="55">
        <f>Table1[[#This Row],[APU
(units)]]*(1+Table1[[#This Row],[APU Trend]])^4</f>
        <v>26562.5</v>
      </c>
      <c r="K1489" s="55">
        <f>Table1[[#This Row],[APU
(units)]]*(1+Table1[[#This Row],[APU Trend]])^5</f>
        <v>66406.25</v>
      </c>
      <c r="L1489" s="55">
        <f>Table1[[#This Row],[APU
(units)]]*(1+Table1[[#This Row],[APU Trend]])^6</f>
        <v>166015.625</v>
      </c>
      <c r="M1489" s="55">
        <f>Table1[[#This Row],[APU
(units)]]*(1+Table1[[#This Row],[APU Trend]])^7</f>
        <v>415039.0625</v>
      </c>
      <c r="N1489" s="55">
        <f>Table1[[#This Row],[APU
(units)]]*(1+Table1[[#This Row],[APU Trend]])^8</f>
        <v>1037597.65625</v>
      </c>
      <c r="O1489" s="55">
        <f>Table1[[#This Row],[APU
(units)]]*(1+Table1[[#This Row],[APU Trend]])^9</f>
        <v>2593994.140625</v>
      </c>
      <c r="P1489" s="55">
        <f>Table1[[#This Row],[APU
(units)]]*(1+Table1[[#This Row],[APU Trend]])^10</f>
        <v>6484985.3515625</v>
      </c>
      <c r="Q1489" s="55">
        <f>Table1[[#This Row],[APU
(units)]]*(1+Table1[[#This Row],[APU Trend]])^11</f>
        <v>16212463.37890625</v>
      </c>
      <c r="R1489" s="55">
        <f>SUM(Table1[[#This Row],[Oct]:[September]])</f>
        <v>27020318.96484375</v>
      </c>
      <c r="S1489" s="55">
        <f>Table1[[#This Row],[On-Hand Stock ($)]]*Table1[[#This Row],[APU Trend]]</f>
        <v>5834.5893400725854</v>
      </c>
      <c r="T1489" s="87">
        <v>1.5</v>
      </c>
      <c r="U1489" s="87" t="b">
        <f>IF(AND(Table1[[#This Row],[INVENTROY SIZING]]&lt;0,Table1[[#This Row],[Lead Time (days)]]&lt;30),TRUE,FALSE)</f>
        <v>0</v>
      </c>
      <c r="V1489" s="28">
        <v>0.82</v>
      </c>
      <c r="W1489" s="28">
        <f>1.65+SQRT((30)*Table1[[#This Row],[Demand variability (COV)]])+(V1489*Table1[[#This Row],[APU
(units)]])^2</f>
        <v>310923.35968353163</v>
      </c>
      <c r="X1489" s="28">
        <f>(Table1[[#This Row],[INVENTORY IN UNITS ON HAND]]-W1489)*Table1[[#This Row],[Std. Price ($)]]</f>
        <v>-3068835.3118992327</v>
      </c>
      <c r="Y1489" s="28">
        <v>0.52</v>
      </c>
      <c r="Z1489" s="28">
        <v>23</v>
      </c>
    </row>
    <row r="1490" spans="1:26" x14ac:dyDescent="0.15">
      <c r="A1490" s="31">
        <v>30739.833469982146</v>
      </c>
      <c r="B1490" s="32">
        <v>7.3724959000000005</v>
      </c>
      <c r="C1490" s="32">
        <v>3484.2509341056561</v>
      </c>
      <c r="D1490" s="32">
        <f>C1490/Table1[[#This Row],[Std. Price ($)]]</f>
        <v>472.60127117950054</v>
      </c>
      <c r="E1490" s="28">
        <v>494</v>
      </c>
      <c r="F1490" s="28">
        <f>Table1[[#This Row],[APU
(units)]]*(1+Table1[[#This Row],[APU Trend]])^0</f>
        <v>494</v>
      </c>
      <c r="G1490" s="28">
        <f>Table1[[#This Row],[APU
(units)]]*(1+Table1[[#This Row],[APU Trend]])^1</f>
        <v>741</v>
      </c>
      <c r="H1490" s="28">
        <f>Table1[[#This Row],[APU
(units)]]*(1+Table1[[#This Row],[APU Trend]])^2</f>
        <v>1111.5</v>
      </c>
      <c r="I1490" s="55">
        <f>Table1[[#This Row],[APU
(units)]]*(1+Table1[[#This Row],[APU Trend]])^3</f>
        <v>1667.25</v>
      </c>
      <c r="J1490" s="55">
        <f>Table1[[#This Row],[APU
(units)]]*(1+Table1[[#This Row],[APU Trend]])^4</f>
        <v>2500.875</v>
      </c>
      <c r="K1490" s="55">
        <f>Table1[[#This Row],[APU
(units)]]*(1+Table1[[#This Row],[APU Trend]])^5</f>
        <v>3751.3125</v>
      </c>
      <c r="L1490" s="55">
        <f>Table1[[#This Row],[APU
(units)]]*(1+Table1[[#This Row],[APU Trend]])^6</f>
        <v>5626.96875</v>
      </c>
      <c r="M1490" s="55">
        <f>Table1[[#This Row],[APU
(units)]]*(1+Table1[[#This Row],[APU Trend]])^7</f>
        <v>8440.453125</v>
      </c>
      <c r="N1490" s="55">
        <f>Table1[[#This Row],[APU
(units)]]*(1+Table1[[#This Row],[APU Trend]])^8</f>
        <v>12660.6796875</v>
      </c>
      <c r="O1490" s="55">
        <f>Table1[[#This Row],[APU
(units)]]*(1+Table1[[#This Row],[APU Trend]])^9</f>
        <v>18991.01953125</v>
      </c>
      <c r="P1490" s="55">
        <f>Table1[[#This Row],[APU
(units)]]*(1+Table1[[#This Row],[APU Trend]])^10</f>
        <v>28486.529296875</v>
      </c>
      <c r="Q1490" s="55">
        <f>Table1[[#This Row],[APU
(units)]]*(1+Table1[[#This Row],[APU Trend]])^11</f>
        <v>42729.7939453125</v>
      </c>
      <c r="R1490" s="55">
        <f>SUM(Table1[[#This Row],[Oct]:[September]])</f>
        <v>127201.3818359375</v>
      </c>
      <c r="S1490" s="55">
        <f>Table1[[#This Row],[On-Hand Stock ($)]]*Table1[[#This Row],[APU Trend]]</f>
        <v>1742.1254670528281</v>
      </c>
      <c r="T1490" s="87">
        <v>0.5</v>
      </c>
      <c r="U1490" s="87" t="b">
        <f>IF(AND(Table1[[#This Row],[INVENTROY SIZING]]&lt;0,Table1[[#This Row],[Lead Time (days)]]&lt;30),TRUE,FALSE)</f>
        <v>0</v>
      </c>
      <c r="V1490" s="28">
        <v>1</v>
      </c>
      <c r="W1490" s="28">
        <f>1.65+SQRT((30)*Table1[[#This Row],[Demand variability (COV)]])+(V1490*Table1[[#This Row],[APU
(units)]])^2</f>
        <v>244041.11410161512</v>
      </c>
      <c r="X1490" s="28">
        <f>(Table1[[#This Row],[INVENTORY IN UNITS ON HAND]]-W1490)*Table1[[#This Row],[Std. Price ($)]]</f>
        <v>-1795707.8622114842</v>
      </c>
      <c r="Y1490" s="28">
        <v>0.4</v>
      </c>
      <c r="Z1490" s="28">
        <v>46</v>
      </c>
    </row>
    <row r="1491" spans="1:26" x14ac:dyDescent="0.15">
      <c r="A1491" s="31">
        <v>65825.060610473491</v>
      </c>
      <c r="B1491" s="32">
        <v>15.201369300000001</v>
      </c>
      <c r="C1491" s="32">
        <v>229.08958592999389</v>
      </c>
      <c r="D1491" s="32">
        <f>C1491/Table1[[#This Row],[Std. Price ($)]]</f>
        <v>15.070325666648587</v>
      </c>
      <c r="E1491" s="28">
        <v>526</v>
      </c>
      <c r="F1491" s="28">
        <f>Table1[[#This Row],[APU
(units)]]*(1+Table1[[#This Row],[APU Trend]])^0</f>
        <v>526</v>
      </c>
      <c r="G1491" s="28">
        <f>Table1[[#This Row],[APU
(units)]]*(1+Table1[[#This Row],[APU Trend]])^1</f>
        <v>736.4</v>
      </c>
      <c r="H1491" s="28">
        <f>Table1[[#This Row],[APU
(units)]]*(1+Table1[[#This Row],[APU Trend]])^2</f>
        <v>1030.9599999999998</v>
      </c>
      <c r="I1491" s="55">
        <f>Table1[[#This Row],[APU
(units)]]*(1+Table1[[#This Row],[APU Trend]])^3</f>
        <v>1443.3439999999996</v>
      </c>
      <c r="J1491" s="55">
        <f>Table1[[#This Row],[APU
(units)]]*(1+Table1[[#This Row],[APU Trend]])^4</f>
        <v>2020.6815999999994</v>
      </c>
      <c r="K1491" s="55">
        <f>Table1[[#This Row],[APU
(units)]]*(1+Table1[[#This Row],[APU Trend]])^5</f>
        <v>2828.9542399999991</v>
      </c>
      <c r="L1491" s="55">
        <f>Table1[[#This Row],[APU
(units)]]*(1+Table1[[#This Row],[APU Trend]])^6</f>
        <v>3960.5359359999984</v>
      </c>
      <c r="M1491" s="55">
        <f>Table1[[#This Row],[APU
(units)]]*(1+Table1[[#This Row],[APU Trend]])^7</f>
        <v>5544.750310399997</v>
      </c>
      <c r="N1491" s="55">
        <f>Table1[[#This Row],[APU
(units)]]*(1+Table1[[#This Row],[APU Trend]])^8</f>
        <v>7762.6504345599951</v>
      </c>
      <c r="O1491" s="55">
        <f>Table1[[#This Row],[APU
(units)]]*(1+Table1[[#This Row],[APU Trend]])^9</f>
        <v>10867.710608383992</v>
      </c>
      <c r="P1491" s="55">
        <f>Table1[[#This Row],[APU
(units)]]*(1+Table1[[#This Row],[APU Trend]])^10</f>
        <v>15214.79485173759</v>
      </c>
      <c r="Q1491" s="55">
        <f>Table1[[#This Row],[APU
(units)]]*(1+Table1[[#This Row],[APU Trend]])^11</f>
        <v>21300.712792432623</v>
      </c>
      <c r="R1491" s="55">
        <f>SUM(Table1[[#This Row],[Oct]:[September]])</f>
        <v>73237.49477351419</v>
      </c>
      <c r="S1491" s="55">
        <f>Table1[[#This Row],[On-Hand Stock ($)]]*Table1[[#This Row],[APU Trend]]</f>
        <v>91.635834371997561</v>
      </c>
      <c r="T1491" s="87">
        <v>0.4</v>
      </c>
      <c r="U1491" s="87" t="b">
        <f>IF(AND(Table1[[#This Row],[INVENTROY SIZING]]&lt;0,Table1[[#This Row],[Lead Time (days)]]&lt;30),TRUE,FALSE)</f>
        <v>0</v>
      </c>
      <c r="V1491" s="28">
        <v>1</v>
      </c>
      <c r="W1491" s="28">
        <f>1.65+SQRT((30)*Table1[[#This Row],[Demand variability (COV)]])+(V1491*Table1[[#This Row],[APU
(units)]])^2</f>
        <v>276679.9737900077</v>
      </c>
      <c r="X1491" s="28">
        <f>(Table1[[#This Row],[INVENTORY IN UNITS ON HAND]]-W1491)*Table1[[#This Row],[Std. Price ($)]]</f>
        <v>-4205685.3699102988</v>
      </c>
      <c r="Y1491" s="28">
        <v>0.18</v>
      </c>
      <c r="Z1491" s="28">
        <v>3</v>
      </c>
    </row>
    <row r="1492" spans="1:26" x14ac:dyDescent="0.15">
      <c r="A1492" s="31">
        <v>15390.492101974662</v>
      </c>
      <c r="B1492" s="32">
        <v>11.832051</v>
      </c>
      <c r="C1492" s="32">
        <v>3192.2655579043026</v>
      </c>
      <c r="D1492" s="32">
        <f>C1492/Table1[[#This Row],[Std. Price ($)]]</f>
        <v>269.7981573866021</v>
      </c>
      <c r="E1492" s="28">
        <v>712</v>
      </c>
      <c r="F1492" s="28">
        <f>Table1[[#This Row],[APU
(units)]]*(1+Table1[[#This Row],[APU Trend]])^0</f>
        <v>712</v>
      </c>
      <c r="G1492" s="28">
        <f>Table1[[#This Row],[APU
(units)]]*(1+Table1[[#This Row],[APU Trend]])^1</f>
        <v>854.4</v>
      </c>
      <c r="H1492" s="28">
        <f>Table1[[#This Row],[APU
(units)]]*(1+Table1[[#This Row],[APU Trend]])^2</f>
        <v>1025.28</v>
      </c>
      <c r="I1492" s="55">
        <f>Table1[[#This Row],[APU
(units)]]*(1+Table1[[#This Row],[APU Trend]])^3</f>
        <v>1230.336</v>
      </c>
      <c r="J1492" s="55">
        <f>Table1[[#This Row],[APU
(units)]]*(1+Table1[[#This Row],[APU Trend]])^4</f>
        <v>1476.4032</v>
      </c>
      <c r="K1492" s="55">
        <f>Table1[[#This Row],[APU
(units)]]*(1+Table1[[#This Row],[APU Trend]])^5</f>
        <v>1771.6838399999999</v>
      </c>
      <c r="L1492" s="55">
        <f>Table1[[#This Row],[APU
(units)]]*(1+Table1[[#This Row],[APU Trend]])^6</f>
        <v>2126.0206079999998</v>
      </c>
      <c r="M1492" s="55">
        <f>Table1[[#This Row],[APU
(units)]]*(1+Table1[[#This Row],[APU Trend]])^7</f>
        <v>2551.2247295999996</v>
      </c>
      <c r="N1492" s="55">
        <f>Table1[[#This Row],[APU
(units)]]*(1+Table1[[#This Row],[APU Trend]])^8</f>
        <v>3061.4696755199993</v>
      </c>
      <c r="O1492" s="55">
        <f>Table1[[#This Row],[APU
(units)]]*(1+Table1[[#This Row],[APU Trend]])^9</f>
        <v>3673.7636106239997</v>
      </c>
      <c r="P1492" s="55">
        <f>Table1[[#This Row],[APU
(units)]]*(1+Table1[[#This Row],[APU Trend]])^10</f>
        <v>4408.516332748799</v>
      </c>
      <c r="Q1492" s="55">
        <f>Table1[[#This Row],[APU
(units)]]*(1+Table1[[#This Row],[APU Trend]])^11</f>
        <v>5290.2195992985589</v>
      </c>
      <c r="R1492" s="55">
        <f>SUM(Table1[[#This Row],[Oct]:[September]])</f>
        <v>28181.317595791355</v>
      </c>
      <c r="S1492" s="55">
        <f>Table1[[#This Row],[On-Hand Stock ($)]]*Table1[[#This Row],[APU Trend]]</f>
        <v>638.45311158086054</v>
      </c>
      <c r="T1492" s="87">
        <v>0.2</v>
      </c>
      <c r="U1492" s="87" t="b">
        <f>IF(AND(Table1[[#This Row],[INVENTROY SIZING]]&lt;0,Table1[[#This Row],[Lead Time (days)]]&lt;30),TRUE,FALSE)</f>
        <v>0</v>
      </c>
      <c r="V1492" s="28">
        <v>0.88</v>
      </c>
      <c r="W1492" s="28">
        <f>1.65+SQRT((30)*Table1[[#This Row],[Demand variability (COV)]])+(V1492*Table1[[#This Row],[APU
(units)]])^2</f>
        <v>392582.27734388458</v>
      </c>
      <c r="X1492" s="28">
        <f>(Table1[[#This Row],[INVENTORY IN UNITS ON HAND]]-W1492)*Table1[[#This Row],[Std. Price ($)]]</f>
        <v>-4641861.2616710821</v>
      </c>
      <c r="Y1492" s="28">
        <v>0.34</v>
      </c>
      <c r="Z1492" s="28">
        <v>22</v>
      </c>
    </row>
    <row r="1493" spans="1:26" x14ac:dyDescent="0.15">
      <c r="A1493" s="31">
        <v>9459.6758361383363</v>
      </c>
      <c r="B1493" s="32">
        <v>6.2880712000000001</v>
      </c>
      <c r="C1493" s="32">
        <v>953.13127114313534</v>
      </c>
      <c r="D1493" s="32">
        <f>C1493/Table1[[#This Row],[Std. Price ($)]]</f>
        <v>151.57768428944243</v>
      </c>
      <c r="E1493" s="28">
        <v>640</v>
      </c>
      <c r="F1493" s="28">
        <f>Table1[[#This Row],[APU
(units)]]*(1+Table1[[#This Row],[APU Trend]])^0</f>
        <v>640</v>
      </c>
      <c r="G1493" s="28">
        <f>Table1[[#This Row],[APU
(units)]]*(1+Table1[[#This Row],[APU Trend]])^1</f>
        <v>1408</v>
      </c>
      <c r="H1493" s="28">
        <f>Table1[[#This Row],[APU
(units)]]*(1+Table1[[#This Row],[APU Trend]])^2</f>
        <v>3097.6000000000004</v>
      </c>
      <c r="I1493" s="55">
        <f>Table1[[#This Row],[APU
(units)]]*(1+Table1[[#This Row],[APU Trend]])^3</f>
        <v>6814.7200000000021</v>
      </c>
      <c r="J1493" s="55">
        <f>Table1[[#This Row],[APU
(units)]]*(1+Table1[[#This Row],[APU Trend]])^4</f>
        <v>14992.384000000004</v>
      </c>
      <c r="K1493" s="55">
        <f>Table1[[#This Row],[APU
(units)]]*(1+Table1[[#This Row],[APU Trend]])^5</f>
        <v>32983.244800000015</v>
      </c>
      <c r="L1493" s="55">
        <f>Table1[[#This Row],[APU
(units)]]*(1+Table1[[#This Row],[APU Trend]])^6</f>
        <v>72563.138560000036</v>
      </c>
      <c r="M1493" s="55">
        <f>Table1[[#This Row],[APU
(units)]]*(1+Table1[[#This Row],[APU Trend]])^7</f>
        <v>159638.90483200009</v>
      </c>
      <c r="N1493" s="55">
        <f>Table1[[#This Row],[APU
(units)]]*(1+Table1[[#This Row],[APU Trend]])^8</f>
        <v>351205.59063040017</v>
      </c>
      <c r="O1493" s="55">
        <f>Table1[[#This Row],[APU
(units)]]*(1+Table1[[#This Row],[APU Trend]])^9</f>
        <v>772652.29938688048</v>
      </c>
      <c r="P1493" s="55">
        <f>Table1[[#This Row],[APU
(units)]]*(1+Table1[[#This Row],[APU Trend]])^10</f>
        <v>1699835.0586511372</v>
      </c>
      <c r="Q1493" s="55">
        <f>Table1[[#This Row],[APU
(units)]]*(1+Table1[[#This Row],[APU Trend]])^11</f>
        <v>3739637.1290325024</v>
      </c>
      <c r="R1493" s="55">
        <f>SUM(Table1[[#This Row],[Oct]:[September]])</f>
        <v>6855468.0698929206</v>
      </c>
      <c r="S1493" s="55">
        <f>Table1[[#This Row],[On-Hand Stock ($)]]*Table1[[#This Row],[APU Trend]]</f>
        <v>1143.7575253717623</v>
      </c>
      <c r="T1493" s="87">
        <v>1.2</v>
      </c>
      <c r="U1493" s="87" t="b">
        <f>IF(AND(Table1[[#This Row],[INVENTROY SIZING]]&lt;0,Table1[[#This Row],[Lead Time (days)]]&lt;30),TRUE,FALSE)</f>
        <v>0</v>
      </c>
      <c r="V1493" s="28">
        <v>0.82</v>
      </c>
      <c r="W1493" s="28">
        <f>1.65+SQRT((30)*Table1[[#This Row],[Demand variability (COV)]])+(V1493*Table1[[#This Row],[APU
(units)]])^2</f>
        <v>275421.76937003963</v>
      </c>
      <c r="X1493" s="28">
        <f>(Table1[[#This Row],[INVENTORY IN UNITS ON HAND]]-W1493)*Table1[[#This Row],[Std. Price ($)]]</f>
        <v>-1730918.5645576452</v>
      </c>
      <c r="Y1493" s="28">
        <v>0.86</v>
      </c>
      <c r="Z1493" s="28">
        <v>5</v>
      </c>
    </row>
    <row r="1494" spans="1:26" x14ac:dyDescent="0.15">
      <c r="A1494" s="31">
        <v>70191.94027903369</v>
      </c>
      <c r="B1494" s="32">
        <v>59.791301400000002</v>
      </c>
      <c r="C1494" s="32">
        <v>39154.347199266842</v>
      </c>
      <c r="D1494" s="32">
        <f>C1494/Table1[[#This Row],[Std. Price ($)]]</f>
        <v>654.85022540865521</v>
      </c>
      <c r="E1494" s="28">
        <v>656</v>
      </c>
      <c r="F1494" s="28">
        <f>Table1[[#This Row],[APU
(units)]]*(1+Table1[[#This Row],[APU Trend]])^0</f>
        <v>656</v>
      </c>
      <c r="G1494" s="28">
        <f>Table1[[#This Row],[APU
(units)]]*(1+Table1[[#This Row],[APU Trend]])^1</f>
        <v>1443.2</v>
      </c>
      <c r="H1494" s="28">
        <f>Table1[[#This Row],[APU
(units)]]*(1+Table1[[#This Row],[APU Trend]])^2</f>
        <v>3175.0400000000004</v>
      </c>
      <c r="I1494" s="55">
        <f>Table1[[#This Row],[APU
(units)]]*(1+Table1[[#This Row],[APU Trend]])^3</f>
        <v>6985.0880000000025</v>
      </c>
      <c r="J1494" s="55">
        <f>Table1[[#This Row],[APU
(units)]]*(1+Table1[[#This Row],[APU Trend]])^4</f>
        <v>15367.193600000004</v>
      </c>
      <c r="K1494" s="55">
        <f>Table1[[#This Row],[APU
(units)]]*(1+Table1[[#This Row],[APU Trend]])^5</f>
        <v>33807.82592000001</v>
      </c>
      <c r="L1494" s="55">
        <f>Table1[[#This Row],[APU
(units)]]*(1+Table1[[#This Row],[APU Trend]])^6</f>
        <v>74377.217024000041</v>
      </c>
      <c r="M1494" s="55">
        <f>Table1[[#This Row],[APU
(units)]]*(1+Table1[[#This Row],[APU Trend]])^7</f>
        <v>163629.87745280011</v>
      </c>
      <c r="N1494" s="55">
        <f>Table1[[#This Row],[APU
(units)]]*(1+Table1[[#This Row],[APU Trend]])^8</f>
        <v>359985.73039616022</v>
      </c>
      <c r="O1494" s="55">
        <f>Table1[[#This Row],[APU
(units)]]*(1+Table1[[#This Row],[APU Trend]])^9</f>
        <v>791968.60687155253</v>
      </c>
      <c r="P1494" s="55">
        <f>Table1[[#This Row],[APU
(units)]]*(1+Table1[[#This Row],[APU Trend]])^10</f>
        <v>1742330.9351174156</v>
      </c>
      <c r="Q1494" s="55">
        <f>Table1[[#This Row],[APU
(units)]]*(1+Table1[[#This Row],[APU Trend]])^11</f>
        <v>3833128.0572583149</v>
      </c>
      <c r="R1494" s="55">
        <f>SUM(Table1[[#This Row],[Oct]:[September]])</f>
        <v>7026854.771640243</v>
      </c>
      <c r="S1494" s="55">
        <f>Table1[[#This Row],[On-Hand Stock ($)]]*Table1[[#This Row],[APU Trend]]</f>
        <v>46985.216639120212</v>
      </c>
      <c r="T1494" s="87">
        <v>1.2</v>
      </c>
      <c r="U1494" s="87" t="b">
        <f>IF(AND(Table1[[#This Row],[INVENTROY SIZING]]&lt;0,Table1[[#This Row],[Lead Time (days)]]&lt;30),TRUE,FALSE)</f>
        <v>0</v>
      </c>
      <c r="V1494" s="28">
        <v>0.77</v>
      </c>
      <c r="W1494" s="28">
        <f>1.65+SQRT((30)*Table1[[#This Row],[Demand variability (COV)]])+(V1494*Table1[[#This Row],[APU
(units)]])^2</f>
        <v>255152.73266457787</v>
      </c>
      <c r="X1494" s="28">
        <f>(Table1[[#This Row],[INVENTORY IN UNITS ON HAND]]-W1494)*Table1[[#This Row],[Std. Price ($)]]</f>
        <v>-15216759.594582135</v>
      </c>
      <c r="Y1494" s="28">
        <v>0.79</v>
      </c>
      <c r="Z1494" s="28">
        <v>31</v>
      </c>
    </row>
    <row r="1495" spans="1:26" x14ac:dyDescent="0.15">
      <c r="A1495" s="31">
        <v>40486.814687517661</v>
      </c>
      <c r="B1495" s="32">
        <v>15.122488500000001</v>
      </c>
      <c r="C1495" s="32">
        <v>7800.2938371810351</v>
      </c>
      <c r="D1495" s="32">
        <f>C1495/Table1[[#This Row],[Std. Price ($)]]</f>
        <v>515.80755622204867</v>
      </c>
      <c r="E1495" s="28">
        <v>826</v>
      </c>
      <c r="F1495" s="28">
        <f>Table1[[#This Row],[APU
(units)]]*(1+Table1[[#This Row],[APU Trend]])^0</f>
        <v>826</v>
      </c>
      <c r="G1495" s="28">
        <f>Table1[[#This Row],[APU
(units)]]*(1+Table1[[#This Row],[APU Trend]])^1</f>
        <v>2065</v>
      </c>
      <c r="H1495" s="28">
        <f>Table1[[#This Row],[APU
(units)]]*(1+Table1[[#This Row],[APU Trend]])^2</f>
        <v>5162.5</v>
      </c>
      <c r="I1495" s="55">
        <f>Table1[[#This Row],[APU
(units)]]*(1+Table1[[#This Row],[APU Trend]])^3</f>
        <v>12906.25</v>
      </c>
      <c r="J1495" s="55">
        <f>Table1[[#This Row],[APU
(units)]]*(1+Table1[[#This Row],[APU Trend]])^4</f>
        <v>32265.625</v>
      </c>
      <c r="K1495" s="55">
        <f>Table1[[#This Row],[APU
(units)]]*(1+Table1[[#This Row],[APU Trend]])^5</f>
        <v>80664.0625</v>
      </c>
      <c r="L1495" s="55">
        <f>Table1[[#This Row],[APU
(units)]]*(1+Table1[[#This Row],[APU Trend]])^6</f>
        <v>201660.15625</v>
      </c>
      <c r="M1495" s="55">
        <f>Table1[[#This Row],[APU
(units)]]*(1+Table1[[#This Row],[APU Trend]])^7</f>
        <v>504150.390625</v>
      </c>
      <c r="N1495" s="55">
        <f>Table1[[#This Row],[APU
(units)]]*(1+Table1[[#This Row],[APU Trend]])^8</f>
        <v>1260375.9765625</v>
      </c>
      <c r="O1495" s="55">
        <f>Table1[[#This Row],[APU
(units)]]*(1+Table1[[#This Row],[APU Trend]])^9</f>
        <v>3150939.94140625</v>
      </c>
      <c r="P1495" s="55">
        <f>Table1[[#This Row],[APU
(units)]]*(1+Table1[[#This Row],[APU Trend]])^10</f>
        <v>7877349.853515625</v>
      </c>
      <c r="Q1495" s="55">
        <f>Table1[[#This Row],[APU
(units)]]*(1+Table1[[#This Row],[APU Trend]])^11</f>
        <v>19693374.633789062</v>
      </c>
      <c r="R1495" s="55">
        <f>SUM(Table1[[#This Row],[Oct]:[September]])</f>
        <v>32821740.389648438</v>
      </c>
      <c r="S1495" s="55">
        <f>Table1[[#This Row],[On-Hand Stock ($)]]*Table1[[#This Row],[APU Trend]]</f>
        <v>11700.440755771553</v>
      </c>
      <c r="T1495" s="87">
        <v>1.5</v>
      </c>
      <c r="U1495" s="87" t="b">
        <f>IF(AND(Table1[[#This Row],[INVENTROY SIZING]]&lt;0,Table1[[#This Row],[Lead Time (days)]]&lt;30),TRUE,FALSE)</f>
        <v>0</v>
      </c>
      <c r="V1495" s="28">
        <v>0.85</v>
      </c>
      <c r="W1495" s="28">
        <f>1.65+SQRT((30)*Table1[[#This Row],[Demand variability (COV)]])+(V1495*Table1[[#This Row],[APU
(units)]])^2</f>
        <v>492949.89405790257</v>
      </c>
      <c r="X1495" s="28">
        <f>(Table1[[#This Row],[INVENTORY IN UNITS ON HAND]]-W1495)*Table1[[#This Row],[Std. Price ($)]]</f>
        <v>-7446828.8101296686</v>
      </c>
      <c r="Y1495" s="28">
        <v>0.49</v>
      </c>
      <c r="Z1495" s="28">
        <v>28</v>
      </c>
    </row>
    <row r="1496" spans="1:26" x14ac:dyDescent="0.15">
      <c r="A1496" s="31">
        <v>40954.525425911139</v>
      </c>
      <c r="B1496" s="32">
        <v>14.036870100000002</v>
      </c>
      <c r="C1496" s="32">
        <v>2330.3893004902516</v>
      </c>
      <c r="D1496" s="32">
        <f>C1496/Table1[[#This Row],[Std. Price ($)]]</f>
        <v>166.01915411971015</v>
      </c>
      <c r="E1496" s="28">
        <v>390</v>
      </c>
      <c r="F1496" s="28">
        <f>Table1[[#This Row],[APU
(units)]]*(1+Table1[[#This Row],[APU Trend]])^0</f>
        <v>390</v>
      </c>
      <c r="G1496" s="28">
        <f>Table1[[#This Row],[APU
(units)]]*(1+Table1[[#This Row],[APU Trend]])^1</f>
        <v>702</v>
      </c>
      <c r="H1496" s="28">
        <f>Table1[[#This Row],[APU
(units)]]*(1+Table1[[#This Row],[APU Trend]])^2</f>
        <v>1263.6000000000001</v>
      </c>
      <c r="I1496" s="55">
        <f>Table1[[#This Row],[APU
(units)]]*(1+Table1[[#This Row],[APU Trend]])^3</f>
        <v>2274.4800000000005</v>
      </c>
      <c r="J1496" s="55">
        <f>Table1[[#This Row],[APU
(units)]]*(1+Table1[[#This Row],[APU Trend]])^4</f>
        <v>4094.0640000000008</v>
      </c>
      <c r="K1496" s="55">
        <f>Table1[[#This Row],[APU
(units)]]*(1+Table1[[#This Row],[APU Trend]])^5</f>
        <v>7369.3152000000018</v>
      </c>
      <c r="L1496" s="55">
        <f>Table1[[#This Row],[APU
(units)]]*(1+Table1[[#This Row],[APU Trend]])^6</f>
        <v>13264.767360000003</v>
      </c>
      <c r="M1496" s="55">
        <f>Table1[[#This Row],[APU
(units)]]*(1+Table1[[#This Row],[APU Trend]])^7</f>
        <v>23876.581248000006</v>
      </c>
      <c r="N1496" s="55">
        <f>Table1[[#This Row],[APU
(units)]]*(1+Table1[[#This Row],[APU Trend]])^8</f>
        <v>42977.846246400019</v>
      </c>
      <c r="O1496" s="55">
        <f>Table1[[#This Row],[APU
(units)]]*(1+Table1[[#This Row],[APU Trend]])^9</f>
        <v>77360.123243520036</v>
      </c>
      <c r="P1496" s="55">
        <f>Table1[[#This Row],[APU
(units)]]*(1+Table1[[#This Row],[APU Trend]])^10</f>
        <v>139248.22183833606</v>
      </c>
      <c r="Q1496" s="55">
        <f>Table1[[#This Row],[APU
(units)]]*(1+Table1[[#This Row],[APU Trend]])^11</f>
        <v>250646.79930900494</v>
      </c>
      <c r="R1496" s="55">
        <f>SUM(Table1[[#This Row],[Oct]:[September]])</f>
        <v>563467.79844526108</v>
      </c>
      <c r="S1496" s="55">
        <f>Table1[[#This Row],[On-Hand Stock ($)]]*Table1[[#This Row],[APU Trend]]</f>
        <v>1864.3114403922013</v>
      </c>
      <c r="T1496" s="87">
        <v>0.8</v>
      </c>
      <c r="U1496" s="87" t="b">
        <f>IF(AND(Table1[[#This Row],[INVENTROY SIZING]]&lt;0,Table1[[#This Row],[Lead Time (days)]]&lt;30),TRUE,FALSE)</f>
        <v>0</v>
      </c>
      <c r="V1496" s="28">
        <v>1</v>
      </c>
      <c r="W1496" s="28">
        <f>1.65+SQRT((30)*Table1[[#This Row],[Demand variability (COV)]])+(V1496*Table1[[#This Row],[APU
(units)]])^2</f>
        <v>152105.24165699922</v>
      </c>
      <c r="X1496" s="28">
        <f>(Table1[[#This Row],[INVENTORY IN UNITS ON HAND]]-W1496)*Table1[[#This Row],[Std. Price ($)]]</f>
        <v>-2132751.1293679168</v>
      </c>
      <c r="Y1496" s="28">
        <v>0.43</v>
      </c>
      <c r="Z1496" s="28">
        <v>22</v>
      </c>
    </row>
    <row r="1497" spans="1:26" x14ac:dyDescent="0.15">
      <c r="A1497" s="31">
        <v>72649.088559891738</v>
      </c>
      <c r="B1497" s="32">
        <v>24.464175399999998</v>
      </c>
      <c r="C1497" s="32">
        <v>8457.7069397171617</v>
      </c>
      <c r="D1497" s="32">
        <f>C1497/Table1[[#This Row],[Std. Price ($)]]</f>
        <v>345.71804695764087</v>
      </c>
      <c r="E1497" s="28">
        <v>558</v>
      </c>
      <c r="F1497" s="28">
        <f>Table1[[#This Row],[APU
(units)]]*(1+Table1[[#This Row],[APU Trend]])^0</f>
        <v>558</v>
      </c>
      <c r="G1497" s="28">
        <f>Table1[[#This Row],[APU
(units)]]*(1+Table1[[#This Row],[APU Trend]])^1</f>
        <v>669.6</v>
      </c>
      <c r="H1497" s="28">
        <f>Table1[[#This Row],[APU
(units)]]*(1+Table1[[#This Row],[APU Trend]])^2</f>
        <v>803.52</v>
      </c>
      <c r="I1497" s="55">
        <f>Table1[[#This Row],[APU
(units)]]*(1+Table1[[#This Row],[APU Trend]])^3</f>
        <v>964.22399999999993</v>
      </c>
      <c r="J1497" s="55">
        <f>Table1[[#This Row],[APU
(units)]]*(1+Table1[[#This Row],[APU Trend]])^4</f>
        <v>1157.0688</v>
      </c>
      <c r="K1497" s="55">
        <f>Table1[[#This Row],[APU
(units)]]*(1+Table1[[#This Row],[APU Trend]])^5</f>
        <v>1388.4825599999999</v>
      </c>
      <c r="L1497" s="55">
        <f>Table1[[#This Row],[APU
(units)]]*(1+Table1[[#This Row],[APU Trend]])^6</f>
        <v>1666.1790719999999</v>
      </c>
      <c r="M1497" s="55">
        <f>Table1[[#This Row],[APU
(units)]]*(1+Table1[[#This Row],[APU Trend]])^7</f>
        <v>1999.4148863999999</v>
      </c>
      <c r="N1497" s="55">
        <f>Table1[[#This Row],[APU
(units)]]*(1+Table1[[#This Row],[APU Trend]])^8</f>
        <v>2399.2978636799999</v>
      </c>
      <c r="O1497" s="55">
        <f>Table1[[#This Row],[APU
(units)]]*(1+Table1[[#This Row],[APU Trend]])^9</f>
        <v>2879.1574364159997</v>
      </c>
      <c r="P1497" s="55">
        <f>Table1[[#This Row],[APU
(units)]]*(1+Table1[[#This Row],[APU Trend]])^10</f>
        <v>3454.9889236991994</v>
      </c>
      <c r="Q1497" s="55">
        <f>Table1[[#This Row],[APU
(units)]]*(1+Table1[[#This Row],[APU Trend]])^11</f>
        <v>4145.9867084390389</v>
      </c>
      <c r="R1497" s="55">
        <f>SUM(Table1[[#This Row],[Oct]:[September]])</f>
        <v>22085.920250634237</v>
      </c>
      <c r="S1497" s="55">
        <f>Table1[[#This Row],[On-Hand Stock ($)]]*Table1[[#This Row],[APU Trend]]</f>
        <v>1691.5413879434325</v>
      </c>
      <c r="T1497" s="87">
        <v>0.2</v>
      </c>
      <c r="U1497" s="87" t="b">
        <f>IF(AND(Table1[[#This Row],[INVENTROY SIZING]]&lt;0,Table1[[#This Row],[Lead Time (days)]]&lt;30),TRUE,FALSE)</f>
        <v>0</v>
      </c>
      <c r="V1497" s="28">
        <v>1</v>
      </c>
      <c r="W1497" s="28">
        <f>1.65+SQRT((30)*Table1[[#This Row],[Demand variability (COV)]])+(V1497*Table1[[#This Row],[APU
(units)]])^2</f>
        <v>311370.09971909225</v>
      </c>
      <c r="X1497" s="28">
        <f>(Table1[[#This Row],[INVENTORY IN UNITS ON HAND]]-W1497)*Table1[[#This Row],[Std. Price ($)]]</f>
        <v>-7608955.0269036461</v>
      </c>
      <c r="Y1497" s="28">
        <v>0.66</v>
      </c>
      <c r="Z1497" s="28">
        <v>23</v>
      </c>
    </row>
    <row r="1498" spans="1:26" x14ac:dyDescent="0.15">
      <c r="A1498" s="31">
        <v>96233.842032882996</v>
      </c>
      <c r="B1498" s="32">
        <v>9.5348086999999992</v>
      </c>
      <c r="C1498" s="32">
        <v>6841.0396644869024</v>
      </c>
      <c r="D1498" s="32">
        <f>C1498/Table1[[#This Row],[Std. Price ($)]]</f>
        <v>717.48053681317208</v>
      </c>
      <c r="E1498" s="28">
        <v>850</v>
      </c>
      <c r="F1498" s="28">
        <f>Table1[[#This Row],[APU
(units)]]*(1+Table1[[#This Row],[APU Trend]])^0</f>
        <v>850</v>
      </c>
      <c r="G1498" s="28">
        <f>Table1[[#This Row],[APU
(units)]]*(1+Table1[[#This Row],[APU Trend]])^1</f>
        <v>1530</v>
      </c>
      <c r="H1498" s="28">
        <f>Table1[[#This Row],[APU
(units)]]*(1+Table1[[#This Row],[APU Trend]])^2</f>
        <v>2754</v>
      </c>
      <c r="I1498" s="55">
        <f>Table1[[#This Row],[APU
(units)]]*(1+Table1[[#This Row],[APU Trend]])^3</f>
        <v>4957.2000000000007</v>
      </c>
      <c r="J1498" s="55">
        <f>Table1[[#This Row],[APU
(units)]]*(1+Table1[[#This Row],[APU Trend]])^4</f>
        <v>8922.9600000000009</v>
      </c>
      <c r="K1498" s="55">
        <f>Table1[[#This Row],[APU
(units)]]*(1+Table1[[#This Row],[APU Trend]])^5</f>
        <v>16061.328000000005</v>
      </c>
      <c r="L1498" s="55">
        <f>Table1[[#This Row],[APU
(units)]]*(1+Table1[[#This Row],[APU Trend]])^6</f>
        <v>28910.390400000008</v>
      </c>
      <c r="M1498" s="55">
        <f>Table1[[#This Row],[APU
(units)]]*(1+Table1[[#This Row],[APU Trend]])^7</f>
        <v>52038.702720000016</v>
      </c>
      <c r="N1498" s="55">
        <f>Table1[[#This Row],[APU
(units)]]*(1+Table1[[#This Row],[APU Trend]])^8</f>
        <v>93669.664896000031</v>
      </c>
      <c r="O1498" s="55">
        <f>Table1[[#This Row],[APU
(units)]]*(1+Table1[[#This Row],[APU Trend]])^9</f>
        <v>168605.39681280006</v>
      </c>
      <c r="P1498" s="55">
        <f>Table1[[#This Row],[APU
(units)]]*(1+Table1[[#This Row],[APU Trend]])^10</f>
        <v>303489.71426304011</v>
      </c>
      <c r="Q1498" s="55">
        <f>Table1[[#This Row],[APU
(units)]]*(1+Table1[[#This Row],[APU Trend]])^11</f>
        <v>546281.48567347229</v>
      </c>
      <c r="R1498" s="55">
        <f>SUM(Table1[[#This Row],[Oct]:[September]])</f>
        <v>1228070.8427653126</v>
      </c>
      <c r="S1498" s="55">
        <f>Table1[[#This Row],[On-Hand Stock ($)]]*Table1[[#This Row],[APU Trend]]</f>
        <v>5472.831731589522</v>
      </c>
      <c r="T1498" s="87">
        <v>0.8</v>
      </c>
      <c r="U1498" s="87" t="b">
        <f>IF(AND(Table1[[#This Row],[INVENTROY SIZING]]&lt;0,Table1[[#This Row],[Lead Time (days)]]&lt;30),TRUE,FALSE)</f>
        <v>0</v>
      </c>
      <c r="V1498" s="28">
        <v>0.7</v>
      </c>
      <c r="W1498" s="28">
        <f>1.65+SQRT((30)*Table1[[#This Row],[Demand variability (COV)]])+(V1498*Table1[[#This Row],[APU
(units)]])^2</f>
        <v>354031.26519230369</v>
      </c>
      <c r="X1498" s="28">
        <f>(Table1[[#This Row],[INVENTORY IN UNITS ON HAND]]-W1498)*Table1[[#This Row],[Std. Price ($)]]</f>
        <v>-3368779.3477630974</v>
      </c>
      <c r="Y1498" s="28">
        <v>0.71</v>
      </c>
      <c r="Z1498" s="28">
        <v>25</v>
      </c>
    </row>
    <row r="1499" spans="1:26" x14ac:dyDescent="0.15">
      <c r="A1499" s="31">
        <v>81592.471257316152</v>
      </c>
      <c r="B1499" s="32">
        <v>9.0487014000000006</v>
      </c>
      <c r="C1499" s="32">
        <v>1453.4235602987949</v>
      </c>
      <c r="D1499" s="32">
        <f>C1499/Table1[[#This Row],[Std. Price ($)]]</f>
        <v>160.62233640495583</v>
      </c>
      <c r="E1499" s="28">
        <v>914</v>
      </c>
      <c r="F1499" s="28">
        <f>Table1[[#This Row],[APU
(units)]]*(1+Table1[[#This Row],[APU Trend]])^0</f>
        <v>914</v>
      </c>
      <c r="G1499" s="28">
        <f>Table1[[#This Row],[APU
(units)]]*(1+Table1[[#This Row],[APU Trend]])^1</f>
        <v>274.20000000000005</v>
      </c>
      <c r="H1499" s="28">
        <f>Table1[[#This Row],[APU
(units)]]*(1+Table1[[#This Row],[APU Trend]])^2</f>
        <v>82.260000000000019</v>
      </c>
      <c r="I1499" s="55">
        <f>Table1[[#This Row],[APU
(units)]]*(1+Table1[[#This Row],[APU Trend]])^3</f>
        <v>24.678000000000008</v>
      </c>
      <c r="J1499" s="55">
        <f>Table1[[#This Row],[APU
(units)]]*(1+Table1[[#This Row],[APU Trend]])^4</f>
        <v>7.403400000000004</v>
      </c>
      <c r="K1499" s="55">
        <f>Table1[[#This Row],[APU
(units)]]*(1+Table1[[#This Row],[APU Trend]])^5</f>
        <v>2.2210200000000015</v>
      </c>
      <c r="L1499" s="55">
        <f>Table1[[#This Row],[APU
(units)]]*(1+Table1[[#This Row],[APU Trend]])^6</f>
        <v>0.66630600000000051</v>
      </c>
      <c r="M1499" s="55">
        <f>Table1[[#This Row],[APU
(units)]]*(1+Table1[[#This Row],[APU Trend]])^7</f>
        <v>0.1998918000000002</v>
      </c>
      <c r="N1499" s="55">
        <f>Table1[[#This Row],[APU
(units)]]*(1+Table1[[#This Row],[APU Trend]])^8</f>
        <v>5.9967540000000062E-2</v>
      </c>
      <c r="O1499" s="55">
        <f>Table1[[#This Row],[APU
(units)]]*(1+Table1[[#This Row],[APU Trend]])^9</f>
        <v>1.7990262000000024E-2</v>
      </c>
      <c r="P1499" s="55">
        <f>Table1[[#This Row],[APU
(units)]]*(1+Table1[[#This Row],[APU Trend]])^10</f>
        <v>5.3970786000000067E-3</v>
      </c>
      <c r="Q1499" s="55">
        <f>Table1[[#This Row],[APU
(units)]]*(1+Table1[[#This Row],[APU Trend]])^11</f>
        <v>1.6191235800000025E-3</v>
      </c>
      <c r="R1499" s="55">
        <f>SUM(Table1[[#This Row],[Oct]:[September]])</f>
        <v>1305.7135918041799</v>
      </c>
      <c r="S1499" s="55">
        <f>Table1[[#This Row],[On-Hand Stock ($)]]*Table1[[#This Row],[APU Trend]]</f>
        <v>-1017.3964922091563</v>
      </c>
      <c r="T1499" s="87">
        <v>-0.7</v>
      </c>
      <c r="U1499" s="87" t="b">
        <f>IF(AND(Table1[[#This Row],[INVENTROY SIZING]]&lt;0,Table1[[#This Row],[Lead Time (days)]]&lt;30),TRUE,FALSE)</f>
        <v>1</v>
      </c>
      <c r="V1499" s="28">
        <v>0.71</v>
      </c>
      <c r="W1499" s="28">
        <f>1.65+SQRT((30)*Table1[[#This Row],[Demand variability (COV)]])+(V1499*Table1[[#This Row],[APU
(units)]])^2</f>
        <v>421129.08637173049</v>
      </c>
      <c r="X1499" s="28">
        <f>(Table1[[#This Row],[INVENTORY IN UNITS ON HAND]]-W1499)*Table1[[#This Row],[Std. Price ($)]]</f>
        <v>-3809217.9298723</v>
      </c>
      <c r="Y1499" s="28">
        <v>0.62</v>
      </c>
      <c r="Z1499" s="28">
        <v>7</v>
      </c>
    </row>
    <row r="1500" spans="1:26" x14ac:dyDescent="0.15">
      <c r="A1500" s="31">
        <v>59688.165307100528</v>
      </c>
      <c r="B1500" s="32">
        <v>7.0768079000000004</v>
      </c>
      <c r="C1500" s="32">
        <v>5711.9474365110491</v>
      </c>
      <c r="D1500" s="32">
        <f>C1500/Table1[[#This Row],[Std. Price ($)]]</f>
        <v>807.13614347381804</v>
      </c>
      <c r="E1500" s="28">
        <v>850</v>
      </c>
      <c r="F1500" s="28">
        <f>Table1[[#This Row],[APU
(units)]]*(1+Table1[[#This Row],[APU Trend]])^0</f>
        <v>850</v>
      </c>
      <c r="G1500" s="28">
        <f>Table1[[#This Row],[APU
(units)]]*(1+Table1[[#This Row],[APU Trend]])^1</f>
        <v>1190</v>
      </c>
      <c r="H1500" s="28">
        <f>Table1[[#This Row],[APU
(units)]]*(1+Table1[[#This Row],[APU Trend]])^2</f>
        <v>1665.9999999999998</v>
      </c>
      <c r="I1500" s="55">
        <f>Table1[[#This Row],[APU
(units)]]*(1+Table1[[#This Row],[APU Trend]])^3</f>
        <v>2332.3999999999996</v>
      </c>
      <c r="J1500" s="55">
        <f>Table1[[#This Row],[APU
(units)]]*(1+Table1[[#This Row],[APU Trend]])^4</f>
        <v>3265.3599999999988</v>
      </c>
      <c r="K1500" s="55">
        <f>Table1[[#This Row],[APU
(units)]]*(1+Table1[[#This Row],[APU Trend]])^5</f>
        <v>4571.5039999999981</v>
      </c>
      <c r="L1500" s="55">
        <f>Table1[[#This Row],[APU
(units)]]*(1+Table1[[#This Row],[APU Trend]])^6</f>
        <v>6400.1055999999971</v>
      </c>
      <c r="M1500" s="55">
        <f>Table1[[#This Row],[APU
(units)]]*(1+Table1[[#This Row],[APU Trend]])^7</f>
        <v>8960.1478399999942</v>
      </c>
      <c r="N1500" s="55">
        <f>Table1[[#This Row],[APU
(units)]]*(1+Table1[[#This Row],[APU Trend]])^8</f>
        <v>12544.206975999992</v>
      </c>
      <c r="O1500" s="55">
        <f>Table1[[#This Row],[APU
(units)]]*(1+Table1[[#This Row],[APU Trend]])^9</f>
        <v>17561.889766399989</v>
      </c>
      <c r="P1500" s="55">
        <f>Table1[[#This Row],[APU
(units)]]*(1+Table1[[#This Row],[APU Trend]])^10</f>
        <v>24586.645672959981</v>
      </c>
      <c r="Q1500" s="55">
        <f>Table1[[#This Row],[APU
(units)]]*(1+Table1[[#This Row],[APU Trend]])^11</f>
        <v>34421.303942143975</v>
      </c>
      <c r="R1500" s="55">
        <f>SUM(Table1[[#This Row],[Oct]:[September]])</f>
        <v>118349.56379750391</v>
      </c>
      <c r="S1500" s="55">
        <f>Table1[[#This Row],[On-Hand Stock ($)]]*Table1[[#This Row],[APU Trend]]</f>
        <v>2284.7789746044195</v>
      </c>
      <c r="T1500" s="87">
        <v>0.4</v>
      </c>
      <c r="U1500" s="87" t="b">
        <f>IF(AND(Table1[[#This Row],[INVENTROY SIZING]]&lt;0,Table1[[#This Row],[Lead Time (days)]]&lt;30),TRUE,FALSE)</f>
        <v>0</v>
      </c>
      <c r="V1500" s="28">
        <v>1</v>
      </c>
      <c r="W1500" s="28">
        <f>1.65+SQRT((30)*Table1[[#This Row],[Demand variability (COV)]])+(V1500*Table1[[#This Row],[APU
(units)]])^2</f>
        <v>722505.07052627532</v>
      </c>
      <c r="X1500" s="28">
        <f>(Table1[[#This Row],[INVENTORY IN UNITS ON HAND]]-W1500)*Table1[[#This Row],[Std. Price ($)]]</f>
        <v>-5107317.6434538914</v>
      </c>
      <c r="Y1500" s="28">
        <v>0.39</v>
      </c>
      <c r="Z1500" s="28">
        <v>46</v>
      </c>
    </row>
    <row r="1501" spans="1:26" x14ac:dyDescent="0.15">
      <c r="A1501" s="31">
        <v>50536.675429035728</v>
      </c>
      <c r="B1501" s="32">
        <v>11.246082299999999</v>
      </c>
      <c r="C1501" s="32">
        <v>4376.5427706055943</v>
      </c>
      <c r="D1501" s="32">
        <f>C1501/Table1[[#This Row],[Std. Price ($)]]</f>
        <v>389.16154567049495</v>
      </c>
      <c r="E1501" s="28">
        <v>566</v>
      </c>
      <c r="F1501" s="28">
        <f>Table1[[#This Row],[APU
(units)]]*(1+Table1[[#This Row],[APU Trend]])^0</f>
        <v>566</v>
      </c>
      <c r="G1501" s="28">
        <f>Table1[[#This Row],[APU
(units)]]*(1+Table1[[#This Row],[APU Trend]])^1</f>
        <v>849</v>
      </c>
      <c r="H1501" s="28">
        <f>Table1[[#This Row],[APU
(units)]]*(1+Table1[[#This Row],[APU Trend]])^2</f>
        <v>1273.5</v>
      </c>
      <c r="I1501" s="55">
        <f>Table1[[#This Row],[APU
(units)]]*(1+Table1[[#This Row],[APU Trend]])^3</f>
        <v>1910.25</v>
      </c>
      <c r="J1501" s="55">
        <f>Table1[[#This Row],[APU
(units)]]*(1+Table1[[#This Row],[APU Trend]])^4</f>
        <v>2865.375</v>
      </c>
      <c r="K1501" s="55">
        <f>Table1[[#This Row],[APU
(units)]]*(1+Table1[[#This Row],[APU Trend]])^5</f>
        <v>4298.0625</v>
      </c>
      <c r="L1501" s="55">
        <f>Table1[[#This Row],[APU
(units)]]*(1+Table1[[#This Row],[APU Trend]])^6</f>
        <v>6447.09375</v>
      </c>
      <c r="M1501" s="55">
        <f>Table1[[#This Row],[APU
(units)]]*(1+Table1[[#This Row],[APU Trend]])^7</f>
        <v>9670.640625</v>
      </c>
      <c r="N1501" s="55">
        <f>Table1[[#This Row],[APU
(units)]]*(1+Table1[[#This Row],[APU Trend]])^8</f>
        <v>14505.9609375</v>
      </c>
      <c r="O1501" s="55">
        <f>Table1[[#This Row],[APU
(units)]]*(1+Table1[[#This Row],[APU Trend]])^9</f>
        <v>21758.94140625</v>
      </c>
      <c r="P1501" s="55">
        <f>Table1[[#This Row],[APU
(units)]]*(1+Table1[[#This Row],[APU Trend]])^10</f>
        <v>32638.412109375</v>
      </c>
      <c r="Q1501" s="55">
        <f>Table1[[#This Row],[APU
(units)]]*(1+Table1[[#This Row],[APU Trend]])^11</f>
        <v>48957.6181640625</v>
      </c>
      <c r="R1501" s="55">
        <f>SUM(Table1[[#This Row],[Oct]:[September]])</f>
        <v>145740.8544921875</v>
      </c>
      <c r="S1501" s="55">
        <f>Table1[[#This Row],[On-Hand Stock ($)]]*Table1[[#This Row],[APU Trend]]</f>
        <v>2188.2713853027972</v>
      </c>
      <c r="T1501" s="87">
        <v>0.5</v>
      </c>
      <c r="U1501" s="87" t="b">
        <f>IF(AND(Table1[[#This Row],[INVENTROY SIZING]]&lt;0,Table1[[#This Row],[Lead Time (days)]]&lt;30),TRUE,FALSE)</f>
        <v>0</v>
      </c>
      <c r="V1501" s="28">
        <v>0.85</v>
      </c>
      <c r="W1501" s="28">
        <f>1.65+SQRT((30)*Table1[[#This Row],[Demand variability (COV)]])+(V1501*Table1[[#This Row],[APU
(units)]])^2</f>
        <v>231463.34330235425</v>
      </c>
      <c r="X1501" s="28">
        <f>(Table1[[#This Row],[INVENTORY IN UNITS ON HAND]]-W1501)*Table1[[#This Row],[Std. Price ($)]]</f>
        <v>-2598679.265440824</v>
      </c>
      <c r="Y1501" s="28">
        <v>0.67</v>
      </c>
      <c r="Z1501" s="28">
        <v>23</v>
      </c>
    </row>
    <row r="1502" spans="1:26" x14ac:dyDescent="0.15">
      <c r="A1502" s="31">
        <v>94028.813483331061</v>
      </c>
      <c r="B1502" s="32">
        <v>20.745530800000001</v>
      </c>
      <c r="C1502" s="32">
        <v>10398.223583322051</v>
      </c>
      <c r="D1502" s="32">
        <f>C1502/Table1[[#This Row],[Std. Price ($)]]</f>
        <v>501.22716471164239</v>
      </c>
      <c r="E1502" s="28">
        <v>874</v>
      </c>
      <c r="F1502" s="28">
        <f>Table1[[#This Row],[APU
(units)]]*(1+Table1[[#This Row],[APU Trend]])^0</f>
        <v>874</v>
      </c>
      <c r="G1502" s="28">
        <f>Table1[[#This Row],[APU
(units)]]*(1+Table1[[#This Row],[APU Trend]])^1</f>
        <v>699.2</v>
      </c>
      <c r="H1502" s="28">
        <f>Table1[[#This Row],[APU
(units)]]*(1+Table1[[#This Row],[APU Trend]])^2</f>
        <v>559.36000000000013</v>
      </c>
      <c r="I1502" s="55">
        <f>Table1[[#This Row],[APU
(units)]]*(1+Table1[[#This Row],[APU Trend]])^3</f>
        <v>447.48800000000011</v>
      </c>
      <c r="J1502" s="55">
        <f>Table1[[#This Row],[APU
(units)]]*(1+Table1[[#This Row],[APU Trend]])^4</f>
        <v>357.99040000000014</v>
      </c>
      <c r="K1502" s="55">
        <f>Table1[[#This Row],[APU
(units)]]*(1+Table1[[#This Row],[APU Trend]])^5</f>
        <v>286.39232000000015</v>
      </c>
      <c r="L1502" s="55">
        <f>Table1[[#This Row],[APU
(units)]]*(1+Table1[[#This Row],[APU Trend]])^6</f>
        <v>229.11385600000014</v>
      </c>
      <c r="M1502" s="55">
        <f>Table1[[#This Row],[APU
(units)]]*(1+Table1[[#This Row],[APU Trend]])^7</f>
        <v>183.29108480000014</v>
      </c>
      <c r="N1502" s="55">
        <f>Table1[[#This Row],[APU
(units)]]*(1+Table1[[#This Row],[APU Trend]])^8</f>
        <v>146.63286784000013</v>
      </c>
      <c r="O1502" s="55">
        <f>Table1[[#This Row],[APU
(units)]]*(1+Table1[[#This Row],[APU Trend]])^9</f>
        <v>117.3062942720001</v>
      </c>
      <c r="P1502" s="55">
        <f>Table1[[#This Row],[APU
(units)]]*(1+Table1[[#This Row],[APU Trend]])^10</f>
        <v>93.845035417600101</v>
      </c>
      <c r="Q1502" s="55">
        <f>Table1[[#This Row],[APU
(units)]]*(1+Table1[[#This Row],[APU Trend]])^11</f>
        <v>75.076028334080078</v>
      </c>
      <c r="R1502" s="55">
        <f>SUM(Table1[[#This Row],[Oct]:[September]])</f>
        <v>4069.6958866636819</v>
      </c>
      <c r="S1502" s="55">
        <f>Table1[[#This Row],[On-Hand Stock ($)]]*Table1[[#This Row],[APU Trend]]</f>
        <v>-2079.6447166644102</v>
      </c>
      <c r="T1502" s="87">
        <v>-0.2</v>
      </c>
      <c r="U1502" s="87" t="b">
        <f>IF(AND(Table1[[#This Row],[INVENTROY SIZING]]&lt;0,Table1[[#This Row],[Lead Time (days)]]&lt;30),TRUE,FALSE)</f>
        <v>1</v>
      </c>
      <c r="V1502" s="28">
        <v>1</v>
      </c>
      <c r="W1502" s="28">
        <f>1.65+SQRT((30)*Table1[[#This Row],[Demand variability (COV)]])+(V1502*Table1[[#This Row],[APU
(units)]])^2</f>
        <v>763881.89264068718</v>
      </c>
      <c r="X1502" s="28">
        <f>(Table1[[#This Row],[INVENTORY IN UNITS ON HAND]]-W1502)*Table1[[#This Row],[Std. Price ($)]]</f>
        <v>-15836737.107756346</v>
      </c>
      <c r="Y1502" s="28">
        <v>0.6</v>
      </c>
      <c r="Z1502" s="28">
        <v>23</v>
      </c>
    </row>
    <row r="1503" spans="1:26" x14ac:dyDescent="0.15">
      <c r="A1503" s="31">
        <v>12912.217789608505</v>
      </c>
      <c r="B1503" s="32">
        <v>8.4401973000000012</v>
      </c>
      <c r="C1503" s="32">
        <v>985.19234989499535</v>
      </c>
      <c r="D1503" s="32">
        <f>C1503/Table1[[#This Row],[Std. Price ($)]]</f>
        <v>116.72622272645157</v>
      </c>
      <c r="E1503" s="28">
        <v>1012</v>
      </c>
      <c r="F1503" s="28">
        <f>Table1[[#This Row],[APU
(units)]]*(1+Table1[[#This Row],[APU Trend]])^0</f>
        <v>1012</v>
      </c>
      <c r="G1503" s="28">
        <f>Table1[[#This Row],[APU
(units)]]*(1+Table1[[#This Row],[APU Trend]])^1</f>
        <v>1619.2</v>
      </c>
      <c r="H1503" s="28">
        <f>Table1[[#This Row],[APU
(units)]]*(1+Table1[[#This Row],[APU Trend]])^2</f>
        <v>2590.7200000000007</v>
      </c>
      <c r="I1503" s="55">
        <f>Table1[[#This Row],[APU
(units)]]*(1+Table1[[#This Row],[APU Trend]])^3</f>
        <v>4145.152000000001</v>
      </c>
      <c r="J1503" s="55">
        <f>Table1[[#This Row],[APU
(units)]]*(1+Table1[[#This Row],[APU Trend]])^4</f>
        <v>6632.2432000000026</v>
      </c>
      <c r="K1503" s="55">
        <f>Table1[[#This Row],[APU
(units)]]*(1+Table1[[#This Row],[APU Trend]])^5</f>
        <v>10611.589120000006</v>
      </c>
      <c r="L1503" s="55">
        <f>Table1[[#This Row],[APU
(units)]]*(1+Table1[[#This Row],[APU Trend]])^6</f>
        <v>16978.542592000009</v>
      </c>
      <c r="M1503" s="55">
        <f>Table1[[#This Row],[APU
(units)]]*(1+Table1[[#This Row],[APU Trend]])^7</f>
        <v>27165.66814720002</v>
      </c>
      <c r="N1503" s="55">
        <f>Table1[[#This Row],[APU
(units)]]*(1+Table1[[#This Row],[APU Trend]])^8</f>
        <v>43465.069035520035</v>
      </c>
      <c r="O1503" s="55">
        <f>Table1[[#This Row],[APU
(units)]]*(1+Table1[[#This Row],[APU Trend]])^9</f>
        <v>69544.110456832059</v>
      </c>
      <c r="P1503" s="55">
        <f>Table1[[#This Row],[APU
(units)]]*(1+Table1[[#This Row],[APU Trend]])^10</f>
        <v>111270.57673093132</v>
      </c>
      <c r="Q1503" s="55">
        <f>Table1[[#This Row],[APU
(units)]]*(1+Table1[[#This Row],[APU Trend]])^11</f>
        <v>178032.92276949011</v>
      </c>
      <c r="R1503" s="55">
        <f>SUM(Table1[[#This Row],[Oct]:[September]])</f>
        <v>473067.79405197356</v>
      </c>
      <c r="S1503" s="55">
        <f>Table1[[#This Row],[On-Hand Stock ($)]]*Table1[[#This Row],[APU Trend]]</f>
        <v>591.11540993699714</v>
      </c>
      <c r="T1503" s="87">
        <v>0.6</v>
      </c>
      <c r="U1503" s="87" t="b">
        <f>IF(AND(Table1[[#This Row],[INVENTROY SIZING]]&lt;0,Table1[[#This Row],[Lead Time (days)]]&lt;30),TRUE,FALSE)</f>
        <v>0</v>
      </c>
      <c r="V1503" s="28">
        <v>0.82</v>
      </c>
      <c r="W1503" s="28">
        <f>1.65+SQRT((30)*Table1[[#This Row],[Demand variability (COV)]])+(V1503*Table1[[#This Row],[APU
(units)]])^2</f>
        <v>688639.26934388443</v>
      </c>
      <c r="X1503" s="28">
        <f>(Table1[[#This Row],[INVENTORY IN UNITS ON HAND]]-W1503)*Table1[[#This Row],[Std. Price ($)]]</f>
        <v>-5811266.1094403323</v>
      </c>
      <c r="Y1503" s="28">
        <v>0.34</v>
      </c>
      <c r="Z1503" s="28">
        <v>5</v>
      </c>
    </row>
    <row r="1504" spans="1:26" x14ac:dyDescent="0.15">
      <c r="A1504" s="31">
        <v>43822.258358041465</v>
      </c>
      <c r="B1504" s="32">
        <v>10.6119976</v>
      </c>
      <c r="C1504" s="32">
        <v>288.98473591130886</v>
      </c>
      <c r="D1504" s="32">
        <f>C1504/Table1[[#This Row],[Std. Price ($)]]</f>
        <v>27.231888547666919</v>
      </c>
      <c r="E1504" s="28">
        <v>914</v>
      </c>
      <c r="F1504" s="28">
        <f>Table1[[#This Row],[APU
(units)]]*(1+Table1[[#This Row],[APU Trend]])^0</f>
        <v>914</v>
      </c>
      <c r="G1504" s="28">
        <f>Table1[[#This Row],[APU
(units)]]*(1+Table1[[#This Row],[APU Trend]])^1</f>
        <v>1645.2</v>
      </c>
      <c r="H1504" s="28">
        <f>Table1[[#This Row],[APU
(units)]]*(1+Table1[[#This Row],[APU Trend]])^2</f>
        <v>2961.36</v>
      </c>
      <c r="I1504" s="55">
        <f>Table1[[#This Row],[APU
(units)]]*(1+Table1[[#This Row],[APU Trend]])^3</f>
        <v>5330.4480000000003</v>
      </c>
      <c r="J1504" s="55">
        <f>Table1[[#This Row],[APU
(units)]]*(1+Table1[[#This Row],[APU Trend]])^4</f>
        <v>9594.8064000000013</v>
      </c>
      <c r="K1504" s="55">
        <f>Table1[[#This Row],[APU
(units)]]*(1+Table1[[#This Row],[APU Trend]])^5</f>
        <v>17270.651520000007</v>
      </c>
      <c r="L1504" s="55">
        <f>Table1[[#This Row],[APU
(units)]]*(1+Table1[[#This Row],[APU Trend]])^6</f>
        <v>31087.172736000011</v>
      </c>
      <c r="M1504" s="55">
        <f>Table1[[#This Row],[APU
(units)]]*(1+Table1[[#This Row],[APU Trend]])^7</f>
        <v>55956.910924800017</v>
      </c>
      <c r="N1504" s="55">
        <f>Table1[[#This Row],[APU
(units)]]*(1+Table1[[#This Row],[APU Trend]])^8</f>
        <v>100722.43966464004</v>
      </c>
      <c r="O1504" s="55">
        <f>Table1[[#This Row],[APU
(units)]]*(1+Table1[[#This Row],[APU Trend]])^9</f>
        <v>181300.39139635206</v>
      </c>
      <c r="P1504" s="55">
        <f>Table1[[#This Row],[APU
(units)]]*(1+Table1[[#This Row],[APU Trend]])^10</f>
        <v>326340.70451343374</v>
      </c>
      <c r="Q1504" s="55">
        <f>Table1[[#This Row],[APU
(units)]]*(1+Table1[[#This Row],[APU Trend]])^11</f>
        <v>587413.26812418085</v>
      </c>
      <c r="R1504" s="55">
        <f>SUM(Table1[[#This Row],[Oct]:[September]])</f>
        <v>1320537.3532794067</v>
      </c>
      <c r="S1504" s="55">
        <f>Table1[[#This Row],[On-Hand Stock ($)]]*Table1[[#This Row],[APU Trend]]</f>
        <v>231.1877887290471</v>
      </c>
      <c r="T1504" s="87">
        <v>0.8</v>
      </c>
      <c r="U1504" s="87" t="b">
        <f>IF(AND(Table1[[#This Row],[INVENTROY SIZING]]&lt;0,Table1[[#This Row],[Lead Time (days)]]&lt;30),TRUE,FALSE)</f>
        <v>0</v>
      </c>
      <c r="V1504" s="28">
        <v>1</v>
      </c>
      <c r="W1504" s="28">
        <f>1.65+SQRT((30)*Table1[[#This Row],[Demand variability (COV)]])+(V1504*Table1[[#This Row],[APU
(units)]])^2</f>
        <v>835399.84089023003</v>
      </c>
      <c r="X1504" s="28">
        <f>(Table1[[#This Row],[INVENTORY IN UNITS ON HAND]]-W1504)*Table1[[#This Row],[Std. Price ($)]]</f>
        <v>-8864972.1218315922</v>
      </c>
      <c r="Y1504" s="28">
        <v>0.16</v>
      </c>
      <c r="Z1504" s="28">
        <v>3</v>
      </c>
    </row>
    <row r="1505" spans="1:26" x14ac:dyDescent="0.15">
      <c r="A1505" s="31">
        <v>61494.19702189097</v>
      </c>
      <c r="B1505" s="32">
        <v>16.0679242</v>
      </c>
      <c r="C1505" s="32">
        <v>738.73423756871227</v>
      </c>
      <c r="D1505" s="32">
        <f>C1505/Table1[[#This Row],[Std. Price ($)]]</f>
        <v>45.975710886706338</v>
      </c>
      <c r="E1505" s="28">
        <v>890</v>
      </c>
      <c r="F1505" s="28">
        <f>Table1[[#This Row],[APU
(units)]]*(1+Table1[[#This Row],[APU Trend]])^0</f>
        <v>890</v>
      </c>
      <c r="G1505" s="28">
        <f>Table1[[#This Row],[APU
(units)]]*(1+Table1[[#This Row],[APU Trend]])^1</f>
        <v>1424</v>
      </c>
      <c r="H1505" s="28">
        <f>Table1[[#This Row],[APU
(units)]]*(1+Table1[[#This Row],[APU Trend]])^2</f>
        <v>2278.4000000000005</v>
      </c>
      <c r="I1505" s="55">
        <f>Table1[[#This Row],[APU
(units)]]*(1+Table1[[#This Row],[APU Trend]])^3</f>
        <v>3645.440000000001</v>
      </c>
      <c r="J1505" s="55">
        <f>Table1[[#This Row],[APU
(units)]]*(1+Table1[[#This Row],[APU Trend]])^4</f>
        <v>5832.7040000000025</v>
      </c>
      <c r="K1505" s="55">
        <f>Table1[[#This Row],[APU
(units)]]*(1+Table1[[#This Row],[APU Trend]])^5</f>
        <v>9332.3264000000054</v>
      </c>
      <c r="L1505" s="55">
        <f>Table1[[#This Row],[APU
(units)]]*(1+Table1[[#This Row],[APU Trend]])^6</f>
        <v>14931.722240000008</v>
      </c>
      <c r="M1505" s="55">
        <f>Table1[[#This Row],[APU
(units)]]*(1+Table1[[#This Row],[APU Trend]])^7</f>
        <v>23890.755584000017</v>
      </c>
      <c r="N1505" s="55">
        <f>Table1[[#This Row],[APU
(units)]]*(1+Table1[[#This Row],[APU Trend]])^8</f>
        <v>38225.208934400034</v>
      </c>
      <c r="O1505" s="55">
        <f>Table1[[#This Row],[APU
(units)]]*(1+Table1[[#This Row],[APU Trend]])^9</f>
        <v>61160.334295040055</v>
      </c>
      <c r="P1505" s="55">
        <f>Table1[[#This Row],[APU
(units)]]*(1+Table1[[#This Row],[APU Trend]])^10</f>
        <v>97856.534872064105</v>
      </c>
      <c r="Q1505" s="55">
        <f>Table1[[#This Row],[APU
(units)]]*(1+Table1[[#This Row],[APU Trend]])^11</f>
        <v>156570.45579530258</v>
      </c>
      <c r="R1505" s="55">
        <f>SUM(Table1[[#This Row],[Oct]:[September]])</f>
        <v>416037.88212080684</v>
      </c>
      <c r="S1505" s="55">
        <f>Table1[[#This Row],[On-Hand Stock ($)]]*Table1[[#This Row],[APU Trend]]</f>
        <v>443.24054254122734</v>
      </c>
      <c r="T1505" s="87">
        <v>0.6</v>
      </c>
      <c r="U1505" s="87" t="b">
        <f>IF(AND(Table1[[#This Row],[INVENTROY SIZING]]&lt;0,Table1[[#This Row],[Lead Time (days)]]&lt;30),TRUE,FALSE)</f>
        <v>0</v>
      </c>
      <c r="V1505" s="28">
        <v>0.93</v>
      </c>
      <c r="W1505" s="28">
        <f>1.65+SQRT((30)*Table1[[#This Row],[Demand variability (COV)]])+(V1505*Table1[[#This Row],[APU
(units)]])^2</f>
        <v>685092.81298334629</v>
      </c>
      <c r="X1505" s="28">
        <f>(Table1[[#This Row],[INVENTORY IN UNITS ON HAND]]-W1505)*Table1[[#This Row],[Std. Price ($)]]</f>
        <v>-11007280.654743614</v>
      </c>
      <c r="Y1505" s="28">
        <v>0.5</v>
      </c>
      <c r="Z1505" s="28">
        <v>2</v>
      </c>
    </row>
    <row r="1506" spans="1:26" x14ac:dyDescent="0.15">
      <c r="A1506" s="31">
        <v>42720.38637837251</v>
      </c>
      <c r="B1506" s="32">
        <v>26.9896973</v>
      </c>
      <c r="C1506" s="32">
        <v>6620.5173408306782</v>
      </c>
      <c r="D1506" s="32">
        <f>C1506/Table1[[#This Row],[Std. Price ($)]]</f>
        <v>245.29794711075468</v>
      </c>
      <c r="E1506" s="28">
        <v>1148</v>
      </c>
      <c r="F1506" s="28">
        <f>Table1[[#This Row],[APU
(units)]]*(1+Table1[[#This Row],[APU Trend]])^0</f>
        <v>1148</v>
      </c>
      <c r="G1506" s="28">
        <f>Table1[[#This Row],[APU
(units)]]*(1+Table1[[#This Row],[APU Trend]])^1</f>
        <v>459.20000000000005</v>
      </c>
      <c r="H1506" s="28">
        <f>Table1[[#This Row],[APU
(units)]]*(1+Table1[[#This Row],[APU Trend]])^2</f>
        <v>183.68000000000004</v>
      </c>
      <c r="I1506" s="55">
        <f>Table1[[#This Row],[APU
(units)]]*(1+Table1[[#This Row],[APU Trend]])^3</f>
        <v>73.472000000000023</v>
      </c>
      <c r="J1506" s="55">
        <f>Table1[[#This Row],[APU
(units)]]*(1+Table1[[#This Row],[APU Trend]])^4</f>
        <v>29.388800000000014</v>
      </c>
      <c r="K1506" s="55">
        <f>Table1[[#This Row],[APU
(units)]]*(1+Table1[[#This Row],[APU Trend]])^5</f>
        <v>11.755520000000008</v>
      </c>
      <c r="L1506" s="55">
        <f>Table1[[#This Row],[APU
(units)]]*(1+Table1[[#This Row],[APU Trend]])^6</f>
        <v>4.7022080000000024</v>
      </c>
      <c r="M1506" s="55">
        <f>Table1[[#This Row],[APU
(units)]]*(1+Table1[[#This Row],[APU Trend]])^7</f>
        <v>1.8808832000000013</v>
      </c>
      <c r="N1506" s="55">
        <f>Table1[[#This Row],[APU
(units)]]*(1+Table1[[#This Row],[APU Trend]])^8</f>
        <v>0.75235328000000068</v>
      </c>
      <c r="O1506" s="55">
        <f>Table1[[#This Row],[APU
(units)]]*(1+Table1[[#This Row],[APU Trend]])^9</f>
        <v>0.30094131200000029</v>
      </c>
      <c r="P1506" s="55">
        <f>Table1[[#This Row],[APU
(units)]]*(1+Table1[[#This Row],[APU Trend]])^10</f>
        <v>0.12037652480000013</v>
      </c>
      <c r="Q1506" s="55">
        <f>Table1[[#This Row],[APU
(units)]]*(1+Table1[[#This Row],[APU Trend]])^11</f>
        <v>4.8150609920000052E-2</v>
      </c>
      <c r="R1506" s="55">
        <f>SUM(Table1[[#This Row],[Oct]:[September]])</f>
        <v>1913.3012329267199</v>
      </c>
      <c r="S1506" s="55">
        <f>Table1[[#This Row],[On-Hand Stock ($)]]*Table1[[#This Row],[APU Trend]]</f>
        <v>-3972.3104044984066</v>
      </c>
      <c r="T1506" s="87">
        <v>-0.6</v>
      </c>
      <c r="U1506" s="87" t="b">
        <f>IF(AND(Table1[[#This Row],[INVENTROY SIZING]]&lt;0,Table1[[#This Row],[Lead Time (days)]]&lt;30),TRUE,FALSE)</f>
        <v>1</v>
      </c>
      <c r="V1506" s="28">
        <v>0.83</v>
      </c>
      <c r="W1506" s="28">
        <f>1.65+SQRT((30)*Table1[[#This Row],[Demand variability (COV)]])+(V1506*Table1[[#This Row],[APU
(units)]])^2</f>
        <v>907909.54965790245</v>
      </c>
      <c r="X1506" s="28">
        <f>(Table1[[#This Row],[INVENTORY IN UNITS ON HAND]]-W1506)*Table1[[#This Row],[Std. Price ($)]]</f>
        <v>-24497583.403705277</v>
      </c>
      <c r="Y1506" s="28">
        <v>0.49</v>
      </c>
      <c r="Z1506" s="28">
        <v>10</v>
      </c>
    </row>
    <row r="1507" spans="1:26" x14ac:dyDescent="0.15">
      <c r="A1507" s="31">
        <v>91970.253026860591</v>
      </c>
      <c r="B1507" s="32">
        <v>57.652867200000003</v>
      </c>
      <c r="C1507" s="32">
        <v>2439.8339039536095</v>
      </c>
      <c r="D1507" s="32">
        <f>C1507/Table1[[#This Row],[Std. Price ($)]]</f>
        <v>42.319385356668079</v>
      </c>
      <c r="E1507" s="28">
        <v>962</v>
      </c>
      <c r="F1507" s="28">
        <f>Table1[[#This Row],[APU
(units)]]*(1+Table1[[#This Row],[APU Trend]])^0</f>
        <v>962</v>
      </c>
      <c r="G1507" s="28">
        <f>Table1[[#This Row],[APU
(units)]]*(1+Table1[[#This Row],[APU Trend]])^1</f>
        <v>2116.4</v>
      </c>
      <c r="H1507" s="28">
        <f>Table1[[#This Row],[APU
(units)]]*(1+Table1[[#This Row],[APU Trend]])^2</f>
        <v>4656.0800000000008</v>
      </c>
      <c r="I1507" s="55">
        <f>Table1[[#This Row],[APU
(units)]]*(1+Table1[[#This Row],[APU Trend]])^3</f>
        <v>10243.376000000004</v>
      </c>
      <c r="J1507" s="55">
        <f>Table1[[#This Row],[APU
(units)]]*(1+Table1[[#This Row],[APU Trend]])^4</f>
        <v>22535.427200000006</v>
      </c>
      <c r="K1507" s="55">
        <f>Table1[[#This Row],[APU
(units)]]*(1+Table1[[#This Row],[APU Trend]])^5</f>
        <v>49577.939840000014</v>
      </c>
      <c r="L1507" s="55">
        <f>Table1[[#This Row],[APU
(units)]]*(1+Table1[[#This Row],[APU Trend]])^6</f>
        <v>109071.46764800005</v>
      </c>
      <c r="M1507" s="55">
        <f>Table1[[#This Row],[APU
(units)]]*(1+Table1[[#This Row],[APU Trend]])^7</f>
        <v>239957.22882560015</v>
      </c>
      <c r="N1507" s="55">
        <f>Table1[[#This Row],[APU
(units)]]*(1+Table1[[#This Row],[APU Trend]])^8</f>
        <v>527905.90341632033</v>
      </c>
      <c r="O1507" s="55">
        <f>Table1[[#This Row],[APU
(units)]]*(1+Table1[[#This Row],[APU Trend]])^9</f>
        <v>1161392.9875159047</v>
      </c>
      <c r="P1507" s="55">
        <f>Table1[[#This Row],[APU
(units)]]*(1+Table1[[#This Row],[APU Trend]])^10</f>
        <v>2555064.5725349905</v>
      </c>
      <c r="Q1507" s="55">
        <f>Table1[[#This Row],[APU
(units)]]*(1+Table1[[#This Row],[APU Trend]])^11</f>
        <v>5621142.0595769798</v>
      </c>
      <c r="R1507" s="55">
        <f>SUM(Table1[[#This Row],[Oct]:[September]])</f>
        <v>10304625.442557797</v>
      </c>
      <c r="S1507" s="55">
        <f>Table1[[#This Row],[On-Hand Stock ($)]]*Table1[[#This Row],[APU Trend]]</f>
        <v>2927.8006847443312</v>
      </c>
      <c r="T1507" s="87">
        <v>1.2</v>
      </c>
      <c r="U1507" s="87" t="b">
        <f>IF(AND(Table1[[#This Row],[INVENTROY SIZING]]&lt;0,Table1[[#This Row],[Lead Time (days)]]&lt;30),TRUE,FALSE)</f>
        <v>0</v>
      </c>
      <c r="V1507" s="28">
        <v>0.92</v>
      </c>
      <c r="W1507" s="28">
        <f>1.65+SQRT((30)*Table1[[#This Row],[Demand variability (COV)]])+(V1507*Table1[[#This Row],[APU
(units)]])^2</f>
        <v>783301.51361920242</v>
      </c>
      <c r="X1507" s="28">
        <f>(Table1[[#This Row],[INVENTORY IN UNITS ON HAND]]-W1507)*Table1[[#This Row],[Std. Price ($)]]</f>
        <v>-45157138.308342919</v>
      </c>
      <c r="Y1507" s="28">
        <v>0.55000000000000004</v>
      </c>
      <c r="Z1507" s="28">
        <v>2</v>
      </c>
    </row>
    <row r="1508" spans="1:26" x14ac:dyDescent="0.15">
      <c r="A1508" s="31">
        <v>36726.631140438418</v>
      </c>
      <c r="B1508" s="32">
        <v>7.1890433000000007</v>
      </c>
      <c r="C1508" s="32">
        <v>9829.8185963530505</v>
      </c>
      <c r="D1508" s="32">
        <f>C1508/Table1[[#This Row],[Std. Price ($)]]</f>
        <v>1367.3333413297219</v>
      </c>
      <c r="E1508" s="28">
        <v>744</v>
      </c>
      <c r="F1508" s="28">
        <f>Table1[[#This Row],[APU
(units)]]*(1+Table1[[#This Row],[APU Trend]])^0</f>
        <v>744</v>
      </c>
      <c r="G1508" s="28">
        <f>Table1[[#This Row],[APU
(units)]]*(1+Table1[[#This Row],[APU Trend]])^1</f>
        <v>446.4</v>
      </c>
      <c r="H1508" s="28">
        <f>Table1[[#This Row],[APU
(units)]]*(1+Table1[[#This Row],[APU Trend]])^2</f>
        <v>267.83999999999997</v>
      </c>
      <c r="I1508" s="55">
        <f>Table1[[#This Row],[APU
(units)]]*(1+Table1[[#This Row],[APU Trend]])^3</f>
        <v>160.70400000000001</v>
      </c>
      <c r="J1508" s="55">
        <f>Table1[[#This Row],[APU
(units)]]*(1+Table1[[#This Row],[APU Trend]])^4</f>
        <v>96.422399999999996</v>
      </c>
      <c r="K1508" s="55">
        <f>Table1[[#This Row],[APU
(units)]]*(1+Table1[[#This Row],[APU Trend]])^5</f>
        <v>57.853439999999999</v>
      </c>
      <c r="L1508" s="55">
        <f>Table1[[#This Row],[APU
(units)]]*(1+Table1[[#This Row],[APU Trend]])^6</f>
        <v>34.712063999999998</v>
      </c>
      <c r="M1508" s="55">
        <f>Table1[[#This Row],[APU
(units)]]*(1+Table1[[#This Row],[APU Trend]])^7</f>
        <v>20.827238399999999</v>
      </c>
      <c r="N1508" s="55">
        <f>Table1[[#This Row],[APU
(units)]]*(1+Table1[[#This Row],[APU Trend]])^8</f>
        <v>12.496343039999998</v>
      </c>
      <c r="O1508" s="55">
        <f>Table1[[#This Row],[APU
(units)]]*(1+Table1[[#This Row],[APU Trend]])^9</f>
        <v>7.4978058239999994</v>
      </c>
      <c r="P1508" s="55">
        <f>Table1[[#This Row],[APU
(units)]]*(1+Table1[[#This Row],[APU Trend]])^10</f>
        <v>4.4986834943999989</v>
      </c>
      <c r="Q1508" s="55">
        <f>Table1[[#This Row],[APU
(units)]]*(1+Table1[[#This Row],[APU Trend]])^11</f>
        <v>2.6992100966399994</v>
      </c>
      <c r="R1508" s="55">
        <f>SUM(Table1[[#This Row],[Oct]:[September]])</f>
        <v>1855.9511848550399</v>
      </c>
      <c r="S1508" s="55">
        <f>Table1[[#This Row],[On-Hand Stock ($)]]*Table1[[#This Row],[APU Trend]]</f>
        <v>-3931.9274385412205</v>
      </c>
      <c r="T1508" s="87">
        <v>-0.4</v>
      </c>
      <c r="U1508" s="87" t="b">
        <f>IF(AND(Table1[[#This Row],[INVENTROY SIZING]]&lt;0,Table1[[#This Row],[Lead Time (days)]]&lt;30),TRUE,FALSE)</f>
        <v>0</v>
      </c>
      <c r="V1508" s="28">
        <v>0.83</v>
      </c>
      <c r="W1508" s="28">
        <f>1.65+SQRT((30)*Table1[[#This Row],[Demand variability (COV)]])+(V1508*Table1[[#This Row],[APU
(units)]])^2</f>
        <v>381337.73849303141</v>
      </c>
      <c r="X1508" s="28">
        <f>(Table1[[#This Row],[INVENTORY IN UNITS ON HAND]]-W1508)*Table1[[#This Row],[Std. Price ($)]]</f>
        <v>-2731623.6953541269</v>
      </c>
      <c r="Y1508" s="28">
        <v>0.88</v>
      </c>
      <c r="Z1508" s="28">
        <v>46</v>
      </c>
    </row>
    <row r="1509" spans="1:26" x14ac:dyDescent="0.15">
      <c r="A1509" s="31">
        <v>7029.358675589725</v>
      </c>
      <c r="B1509" s="32">
        <v>7.2479762000000001</v>
      </c>
      <c r="C1509" s="32">
        <v>1692.8918461674334</v>
      </c>
      <c r="D1509" s="32">
        <f>C1509/Table1[[#This Row],[Std. Price ($)]]</f>
        <v>233.56752277517597</v>
      </c>
      <c r="E1509" s="28">
        <v>1334</v>
      </c>
      <c r="F1509" s="28">
        <f>Table1[[#This Row],[APU
(units)]]*(1+Table1[[#This Row],[APU Trend]])^0</f>
        <v>1334</v>
      </c>
      <c r="G1509" s="28">
        <f>Table1[[#This Row],[APU
(units)]]*(1+Table1[[#This Row],[APU Trend]])^1</f>
        <v>2134.4</v>
      </c>
      <c r="H1509" s="28">
        <f>Table1[[#This Row],[APU
(units)]]*(1+Table1[[#This Row],[APU Trend]])^2</f>
        <v>3415.0400000000009</v>
      </c>
      <c r="I1509" s="55">
        <f>Table1[[#This Row],[APU
(units)]]*(1+Table1[[#This Row],[APU Trend]])^3</f>
        <v>5464.0640000000012</v>
      </c>
      <c r="J1509" s="55">
        <f>Table1[[#This Row],[APU
(units)]]*(1+Table1[[#This Row],[APU Trend]])^4</f>
        <v>8742.5024000000049</v>
      </c>
      <c r="K1509" s="55">
        <f>Table1[[#This Row],[APU
(units)]]*(1+Table1[[#This Row],[APU Trend]])^5</f>
        <v>13988.003840000008</v>
      </c>
      <c r="L1509" s="55">
        <f>Table1[[#This Row],[APU
(units)]]*(1+Table1[[#This Row],[APU Trend]])^6</f>
        <v>22380.806144000013</v>
      </c>
      <c r="M1509" s="55">
        <f>Table1[[#This Row],[APU
(units)]]*(1+Table1[[#This Row],[APU Trend]])^7</f>
        <v>35809.289830400026</v>
      </c>
      <c r="N1509" s="55">
        <f>Table1[[#This Row],[APU
(units)]]*(1+Table1[[#This Row],[APU Trend]])^8</f>
        <v>57294.863728640048</v>
      </c>
      <c r="O1509" s="55">
        <f>Table1[[#This Row],[APU
(units)]]*(1+Table1[[#This Row],[APU Trend]])^9</f>
        <v>91671.781965824077</v>
      </c>
      <c r="P1509" s="55">
        <f>Table1[[#This Row],[APU
(units)]]*(1+Table1[[#This Row],[APU Trend]])^10</f>
        <v>146674.85114531856</v>
      </c>
      <c r="Q1509" s="55">
        <f>Table1[[#This Row],[APU
(units)]]*(1+Table1[[#This Row],[APU Trend]])^11</f>
        <v>234679.76183250968</v>
      </c>
      <c r="R1509" s="55">
        <f>SUM(Table1[[#This Row],[Oct]:[September]])</f>
        <v>623589.36488669238</v>
      </c>
      <c r="S1509" s="55">
        <f>Table1[[#This Row],[On-Hand Stock ($)]]*Table1[[#This Row],[APU Trend]]</f>
        <v>1015.73510770046</v>
      </c>
      <c r="T1509" s="87">
        <v>0.6</v>
      </c>
      <c r="U1509" s="87" t="b">
        <f>IF(AND(Table1[[#This Row],[INVENTROY SIZING]]&lt;0,Table1[[#This Row],[Lead Time (days)]]&lt;30),TRUE,FALSE)</f>
        <v>0</v>
      </c>
      <c r="V1509" s="28">
        <v>0.85</v>
      </c>
      <c r="W1509" s="28">
        <f>1.65+SQRT((30)*Table1[[#This Row],[Demand variability (COV)]])+(V1509*Table1[[#This Row],[APU
(units)]])^2</f>
        <v>1285734.0064265442</v>
      </c>
      <c r="X1509" s="28">
        <f>(Table1[[#This Row],[INVENTORY IN UNITS ON HAND]]-W1509)*Table1[[#This Row],[Std. Price ($)]]</f>
        <v>-9317276.586264072</v>
      </c>
      <c r="Y1509" s="28">
        <v>0.33</v>
      </c>
      <c r="Z1509" s="28">
        <v>11</v>
      </c>
    </row>
    <row r="1510" spans="1:26" x14ac:dyDescent="0.15">
      <c r="A1510" s="31">
        <v>19193.130632545173</v>
      </c>
      <c r="B1510" s="32">
        <v>13.6913733</v>
      </c>
      <c r="C1510" s="32">
        <v>28943.020196220725</v>
      </c>
      <c r="D1510" s="32">
        <f>C1510/Table1[[#This Row],[Std. Price ($)]]</f>
        <v>2113.9603429132067</v>
      </c>
      <c r="E1510" s="28">
        <v>2474</v>
      </c>
      <c r="F1510" s="28">
        <f>Table1[[#This Row],[APU
(units)]]*(1+Table1[[#This Row],[APU Trend]])^0</f>
        <v>2474</v>
      </c>
      <c r="G1510" s="28">
        <f>Table1[[#This Row],[APU
(units)]]*(1+Table1[[#This Row],[APU Trend]])^1</f>
        <v>3711</v>
      </c>
      <c r="H1510" s="28">
        <f>Table1[[#This Row],[APU
(units)]]*(1+Table1[[#This Row],[APU Trend]])^2</f>
        <v>5566.5</v>
      </c>
      <c r="I1510" s="55">
        <f>Table1[[#This Row],[APU
(units)]]*(1+Table1[[#This Row],[APU Trend]])^3</f>
        <v>8349.75</v>
      </c>
      <c r="J1510" s="55">
        <f>Table1[[#This Row],[APU
(units)]]*(1+Table1[[#This Row],[APU Trend]])^4</f>
        <v>12524.625</v>
      </c>
      <c r="K1510" s="55">
        <f>Table1[[#This Row],[APU
(units)]]*(1+Table1[[#This Row],[APU Trend]])^5</f>
        <v>18786.9375</v>
      </c>
      <c r="L1510" s="55">
        <f>Table1[[#This Row],[APU
(units)]]*(1+Table1[[#This Row],[APU Trend]])^6</f>
        <v>28180.40625</v>
      </c>
      <c r="M1510" s="55">
        <f>Table1[[#This Row],[APU
(units)]]*(1+Table1[[#This Row],[APU Trend]])^7</f>
        <v>42270.609375</v>
      </c>
      <c r="N1510" s="55">
        <f>Table1[[#This Row],[APU
(units)]]*(1+Table1[[#This Row],[APU Trend]])^8</f>
        <v>63405.9140625</v>
      </c>
      <c r="O1510" s="55">
        <f>Table1[[#This Row],[APU
(units)]]*(1+Table1[[#This Row],[APU Trend]])^9</f>
        <v>95108.87109375</v>
      </c>
      <c r="P1510" s="55">
        <f>Table1[[#This Row],[APU
(units)]]*(1+Table1[[#This Row],[APU Trend]])^10</f>
        <v>142663.306640625</v>
      </c>
      <c r="Q1510" s="55">
        <f>Table1[[#This Row],[APU
(units)]]*(1+Table1[[#This Row],[APU Trend]])^11</f>
        <v>213994.9599609375</v>
      </c>
      <c r="R1510" s="55">
        <f>SUM(Table1[[#This Row],[Oct]:[September]])</f>
        <v>637036.8798828125</v>
      </c>
      <c r="S1510" s="55">
        <f>Table1[[#This Row],[On-Hand Stock ($)]]*Table1[[#This Row],[APU Trend]]</f>
        <v>14471.510098110362</v>
      </c>
      <c r="T1510" s="87">
        <v>0.5</v>
      </c>
      <c r="U1510" s="87" t="b">
        <f>IF(AND(Table1[[#This Row],[INVENTROY SIZING]]&lt;0,Table1[[#This Row],[Lead Time (days)]]&lt;30),TRUE,FALSE)</f>
        <v>0</v>
      </c>
      <c r="V1510" s="28">
        <v>0.85</v>
      </c>
      <c r="W1510" s="28">
        <f>1.65+SQRT((30)*Table1[[#This Row],[Demand variability (COV)]])+(V1510*Table1[[#This Row],[APU
(units)]])^2</f>
        <v>4422195.1980930315</v>
      </c>
      <c r="X1510" s="28">
        <f>(Table1[[#This Row],[INVENTORY IN UNITS ON HAND]]-W1510)*Table1[[#This Row],[Std. Price ($)]]</f>
        <v>-60516982.242362931</v>
      </c>
      <c r="Y1510" s="28">
        <v>0.88</v>
      </c>
      <c r="Z1510" s="28">
        <v>23</v>
      </c>
    </row>
    <row r="1511" spans="1:26" x14ac:dyDescent="0.15">
      <c r="A1511" s="31">
        <v>87190.206197074673</v>
      </c>
      <c r="B1511" s="32">
        <v>45.0181392</v>
      </c>
      <c r="C1511" s="32">
        <v>32884.616550833191</v>
      </c>
      <c r="D1511" s="32">
        <f>C1511/Table1[[#This Row],[Std. Price ($)]]</f>
        <v>730.47480716024779</v>
      </c>
      <c r="E1511" s="28">
        <v>1554</v>
      </c>
      <c r="F1511" s="28">
        <f>Table1[[#This Row],[APU
(units)]]*(1+Table1[[#This Row],[APU Trend]])^0</f>
        <v>1554</v>
      </c>
      <c r="G1511" s="28">
        <f>Table1[[#This Row],[APU
(units)]]*(1+Table1[[#This Row],[APU Trend]])^1</f>
        <v>2331</v>
      </c>
      <c r="H1511" s="28">
        <f>Table1[[#This Row],[APU
(units)]]*(1+Table1[[#This Row],[APU Trend]])^2</f>
        <v>3496.5</v>
      </c>
      <c r="I1511" s="55">
        <f>Table1[[#This Row],[APU
(units)]]*(1+Table1[[#This Row],[APU Trend]])^3</f>
        <v>5244.75</v>
      </c>
      <c r="J1511" s="55">
        <f>Table1[[#This Row],[APU
(units)]]*(1+Table1[[#This Row],[APU Trend]])^4</f>
        <v>7867.125</v>
      </c>
      <c r="K1511" s="55">
        <f>Table1[[#This Row],[APU
(units)]]*(1+Table1[[#This Row],[APU Trend]])^5</f>
        <v>11800.6875</v>
      </c>
      <c r="L1511" s="55">
        <f>Table1[[#This Row],[APU
(units)]]*(1+Table1[[#This Row],[APU Trend]])^6</f>
        <v>17701.03125</v>
      </c>
      <c r="M1511" s="55">
        <f>Table1[[#This Row],[APU
(units)]]*(1+Table1[[#This Row],[APU Trend]])^7</f>
        <v>26551.546875</v>
      </c>
      <c r="N1511" s="55">
        <f>Table1[[#This Row],[APU
(units)]]*(1+Table1[[#This Row],[APU Trend]])^8</f>
        <v>39827.3203125</v>
      </c>
      <c r="O1511" s="55">
        <f>Table1[[#This Row],[APU
(units)]]*(1+Table1[[#This Row],[APU Trend]])^9</f>
        <v>59740.98046875</v>
      </c>
      <c r="P1511" s="55">
        <f>Table1[[#This Row],[APU
(units)]]*(1+Table1[[#This Row],[APU Trend]])^10</f>
        <v>89611.470703125</v>
      </c>
      <c r="Q1511" s="55">
        <f>Table1[[#This Row],[APU
(units)]]*(1+Table1[[#This Row],[APU Trend]])^11</f>
        <v>134417.2060546875</v>
      </c>
      <c r="R1511" s="55">
        <f>SUM(Table1[[#This Row],[Oct]:[September]])</f>
        <v>400143.6181640625</v>
      </c>
      <c r="S1511" s="55">
        <f>Table1[[#This Row],[On-Hand Stock ($)]]*Table1[[#This Row],[APU Trend]]</f>
        <v>16442.308275416595</v>
      </c>
      <c r="T1511" s="87">
        <v>0.5</v>
      </c>
      <c r="U1511" s="87" t="b">
        <f>IF(AND(Table1[[#This Row],[INVENTROY SIZING]]&lt;0,Table1[[#This Row],[Lead Time (days)]]&lt;30),TRUE,FALSE)</f>
        <v>0</v>
      </c>
      <c r="V1511" s="28">
        <v>1</v>
      </c>
      <c r="W1511" s="28">
        <f>1.65+SQRT((30)*Table1[[#This Row],[Demand variability (COV)]])+(V1511*Table1[[#This Row],[APU
(units)]])^2</f>
        <v>2414921.5615214431</v>
      </c>
      <c r="X1511" s="28">
        <f>(Table1[[#This Row],[INVENTORY IN UNITS ON HAND]]-W1511)*Table1[[#This Row],[Std. Price ($)]]</f>
        <v>-108682390.39710285</v>
      </c>
      <c r="Y1511" s="28">
        <v>0.51</v>
      </c>
      <c r="Z1511" s="28">
        <v>23</v>
      </c>
    </row>
    <row r="1512" spans="1:26" x14ac:dyDescent="0.15">
      <c r="A1512" s="31">
        <v>2264.2653340417264</v>
      </c>
      <c r="B1512" s="32">
        <v>8.9008804000000001</v>
      </c>
      <c r="C1512" s="32">
        <v>6074.2933515225195</v>
      </c>
      <c r="D1512" s="32">
        <f>C1512/Table1[[#This Row],[Std. Price ($)]]</f>
        <v>682.43736333346521</v>
      </c>
      <c r="E1512" s="28">
        <v>972</v>
      </c>
      <c r="F1512" s="28">
        <f>Table1[[#This Row],[APU
(units)]]*(1+Table1[[#This Row],[APU Trend]])^0</f>
        <v>972</v>
      </c>
      <c r="G1512" s="28">
        <f>Table1[[#This Row],[APU
(units)]]*(1+Table1[[#This Row],[APU Trend]])^1</f>
        <v>874.80000000000007</v>
      </c>
      <c r="H1512" s="28">
        <f>Table1[[#This Row],[APU
(units)]]*(1+Table1[[#This Row],[APU Trend]])^2</f>
        <v>787.32</v>
      </c>
      <c r="I1512" s="55">
        <f>Table1[[#This Row],[APU
(units)]]*(1+Table1[[#This Row],[APU Trend]])^3</f>
        <v>708.58800000000008</v>
      </c>
      <c r="J1512" s="55">
        <f>Table1[[#This Row],[APU
(units)]]*(1+Table1[[#This Row],[APU Trend]])^4</f>
        <v>637.72920000000011</v>
      </c>
      <c r="K1512" s="55">
        <f>Table1[[#This Row],[APU
(units)]]*(1+Table1[[#This Row],[APU Trend]])^5</f>
        <v>573.95628000000022</v>
      </c>
      <c r="L1512" s="55">
        <f>Table1[[#This Row],[APU
(units)]]*(1+Table1[[#This Row],[APU Trend]])^6</f>
        <v>516.56065200000012</v>
      </c>
      <c r="M1512" s="55">
        <f>Table1[[#This Row],[APU
(units)]]*(1+Table1[[#This Row],[APU Trend]])^7</f>
        <v>464.90458680000012</v>
      </c>
      <c r="N1512" s="55">
        <f>Table1[[#This Row],[APU
(units)]]*(1+Table1[[#This Row],[APU Trend]])^8</f>
        <v>418.41412812000016</v>
      </c>
      <c r="O1512" s="55">
        <f>Table1[[#This Row],[APU
(units)]]*(1+Table1[[#This Row],[APU Trend]])^9</f>
        <v>376.57271530800017</v>
      </c>
      <c r="P1512" s="55">
        <f>Table1[[#This Row],[APU
(units)]]*(1+Table1[[#This Row],[APU Trend]])^10</f>
        <v>338.91544377720015</v>
      </c>
      <c r="Q1512" s="55">
        <f>Table1[[#This Row],[APU
(units)]]*(1+Table1[[#This Row],[APU Trend]])^11</f>
        <v>305.02389939948017</v>
      </c>
      <c r="R1512" s="55">
        <f>SUM(Table1[[#This Row],[Oct]:[September]])</f>
        <v>6974.7849054046819</v>
      </c>
      <c r="S1512" s="55">
        <f>Table1[[#This Row],[On-Hand Stock ($)]]*Table1[[#This Row],[APU Trend]]</f>
        <v>-607.42933515225195</v>
      </c>
      <c r="T1512" s="87">
        <v>-0.1</v>
      </c>
      <c r="U1512" s="87" t="b">
        <f>IF(AND(Table1[[#This Row],[INVENTROY SIZING]]&lt;0,Table1[[#This Row],[Lead Time (days)]]&lt;30),TRUE,FALSE)</f>
        <v>1</v>
      </c>
      <c r="V1512" s="28">
        <v>0.83</v>
      </c>
      <c r="W1512" s="28">
        <f>1.65+SQRT((30)*Table1[[#This Row],[Demand variability (COV)]])+(V1512*Table1[[#This Row],[APU
(units)]])^2</f>
        <v>650869.54437335394</v>
      </c>
      <c r="X1512" s="28">
        <f>(Table1[[#This Row],[INVENTORY IN UNITS ON HAND]]-W1512)*Table1[[#This Row],[Std. Price ($)]]</f>
        <v>-5787237.6771181943</v>
      </c>
      <c r="Y1512" s="28">
        <v>1.28</v>
      </c>
      <c r="Z1512" s="28">
        <v>13</v>
      </c>
    </row>
    <row r="1513" spans="1:26" x14ac:dyDescent="0.15">
      <c r="A1513" s="31">
        <v>89670.356525529671</v>
      </c>
      <c r="B1513" s="32">
        <v>7.2120294999999999</v>
      </c>
      <c r="C1513" s="32">
        <v>16473.834204605399</v>
      </c>
      <c r="D1513" s="32">
        <f>C1513/Table1[[#This Row],[Std. Price ($)]]</f>
        <v>2284.2161425719901</v>
      </c>
      <c r="E1513" s="28">
        <v>1868</v>
      </c>
      <c r="F1513" s="28">
        <f>Table1[[#This Row],[APU
(units)]]*(1+Table1[[#This Row],[APU Trend]])^0</f>
        <v>1868</v>
      </c>
      <c r="G1513" s="28">
        <f>Table1[[#This Row],[APU
(units)]]*(1+Table1[[#This Row],[APU Trend]])^1</f>
        <v>1494.4</v>
      </c>
      <c r="H1513" s="28">
        <f>Table1[[#This Row],[APU
(units)]]*(1+Table1[[#This Row],[APU Trend]])^2</f>
        <v>1195.5200000000002</v>
      </c>
      <c r="I1513" s="55">
        <f>Table1[[#This Row],[APU
(units)]]*(1+Table1[[#This Row],[APU Trend]])^3</f>
        <v>956.41600000000028</v>
      </c>
      <c r="J1513" s="55">
        <f>Table1[[#This Row],[APU
(units)]]*(1+Table1[[#This Row],[APU Trend]])^4</f>
        <v>765.13280000000032</v>
      </c>
      <c r="K1513" s="55">
        <f>Table1[[#This Row],[APU
(units)]]*(1+Table1[[#This Row],[APU Trend]])^5</f>
        <v>612.10624000000041</v>
      </c>
      <c r="L1513" s="55">
        <f>Table1[[#This Row],[APU
(units)]]*(1+Table1[[#This Row],[APU Trend]])^6</f>
        <v>489.68499200000031</v>
      </c>
      <c r="M1513" s="55">
        <f>Table1[[#This Row],[APU
(units)]]*(1+Table1[[#This Row],[APU Trend]])^7</f>
        <v>391.74799360000031</v>
      </c>
      <c r="N1513" s="55">
        <f>Table1[[#This Row],[APU
(units)]]*(1+Table1[[#This Row],[APU Trend]])^8</f>
        <v>313.39839488000024</v>
      </c>
      <c r="O1513" s="55">
        <f>Table1[[#This Row],[APU
(units)]]*(1+Table1[[#This Row],[APU Trend]])^9</f>
        <v>250.71871590400022</v>
      </c>
      <c r="P1513" s="55">
        <f>Table1[[#This Row],[APU
(units)]]*(1+Table1[[#This Row],[APU Trend]])^10</f>
        <v>200.5749727232002</v>
      </c>
      <c r="Q1513" s="55">
        <f>Table1[[#This Row],[APU
(units)]]*(1+Table1[[#This Row],[APU Trend]])^11</f>
        <v>160.45997817856016</v>
      </c>
      <c r="R1513" s="55">
        <f>SUM(Table1[[#This Row],[Oct]:[September]])</f>
        <v>8698.1600872857616</v>
      </c>
      <c r="S1513" s="55">
        <f>Table1[[#This Row],[On-Hand Stock ($)]]*Table1[[#This Row],[APU Trend]]</f>
        <v>-3294.7668409210801</v>
      </c>
      <c r="T1513" s="87">
        <v>-0.2</v>
      </c>
      <c r="U1513" s="87" t="b">
        <f>IF(AND(Table1[[#This Row],[INVENTROY SIZING]]&lt;0,Table1[[#This Row],[Lead Time (days)]]&lt;30),TRUE,FALSE)</f>
        <v>0</v>
      </c>
      <c r="V1513" s="28">
        <v>0.8</v>
      </c>
      <c r="W1513" s="28">
        <f>1.65+SQRT((30)*Table1[[#This Row],[Demand variability (COV)]])+(V1513*Table1[[#This Row],[APU
(units)]])^2</f>
        <v>2233236.9215214434</v>
      </c>
      <c r="X1513" s="28">
        <f>(Table1[[#This Row],[INVENTORY IN UNITS ON HAND]]-W1513)*Table1[[#This Row],[Std. Price ($)]]</f>
        <v>-16089696.724297229</v>
      </c>
      <c r="Y1513" s="28">
        <v>0.51</v>
      </c>
      <c r="Z1513" s="28">
        <v>46</v>
      </c>
    </row>
    <row r="1514" spans="1:26" x14ac:dyDescent="0.15">
      <c r="A1514" s="31">
        <v>2465.7737824701376</v>
      </c>
      <c r="B1514" s="32">
        <v>15.7986057</v>
      </c>
      <c r="C1514" s="32">
        <v>29441.275558931196</v>
      </c>
      <c r="D1514" s="32">
        <f>C1514/Table1[[#This Row],[Std. Price ($)]]</f>
        <v>1863.5363220015799</v>
      </c>
      <c r="E1514" s="28">
        <v>1812</v>
      </c>
      <c r="F1514" s="28">
        <f>Table1[[#This Row],[APU
(units)]]*(1+Table1[[#This Row],[APU Trend]])^0</f>
        <v>1812</v>
      </c>
      <c r="G1514" s="28">
        <f>Table1[[#This Row],[APU
(units)]]*(1+Table1[[#This Row],[APU Trend]])^1</f>
        <v>2718</v>
      </c>
      <c r="H1514" s="28">
        <f>Table1[[#This Row],[APU
(units)]]*(1+Table1[[#This Row],[APU Trend]])^2</f>
        <v>4077</v>
      </c>
      <c r="I1514" s="55">
        <f>Table1[[#This Row],[APU
(units)]]*(1+Table1[[#This Row],[APU Trend]])^3</f>
        <v>6115.5</v>
      </c>
      <c r="J1514" s="55">
        <f>Table1[[#This Row],[APU
(units)]]*(1+Table1[[#This Row],[APU Trend]])^4</f>
        <v>9173.25</v>
      </c>
      <c r="K1514" s="55">
        <f>Table1[[#This Row],[APU
(units)]]*(1+Table1[[#This Row],[APU Trend]])^5</f>
        <v>13759.875</v>
      </c>
      <c r="L1514" s="55">
        <f>Table1[[#This Row],[APU
(units)]]*(1+Table1[[#This Row],[APU Trend]])^6</f>
        <v>20639.8125</v>
      </c>
      <c r="M1514" s="55">
        <f>Table1[[#This Row],[APU
(units)]]*(1+Table1[[#This Row],[APU Trend]])^7</f>
        <v>30959.71875</v>
      </c>
      <c r="N1514" s="55">
        <f>Table1[[#This Row],[APU
(units)]]*(1+Table1[[#This Row],[APU Trend]])^8</f>
        <v>46439.578125</v>
      </c>
      <c r="O1514" s="55">
        <f>Table1[[#This Row],[APU
(units)]]*(1+Table1[[#This Row],[APU Trend]])^9</f>
        <v>69659.3671875</v>
      </c>
      <c r="P1514" s="55">
        <f>Table1[[#This Row],[APU
(units)]]*(1+Table1[[#This Row],[APU Trend]])^10</f>
        <v>104489.05078125</v>
      </c>
      <c r="Q1514" s="55">
        <f>Table1[[#This Row],[APU
(units)]]*(1+Table1[[#This Row],[APU Trend]])^11</f>
        <v>156733.576171875</v>
      </c>
      <c r="R1514" s="55">
        <f>SUM(Table1[[#This Row],[Oct]:[September]])</f>
        <v>466576.728515625</v>
      </c>
      <c r="S1514" s="55">
        <f>Table1[[#This Row],[On-Hand Stock ($)]]*Table1[[#This Row],[APU Trend]]</f>
        <v>14720.637779465598</v>
      </c>
      <c r="T1514" s="87">
        <v>0.5</v>
      </c>
      <c r="U1514" s="87" t="b">
        <f>IF(AND(Table1[[#This Row],[INVENTROY SIZING]]&lt;0,Table1[[#This Row],[Lead Time (days)]]&lt;30),TRUE,FALSE)</f>
        <v>0</v>
      </c>
      <c r="V1514" s="28">
        <v>0.7</v>
      </c>
      <c r="W1514" s="28">
        <f>1.65+SQRT((30)*Table1[[#This Row],[Demand variability (COV)]])+(V1514*Table1[[#This Row],[APU
(units)]])^2</f>
        <v>1608845.2299601587</v>
      </c>
      <c r="X1514" s="28">
        <f>(Table1[[#This Row],[INVENTORY IN UNITS ON HAND]]-W1514)*Table1[[#This Row],[Std. Price ($)]]</f>
        <v>-25388070.144907441</v>
      </c>
      <c r="Y1514" s="28">
        <v>0.84</v>
      </c>
      <c r="Z1514" s="28">
        <v>28</v>
      </c>
    </row>
    <row r="1515" spans="1:26" x14ac:dyDescent="0.15">
      <c r="A1515" s="31">
        <v>43704.711233618524</v>
      </c>
      <c r="B1515" s="32">
        <v>10.419867100000001</v>
      </c>
      <c r="C1515" s="32">
        <v>4419.9309733446753</v>
      </c>
      <c r="D1515" s="32">
        <f>C1515/Table1[[#This Row],[Std. Price ($)]]</f>
        <v>424.18304676310839</v>
      </c>
      <c r="E1515" s="28">
        <v>1868</v>
      </c>
      <c r="F1515" s="28">
        <f>Table1[[#This Row],[APU
(units)]]*(1+Table1[[#This Row],[APU Trend]])^0</f>
        <v>1868</v>
      </c>
      <c r="G1515" s="28">
        <f>Table1[[#This Row],[APU
(units)]]*(1+Table1[[#This Row],[APU Trend]])^1</f>
        <v>1120.8</v>
      </c>
      <c r="H1515" s="28">
        <f>Table1[[#This Row],[APU
(units)]]*(1+Table1[[#This Row],[APU Trend]])^2</f>
        <v>672.48</v>
      </c>
      <c r="I1515" s="55">
        <f>Table1[[#This Row],[APU
(units)]]*(1+Table1[[#This Row],[APU Trend]])^3</f>
        <v>403.488</v>
      </c>
      <c r="J1515" s="55">
        <f>Table1[[#This Row],[APU
(units)]]*(1+Table1[[#This Row],[APU Trend]])^4</f>
        <v>242.09279999999998</v>
      </c>
      <c r="K1515" s="55">
        <f>Table1[[#This Row],[APU
(units)]]*(1+Table1[[#This Row],[APU Trend]])^5</f>
        <v>145.25567999999998</v>
      </c>
      <c r="L1515" s="55">
        <f>Table1[[#This Row],[APU
(units)]]*(1+Table1[[#This Row],[APU Trend]])^6</f>
        <v>87.153407999999999</v>
      </c>
      <c r="M1515" s="55">
        <f>Table1[[#This Row],[APU
(units)]]*(1+Table1[[#This Row],[APU Trend]])^7</f>
        <v>52.292044799999992</v>
      </c>
      <c r="N1515" s="55">
        <f>Table1[[#This Row],[APU
(units)]]*(1+Table1[[#This Row],[APU Trend]])^8</f>
        <v>31.375226879999996</v>
      </c>
      <c r="O1515" s="55">
        <f>Table1[[#This Row],[APU
(units)]]*(1+Table1[[#This Row],[APU Trend]])^9</f>
        <v>18.825136127999997</v>
      </c>
      <c r="P1515" s="55">
        <f>Table1[[#This Row],[APU
(units)]]*(1+Table1[[#This Row],[APU Trend]])^10</f>
        <v>11.295081676799999</v>
      </c>
      <c r="Q1515" s="55">
        <f>Table1[[#This Row],[APU
(units)]]*(1+Table1[[#This Row],[APU Trend]])^11</f>
        <v>6.7770490060799986</v>
      </c>
      <c r="R1515" s="55">
        <f>SUM(Table1[[#This Row],[Oct]:[September]])</f>
        <v>4659.834426490881</v>
      </c>
      <c r="S1515" s="55">
        <f>Table1[[#This Row],[On-Hand Stock ($)]]*Table1[[#This Row],[APU Trend]]</f>
        <v>-1767.9723893378703</v>
      </c>
      <c r="T1515" s="87">
        <v>-0.4</v>
      </c>
      <c r="U1515" s="87" t="b">
        <f>IF(AND(Table1[[#This Row],[INVENTROY SIZING]]&lt;0,Table1[[#This Row],[Lead Time (days)]]&lt;30),TRUE,FALSE)</f>
        <v>1</v>
      </c>
      <c r="V1515" s="28">
        <v>0.83</v>
      </c>
      <c r="W1515" s="28">
        <f>1.65+SQRT((30)*Table1[[#This Row],[Demand variability (COV)]])+(V1515*Table1[[#This Row],[APU
(units)]])^2</f>
        <v>2403868.1673900071</v>
      </c>
      <c r="X1515" s="28">
        <f>(Table1[[#This Row],[INVENTORY IN UNITS ON HAND]]-W1515)*Table1[[#This Row],[Std. Price ($)]]</f>
        <v>-25043566.899151083</v>
      </c>
      <c r="Y1515" s="28">
        <v>0.18</v>
      </c>
      <c r="Z1515" s="28">
        <v>17</v>
      </c>
    </row>
    <row r="1516" spans="1:26" x14ac:dyDescent="0.15">
      <c r="A1516" s="31">
        <v>33428.604475552114</v>
      </c>
      <c r="B1516" s="32">
        <v>21.015976300000002</v>
      </c>
      <c r="C1516" s="32">
        <v>46190.358052299081</v>
      </c>
      <c r="D1516" s="32">
        <f>C1516/Table1[[#This Row],[Std. Price ($)]]</f>
        <v>2197.8687734006949</v>
      </c>
      <c r="E1516" s="28">
        <v>1634</v>
      </c>
      <c r="F1516" s="28">
        <f>Table1[[#This Row],[APU
(units)]]*(1+Table1[[#This Row],[APU Trend]])^0</f>
        <v>1634</v>
      </c>
      <c r="G1516" s="28">
        <f>Table1[[#This Row],[APU
(units)]]*(1+Table1[[#This Row],[APU Trend]])^1</f>
        <v>1470.6000000000001</v>
      </c>
      <c r="H1516" s="28">
        <f>Table1[[#This Row],[APU
(units)]]*(1+Table1[[#This Row],[APU Trend]])^2</f>
        <v>1323.5400000000002</v>
      </c>
      <c r="I1516" s="55">
        <f>Table1[[#This Row],[APU
(units)]]*(1+Table1[[#This Row],[APU Trend]])^3</f>
        <v>1191.1860000000001</v>
      </c>
      <c r="J1516" s="55">
        <f>Table1[[#This Row],[APU
(units)]]*(1+Table1[[#This Row],[APU Trend]])^4</f>
        <v>1072.0674000000001</v>
      </c>
      <c r="K1516" s="55">
        <f>Table1[[#This Row],[APU
(units)]]*(1+Table1[[#This Row],[APU Trend]])^5</f>
        <v>964.86066000000028</v>
      </c>
      <c r="L1516" s="55">
        <f>Table1[[#This Row],[APU
(units)]]*(1+Table1[[#This Row],[APU Trend]])^6</f>
        <v>868.37459400000023</v>
      </c>
      <c r="M1516" s="55">
        <f>Table1[[#This Row],[APU
(units)]]*(1+Table1[[#This Row],[APU Trend]])^7</f>
        <v>781.53713460000017</v>
      </c>
      <c r="N1516" s="55">
        <f>Table1[[#This Row],[APU
(units)]]*(1+Table1[[#This Row],[APU Trend]])^8</f>
        <v>703.38342114000022</v>
      </c>
      <c r="O1516" s="55">
        <f>Table1[[#This Row],[APU
(units)]]*(1+Table1[[#This Row],[APU Trend]])^9</f>
        <v>633.04507902600028</v>
      </c>
      <c r="P1516" s="55">
        <f>Table1[[#This Row],[APU
(units)]]*(1+Table1[[#This Row],[APU Trend]])^10</f>
        <v>569.74057112340029</v>
      </c>
      <c r="Q1516" s="55">
        <f>Table1[[#This Row],[APU
(units)]]*(1+Table1[[#This Row],[APU Trend]])^11</f>
        <v>512.76651401106028</v>
      </c>
      <c r="R1516" s="55">
        <f>SUM(Table1[[#This Row],[Oct]:[September]])</f>
        <v>11725.101373900465</v>
      </c>
      <c r="S1516" s="55">
        <f>Table1[[#This Row],[On-Hand Stock ($)]]*Table1[[#This Row],[APU Trend]]</f>
        <v>-4619.035805229908</v>
      </c>
      <c r="T1516" s="87">
        <v>-0.1</v>
      </c>
      <c r="U1516" s="87" t="b">
        <f>IF(AND(Table1[[#This Row],[INVENTROY SIZING]]&lt;0,Table1[[#This Row],[Lead Time (days)]]&lt;30),TRUE,FALSE)</f>
        <v>0</v>
      </c>
      <c r="V1516" s="28">
        <v>0.82</v>
      </c>
      <c r="W1516" s="28">
        <f>1.65+SQRT((30)*Table1[[#This Row],[Demand variability (COV)]])+(V1516*Table1[[#This Row],[APU
(units)]])^2</f>
        <v>1795283.6560569988</v>
      </c>
      <c r="X1516" s="28">
        <f>(Table1[[#This Row],[INVENTORY IN UNITS ON HAND]]-W1516)*Table1[[#This Row],[Std. Price ($)]]</f>
        <v>-37683448.409418941</v>
      </c>
      <c r="Y1516" s="28">
        <v>0.43</v>
      </c>
      <c r="Z1516" s="28">
        <v>68</v>
      </c>
    </row>
    <row r="1517" spans="1:26" x14ac:dyDescent="0.15">
      <c r="A1517" s="31">
        <v>7170.446972002198</v>
      </c>
      <c r="B1517" s="32">
        <v>5.8529226999999997</v>
      </c>
      <c r="C1517" s="32">
        <v>743.08950320509678</v>
      </c>
      <c r="D1517" s="32">
        <f>C1517/Table1[[#This Row],[Std. Price ($)]]</f>
        <v>126.96041640958231</v>
      </c>
      <c r="E1517" s="28">
        <v>2062</v>
      </c>
      <c r="F1517" s="28">
        <f>Table1[[#This Row],[APU
(units)]]*(1+Table1[[#This Row],[APU Trend]])^0</f>
        <v>2062</v>
      </c>
      <c r="G1517" s="28">
        <f>Table1[[#This Row],[APU
(units)]]*(1+Table1[[#This Row],[APU Trend]])^1</f>
        <v>1237.2</v>
      </c>
      <c r="H1517" s="28">
        <f>Table1[[#This Row],[APU
(units)]]*(1+Table1[[#This Row],[APU Trend]])^2</f>
        <v>742.31999999999994</v>
      </c>
      <c r="I1517" s="55">
        <f>Table1[[#This Row],[APU
(units)]]*(1+Table1[[#This Row],[APU Trend]])^3</f>
        <v>445.392</v>
      </c>
      <c r="J1517" s="55">
        <f>Table1[[#This Row],[APU
(units)]]*(1+Table1[[#This Row],[APU Trend]])^4</f>
        <v>267.23519999999996</v>
      </c>
      <c r="K1517" s="55">
        <f>Table1[[#This Row],[APU
(units)]]*(1+Table1[[#This Row],[APU Trend]])^5</f>
        <v>160.34111999999999</v>
      </c>
      <c r="L1517" s="55">
        <f>Table1[[#This Row],[APU
(units)]]*(1+Table1[[#This Row],[APU Trend]])^6</f>
        <v>96.204671999999988</v>
      </c>
      <c r="M1517" s="55">
        <f>Table1[[#This Row],[APU
(units)]]*(1+Table1[[#This Row],[APU Trend]])^7</f>
        <v>57.722803199999994</v>
      </c>
      <c r="N1517" s="55">
        <f>Table1[[#This Row],[APU
(units)]]*(1+Table1[[#This Row],[APU Trend]])^8</f>
        <v>34.633681919999994</v>
      </c>
      <c r="O1517" s="55">
        <f>Table1[[#This Row],[APU
(units)]]*(1+Table1[[#This Row],[APU Trend]])^9</f>
        <v>20.780209151999998</v>
      </c>
      <c r="P1517" s="55">
        <f>Table1[[#This Row],[APU
(units)]]*(1+Table1[[#This Row],[APU Trend]])^10</f>
        <v>12.468125491199999</v>
      </c>
      <c r="Q1517" s="55">
        <f>Table1[[#This Row],[APU
(units)]]*(1+Table1[[#This Row],[APU Trend]])^11</f>
        <v>7.4808752947199988</v>
      </c>
      <c r="R1517" s="55">
        <f>SUM(Table1[[#This Row],[Oct]:[September]])</f>
        <v>5143.7786870579193</v>
      </c>
      <c r="S1517" s="55">
        <f>Table1[[#This Row],[On-Hand Stock ($)]]*Table1[[#This Row],[APU Trend]]</f>
        <v>-297.23580128203872</v>
      </c>
      <c r="T1517" s="87">
        <v>-0.4</v>
      </c>
      <c r="U1517" s="87" t="b">
        <f>IF(AND(Table1[[#This Row],[INVENTROY SIZING]]&lt;0,Table1[[#This Row],[Lead Time (days)]]&lt;30),TRUE,FALSE)</f>
        <v>1</v>
      </c>
      <c r="V1517" s="28">
        <v>0.86</v>
      </c>
      <c r="W1517" s="28">
        <f>1.65+SQRT((30)*Table1[[#This Row],[Demand variability (COV)]])+(V1517*Table1[[#This Row],[APU
(units)]])^2</f>
        <v>3144669.2671331922</v>
      </c>
      <c r="X1517" s="28">
        <f>(Table1[[#This Row],[INVENTORY IN UNITS ON HAND]]-W1517)*Table1[[#This Row],[Std. Price ($)]]</f>
        <v>-18404763.048093017</v>
      </c>
      <c r="Y1517" s="28">
        <v>0.48</v>
      </c>
      <c r="Z1517" s="28">
        <v>2</v>
      </c>
    </row>
    <row r="1518" spans="1:26" x14ac:dyDescent="0.15">
      <c r="A1518" s="31">
        <v>19439.608135257546</v>
      </c>
      <c r="B1518" s="32">
        <v>58.844736400000002</v>
      </c>
      <c r="C1518" s="32">
        <v>56004.29412773285</v>
      </c>
      <c r="D1518" s="32">
        <f>C1518/Table1[[#This Row],[Std. Price ($)]]</f>
        <v>951.72988365587867</v>
      </c>
      <c r="E1518" s="28">
        <v>1554</v>
      </c>
      <c r="F1518" s="28">
        <f>Table1[[#This Row],[APU
(units)]]*(1+Table1[[#This Row],[APU Trend]])^0</f>
        <v>1554</v>
      </c>
      <c r="G1518" s="28">
        <f>Table1[[#This Row],[APU
(units)]]*(1+Table1[[#This Row],[APU Trend]])^1</f>
        <v>2486.4</v>
      </c>
      <c r="H1518" s="28">
        <f>Table1[[#This Row],[APU
(units)]]*(1+Table1[[#This Row],[APU Trend]])^2</f>
        <v>3978.2400000000007</v>
      </c>
      <c r="I1518" s="55">
        <f>Table1[[#This Row],[APU
(units)]]*(1+Table1[[#This Row],[APU Trend]])^3</f>
        <v>6365.1840000000011</v>
      </c>
      <c r="J1518" s="55">
        <f>Table1[[#This Row],[APU
(units)]]*(1+Table1[[#This Row],[APU Trend]])^4</f>
        <v>10184.294400000004</v>
      </c>
      <c r="K1518" s="55">
        <f>Table1[[#This Row],[APU
(units)]]*(1+Table1[[#This Row],[APU Trend]])^5</f>
        <v>16294.871040000009</v>
      </c>
      <c r="L1518" s="55">
        <f>Table1[[#This Row],[APU
(units)]]*(1+Table1[[#This Row],[APU Trend]])^6</f>
        <v>26071.793664000015</v>
      </c>
      <c r="M1518" s="55">
        <f>Table1[[#This Row],[APU
(units)]]*(1+Table1[[#This Row],[APU Trend]])^7</f>
        <v>41714.869862400032</v>
      </c>
      <c r="N1518" s="55">
        <f>Table1[[#This Row],[APU
(units)]]*(1+Table1[[#This Row],[APU Trend]])^8</f>
        <v>66743.791779840059</v>
      </c>
      <c r="O1518" s="55">
        <f>Table1[[#This Row],[APU
(units)]]*(1+Table1[[#This Row],[APU Trend]])^9</f>
        <v>106790.06684774409</v>
      </c>
      <c r="P1518" s="55">
        <f>Table1[[#This Row],[APU
(units)]]*(1+Table1[[#This Row],[APU Trend]])^10</f>
        <v>170864.10695639058</v>
      </c>
      <c r="Q1518" s="55">
        <f>Table1[[#This Row],[APU
(units)]]*(1+Table1[[#This Row],[APU Trend]])^11</f>
        <v>273382.57113022491</v>
      </c>
      <c r="R1518" s="55">
        <f>SUM(Table1[[#This Row],[Oct]:[September]])</f>
        <v>726430.18968059961</v>
      </c>
      <c r="S1518" s="55">
        <f>Table1[[#This Row],[On-Hand Stock ($)]]*Table1[[#This Row],[APU Trend]]</f>
        <v>33602.576476639711</v>
      </c>
      <c r="T1518" s="87">
        <v>0.6</v>
      </c>
      <c r="U1518" s="87" t="b">
        <f>IF(AND(Table1[[#This Row],[INVENTROY SIZING]]&lt;0,Table1[[#This Row],[Lead Time (days)]]&lt;30),TRUE,FALSE)</f>
        <v>0</v>
      </c>
      <c r="V1518" s="28">
        <v>0.7</v>
      </c>
      <c r="W1518" s="28">
        <f>1.65+SQRT((30)*Table1[[#This Row],[Demand variability (COV)]])+(V1518*Table1[[#This Row],[APU
(units)]])^2</f>
        <v>1183315.0066359162</v>
      </c>
      <c r="X1518" s="28">
        <f>(Table1[[#This Row],[INVENTORY IN UNITS ON HAND]]-W1518)*Table1[[#This Row],[Std. Price ($)]]</f>
        <v>-69575855.349527001</v>
      </c>
      <c r="Y1518" s="28">
        <v>0.68</v>
      </c>
      <c r="Z1518" s="28">
        <v>21</v>
      </c>
    </row>
    <row r="1519" spans="1:26" x14ac:dyDescent="0.15">
      <c r="A1519" s="31">
        <v>36309.321207679393</v>
      </c>
      <c r="B1519" s="32">
        <v>8.7430980999999992</v>
      </c>
      <c r="C1519" s="32">
        <v>13649.470827986806</v>
      </c>
      <c r="D1519" s="32">
        <f>C1519/Table1[[#This Row],[Std. Price ($)]]</f>
        <v>1561.1709570074261</v>
      </c>
      <c r="E1519" s="28">
        <v>1536</v>
      </c>
      <c r="F1519" s="28">
        <f>Table1[[#This Row],[APU
(units)]]*(1+Table1[[#This Row],[APU Trend]])^0</f>
        <v>1536</v>
      </c>
      <c r="G1519" s="28">
        <f>Table1[[#This Row],[APU
(units)]]*(1+Table1[[#This Row],[APU Trend]])^1</f>
        <v>3379.2000000000003</v>
      </c>
      <c r="H1519" s="28">
        <f>Table1[[#This Row],[APU
(units)]]*(1+Table1[[#This Row],[APU Trend]])^2</f>
        <v>7434.2400000000016</v>
      </c>
      <c r="I1519" s="55">
        <f>Table1[[#This Row],[APU
(units)]]*(1+Table1[[#This Row],[APU Trend]])^3</f>
        <v>16355.328000000005</v>
      </c>
      <c r="J1519" s="55">
        <f>Table1[[#This Row],[APU
(units)]]*(1+Table1[[#This Row],[APU Trend]])^4</f>
        <v>35981.721600000012</v>
      </c>
      <c r="K1519" s="55">
        <f>Table1[[#This Row],[APU
(units)]]*(1+Table1[[#This Row],[APU Trend]])^5</f>
        <v>79159.787520000027</v>
      </c>
      <c r="L1519" s="55">
        <f>Table1[[#This Row],[APU
(units)]]*(1+Table1[[#This Row],[APU Trend]])^6</f>
        <v>174151.53254400007</v>
      </c>
      <c r="M1519" s="55">
        <f>Table1[[#This Row],[APU
(units)]]*(1+Table1[[#This Row],[APU Trend]])^7</f>
        <v>383133.37159680022</v>
      </c>
      <c r="N1519" s="55">
        <f>Table1[[#This Row],[APU
(units)]]*(1+Table1[[#This Row],[APU Trend]])^8</f>
        <v>842893.4175129605</v>
      </c>
      <c r="O1519" s="55">
        <f>Table1[[#This Row],[APU
(units)]]*(1+Table1[[#This Row],[APU Trend]])^9</f>
        <v>1854365.5185285131</v>
      </c>
      <c r="P1519" s="55">
        <f>Table1[[#This Row],[APU
(units)]]*(1+Table1[[#This Row],[APU Trend]])^10</f>
        <v>4079604.1407627296</v>
      </c>
      <c r="Q1519" s="55">
        <f>Table1[[#This Row],[APU
(units)]]*(1+Table1[[#This Row],[APU Trend]])^11</f>
        <v>8975129.1096780058</v>
      </c>
      <c r="R1519" s="55">
        <f>SUM(Table1[[#This Row],[Oct]:[September]])</f>
        <v>16453123.36774301</v>
      </c>
      <c r="S1519" s="55">
        <f>Table1[[#This Row],[On-Hand Stock ($)]]*Table1[[#This Row],[APU Trend]]</f>
        <v>16379.364993584168</v>
      </c>
      <c r="T1519" s="87">
        <v>1.2</v>
      </c>
      <c r="U1519" s="87" t="b">
        <f>IF(AND(Table1[[#This Row],[INVENTROY SIZING]]&lt;0,Table1[[#This Row],[Lead Time (days)]]&lt;30),TRUE,FALSE)</f>
        <v>0</v>
      </c>
      <c r="V1519" s="28">
        <v>0.77</v>
      </c>
      <c r="W1519" s="28">
        <f>1.65+SQRT((30)*Table1[[#This Row],[Demand variability (COV)]])+(V1519*Table1[[#This Row],[APU
(units)]])^2</f>
        <v>1398831.881580425</v>
      </c>
      <c r="X1519" s="28">
        <f>(Table1[[#This Row],[INVENTORY IN UNITS ON HAND]]-W1519)*Table1[[#This Row],[Std. Price ($)]]</f>
        <v>-12216474.89523725</v>
      </c>
      <c r="Y1519" s="28">
        <v>0.44</v>
      </c>
      <c r="Z1519" s="28">
        <v>43</v>
      </c>
    </row>
    <row r="1520" spans="1:26" x14ac:dyDescent="0.15">
      <c r="A1520" s="31">
        <v>62420.574304060348</v>
      </c>
      <c r="B1520" s="32">
        <v>9.1275821999999991</v>
      </c>
      <c r="C1520" s="32">
        <v>19111.105867779625</v>
      </c>
      <c r="D1520" s="32">
        <f>C1520/Table1[[#This Row],[Std. Price ($)]]</f>
        <v>2093.7752680857398</v>
      </c>
      <c r="E1520" s="28">
        <v>2450</v>
      </c>
      <c r="F1520" s="28">
        <f>Table1[[#This Row],[APU
(units)]]*(1+Table1[[#This Row],[APU Trend]])^0</f>
        <v>2450</v>
      </c>
      <c r="G1520" s="28">
        <f>Table1[[#This Row],[APU
(units)]]*(1+Table1[[#This Row],[APU Trend]])^1</f>
        <v>1470</v>
      </c>
      <c r="H1520" s="28">
        <f>Table1[[#This Row],[APU
(units)]]*(1+Table1[[#This Row],[APU Trend]])^2</f>
        <v>882</v>
      </c>
      <c r="I1520" s="55">
        <f>Table1[[#This Row],[APU
(units)]]*(1+Table1[[#This Row],[APU Trend]])^3</f>
        <v>529.20000000000005</v>
      </c>
      <c r="J1520" s="55">
        <f>Table1[[#This Row],[APU
(units)]]*(1+Table1[[#This Row],[APU Trend]])^4</f>
        <v>317.52</v>
      </c>
      <c r="K1520" s="55">
        <f>Table1[[#This Row],[APU
(units)]]*(1+Table1[[#This Row],[APU Trend]])^5</f>
        <v>190.512</v>
      </c>
      <c r="L1520" s="55">
        <f>Table1[[#This Row],[APU
(units)]]*(1+Table1[[#This Row],[APU Trend]])^6</f>
        <v>114.30719999999999</v>
      </c>
      <c r="M1520" s="55">
        <f>Table1[[#This Row],[APU
(units)]]*(1+Table1[[#This Row],[APU Trend]])^7</f>
        <v>68.584319999999991</v>
      </c>
      <c r="N1520" s="55">
        <f>Table1[[#This Row],[APU
(units)]]*(1+Table1[[#This Row],[APU Trend]])^8</f>
        <v>41.150591999999996</v>
      </c>
      <c r="O1520" s="55">
        <f>Table1[[#This Row],[APU
(units)]]*(1+Table1[[#This Row],[APU Trend]])^9</f>
        <v>24.690355199999996</v>
      </c>
      <c r="P1520" s="55">
        <f>Table1[[#This Row],[APU
(units)]]*(1+Table1[[#This Row],[APU Trend]])^10</f>
        <v>14.814213119999998</v>
      </c>
      <c r="Q1520" s="55">
        <f>Table1[[#This Row],[APU
(units)]]*(1+Table1[[#This Row],[APU Trend]])^11</f>
        <v>8.8885278719999992</v>
      </c>
      <c r="R1520" s="55">
        <f>SUM(Table1[[#This Row],[Oct]:[September]])</f>
        <v>6111.6672081919996</v>
      </c>
      <c r="S1520" s="55">
        <f>Table1[[#This Row],[On-Hand Stock ($)]]*Table1[[#This Row],[APU Trend]]</f>
        <v>-7644.4423471118498</v>
      </c>
      <c r="T1520" s="87">
        <v>-0.4</v>
      </c>
      <c r="U1520" s="87" t="b">
        <f>IF(AND(Table1[[#This Row],[INVENTROY SIZING]]&lt;0,Table1[[#This Row],[Lead Time (days)]]&lt;30),TRUE,FALSE)</f>
        <v>1</v>
      </c>
      <c r="V1520" s="28">
        <v>0.7</v>
      </c>
      <c r="W1520" s="28">
        <f>1.65+SQRT((30)*Table1[[#This Row],[Demand variability (COV)]])+(V1520*Table1[[#This Row],[APU
(units)]])^2</f>
        <v>2941231.5489794854</v>
      </c>
      <c r="X1520" s="28">
        <f>(Table1[[#This Row],[INVENTORY IN UNITS ON HAND]]-W1520)*Table1[[#This Row],[Std. Price ($)]]</f>
        <v>-26827221.626675796</v>
      </c>
      <c r="Y1520" s="28">
        <v>0.8</v>
      </c>
      <c r="Z1520" s="28">
        <v>23</v>
      </c>
    </row>
    <row r="1521" spans="1:26" x14ac:dyDescent="0.15">
      <c r="A1521" s="31">
        <v>23548.244179863788</v>
      </c>
      <c r="B1521" s="32">
        <v>17.105767</v>
      </c>
      <c r="C1521" s="32">
        <v>36627.477298360907</v>
      </c>
      <c r="D1521" s="32">
        <f>C1521/Table1[[#This Row],[Std. Price ($)]]</f>
        <v>2141.2356019090466</v>
      </c>
      <c r="E1521" s="28">
        <v>2660</v>
      </c>
      <c r="F1521" s="28">
        <f>Table1[[#This Row],[APU
(units)]]*(1+Table1[[#This Row],[APU Trend]])^0</f>
        <v>2660</v>
      </c>
      <c r="G1521" s="28">
        <f>Table1[[#This Row],[APU
(units)]]*(1+Table1[[#This Row],[APU Trend]])^1</f>
        <v>4256</v>
      </c>
      <c r="H1521" s="28">
        <f>Table1[[#This Row],[APU
(units)]]*(1+Table1[[#This Row],[APU Trend]])^2</f>
        <v>6809.6000000000013</v>
      </c>
      <c r="I1521" s="55">
        <f>Table1[[#This Row],[APU
(units)]]*(1+Table1[[#This Row],[APU Trend]])^3</f>
        <v>10895.360000000002</v>
      </c>
      <c r="J1521" s="55">
        <f>Table1[[#This Row],[APU
(units)]]*(1+Table1[[#This Row],[APU Trend]])^4</f>
        <v>17432.576000000008</v>
      </c>
      <c r="K1521" s="55">
        <f>Table1[[#This Row],[APU
(units)]]*(1+Table1[[#This Row],[APU Trend]])^5</f>
        <v>27892.121600000017</v>
      </c>
      <c r="L1521" s="55">
        <f>Table1[[#This Row],[APU
(units)]]*(1+Table1[[#This Row],[APU Trend]])^6</f>
        <v>44627.39456000003</v>
      </c>
      <c r="M1521" s="55">
        <f>Table1[[#This Row],[APU
(units)]]*(1+Table1[[#This Row],[APU Trend]])^7</f>
        <v>71403.831296000048</v>
      </c>
      <c r="N1521" s="55">
        <f>Table1[[#This Row],[APU
(units)]]*(1+Table1[[#This Row],[APU Trend]])^8</f>
        <v>114246.1300736001</v>
      </c>
      <c r="O1521" s="55">
        <f>Table1[[#This Row],[APU
(units)]]*(1+Table1[[#This Row],[APU Trend]])^9</f>
        <v>182793.80811776017</v>
      </c>
      <c r="P1521" s="55">
        <f>Table1[[#This Row],[APU
(units)]]*(1+Table1[[#This Row],[APU Trend]])^10</f>
        <v>292470.09298841632</v>
      </c>
      <c r="Q1521" s="55">
        <f>Table1[[#This Row],[APU
(units)]]*(1+Table1[[#This Row],[APU Trend]])^11</f>
        <v>467952.14878146612</v>
      </c>
      <c r="R1521" s="55">
        <f>SUM(Table1[[#This Row],[Oct]:[September]])</f>
        <v>1243439.0634172428</v>
      </c>
      <c r="S1521" s="55">
        <f>Table1[[#This Row],[On-Hand Stock ($)]]*Table1[[#This Row],[APU Trend]]</f>
        <v>21976.486379016544</v>
      </c>
      <c r="T1521" s="87">
        <v>0.6</v>
      </c>
      <c r="U1521" s="87" t="b">
        <f>IF(AND(Table1[[#This Row],[INVENTROY SIZING]]&lt;0,Table1[[#This Row],[Lead Time (days)]]&lt;30),TRUE,FALSE)</f>
        <v>0</v>
      </c>
      <c r="V1521" s="28">
        <v>0.7</v>
      </c>
      <c r="W1521" s="28">
        <f>1.65+SQRT((30)*Table1[[#This Row],[Demand variability (COV)]])+(V1521*Table1[[#This Row],[APU
(units)]])^2</f>
        <v>3467049.9627717296</v>
      </c>
      <c r="X1521" s="28">
        <f>(Table1[[#This Row],[INVENTORY IN UNITS ON HAND]]-W1521)*Table1[[#This Row],[Std. Price ($)]]</f>
        <v>-59269921.363233522</v>
      </c>
      <c r="Y1521" s="28">
        <v>0.62</v>
      </c>
      <c r="Z1521" s="28">
        <v>28</v>
      </c>
    </row>
    <row r="1522" spans="1:26" x14ac:dyDescent="0.15">
      <c r="A1522" s="31">
        <v>39885.566652122303</v>
      </c>
      <c r="B1522" s="32">
        <v>34.932724299999997</v>
      </c>
      <c r="C1522" s="32">
        <v>1485.6761409140122</v>
      </c>
      <c r="D1522" s="32">
        <f>C1522/Table1[[#This Row],[Std. Price ($)]]</f>
        <v>42.529638632106696</v>
      </c>
      <c r="E1522" s="28">
        <v>2596</v>
      </c>
      <c r="F1522" s="28">
        <f>Table1[[#This Row],[APU
(units)]]*(1+Table1[[#This Row],[APU Trend]])^0</f>
        <v>2596</v>
      </c>
      <c r="G1522" s="28">
        <f>Table1[[#This Row],[APU
(units)]]*(1+Table1[[#This Row],[APU Trend]])^1</f>
        <v>3115.2</v>
      </c>
      <c r="H1522" s="28">
        <f>Table1[[#This Row],[APU
(units)]]*(1+Table1[[#This Row],[APU Trend]])^2</f>
        <v>3738.24</v>
      </c>
      <c r="I1522" s="55">
        <f>Table1[[#This Row],[APU
(units)]]*(1+Table1[[#This Row],[APU Trend]])^3</f>
        <v>4485.8879999999999</v>
      </c>
      <c r="J1522" s="55">
        <f>Table1[[#This Row],[APU
(units)]]*(1+Table1[[#This Row],[APU Trend]])^4</f>
        <v>5383.0655999999999</v>
      </c>
      <c r="K1522" s="55">
        <f>Table1[[#This Row],[APU
(units)]]*(1+Table1[[#This Row],[APU Trend]])^5</f>
        <v>6459.6787199999999</v>
      </c>
      <c r="L1522" s="55">
        <f>Table1[[#This Row],[APU
(units)]]*(1+Table1[[#This Row],[APU Trend]])^6</f>
        <v>7751.6144639999993</v>
      </c>
      <c r="M1522" s="55">
        <f>Table1[[#This Row],[APU
(units)]]*(1+Table1[[#This Row],[APU Trend]])^7</f>
        <v>9301.9373567999992</v>
      </c>
      <c r="N1522" s="55">
        <f>Table1[[#This Row],[APU
(units)]]*(1+Table1[[#This Row],[APU Trend]])^8</f>
        <v>11162.324828159999</v>
      </c>
      <c r="O1522" s="55">
        <f>Table1[[#This Row],[APU
(units)]]*(1+Table1[[#This Row],[APU Trend]])^9</f>
        <v>13394.789793791999</v>
      </c>
      <c r="P1522" s="55">
        <f>Table1[[#This Row],[APU
(units)]]*(1+Table1[[#This Row],[APU Trend]])^10</f>
        <v>16073.747752550398</v>
      </c>
      <c r="Q1522" s="55">
        <f>Table1[[#This Row],[APU
(units)]]*(1+Table1[[#This Row],[APU Trend]])^11</f>
        <v>19288.497303060478</v>
      </c>
      <c r="R1522" s="55">
        <f>SUM(Table1[[#This Row],[Oct]:[September]])</f>
        <v>102750.98381836287</v>
      </c>
      <c r="S1522" s="55">
        <f>Table1[[#This Row],[On-Hand Stock ($)]]*Table1[[#This Row],[APU Trend]]</f>
        <v>297.13522818280245</v>
      </c>
      <c r="T1522" s="87">
        <v>0.2</v>
      </c>
      <c r="U1522" s="87" t="b">
        <f>IF(AND(Table1[[#This Row],[INVENTROY SIZING]]&lt;0,Table1[[#This Row],[Lead Time (days)]]&lt;30),TRUE,FALSE)</f>
        <v>0</v>
      </c>
      <c r="V1522" s="28">
        <v>0.8</v>
      </c>
      <c r="W1522" s="28">
        <f>1.65+SQRT((30)*Table1[[#This Row],[Demand variability (COV)]])+(V1522*Table1[[#This Row],[APU
(units)]])^2</f>
        <v>4313103.5642346153</v>
      </c>
      <c r="X1522" s="28">
        <f>(Table1[[#This Row],[INVENTORY IN UNITS ON HAND]]-W1522)*Table1[[#This Row],[Std. Price ($)]]</f>
        <v>-150666972.01061422</v>
      </c>
      <c r="Y1522" s="28">
        <v>0.45</v>
      </c>
      <c r="Z1522" s="28">
        <v>1</v>
      </c>
    </row>
    <row r="1523" spans="1:26" x14ac:dyDescent="0.15">
      <c r="A1523" s="31">
        <v>54186.829846493754</v>
      </c>
      <c r="B1523" s="32">
        <v>40.105021800000003</v>
      </c>
      <c r="C1523" s="32">
        <v>68835.044327052718</v>
      </c>
      <c r="D1523" s="32">
        <f>C1523/Table1[[#This Row],[Std. Price ($)]]</f>
        <v>1716.3697022863284</v>
      </c>
      <c r="E1523" s="28">
        <v>2944</v>
      </c>
      <c r="F1523" s="28">
        <f>Table1[[#This Row],[APU
(units)]]*(1+Table1[[#This Row],[APU Trend]])^0</f>
        <v>2944</v>
      </c>
      <c r="G1523" s="28">
        <f>Table1[[#This Row],[APU
(units)]]*(1+Table1[[#This Row],[APU Trend]])^1</f>
        <v>1766.3999999999999</v>
      </c>
      <c r="H1523" s="28">
        <f>Table1[[#This Row],[APU
(units)]]*(1+Table1[[#This Row],[APU Trend]])^2</f>
        <v>1059.8399999999999</v>
      </c>
      <c r="I1523" s="55">
        <f>Table1[[#This Row],[APU
(units)]]*(1+Table1[[#This Row],[APU Trend]])^3</f>
        <v>635.904</v>
      </c>
      <c r="J1523" s="55">
        <f>Table1[[#This Row],[APU
(units)]]*(1+Table1[[#This Row],[APU Trend]])^4</f>
        <v>381.54239999999999</v>
      </c>
      <c r="K1523" s="55">
        <f>Table1[[#This Row],[APU
(units)]]*(1+Table1[[#This Row],[APU Trend]])^5</f>
        <v>228.92543999999998</v>
      </c>
      <c r="L1523" s="55">
        <f>Table1[[#This Row],[APU
(units)]]*(1+Table1[[#This Row],[APU Trend]])^6</f>
        <v>137.35526399999998</v>
      </c>
      <c r="M1523" s="55">
        <f>Table1[[#This Row],[APU
(units)]]*(1+Table1[[#This Row],[APU Trend]])^7</f>
        <v>82.413158399999986</v>
      </c>
      <c r="N1523" s="55">
        <f>Table1[[#This Row],[APU
(units)]]*(1+Table1[[#This Row],[APU Trend]])^8</f>
        <v>49.447895039999992</v>
      </c>
      <c r="O1523" s="55">
        <f>Table1[[#This Row],[APU
(units)]]*(1+Table1[[#This Row],[APU Trend]])^9</f>
        <v>29.668737023999995</v>
      </c>
      <c r="P1523" s="55">
        <f>Table1[[#This Row],[APU
(units)]]*(1+Table1[[#This Row],[APU Trend]])^10</f>
        <v>17.801242214399998</v>
      </c>
      <c r="Q1523" s="55">
        <f>Table1[[#This Row],[APU
(units)]]*(1+Table1[[#This Row],[APU Trend]])^11</f>
        <v>10.680745328639999</v>
      </c>
      <c r="R1523" s="55">
        <f>SUM(Table1[[#This Row],[Oct]:[September]])</f>
        <v>7343.9788820070398</v>
      </c>
      <c r="S1523" s="55">
        <f>Table1[[#This Row],[On-Hand Stock ($)]]*Table1[[#This Row],[APU Trend]]</f>
        <v>-27534.017730821088</v>
      </c>
      <c r="T1523" s="87">
        <v>-0.4</v>
      </c>
      <c r="U1523" s="87" t="b">
        <f>IF(AND(Table1[[#This Row],[INVENTROY SIZING]]&lt;0,Table1[[#This Row],[Lead Time (days)]]&lt;30),TRUE,FALSE)</f>
        <v>1</v>
      </c>
      <c r="V1523" s="28">
        <v>0.7</v>
      </c>
      <c r="W1523" s="28">
        <f>1.65+SQRT((30)*Table1[[#This Row],[Demand variability (COV)]])+(V1523*Table1[[#This Row],[APU
(units)]])^2</f>
        <v>4246902.3887803052</v>
      </c>
      <c r="X1523" s="28">
        <f>(Table1[[#This Row],[INVENTORY IN UNITS ON HAND]]-W1523)*Table1[[#This Row],[Std. Price ($)]]</f>
        <v>-170253277.84017918</v>
      </c>
      <c r="Y1523" s="28">
        <v>0.56000000000000005</v>
      </c>
      <c r="Z1523" s="28">
        <v>23</v>
      </c>
    </row>
    <row r="1524" spans="1:26" x14ac:dyDescent="0.15">
      <c r="A1524" s="31">
        <v>4569.760124297517</v>
      </c>
      <c r="B1524" s="32">
        <v>40.409272700000002</v>
      </c>
      <c r="C1524" s="32">
        <v>64463.688698332946</v>
      </c>
      <c r="D1524" s="32">
        <f>C1524/Table1[[#This Row],[Std. Price ($)]]</f>
        <v>1595.2697089332405</v>
      </c>
      <c r="E1524" s="28">
        <v>2774</v>
      </c>
      <c r="F1524" s="28">
        <f>Table1[[#This Row],[APU
(units)]]*(1+Table1[[#This Row],[APU Trend]])^0</f>
        <v>2774</v>
      </c>
      <c r="G1524" s="28">
        <f>Table1[[#This Row],[APU
(units)]]*(1+Table1[[#This Row],[APU Trend]])^1</f>
        <v>4438.4000000000005</v>
      </c>
      <c r="H1524" s="28">
        <f>Table1[[#This Row],[APU
(units)]]*(1+Table1[[#This Row],[APU Trend]])^2</f>
        <v>7101.4400000000014</v>
      </c>
      <c r="I1524" s="55">
        <f>Table1[[#This Row],[APU
(units)]]*(1+Table1[[#This Row],[APU Trend]])^3</f>
        <v>11362.304000000002</v>
      </c>
      <c r="J1524" s="55">
        <f>Table1[[#This Row],[APU
(units)]]*(1+Table1[[#This Row],[APU Trend]])^4</f>
        <v>18179.68640000001</v>
      </c>
      <c r="K1524" s="55">
        <f>Table1[[#This Row],[APU
(units)]]*(1+Table1[[#This Row],[APU Trend]])^5</f>
        <v>29087.498240000015</v>
      </c>
      <c r="L1524" s="55">
        <f>Table1[[#This Row],[APU
(units)]]*(1+Table1[[#This Row],[APU Trend]])^6</f>
        <v>46539.997184000029</v>
      </c>
      <c r="M1524" s="55">
        <f>Table1[[#This Row],[APU
(units)]]*(1+Table1[[#This Row],[APU Trend]])^7</f>
        <v>74463.995494400049</v>
      </c>
      <c r="N1524" s="55">
        <f>Table1[[#This Row],[APU
(units)]]*(1+Table1[[#This Row],[APU Trend]])^8</f>
        <v>119142.3927910401</v>
      </c>
      <c r="O1524" s="55">
        <f>Table1[[#This Row],[APU
(units)]]*(1+Table1[[#This Row],[APU Trend]])^9</f>
        <v>190627.82846566418</v>
      </c>
      <c r="P1524" s="55">
        <f>Table1[[#This Row],[APU
(units)]]*(1+Table1[[#This Row],[APU Trend]])^10</f>
        <v>305004.52554506273</v>
      </c>
      <c r="Q1524" s="55">
        <f>Table1[[#This Row],[APU
(units)]]*(1+Table1[[#This Row],[APU Trend]])^11</f>
        <v>488007.24087210034</v>
      </c>
      <c r="R1524" s="55">
        <f>SUM(Table1[[#This Row],[Oct]:[September]])</f>
        <v>1296729.3089922676</v>
      </c>
      <c r="S1524" s="55">
        <f>Table1[[#This Row],[On-Hand Stock ($)]]*Table1[[#This Row],[APU Trend]]</f>
        <v>38678.213218999765</v>
      </c>
      <c r="T1524" s="87">
        <v>0.6</v>
      </c>
      <c r="U1524" s="87" t="b">
        <f>IF(AND(Table1[[#This Row],[INVENTROY SIZING]]&lt;0,Table1[[#This Row],[Lead Time (days)]]&lt;30),TRUE,FALSE)</f>
        <v>0</v>
      </c>
      <c r="V1524" s="28">
        <v>0.7</v>
      </c>
      <c r="W1524" s="28">
        <f>1.65+SQRT((30)*Table1[[#This Row],[Demand variability (COV)]])+(V1524*Table1[[#This Row],[APU
(units)]])^2</f>
        <v>3770592.9520192021</v>
      </c>
      <c r="X1524" s="28">
        <f>(Table1[[#This Row],[INVENTORY IN UNITS ON HAND]]-W1524)*Table1[[#This Row],[Std. Price ($)]]</f>
        <v>-152302455.15014362</v>
      </c>
      <c r="Y1524" s="28">
        <v>0.55000000000000004</v>
      </c>
      <c r="Z1524" s="28">
        <v>23</v>
      </c>
    </row>
    <row r="1525" spans="1:26" x14ac:dyDescent="0.15">
      <c r="A1525" s="31">
        <v>29387.110017678919</v>
      </c>
      <c r="B1525" s="32">
        <v>9.1324283000000008</v>
      </c>
      <c r="C1525" s="32">
        <v>15905.03608138076</v>
      </c>
      <c r="D1525" s="32">
        <f>C1525/Table1[[#This Row],[Std. Price ($)]]</f>
        <v>1741.599885474136</v>
      </c>
      <c r="E1525" s="28">
        <v>2684</v>
      </c>
      <c r="F1525" s="28">
        <f>Table1[[#This Row],[APU
(units)]]*(1+Table1[[#This Row],[APU Trend]])^0</f>
        <v>2684</v>
      </c>
      <c r="G1525" s="28">
        <f>Table1[[#This Row],[APU
(units)]]*(1+Table1[[#This Row],[APU Trend]])^1</f>
        <v>3489.2000000000003</v>
      </c>
      <c r="H1525" s="28">
        <f>Table1[[#This Row],[APU
(units)]]*(1+Table1[[#This Row],[APU Trend]])^2</f>
        <v>4535.96</v>
      </c>
      <c r="I1525" s="55">
        <f>Table1[[#This Row],[APU
(units)]]*(1+Table1[[#This Row],[APU Trend]])^3</f>
        <v>5896.7480000000014</v>
      </c>
      <c r="J1525" s="55">
        <f>Table1[[#This Row],[APU
(units)]]*(1+Table1[[#This Row],[APU Trend]])^4</f>
        <v>7665.7724000000017</v>
      </c>
      <c r="K1525" s="55">
        <f>Table1[[#This Row],[APU
(units)]]*(1+Table1[[#This Row],[APU Trend]])^5</f>
        <v>9965.5041200000032</v>
      </c>
      <c r="L1525" s="55">
        <f>Table1[[#This Row],[APU
(units)]]*(1+Table1[[#This Row],[APU Trend]])^6</f>
        <v>12955.155356000005</v>
      </c>
      <c r="M1525" s="55">
        <f>Table1[[#This Row],[APU
(units)]]*(1+Table1[[#This Row],[APU Trend]])^7</f>
        <v>16841.701962800009</v>
      </c>
      <c r="N1525" s="55">
        <f>Table1[[#This Row],[APU
(units)]]*(1+Table1[[#This Row],[APU Trend]])^8</f>
        <v>21894.212551640008</v>
      </c>
      <c r="O1525" s="55">
        <f>Table1[[#This Row],[APU
(units)]]*(1+Table1[[#This Row],[APU Trend]])^9</f>
        <v>28462.476317132008</v>
      </c>
      <c r="P1525" s="55">
        <f>Table1[[#This Row],[APU
(units)]]*(1+Table1[[#This Row],[APU Trend]])^10</f>
        <v>37001.219212271615</v>
      </c>
      <c r="Q1525" s="55">
        <f>Table1[[#This Row],[APU
(units)]]*(1+Table1[[#This Row],[APU Trend]])^11</f>
        <v>48101.584975953105</v>
      </c>
      <c r="R1525" s="55">
        <f>SUM(Table1[[#This Row],[Oct]:[September]])</f>
        <v>199493.53489579677</v>
      </c>
      <c r="S1525" s="55">
        <f>Table1[[#This Row],[On-Hand Stock ($)]]*Table1[[#This Row],[APU Trend]]</f>
        <v>4771.5108244142275</v>
      </c>
      <c r="T1525" s="87">
        <v>0.3</v>
      </c>
      <c r="U1525" s="87" t="b">
        <f>IF(AND(Table1[[#This Row],[INVENTROY SIZING]]&lt;0,Table1[[#This Row],[Lead Time (days)]]&lt;30),TRUE,FALSE)</f>
        <v>0</v>
      </c>
      <c r="V1525" s="28">
        <v>0.9</v>
      </c>
      <c r="W1525" s="28">
        <f>1.65+SQRT((30)*Table1[[#This Row],[Demand variability (COV)]])+(V1525*Table1[[#This Row],[APU
(units)]])^2</f>
        <v>5835127.8028480085</v>
      </c>
      <c r="X1525" s="28">
        <f>(Table1[[#This Row],[INVENTORY IN UNITS ON HAND]]-W1525)*Table1[[#This Row],[Std. Price ($)]]</f>
        <v>-53272981.244764596</v>
      </c>
      <c r="Y1525" s="28">
        <v>0.26</v>
      </c>
      <c r="Z1525" s="28">
        <v>43</v>
      </c>
    </row>
    <row r="1526" spans="1:26" x14ac:dyDescent="0.15">
      <c r="A1526" s="31">
        <v>16141.792061702132</v>
      </c>
      <c r="B1526" s="32">
        <v>7.1777733000000001</v>
      </c>
      <c r="C1526" s="32">
        <v>23457.72555943831</v>
      </c>
      <c r="D1526" s="32">
        <f>C1526/Table1[[#This Row],[Std. Price ($)]]</f>
        <v>3268.10621887965</v>
      </c>
      <c r="E1526" s="28">
        <v>3890</v>
      </c>
      <c r="F1526" s="28">
        <f>Table1[[#This Row],[APU
(units)]]*(1+Table1[[#This Row],[APU Trend]])^0</f>
        <v>3890</v>
      </c>
      <c r="G1526" s="28">
        <f>Table1[[#This Row],[APU
(units)]]*(1+Table1[[#This Row],[APU Trend]])^1</f>
        <v>8558</v>
      </c>
      <c r="H1526" s="28">
        <f>Table1[[#This Row],[APU
(units)]]*(1+Table1[[#This Row],[APU Trend]])^2</f>
        <v>18827.600000000002</v>
      </c>
      <c r="I1526" s="55">
        <f>Table1[[#This Row],[APU
(units)]]*(1+Table1[[#This Row],[APU Trend]])^3</f>
        <v>41420.720000000016</v>
      </c>
      <c r="J1526" s="55">
        <f>Table1[[#This Row],[APU
(units)]]*(1+Table1[[#This Row],[APU Trend]])^4</f>
        <v>91125.584000000032</v>
      </c>
      <c r="K1526" s="55">
        <f>Table1[[#This Row],[APU
(units)]]*(1+Table1[[#This Row],[APU Trend]])^5</f>
        <v>200476.28480000008</v>
      </c>
      <c r="L1526" s="55">
        <f>Table1[[#This Row],[APU
(units)]]*(1+Table1[[#This Row],[APU Trend]])^6</f>
        <v>441047.82656000019</v>
      </c>
      <c r="M1526" s="55">
        <f>Table1[[#This Row],[APU
(units)]]*(1+Table1[[#This Row],[APU Trend]])^7</f>
        <v>970305.21843200061</v>
      </c>
      <c r="N1526" s="55">
        <f>Table1[[#This Row],[APU
(units)]]*(1+Table1[[#This Row],[APU Trend]])^8</f>
        <v>2134671.4805504009</v>
      </c>
      <c r="O1526" s="55">
        <f>Table1[[#This Row],[APU
(units)]]*(1+Table1[[#This Row],[APU Trend]])^9</f>
        <v>4696277.2572108833</v>
      </c>
      <c r="P1526" s="55">
        <f>Table1[[#This Row],[APU
(units)]]*(1+Table1[[#This Row],[APU Trend]])^10</f>
        <v>10331809.965863943</v>
      </c>
      <c r="Q1526" s="55">
        <f>Table1[[#This Row],[APU
(units)]]*(1+Table1[[#This Row],[APU Trend]])^11</f>
        <v>22729981.924900677</v>
      </c>
      <c r="R1526" s="55">
        <f>SUM(Table1[[#This Row],[Oct]:[September]])</f>
        <v>41668391.862317905</v>
      </c>
      <c r="S1526" s="55">
        <f>Table1[[#This Row],[On-Hand Stock ($)]]*Table1[[#This Row],[APU Trend]]</f>
        <v>28149.270671325972</v>
      </c>
      <c r="T1526" s="87">
        <v>1.2</v>
      </c>
      <c r="U1526" s="87" t="b">
        <f>IF(AND(Table1[[#This Row],[INVENTROY SIZING]]&lt;0,Table1[[#This Row],[Lead Time (days)]]&lt;30),TRUE,FALSE)</f>
        <v>0</v>
      </c>
      <c r="V1526" s="28">
        <v>1</v>
      </c>
      <c r="W1526" s="28">
        <f>1.65+SQRT((30)*Table1[[#This Row],[Demand variability (COV)]])+(V1526*Table1[[#This Row],[APU
(units)]])^2</f>
        <v>15132104.796426544</v>
      </c>
      <c r="X1526" s="28">
        <f>(Table1[[#This Row],[INVENTORY IN UNITS ON HAND]]-W1526)*Table1[[#This Row],[Std. Price ($)]]</f>
        <v>-108591360.05503294</v>
      </c>
      <c r="Y1526" s="28">
        <v>0.33</v>
      </c>
      <c r="Z1526" s="28">
        <v>46</v>
      </c>
    </row>
    <row r="1527" spans="1:26" x14ac:dyDescent="0.15">
      <c r="A1527" s="31">
        <v>65537.657734451132</v>
      </c>
      <c r="B1527" s="32">
        <v>5.8329196000000003</v>
      </c>
      <c r="C1527" s="32">
        <v>3281.0371521512288</v>
      </c>
      <c r="D1527" s="32">
        <f>C1527/Table1[[#This Row],[Std. Price ($)]]</f>
        <v>562.50340775333655</v>
      </c>
      <c r="E1527" s="28">
        <v>3396</v>
      </c>
      <c r="F1527" s="28">
        <f>Table1[[#This Row],[APU
(units)]]*(1+Table1[[#This Row],[APU Trend]])^0</f>
        <v>3396</v>
      </c>
      <c r="G1527" s="28">
        <f>Table1[[#This Row],[APU
(units)]]*(1+Table1[[#This Row],[APU Trend]])^1</f>
        <v>5094</v>
      </c>
      <c r="H1527" s="28">
        <f>Table1[[#This Row],[APU
(units)]]*(1+Table1[[#This Row],[APU Trend]])^2</f>
        <v>7641</v>
      </c>
      <c r="I1527" s="55">
        <f>Table1[[#This Row],[APU
(units)]]*(1+Table1[[#This Row],[APU Trend]])^3</f>
        <v>11461.5</v>
      </c>
      <c r="J1527" s="55">
        <f>Table1[[#This Row],[APU
(units)]]*(1+Table1[[#This Row],[APU Trend]])^4</f>
        <v>17192.25</v>
      </c>
      <c r="K1527" s="55">
        <f>Table1[[#This Row],[APU
(units)]]*(1+Table1[[#This Row],[APU Trend]])^5</f>
        <v>25788.375</v>
      </c>
      <c r="L1527" s="55">
        <f>Table1[[#This Row],[APU
(units)]]*(1+Table1[[#This Row],[APU Trend]])^6</f>
        <v>38682.5625</v>
      </c>
      <c r="M1527" s="55">
        <f>Table1[[#This Row],[APU
(units)]]*(1+Table1[[#This Row],[APU Trend]])^7</f>
        <v>58023.84375</v>
      </c>
      <c r="N1527" s="55">
        <f>Table1[[#This Row],[APU
(units)]]*(1+Table1[[#This Row],[APU Trend]])^8</f>
        <v>87035.765625</v>
      </c>
      <c r="O1527" s="55">
        <f>Table1[[#This Row],[APU
(units)]]*(1+Table1[[#This Row],[APU Trend]])^9</f>
        <v>130553.6484375</v>
      </c>
      <c r="P1527" s="55">
        <f>Table1[[#This Row],[APU
(units)]]*(1+Table1[[#This Row],[APU Trend]])^10</f>
        <v>195830.47265625</v>
      </c>
      <c r="Q1527" s="55">
        <f>Table1[[#This Row],[APU
(units)]]*(1+Table1[[#This Row],[APU Trend]])^11</f>
        <v>293745.708984375</v>
      </c>
      <c r="R1527" s="55">
        <f>SUM(Table1[[#This Row],[Oct]:[September]])</f>
        <v>874445.126953125</v>
      </c>
      <c r="S1527" s="55">
        <f>Table1[[#This Row],[On-Hand Stock ($)]]*Table1[[#This Row],[APU Trend]]</f>
        <v>1640.5185760756144</v>
      </c>
      <c r="T1527" s="87">
        <v>0.5</v>
      </c>
      <c r="U1527" s="87" t="b">
        <f>IF(AND(Table1[[#This Row],[INVENTROY SIZING]]&lt;0,Table1[[#This Row],[Lead Time (days)]]&lt;30),TRUE,FALSE)</f>
        <v>0</v>
      </c>
      <c r="V1527" s="28">
        <v>0.82</v>
      </c>
      <c r="W1527" s="28">
        <f>1.65+SQRT((30)*Table1[[#This Row],[Demand variability (COV)]])+(V1527*Table1[[#This Row],[APU
(units)]])^2</f>
        <v>7754671.5781190908</v>
      </c>
      <c r="X1527" s="28">
        <f>(Table1[[#This Row],[INVENTORY IN UNITS ON HAND]]-W1527)*Table1[[#This Row],[Std. Price ($)]]</f>
        <v>-45229094.802421629</v>
      </c>
      <c r="Y1527" s="28">
        <v>0.66</v>
      </c>
      <c r="Z1527" s="28">
        <v>5</v>
      </c>
    </row>
    <row r="1528" spans="1:26" x14ac:dyDescent="0.15">
      <c r="A1528" s="31">
        <v>35915.042026681665</v>
      </c>
      <c r="B1528" s="32">
        <v>27.213719600000001</v>
      </c>
      <c r="C1528" s="32">
        <v>40706.034081786907</v>
      </c>
      <c r="D1528" s="32">
        <f>C1528/Table1[[#This Row],[Std. Price ($)]]</f>
        <v>1495.7908981243015</v>
      </c>
      <c r="E1528" s="28">
        <v>3502</v>
      </c>
      <c r="F1528" s="28">
        <f>Table1[[#This Row],[APU
(units)]]*(1+Table1[[#This Row],[APU Trend]])^0</f>
        <v>3502</v>
      </c>
      <c r="G1528" s="28">
        <f>Table1[[#This Row],[APU
(units)]]*(1+Table1[[#This Row],[APU Trend]])^1</f>
        <v>5253</v>
      </c>
      <c r="H1528" s="28">
        <f>Table1[[#This Row],[APU
(units)]]*(1+Table1[[#This Row],[APU Trend]])^2</f>
        <v>7879.5</v>
      </c>
      <c r="I1528" s="55">
        <f>Table1[[#This Row],[APU
(units)]]*(1+Table1[[#This Row],[APU Trend]])^3</f>
        <v>11819.25</v>
      </c>
      <c r="J1528" s="55">
        <f>Table1[[#This Row],[APU
(units)]]*(1+Table1[[#This Row],[APU Trend]])^4</f>
        <v>17728.875</v>
      </c>
      <c r="K1528" s="55">
        <f>Table1[[#This Row],[APU
(units)]]*(1+Table1[[#This Row],[APU Trend]])^5</f>
        <v>26593.3125</v>
      </c>
      <c r="L1528" s="55">
        <f>Table1[[#This Row],[APU
(units)]]*(1+Table1[[#This Row],[APU Trend]])^6</f>
        <v>39889.96875</v>
      </c>
      <c r="M1528" s="55">
        <f>Table1[[#This Row],[APU
(units)]]*(1+Table1[[#This Row],[APU Trend]])^7</f>
        <v>59834.953125</v>
      </c>
      <c r="N1528" s="55">
        <f>Table1[[#This Row],[APU
(units)]]*(1+Table1[[#This Row],[APU Trend]])^8</f>
        <v>89752.4296875</v>
      </c>
      <c r="O1528" s="55">
        <f>Table1[[#This Row],[APU
(units)]]*(1+Table1[[#This Row],[APU Trend]])^9</f>
        <v>134628.64453125</v>
      </c>
      <c r="P1528" s="55">
        <f>Table1[[#This Row],[APU
(units)]]*(1+Table1[[#This Row],[APU Trend]])^10</f>
        <v>201942.966796875</v>
      </c>
      <c r="Q1528" s="55">
        <f>Table1[[#This Row],[APU
(units)]]*(1+Table1[[#This Row],[APU Trend]])^11</f>
        <v>302914.4501953125</v>
      </c>
      <c r="R1528" s="55">
        <f>SUM(Table1[[#This Row],[Oct]:[September]])</f>
        <v>901739.3505859375</v>
      </c>
      <c r="S1528" s="55">
        <f>Table1[[#This Row],[On-Hand Stock ($)]]*Table1[[#This Row],[APU Trend]]</f>
        <v>20353.017040893454</v>
      </c>
      <c r="T1528" s="87">
        <v>0.5</v>
      </c>
      <c r="U1528" s="87" t="b">
        <f>IF(AND(Table1[[#This Row],[INVENTROY SIZING]]&lt;0,Table1[[#This Row],[Lead Time (days)]]&lt;30),TRUE,FALSE)</f>
        <v>0</v>
      </c>
      <c r="V1528" s="28">
        <v>0.7</v>
      </c>
      <c r="W1528" s="28">
        <f>1.65+SQRT((30)*Table1[[#This Row],[Demand variability (COV)]])+(V1528*Table1[[#This Row],[APU
(units)]])^2</f>
        <v>6009366.756426543</v>
      </c>
      <c r="X1528" s="28">
        <f>(Table1[[#This Row],[INVENTORY IN UNITS ON HAND]]-W1528)*Table1[[#This Row],[Std. Price ($)]]</f>
        <v>-163496515.84887165</v>
      </c>
      <c r="Y1528" s="28">
        <v>0.33</v>
      </c>
      <c r="Z1528" s="28">
        <v>23</v>
      </c>
    </row>
    <row r="1529" spans="1:26" x14ac:dyDescent="0.15">
      <c r="A1529" s="31">
        <v>97658.699047103699</v>
      </c>
      <c r="B1529" s="32">
        <v>8.6039297000000001</v>
      </c>
      <c r="C1529" s="32">
        <v>12864.447728149906</v>
      </c>
      <c r="D1529" s="32">
        <f>C1529/Table1[[#This Row],[Std. Price ($)]]</f>
        <v>1495.1828032892813</v>
      </c>
      <c r="E1529" s="28">
        <v>3558</v>
      </c>
      <c r="F1529" s="28">
        <f>Table1[[#This Row],[APU
(units)]]*(1+Table1[[#This Row],[APU Trend]])^0</f>
        <v>3558</v>
      </c>
      <c r="G1529" s="28">
        <f>Table1[[#This Row],[APU
(units)]]*(1+Table1[[#This Row],[APU Trend]])^1</f>
        <v>2134.7999999999997</v>
      </c>
      <c r="H1529" s="28">
        <f>Table1[[#This Row],[APU
(units)]]*(1+Table1[[#This Row],[APU Trend]])^2</f>
        <v>1280.8799999999999</v>
      </c>
      <c r="I1529" s="55">
        <f>Table1[[#This Row],[APU
(units)]]*(1+Table1[[#This Row],[APU Trend]])^3</f>
        <v>768.52800000000002</v>
      </c>
      <c r="J1529" s="55">
        <f>Table1[[#This Row],[APU
(units)]]*(1+Table1[[#This Row],[APU Trend]])^4</f>
        <v>461.11679999999996</v>
      </c>
      <c r="K1529" s="55">
        <f>Table1[[#This Row],[APU
(units)]]*(1+Table1[[#This Row],[APU Trend]])^5</f>
        <v>276.67007999999998</v>
      </c>
      <c r="L1529" s="55">
        <f>Table1[[#This Row],[APU
(units)]]*(1+Table1[[#This Row],[APU Trend]])^6</f>
        <v>166.00204799999997</v>
      </c>
      <c r="M1529" s="55">
        <f>Table1[[#This Row],[APU
(units)]]*(1+Table1[[#This Row],[APU Trend]])^7</f>
        <v>99.601228799999987</v>
      </c>
      <c r="N1529" s="55">
        <f>Table1[[#This Row],[APU
(units)]]*(1+Table1[[#This Row],[APU Trend]])^8</f>
        <v>59.760737279999994</v>
      </c>
      <c r="O1529" s="55">
        <f>Table1[[#This Row],[APU
(units)]]*(1+Table1[[#This Row],[APU Trend]])^9</f>
        <v>35.856442367999996</v>
      </c>
      <c r="P1529" s="55">
        <f>Table1[[#This Row],[APU
(units)]]*(1+Table1[[#This Row],[APU Trend]])^10</f>
        <v>21.513865420799998</v>
      </c>
      <c r="Q1529" s="55">
        <f>Table1[[#This Row],[APU
(units)]]*(1+Table1[[#This Row],[APU Trend]])^11</f>
        <v>12.908319252479998</v>
      </c>
      <c r="R1529" s="55">
        <f>SUM(Table1[[#This Row],[Oct]:[September]])</f>
        <v>8875.6375211212799</v>
      </c>
      <c r="S1529" s="55">
        <f>Table1[[#This Row],[On-Hand Stock ($)]]*Table1[[#This Row],[APU Trend]]</f>
        <v>-5145.779091259963</v>
      </c>
      <c r="T1529" s="87">
        <v>-0.4</v>
      </c>
      <c r="U1529" s="87" t="b">
        <f>IF(AND(Table1[[#This Row],[INVENTROY SIZING]]&lt;0,Table1[[#This Row],[Lead Time (days)]]&lt;30),TRUE,FALSE)</f>
        <v>0</v>
      </c>
      <c r="V1529" s="28">
        <v>1</v>
      </c>
      <c r="W1529" s="28">
        <f>1.65+SQRT((30)*Table1[[#This Row],[Demand variability (COV)]])+(V1529*Table1[[#This Row],[APU
(units)]])^2</f>
        <v>12659368.159980079</v>
      </c>
      <c r="X1529" s="28">
        <f>(Table1[[#This Row],[INVENTORY IN UNITS ON HAND]]-W1529)*Table1[[#This Row],[Std. Price ($)]]</f>
        <v>-108907449.2471588</v>
      </c>
      <c r="Y1529" s="28">
        <v>0.21</v>
      </c>
      <c r="Z1529" s="28">
        <v>33</v>
      </c>
    </row>
    <row r="1530" spans="1:26" x14ac:dyDescent="0.15">
      <c r="A1530" s="31">
        <v>95637.656342534072</v>
      </c>
      <c r="B1530" s="32">
        <v>10.412205800000001</v>
      </c>
      <c r="C1530" s="32">
        <v>30433.060764053382</v>
      </c>
      <c r="D1530" s="32">
        <f>C1530/Table1[[#This Row],[Std. Price ($)]]</f>
        <v>2922.8255135000672</v>
      </c>
      <c r="E1530" s="28">
        <v>4488</v>
      </c>
      <c r="F1530" s="28">
        <f>Table1[[#This Row],[APU
(units)]]*(1+Table1[[#This Row],[APU Trend]])^0</f>
        <v>4488</v>
      </c>
      <c r="G1530" s="28">
        <f>Table1[[#This Row],[APU
(units)]]*(1+Table1[[#This Row],[APU Trend]])^1</f>
        <v>8078.4000000000005</v>
      </c>
      <c r="H1530" s="28">
        <f>Table1[[#This Row],[APU
(units)]]*(1+Table1[[#This Row],[APU Trend]])^2</f>
        <v>14541.12</v>
      </c>
      <c r="I1530" s="55">
        <f>Table1[[#This Row],[APU
(units)]]*(1+Table1[[#This Row],[APU Trend]])^3</f>
        <v>26174.016000000003</v>
      </c>
      <c r="J1530" s="55">
        <f>Table1[[#This Row],[APU
(units)]]*(1+Table1[[#This Row],[APU Trend]])^4</f>
        <v>47113.228800000012</v>
      </c>
      <c r="K1530" s="55">
        <f>Table1[[#This Row],[APU
(units)]]*(1+Table1[[#This Row],[APU Trend]])^5</f>
        <v>84803.811840000024</v>
      </c>
      <c r="L1530" s="55">
        <f>Table1[[#This Row],[APU
(units)]]*(1+Table1[[#This Row],[APU Trend]])^6</f>
        <v>152646.86131200005</v>
      </c>
      <c r="M1530" s="55">
        <f>Table1[[#This Row],[APU
(units)]]*(1+Table1[[#This Row],[APU Trend]])^7</f>
        <v>274764.35036160005</v>
      </c>
      <c r="N1530" s="55">
        <f>Table1[[#This Row],[APU
(units)]]*(1+Table1[[#This Row],[APU Trend]])^8</f>
        <v>494575.83065088018</v>
      </c>
      <c r="O1530" s="55">
        <f>Table1[[#This Row],[APU
(units)]]*(1+Table1[[#This Row],[APU Trend]])^9</f>
        <v>890236.49517158431</v>
      </c>
      <c r="P1530" s="55">
        <f>Table1[[#This Row],[APU
(units)]]*(1+Table1[[#This Row],[APU Trend]])^10</f>
        <v>1602425.6913088518</v>
      </c>
      <c r="Q1530" s="55">
        <f>Table1[[#This Row],[APU
(units)]]*(1+Table1[[#This Row],[APU Trend]])^11</f>
        <v>2884366.2443559337</v>
      </c>
      <c r="R1530" s="55">
        <f>SUM(Table1[[#This Row],[Oct]:[September]])</f>
        <v>6484214.0498008505</v>
      </c>
      <c r="S1530" s="55">
        <f>Table1[[#This Row],[On-Hand Stock ($)]]*Table1[[#This Row],[APU Trend]]</f>
        <v>24346.448611242708</v>
      </c>
      <c r="T1530" s="87">
        <v>0.8</v>
      </c>
      <c r="U1530" s="87" t="b">
        <f>IF(AND(Table1[[#This Row],[INVENTROY SIZING]]&lt;0,Table1[[#This Row],[Lead Time (days)]]&lt;30),TRUE,FALSE)</f>
        <v>0</v>
      </c>
      <c r="V1530" s="28">
        <v>0.85</v>
      </c>
      <c r="W1530" s="28">
        <f>1.65+SQRT((30)*Table1[[#This Row],[Demand variability (COV)]])+(V1530*Table1[[#This Row],[APU
(units)]])^2</f>
        <v>14552705.002771728</v>
      </c>
      <c r="X1530" s="28">
        <f>(Table1[[#This Row],[INVENTORY IN UNITS ON HAND]]-W1530)*Table1[[#This Row],[Std. Price ($)]]</f>
        <v>-151495326.37478474</v>
      </c>
      <c r="Y1530" s="28">
        <v>0.62</v>
      </c>
      <c r="Z1530" s="28">
        <v>23</v>
      </c>
    </row>
    <row r="1531" spans="1:26" x14ac:dyDescent="0.15">
      <c r="A1531" s="31">
        <v>93718.024544926608</v>
      </c>
      <c r="B1531" s="32">
        <v>8.8908270999999992</v>
      </c>
      <c r="C1531" s="32">
        <v>15531.623544380331</v>
      </c>
      <c r="D1531" s="32">
        <f>C1531/Table1[[#This Row],[Std. Price ($)]]</f>
        <v>1746.9267335521947</v>
      </c>
      <c r="E1531" s="28">
        <v>4188</v>
      </c>
      <c r="F1531" s="28">
        <f>Table1[[#This Row],[APU
(units)]]*(1+Table1[[#This Row],[APU Trend]])^0</f>
        <v>4188</v>
      </c>
      <c r="G1531" s="28">
        <f>Table1[[#This Row],[APU
(units)]]*(1+Table1[[#This Row],[APU Trend]])^1</f>
        <v>3769.2000000000003</v>
      </c>
      <c r="H1531" s="28">
        <f>Table1[[#This Row],[APU
(units)]]*(1+Table1[[#This Row],[APU Trend]])^2</f>
        <v>3392.28</v>
      </c>
      <c r="I1531" s="55">
        <f>Table1[[#This Row],[APU
(units)]]*(1+Table1[[#This Row],[APU Trend]])^3</f>
        <v>3053.0520000000006</v>
      </c>
      <c r="J1531" s="55">
        <f>Table1[[#This Row],[APU
(units)]]*(1+Table1[[#This Row],[APU Trend]])^4</f>
        <v>2747.7468000000003</v>
      </c>
      <c r="K1531" s="55">
        <f>Table1[[#This Row],[APU
(units)]]*(1+Table1[[#This Row],[APU Trend]])^5</f>
        <v>2472.9721200000008</v>
      </c>
      <c r="L1531" s="55">
        <f>Table1[[#This Row],[APU
(units)]]*(1+Table1[[#This Row],[APU Trend]])^6</f>
        <v>2225.6749080000009</v>
      </c>
      <c r="M1531" s="55">
        <f>Table1[[#This Row],[APU
(units)]]*(1+Table1[[#This Row],[APU Trend]])^7</f>
        <v>2003.1074172000006</v>
      </c>
      <c r="N1531" s="55">
        <f>Table1[[#This Row],[APU
(units)]]*(1+Table1[[#This Row],[APU Trend]])^8</f>
        <v>1802.7966754800007</v>
      </c>
      <c r="O1531" s="55">
        <f>Table1[[#This Row],[APU
(units)]]*(1+Table1[[#This Row],[APU Trend]])^9</f>
        <v>1622.5170079320005</v>
      </c>
      <c r="P1531" s="55">
        <f>Table1[[#This Row],[APU
(units)]]*(1+Table1[[#This Row],[APU Trend]])^10</f>
        <v>1460.2653071388006</v>
      </c>
      <c r="Q1531" s="55">
        <f>Table1[[#This Row],[APU
(units)]]*(1+Table1[[#This Row],[APU Trend]])^11</f>
        <v>1314.2387764249206</v>
      </c>
      <c r="R1531" s="55">
        <f>SUM(Table1[[#This Row],[Oct]:[September]])</f>
        <v>30051.851012175732</v>
      </c>
      <c r="S1531" s="55">
        <f>Table1[[#This Row],[On-Hand Stock ($)]]*Table1[[#This Row],[APU Trend]]</f>
        <v>-1553.1623544380332</v>
      </c>
      <c r="T1531" s="87">
        <v>-0.1</v>
      </c>
      <c r="U1531" s="87" t="b">
        <f>IF(AND(Table1[[#This Row],[INVENTROY SIZING]]&lt;0,Table1[[#This Row],[Lead Time (days)]]&lt;30),TRUE,FALSE)</f>
        <v>1</v>
      </c>
      <c r="V1531" s="28">
        <v>1</v>
      </c>
      <c r="W1531" s="28">
        <f>1.65+SQRT((30)*Table1[[#This Row],[Demand variability (COV)]])+(V1531*Table1[[#This Row],[APU
(units)]])^2</f>
        <v>17539349.114101615</v>
      </c>
      <c r="X1531" s="28">
        <f>(Table1[[#This Row],[INVENTORY IN UNITS ON HAND]]-W1531)*Table1[[#This Row],[Std. Price ($)]]</f>
        <v>-155923788.79647124</v>
      </c>
      <c r="Y1531" s="28">
        <v>0.4</v>
      </c>
      <c r="Z1531" s="28">
        <v>21</v>
      </c>
    </row>
    <row r="1532" spans="1:26" x14ac:dyDescent="0.15">
      <c r="A1532" s="31">
        <v>63575.691385982325</v>
      </c>
      <c r="B1532" s="32">
        <v>8.1362822000000001</v>
      </c>
      <c r="C1532" s="32">
        <v>26026.6111823803</v>
      </c>
      <c r="D1532" s="32">
        <f>C1532/Table1[[#This Row],[Std. Price ($)]]</f>
        <v>3198.8333912976004</v>
      </c>
      <c r="E1532" s="28">
        <v>3534</v>
      </c>
      <c r="F1532" s="28">
        <f>Table1[[#This Row],[APU
(units)]]*(1+Table1[[#This Row],[APU Trend]])^0</f>
        <v>3534</v>
      </c>
      <c r="G1532" s="28">
        <f>Table1[[#This Row],[APU
(units)]]*(1+Table1[[#This Row],[APU Trend]])^1</f>
        <v>8835</v>
      </c>
      <c r="H1532" s="28">
        <f>Table1[[#This Row],[APU
(units)]]*(1+Table1[[#This Row],[APU Trend]])^2</f>
        <v>22087.5</v>
      </c>
      <c r="I1532" s="55">
        <f>Table1[[#This Row],[APU
(units)]]*(1+Table1[[#This Row],[APU Trend]])^3</f>
        <v>55218.75</v>
      </c>
      <c r="J1532" s="55">
        <f>Table1[[#This Row],[APU
(units)]]*(1+Table1[[#This Row],[APU Trend]])^4</f>
        <v>138046.875</v>
      </c>
      <c r="K1532" s="55">
        <f>Table1[[#This Row],[APU
(units)]]*(1+Table1[[#This Row],[APU Trend]])^5</f>
        <v>345117.1875</v>
      </c>
      <c r="L1532" s="55">
        <f>Table1[[#This Row],[APU
(units)]]*(1+Table1[[#This Row],[APU Trend]])^6</f>
        <v>862792.96875</v>
      </c>
      <c r="M1532" s="55">
        <f>Table1[[#This Row],[APU
(units)]]*(1+Table1[[#This Row],[APU Trend]])^7</f>
        <v>2156982.421875</v>
      </c>
      <c r="N1532" s="55">
        <f>Table1[[#This Row],[APU
(units)]]*(1+Table1[[#This Row],[APU Trend]])^8</f>
        <v>5392456.0546875</v>
      </c>
      <c r="O1532" s="55">
        <f>Table1[[#This Row],[APU
(units)]]*(1+Table1[[#This Row],[APU Trend]])^9</f>
        <v>13481140.13671875</v>
      </c>
      <c r="P1532" s="55">
        <f>Table1[[#This Row],[APU
(units)]]*(1+Table1[[#This Row],[APU Trend]])^10</f>
        <v>33702850.341796875</v>
      </c>
      <c r="Q1532" s="55">
        <f>Table1[[#This Row],[APU
(units)]]*(1+Table1[[#This Row],[APU Trend]])^11</f>
        <v>84257125.854492188</v>
      </c>
      <c r="R1532" s="55">
        <f>SUM(Table1[[#This Row],[Oct]:[September]])</f>
        <v>140426187.09082031</v>
      </c>
      <c r="S1532" s="55">
        <f>Table1[[#This Row],[On-Hand Stock ($)]]*Table1[[#This Row],[APU Trend]]</f>
        <v>39039.916773570454</v>
      </c>
      <c r="T1532" s="87">
        <v>1.5</v>
      </c>
      <c r="U1532" s="87" t="b">
        <f>IF(AND(Table1[[#This Row],[INVENTROY SIZING]]&lt;0,Table1[[#This Row],[Lead Time (days)]]&lt;30),TRUE,FALSE)</f>
        <v>0</v>
      </c>
      <c r="V1532" s="28">
        <v>1</v>
      </c>
      <c r="W1532" s="28">
        <f>1.65+SQRT((30)*Table1[[#This Row],[Demand variability (COV)]])+(V1532*Table1[[#This Row],[APU
(units)]])^2</f>
        <v>12489161.19964787</v>
      </c>
      <c r="X1532" s="28">
        <f>(Table1[[#This Row],[INVENTORY IN UNITS ON HAND]]-W1532)*Table1[[#This Row],[Std. Price ($)]]</f>
        <v>-101589313.35044323</v>
      </c>
      <c r="Y1532" s="28">
        <v>0.42</v>
      </c>
      <c r="Z1532" s="28">
        <v>43</v>
      </c>
    </row>
    <row r="1533" spans="1:26" x14ac:dyDescent="0.15">
      <c r="A1533" s="31">
        <v>55020.730556690913</v>
      </c>
      <c r="B1533" s="32">
        <v>11.009442200000001</v>
      </c>
      <c r="C1533" s="32">
        <v>25696.86893355328</v>
      </c>
      <c r="D1533" s="32">
        <f>C1533/Table1[[#This Row],[Std. Price ($)]]</f>
        <v>2334.0754660170956</v>
      </c>
      <c r="E1533" s="28">
        <v>5352</v>
      </c>
      <c r="F1533" s="28">
        <f>Table1[[#This Row],[APU
(units)]]*(1+Table1[[#This Row],[APU Trend]])^0</f>
        <v>5352</v>
      </c>
      <c r="G1533" s="28">
        <f>Table1[[#This Row],[APU
(units)]]*(1+Table1[[#This Row],[APU Trend]])^1</f>
        <v>6422.4</v>
      </c>
      <c r="H1533" s="28">
        <f>Table1[[#This Row],[APU
(units)]]*(1+Table1[[#This Row],[APU Trend]])^2</f>
        <v>7706.88</v>
      </c>
      <c r="I1533" s="55">
        <f>Table1[[#This Row],[APU
(units)]]*(1+Table1[[#This Row],[APU Trend]])^3</f>
        <v>9248.2559999999994</v>
      </c>
      <c r="J1533" s="55">
        <f>Table1[[#This Row],[APU
(units)]]*(1+Table1[[#This Row],[APU Trend]])^4</f>
        <v>11097.9072</v>
      </c>
      <c r="K1533" s="55">
        <f>Table1[[#This Row],[APU
(units)]]*(1+Table1[[#This Row],[APU Trend]])^5</f>
        <v>13317.48864</v>
      </c>
      <c r="L1533" s="55">
        <f>Table1[[#This Row],[APU
(units)]]*(1+Table1[[#This Row],[APU Trend]])^6</f>
        <v>15980.986367999998</v>
      </c>
      <c r="M1533" s="55">
        <f>Table1[[#This Row],[APU
(units)]]*(1+Table1[[#This Row],[APU Trend]])^7</f>
        <v>19177.183641599997</v>
      </c>
      <c r="N1533" s="55">
        <f>Table1[[#This Row],[APU
(units)]]*(1+Table1[[#This Row],[APU Trend]])^8</f>
        <v>23012.620369919998</v>
      </c>
      <c r="O1533" s="55">
        <f>Table1[[#This Row],[APU
(units)]]*(1+Table1[[#This Row],[APU Trend]])^9</f>
        <v>27615.144443903995</v>
      </c>
      <c r="P1533" s="55">
        <f>Table1[[#This Row],[APU
(units)]]*(1+Table1[[#This Row],[APU Trend]])^10</f>
        <v>33138.173332684797</v>
      </c>
      <c r="Q1533" s="55">
        <f>Table1[[#This Row],[APU
(units)]]*(1+Table1[[#This Row],[APU Trend]])^11</f>
        <v>39765.807999221754</v>
      </c>
      <c r="R1533" s="55">
        <f>SUM(Table1[[#This Row],[Oct]:[September]])</f>
        <v>211834.84799533055</v>
      </c>
      <c r="S1533" s="55">
        <f>Table1[[#This Row],[On-Hand Stock ($)]]*Table1[[#This Row],[APU Trend]]</f>
        <v>5139.3737867106565</v>
      </c>
      <c r="T1533" s="87">
        <v>0.2</v>
      </c>
      <c r="U1533" s="87" t="b">
        <f>IF(AND(Table1[[#This Row],[INVENTROY SIZING]]&lt;0,Table1[[#This Row],[Lead Time (days)]]&lt;30),TRUE,FALSE)</f>
        <v>0</v>
      </c>
      <c r="V1533" s="28">
        <v>0.85</v>
      </c>
      <c r="W1533" s="28">
        <f>1.65+SQRT((30)*Table1[[#This Row],[Demand variability (COV)]])+(V1533*Table1[[#This Row],[APU
(units)]])^2</f>
        <v>20695225.621666245</v>
      </c>
      <c r="X1533" s="28">
        <f>(Table1[[#This Row],[INVENTORY IN UNITS ON HAND]]-W1533)*Table1[[#This Row],[Std. Price ($)]]</f>
        <v>-227817193.42876005</v>
      </c>
      <c r="Y1533" s="28">
        <v>0.37</v>
      </c>
      <c r="Z1533" s="28">
        <v>23</v>
      </c>
    </row>
    <row r="1534" spans="1:26" x14ac:dyDescent="0.15">
      <c r="A1534" s="31">
        <v>90687.466300979693</v>
      </c>
      <c r="B1534" s="32">
        <v>9.6008647000000007</v>
      </c>
      <c r="C1534" s="32">
        <v>26664.977734145188</v>
      </c>
      <c r="D1534" s="32">
        <f>C1534/Table1[[#This Row],[Std. Price ($)]]</f>
        <v>2777.3516831400807</v>
      </c>
      <c r="E1534" s="28">
        <v>5450</v>
      </c>
      <c r="F1534" s="28">
        <f>Table1[[#This Row],[APU
(units)]]*(1+Table1[[#This Row],[APU Trend]])^0</f>
        <v>5450</v>
      </c>
      <c r="G1534" s="28">
        <f>Table1[[#This Row],[APU
(units)]]*(1+Table1[[#This Row],[APU Trend]])^1</f>
        <v>1635.0000000000002</v>
      </c>
      <c r="H1534" s="28">
        <f>Table1[[#This Row],[APU
(units)]]*(1+Table1[[#This Row],[APU Trend]])^2</f>
        <v>490.50000000000011</v>
      </c>
      <c r="I1534" s="55">
        <f>Table1[[#This Row],[APU
(units)]]*(1+Table1[[#This Row],[APU Trend]])^3</f>
        <v>147.15000000000006</v>
      </c>
      <c r="J1534" s="55">
        <f>Table1[[#This Row],[APU
(units)]]*(1+Table1[[#This Row],[APU Trend]])^4</f>
        <v>44.145000000000024</v>
      </c>
      <c r="K1534" s="55">
        <f>Table1[[#This Row],[APU
(units)]]*(1+Table1[[#This Row],[APU Trend]])^5</f>
        <v>13.243500000000008</v>
      </c>
      <c r="L1534" s="55">
        <f>Table1[[#This Row],[APU
(units)]]*(1+Table1[[#This Row],[APU Trend]])^6</f>
        <v>3.9730500000000033</v>
      </c>
      <c r="M1534" s="55">
        <f>Table1[[#This Row],[APU
(units)]]*(1+Table1[[#This Row],[APU Trend]])^7</f>
        <v>1.1919150000000012</v>
      </c>
      <c r="N1534" s="55">
        <f>Table1[[#This Row],[APU
(units)]]*(1+Table1[[#This Row],[APU Trend]])^8</f>
        <v>0.35757450000000041</v>
      </c>
      <c r="O1534" s="55">
        <f>Table1[[#This Row],[APU
(units)]]*(1+Table1[[#This Row],[APU Trend]])^9</f>
        <v>0.10727235000000014</v>
      </c>
      <c r="P1534" s="55">
        <f>Table1[[#This Row],[APU
(units)]]*(1+Table1[[#This Row],[APU Trend]])^10</f>
        <v>3.218170500000004E-2</v>
      </c>
      <c r="Q1534" s="55">
        <f>Table1[[#This Row],[APU
(units)]]*(1+Table1[[#This Row],[APU Trend]])^11</f>
        <v>9.6545115000000147E-3</v>
      </c>
      <c r="R1534" s="55">
        <f>SUM(Table1[[#This Row],[Oct]:[September]])</f>
        <v>7785.7101480664996</v>
      </c>
      <c r="S1534" s="55">
        <f>Table1[[#This Row],[On-Hand Stock ($)]]*Table1[[#This Row],[APU Trend]]</f>
        <v>-18665.484413901631</v>
      </c>
      <c r="T1534" s="87">
        <v>-0.7</v>
      </c>
      <c r="U1534" s="87" t="b">
        <f>IF(AND(Table1[[#This Row],[INVENTROY SIZING]]&lt;0,Table1[[#This Row],[Lead Time (days)]]&lt;30),TRUE,FALSE)</f>
        <v>1</v>
      </c>
      <c r="V1534" s="28">
        <v>0.7</v>
      </c>
      <c r="W1534" s="28">
        <f>1.65+SQRT((30)*Table1[[#This Row],[Demand variability (COV)]])+(V1534*Table1[[#This Row],[APU
(units)]])^2</f>
        <v>14554229.936335342</v>
      </c>
      <c r="X1534" s="28">
        <f>(Table1[[#This Row],[INVENTORY IN UNITS ON HAND]]-W1534)*Table1[[#This Row],[Std. Price ($)]]</f>
        <v>-139706527.45371109</v>
      </c>
      <c r="Y1534" s="28">
        <v>0.36</v>
      </c>
      <c r="Z1534" s="28">
        <v>23</v>
      </c>
    </row>
    <row r="1535" spans="1:26" x14ac:dyDescent="0.15">
      <c r="A1535" s="31">
        <v>93757.327476094913</v>
      </c>
      <c r="B1535" s="32">
        <v>14.209731200000002</v>
      </c>
      <c r="C1535" s="32">
        <v>35739.574329246876</v>
      </c>
      <c r="D1535" s="32">
        <f>C1535/Table1[[#This Row],[Std. Price ($)]]</f>
        <v>2515.1478114692886</v>
      </c>
      <c r="E1535" s="28">
        <v>5046</v>
      </c>
      <c r="F1535" s="28">
        <f>Table1[[#This Row],[APU
(units)]]*(1+Table1[[#This Row],[APU Trend]])^0</f>
        <v>5046</v>
      </c>
      <c r="G1535" s="28">
        <f>Table1[[#This Row],[APU
(units)]]*(1+Table1[[#This Row],[APU Trend]])^1</f>
        <v>8073.6</v>
      </c>
      <c r="H1535" s="28">
        <f>Table1[[#This Row],[APU
(units)]]*(1+Table1[[#This Row],[APU Trend]])^2</f>
        <v>12917.760000000002</v>
      </c>
      <c r="I1535" s="55">
        <f>Table1[[#This Row],[APU
(units)]]*(1+Table1[[#This Row],[APU Trend]])^3</f>
        <v>20668.416000000005</v>
      </c>
      <c r="J1535" s="55">
        <f>Table1[[#This Row],[APU
(units)]]*(1+Table1[[#This Row],[APU Trend]])^4</f>
        <v>33069.465600000018</v>
      </c>
      <c r="K1535" s="55">
        <f>Table1[[#This Row],[APU
(units)]]*(1+Table1[[#This Row],[APU Trend]])^5</f>
        <v>52911.144960000034</v>
      </c>
      <c r="L1535" s="55">
        <f>Table1[[#This Row],[APU
(units)]]*(1+Table1[[#This Row],[APU Trend]])^6</f>
        <v>84657.831936000046</v>
      </c>
      <c r="M1535" s="55">
        <f>Table1[[#This Row],[APU
(units)]]*(1+Table1[[#This Row],[APU Trend]])^7</f>
        <v>135452.53109760009</v>
      </c>
      <c r="N1535" s="55">
        <f>Table1[[#This Row],[APU
(units)]]*(1+Table1[[#This Row],[APU Trend]])^8</f>
        <v>216724.04975616018</v>
      </c>
      <c r="O1535" s="55">
        <f>Table1[[#This Row],[APU
(units)]]*(1+Table1[[#This Row],[APU Trend]])^9</f>
        <v>346758.47960985632</v>
      </c>
      <c r="P1535" s="55">
        <f>Table1[[#This Row],[APU
(units)]]*(1+Table1[[#This Row],[APU Trend]])^10</f>
        <v>554813.56737577019</v>
      </c>
      <c r="Q1535" s="55">
        <f>Table1[[#This Row],[APU
(units)]]*(1+Table1[[#This Row],[APU Trend]])^11</f>
        <v>887701.70780123235</v>
      </c>
      <c r="R1535" s="55">
        <f>SUM(Table1[[#This Row],[Oct]:[September]])</f>
        <v>2358794.554136619</v>
      </c>
      <c r="S1535" s="55">
        <f>Table1[[#This Row],[On-Hand Stock ($)]]*Table1[[#This Row],[APU Trend]]</f>
        <v>21443.744597548124</v>
      </c>
      <c r="T1535" s="87">
        <v>0.6</v>
      </c>
      <c r="U1535" s="87" t="b">
        <f>IF(AND(Table1[[#This Row],[INVENTROY SIZING]]&lt;0,Table1[[#This Row],[Lead Time (days)]]&lt;30),TRUE,FALSE)</f>
        <v>0</v>
      </c>
      <c r="V1535" s="28">
        <v>0.7</v>
      </c>
      <c r="W1535" s="28">
        <f>1.65+SQRT((30)*Table1[[#This Row],[Demand variability (COV)]])+(V1535*Table1[[#This Row],[APU
(units)]])^2</f>
        <v>12476441.228612786</v>
      </c>
      <c r="X1535" s="28">
        <f>(Table1[[#This Row],[INVENTORY IN UNITS ON HAND]]-W1535)*Table1[[#This Row],[Std. Price ($)]]</f>
        <v>-177251136.61685622</v>
      </c>
      <c r="Y1535" s="28">
        <v>0.25</v>
      </c>
      <c r="Z1535" s="28">
        <v>28</v>
      </c>
    </row>
    <row r="1536" spans="1:26" x14ac:dyDescent="0.15">
      <c r="A1536" s="31">
        <v>16292.386190898467</v>
      </c>
      <c r="B1536" s="32">
        <v>9.4543730999999998</v>
      </c>
      <c r="C1536" s="32">
        <v>48762.773429220724</v>
      </c>
      <c r="D1536" s="32">
        <f>C1536/Table1[[#This Row],[Std. Price ($)]]</f>
        <v>5157.6950595720327</v>
      </c>
      <c r="E1536" s="28">
        <v>7914</v>
      </c>
      <c r="F1536" s="28">
        <f>Table1[[#This Row],[APU
(units)]]*(1+Table1[[#This Row],[APU Trend]])^0</f>
        <v>7914</v>
      </c>
      <c r="G1536" s="28">
        <f>Table1[[#This Row],[APU
(units)]]*(1+Table1[[#This Row],[APU Trend]])^1</f>
        <v>2374.2000000000003</v>
      </c>
      <c r="H1536" s="28">
        <f>Table1[[#This Row],[APU
(units)]]*(1+Table1[[#This Row],[APU Trend]])^2</f>
        <v>712.26000000000022</v>
      </c>
      <c r="I1536" s="55">
        <f>Table1[[#This Row],[APU
(units)]]*(1+Table1[[#This Row],[APU Trend]])^3</f>
        <v>213.67800000000008</v>
      </c>
      <c r="J1536" s="55">
        <f>Table1[[#This Row],[APU
(units)]]*(1+Table1[[#This Row],[APU Trend]])^4</f>
        <v>64.103400000000036</v>
      </c>
      <c r="K1536" s="55">
        <f>Table1[[#This Row],[APU
(units)]]*(1+Table1[[#This Row],[APU Trend]])^5</f>
        <v>19.231020000000012</v>
      </c>
      <c r="L1536" s="55">
        <f>Table1[[#This Row],[APU
(units)]]*(1+Table1[[#This Row],[APU Trend]])^6</f>
        <v>5.7693060000000047</v>
      </c>
      <c r="M1536" s="55">
        <f>Table1[[#This Row],[APU
(units)]]*(1+Table1[[#This Row],[APU Trend]])^7</f>
        <v>1.7307918000000018</v>
      </c>
      <c r="N1536" s="55">
        <f>Table1[[#This Row],[APU
(units)]]*(1+Table1[[#This Row],[APU Trend]])^8</f>
        <v>0.51923754000000055</v>
      </c>
      <c r="O1536" s="55">
        <f>Table1[[#This Row],[APU
(units)]]*(1+Table1[[#This Row],[APU Trend]])^9</f>
        <v>0.15577126200000019</v>
      </c>
      <c r="P1536" s="55">
        <f>Table1[[#This Row],[APU
(units)]]*(1+Table1[[#This Row],[APU Trend]])^10</f>
        <v>4.6731378600000061E-2</v>
      </c>
      <c r="Q1536" s="55">
        <f>Table1[[#This Row],[APU
(units)]]*(1+Table1[[#This Row],[APU Trend]])^11</f>
        <v>1.4019413580000022E-2</v>
      </c>
      <c r="R1536" s="55">
        <f>SUM(Table1[[#This Row],[Oct]:[September]])</f>
        <v>11305.70827739418</v>
      </c>
      <c r="S1536" s="55">
        <f>Table1[[#This Row],[On-Hand Stock ($)]]*Table1[[#This Row],[APU Trend]]</f>
        <v>-34133.941400454503</v>
      </c>
      <c r="T1536" s="87">
        <v>-0.7</v>
      </c>
      <c r="U1536" s="87" t="b">
        <f>IF(AND(Table1[[#This Row],[INVENTROY SIZING]]&lt;0,Table1[[#This Row],[Lead Time (days)]]&lt;30),TRUE,FALSE)</f>
        <v>1</v>
      </c>
      <c r="V1536" s="28">
        <v>0.85</v>
      </c>
      <c r="W1536" s="28">
        <f>1.65+SQRT((30)*Table1[[#This Row],[Demand variability (COV)]])+(V1536*Table1[[#This Row],[APU
(units)]])^2</f>
        <v>45251189.537849918</v>
      </c>
      <c r="X1536" s="28">
        <f>(Table1[[#This Row],[INVENTORY IN UNITS ON HAND]]-W1536)*Table1[[#This Row],[Std. Price ($)]]</f>
        <v>-427772866.33622044</v>
      </c>
      <c r="Y1536" s="28">
        <v>0.61</v>
      </c>
      <c r="Z1536" s="28">
        <v>23</v>
      </c>
    </row>
    <row r="1537" spans="1:26" x14ac:dyDescent="0.15">
      <c r="A1537" s="31">
        <v>47951.688326002928</v>
      </c>
      <c r="B1537" s="32">
        <v>25.748799000000002</v>
      </c>
      <c r="C1537" s="32">
        <v>46210.460506542702</v>
      </c>
      <c r="D1537" s="32">
        <f>C1537/Table1[[#This Row],[Std. Price ($)]]</f>
        <v>1794.6646951006414</v>
      </c>
      <c r="E1537" s="28">
        <v>5974</v>
      </c>
      <c r="F1537" s="28">
        <f>Table1[[#This Row],[APU
(units)]]*(1+Table1[[#This Row],[APU Trend]])^0</f>
        <v>5974</v>
      </c>
      <c r="G1537" s="28">
        <f>Table1[[#This Row],[APU
(units)]]*(1+Table1[[#This Row],[APU Trend]])^1</f>
        <v>8961</v>
      </c>
      <c r="H1537" s="28">
        <f>Table1[[#This Row],[APU
(units)]]*(1+Table1[[#This Row],[APU Trend]])^2</f>
        <v>13441.5</v>
      </c>
      <c r="I1537" s="55">
        <f>Table1[[#This Row],[APU
(units)]]*(1+Table1[[#This Row],[APU Trend]])^3</f>
        <v>20162.25</v>
      </c>
      <c r="J1537" s="55">
        <f>Table1[[#This Row],[APU
(units)]]*(1+Table1[[#This Row],[APU Trend]])^4</f>
        <v>30243.375</v>
      </c>
      <c r="K1537" s="55">
        <f>Table1[[#This Row],[APU
(units)]]*(1+Table1[[#This Row],[APU Trend]])^5</f>
        <v>45365.0625</v>
      </c>
      <c r="L1537" s="55">
        <f>Table1[[#This Row],[APU
(units)]]*(1+Table1[[#This Row],[APU Trend]])^6</f>
        <v>68047.59375</v>
      </c>
      <c r="M1537" s="55">
        <f>Table1[[#This Row],[APU
(units)]]*(1+Table1[[#This Row],[APU Trend]])^7</f>
        <v>102071.390625</v>
      </c>
      <c r="N1537" s="55">
        <f>Table1[[#This Row],[APU
(units)]]*(1+Table1[[#This Row],[APU Trend]])^8</f>
        <v>153107.0859375</v>
      </c>
      <c r="O1537" s="55">
        <f>Table1[[#This Row],[APU
(units)]]*(1+Table1[[#This Row],[APU Trend]])^9</f>
        <v>229660.62890625</v>
      </c>
      <c r="P1537" s="55">
        <f>Table1[[#This Row],[APU
(units)]]*(1+Table1[[#This Row],[APU Trend]])^10</f>
        <v>344490.943359375</v>
      </c>
      <c r="Q1537" s="55">
        <f>Table1[[#This Row],[APU
(units)]]*(1+Table1[[#This Row],[APU Trend]])^11</f>
        <v>516736.4150390625</v>
      </c>
      <c r="R1537" s="55">
        <f>SUM(Table1[[#This Row],[Oct]:[September]])</f>
        <v>1538261.2451171875</v>
      </c>
      <c r="S1537" s="55">
        <f>Table1[[#This Row],[On-Hand Stock ($)]]*Table1[[#This Row],[APU Trend]]</f>
        <v>23105.230253271351</v>
      </c>
      <c r="T1537" s="87">
        <v>0.5</v>
      </c>
      <c r="U1537" s="87" t="b">
        <f>IF(AND(Table1[[#This Row],[INVENTROY SIZING]]&lt;0,Table1[[#This Row],[Lead Time (days)]]&lt;30),TRUE,FALSE)</f>
        <v>0</v>
      </c>
      <c r="V1537" s="28">
        <v>0.82</v>
      </c>
      <c r="W1537" s="28">
        <f>1.65+SQRT((30)*Table1[[#This Row],[Demand variability (COV)]])+(V1537*Table1[[#This Row],[APU
(units)]])^2</f>
        <v>23997070.075681567</v>
      </c>
      <c r="X1537" s="28">
        <f>(Table1[[#This Row],[INVENTORY IN UNITS ON HAND]]-W1537)*Table1[[#This Row],[Std. Price ($)]]</f>
        <v>-617849523.50713301</v>
      </c>
      <c r="Y1537" s="28">
        <v>0.24</v>
      </c>
      <c r="Z1537" s="28">
        <v>23</v>
      </c>
    </row>
    <row r="1538" spans="1:26" x14ac:dyDescent="0.15">
      <c r="A1538" s="31">
        <v>1627.0779277843928</v>
      </c>
      <c r="B1538" s="32">
        <v>7.8545667000000003</v>
      </c>
      <c r="C1538" s="32">
        <v>35511.611453743877</v>
      </c>
      <c r="D1538" s="32">
        <f>C1538/Table1[[#This Row],[Std. Price ($)]]</f>
        <v>4521.1420069478654</v>
      </c>
      <c r="E1538" s="28">
        <v>6758</v>
      </c>
      <c r="F1538" s="28">
        <f>Table1[[#This Row],[APU
(units)]]*(1+Table1[[#This Row],[APU Trend]])^0</f>
        <v>6758</v>
      </c>
      <c r="G1538" s="28">
        <f>Table1[[#This Row],[APU
(units)]]*(1+Table1[[#This Row],[APU Trend]])^1</f>
        <v>12164.4</v>
      </c>
      <c r="H1538" s="28">
        <f>Table1[[#This Row],[APU
(units)]]*(1+Table1[[#This Row],[APU Trend]])^2</f>
        <v>21895.920000000002</v>
      </c>
      <c r="I1538" s="55">
        <f>Table1[[#This Row],[APU
(units)]]*(1+Table1[[#This Row],[APU Trend]])^3</f>
        <v>39412.656000000003</v>
      </c>
      <c r="J1538" s="55">
        <f>Table1[[#This Row],[APU
(units)]]*(1+Table1[[#This Row],[APU Trend]])^4</f>
        <v>70942.780800000008</v>
      </c>
      <c r="K1538" s="55">
        <f>Table1[[#This Row],[APU
(units)]]*(1+Table1[[#This Row],[APU Trend]])^5</f>
        <v>127697.00544000004</v>
      </c>
      <c r="L1538" s="55">
        <f>Table1[[#This Row],[APU
(units)]]*(1+Table1[[#This Row],[APU Trend]])^6</f>
        <v>229854.60979200006</v>
      </c>
      <c r="M1538" s="55">
        <f>Table1[[#This Row],[APU
(units)]]*(1+Table1[[#This Row],[APU Trend]])^7</f>
        <v>413738.29762560013</v>
      </c>
      <c r="N1538" s="55">
        <f>Table1[[#This Row],[APU
(units)]]*(1+Table1[[#This Row],[APU Trend]])^8</f>
        <v>744728.93572608032</v>
      </c>
      <c r="O1538" s="55">
        <f>Table1[[#This Row],[APU
(units)]]*(1+Table1[[#This Row],[APU Trend]])^9</f>
        <v>1340512.0843069444</v>
      </c>
      <c r="P1538" s="55">
        <f>Table1[[#This Row],[APU
(units)]]*(1+Table1[[#This Row],[APU Trend]])^10</f>
        <v>2412921.7517525004</v>
      </c>
      <c r="Q1538" s="55">
        <f>Table1[[#This Row],[APU
(units)]]*(1+Table1[[#This Row],[APU Trend]])^11</f>
        <v>4343259.1531545008</v>
      </c>
      <c r="R1538" s="55">
        <f>SUM(Table1[[#This Row],[Oct]:[September]])</f>
        <v>9763885.5945976265</v>
      </c>
      <c r="S1538" s="55">
        <f>Table1[[#This Row],[On-Hand Stock ($)]]*Table1[[#This Row],[APU Trend]]</f>
        <v>28409.289162995105</v>
      </c>
      <c r="T1538" s="87">
        <v>0.8</v>
      </c>
      <c r="U1538" s="87" t="b">
        <f>IF(AND(Table1[[#This Row],[INVENTROY SIZING]]&lt;0,Table1[[#This Row],[Lead Time (days)]]&lt;30),TRUE,FALSE)</f>
        <v>0</v>
      </c>
      <c r="V1538" s="28">
        <v>0.92</v>
      </c>
      <c r="W1538" s="28">
        <f>1.65+SQRT((30)*Table1[[#This Row],[Demand variability (COV)]])+(V1538*Table1[[#This Row],[APU
(units)]])^2</f>
        <v>38655569.812448017</v>
      </c>
      <c r="X1538" s="28">
        <f>(Table1[[#This Row],[INVENTORY IN UNITS ON HAND]]-W1538)*Table1[[#This Row],[Std. Price ($)]]</f>
        <v>-303587239.80692571</v>
      </c>
      <c r="Y1538" s="28">
        <v>0.26</v>
      </c>
      <c r="Z1538" s="28">
        <v>43</v>
      </c>
    </row>
    <row r="1539" spans="1:26" x14ac:dyDescent="0.15">
      <c r="A1539" s="31">
        <v>35617.264110240198</v>
      </c>
      <c r="B1539" s="32">
        <v>44.747691400000001</v>
      </c>
      <c r="C1539" s="32">
        <v>149293.10468902191</v>
      </c>
      <c r="D1539" s="32">
        <f>C1539/Table1[[#This Row],[Std. Price ($)]]</f>
        <v>3336.3308813965295</v>
      </c>
      <c r="E1539" s="28">
        <v>7122</v>
      </c>
      <c r="F1539" s="28">
        <f>Table1[[#This Row],[APU
(units)]]*(1+Table1[[#This Row],[APU Trend]])^0</f>
        <v>7122</v>
      </c>
      <c r="G1539" s="28">
        <f>Table1[[#This Row],[APU
(units)]]*(1+Table1[[#This Row],[APU Trend]])^1</f>
        <v>15668.400000000001</v>
      </c>
      <c r="H1539" s="28">
        <f>Table1[[#This Row],[APU
(units)]]*(1+Table1[[#This Row],[APU Trend]])^2</f>
        <v>34470.480000000003</v>
      </c>
      <c r="I1539" s="55">
        <f>Table1[[#This Row],[APU
(units)]]*(1+Table1[[#This Row],[APU Trend]])^3</f>
        <v>75835.056000000026</v>
      </c>
      <c r="J1539" s="55">
        <f>Table1[[#This Row],[APU
(units)]]*(1+Table1[[#This Row],[APU Trend]])^4</f>
        <v>166837.12320000006</v>
      </c>
      <c r="K1539" s="55">
        <f>Table1[[#This Row],[APU
(units)]]*(1+Table1[[#This Row],[APU Trend]])^5</f>
        <v>367041.6710400001</v>
      </c>
      <c r="L1539" s="55">
        <f>Table1[[#This Row],[APU
(units)]]*(1+Table1[[#This Row],[APU Trend]])^6</f>
        <v>807491.67628800042</v>
      </c>
      <c r="M1539" s="55">
        <f>Table1[[#This Row],[APU
(units)]]*(1+Table1[[#This Row],[APU Trend]])^7</f>
        <v>1776481.6878336011</v>
      </c>
      <c r="N1539" s="55">
        <f>Table1[[#This Row],[APU
(units)]]*(1+Table1[[#This Row],[APU Trend]])^8</f>
        <v>3908259.7132339221</v>
      </c>
      <c r="O1539" s="55">
        <f>Table1[[#This Row],[APU
(units)]]*(1+Table1[[#This Row],[APU Trend]])^9</f>
        <v>8598171.3691146299</v>
      </c>
      <c r="P1539" s="55">
        <f>Table1[[#This Row],[APU
(units)]]*(1+Table1[[#This Row],[APU Trend]])^10</f>
        <v>18915977.012052186</v>
      </c>
      <c r="Q1539" s="55">
        <f>Table1[[#This Row],[APU
(units)]]*(1+Table1[[#This Row],[APU Trend]])^11</f>
        <v>41615149.426514819</v>
      </c>
      <c r="R1539" s="55">
        <f>SUM(Table1[[#This Row],[Oct]:[September]])</f>
        <v>76288505.615277156</v>
      </c>
      <c r="S1539" s="55">
        <f>Table1[[#This Row],[On-Hand Stock ($)]]*Table1[[#This Row],[APU Trend]]</f>
        <v>179151.72562682629</v>
      </c>
      <c r="T1539" s="87">
        <v>1.2</v>
      </c>
      <c r="U1539" s="87" t="b">
        <f>IF(AND(Table1[[#This Row],[INVENTROY SIZING]]&lt;0,Table1[[#This Row],[Lead Time (days)]]&lt;30),TRUE,FALSE)</f>
        <v>0</v>
      </c>
      <c r="V1539" s="28">
        <v>0.7</v>
      </c>
      <c r="W1539" s="28">
        <f>1.65+SQRT((30)*Table1[[#This Row],[Demand variability (COV)]])+(V1539*Table1[[#This Row],[APU
(units)]])^2</f>
        <v>24854218.31713558</v>
      </c>
      <c r="X1539" s="28">
        <f>(Table1[[#This Row],[INVENTORY IN UNITS ON HAND]]-W1539)*Table1[[#This Row],[Std. Price ($)]]</f>
        <v>-1112019598.1387212</v>
      </c>
      <c r="Y1539" s="28">
        <v>0.41</v>
      </c>
      <c r="Z1539" s="28">
        <v>23</v>
      </c>
    </row>
    <row r="1540" spans="1:26" x14ac:dyDescent="0.15">
      <c r="A1540" s="31">
        <v>32397.041570083453</v>
      </c>
      <c r="B1540" s="32">
        <v>9.713889</v>
      </c>
      <c r="C1540" s="32">
        <v>84209.716981805235</v>
      </c>
      <c r="D1540" s="32">
        <f>C1540/Table1[[#This Row],[Std. Price ($)]]</f>
        <v>8669.0013630797348</v>
      </c>
      <c r="E1540" s="28">
        <v>7964</v>
      </c>
      <c r="F1540" s="28">
        <f>Table1[[#This Row],[APU
(units)]]*(1+Table1[[#This Row],[APU Trend]])^0</f>
        <v>7964</v>
      </c>
      <c r="G1540" s="28">
        <f>Table1[[#This Row],[APU
(units)]]*(1+Table1[[#This Row],[APU Trend]])^1</f>
        <v>6371.2000000000007</v>
      </c>
      <c r="H1540" s="28">
        <f>Table1[[#This Row],[APU
(units)]]*(1+Table1[[#This Row],[APU Trend]])^2</f>
        <v>5096.9600000000009</v>
      </c>
      <c r="I1540" s="55">
        <f>Table1[[#This Row],[APU
(units)]]*(1+Table1[[#This Row],[APU Trend]])^3</f>
        <v>4077.5680000000011</v>
      </c>
      <c r="J1540" s="55">
        <f>Table1[[#This Row],[APU
(units)]]*(1+Table1[[#This Row],[APU Trend]])^4</f>
        <v>3262.0544000000014</v>
      </c>
      <c r="K1540" s="55">
        <f>Table1[[#This Row],[APU
(units)]]*(1+Table1[[#This Row],[APU Trend]])^5</f>
        <v>2609.6435200000014</v>
      </c>
      <c r="L1540" s="55">
        <f>Table1[[#This Row],[APU
(units)]]*(1+Table1[[#This Row],[APU Trend]])^6</f>
        <v>2087.7148160000011</v>
      </c>
      <c r="M1540" s="55">
        <f>Table1[[#This Row],[APU
(units)]]*(1+Table1[[#This Row],[APU Trend]])^7</f>
        <v>1670.1718528000013</v>
      </c>
      <c r="N1540" s="55">
        <f>Table1[[#This Row],[APU
(units)]]*(1+Table1[[#This Row],[APU Trend]])^8</f>
        <v>1336.1374822400012</v>
      </c>
      <c r="O1540" s="55">
        <f>Table1[[#This Row],[APU
(units)]]*(1+Table1[[#This Row],[APU Trend]])^9</f>
        <v>1068.909985792001</v>
      </c>
      <c r="P1540" s="55">
        <f>Table1[[#This Row],[APU
(units)]]*(1+Table1[[#This Row],[APU Trend]])^10</f>
        <v>855.12798863360092</v>
      </c>
      <c r="Q1540" s="55">
        <f>Table1[[#This Row],[APU
(units)]]*(1+Table1[[#This Row],[APU Trend]])^11</f>
        <v>684.10239090688071</v>
      </c>
      <c r="R1540" s="55">
        <f>SUM(Table1[[#This Row],[Oct]:[September]])</f>
        <v>37083.590436372491</v>
      </c>
      <c r="S1540" s="55">
        <f>Table1[[#This Row],[On-Hand Stock ($)]]*Table1[[#This Row],[APU Trend]]</f>
        <v>-16841.943396361046</v>
      </c>
      <c r="T1540" s="87">
        <v>-0.2</v>
      </c>
      <c r="U1540" s="87" t="b">
        <f>IF(AND(Table1[[#This Row],[INVENTROY SIZING]]&lt;0,Table1[[#This Row],[Lead Time (days)]]&lt;30),TRUE,FALSE)</f>
        <v>0</v>
      </c>
      <c r="V1540" s="28">
        <v>0.83</v>
      </c>
      <c r="W1540" s="28">
        <f>1.65+SQRT((30)*Table1[[#This Row],[Demand variability (COV)]])+(V1540*Table1[[#This Row],[APU
(units)]])^2</f>
        <v>43693691.859133191</v>
      </c>
      <c r="X1540" s="28">
        <f>(Table1[[#This Row],[INVENTORY IN UNITS ON HAND]]-W1540)*Table1[[#This Row],[Std. Price ($)]]</f>
        <v>-424351463.00284171</v>
      </c>
      <c r="Y1540" s="28">
        <v>0.48</v>
      </c>
      <c r="Z1540" s="28">
        <v>46</v>
      </c>
    </row>
    <row r="1541" spans="1:26" x14ac:dyDescent="0.15">
      <c r="A1541" s="31">
        <v>18214.792849961126</v>
      </c>
      <c r="B1541" s="32">
        <v>7.4861963999999999</v>
      </c>
      <c r="C1541" s="32">
        <v>112380.56244927645</v>
      </c>
      <c r="D1541" s="32">
        <f>C1541/Table1[[#This Row],[Std. Price ($)]]</f>
        <v>15011.703733724706</v>
      </c>
      <c r="E1541" s="28">
        <v>11432</v>
      </c>
      <c r="F1541" s="28">
        <f>Table1[[#This Row],[APU
(units)]]*(1+Table1[[#This Row],[APU Trend]])^0</f>
        <v>11432</v>
      </c>
      <c r="G1541" s="28">
        <f>Table1[[#This Row],[APU
(units)]]*(1+Table1[[#This Row],[APU Trend]])^1</f>
        <v>3429.6000000000004</v>
      </c>
      <c r="H1541" s="28">
        <f>Table1[[#This Row],[APU
(units)]]*(1+Table1[[#This Row],[APU Trend]])^2</f>
        <v>1028.8800000000003</v>
      </c>
      <c r="I1541" s="55">
        <f>Table1[[#This Row],[APU
(units)]]*(1+Table1[[#This Row],[APU Trend]])^3</f>
        <v>308.6640000000001</v>
      </c>
      <c r="J1541" s="55">
        <f>Table1[[#This Row],[APU
(units)]]*(1+Table1[[#This Row],[APU Trend]])^4</f>
        <v>92.599200000000053</v>
      </c>
      <c r="K1541" s="55">
        <f>Table1[[#This Row],[APU
(units)]]*(1+Table1[[#This Row],[APU Trend]])^5</f>
        <v>27.779760000000017</v>
      </c>
      <c r="L1541" s="55">
        <f>Table1[[#This Row],[APU
(units)]]*(1+Table1[[#This Row],[APU Trend]])^6</f>
        <v>8.3339280000000073</v>
      </c>
      <c r="M1541" s="55">
        <f>Table1[[#This Row],[APU
(units)]]*(1+Table1[[#This Row],[APU Trend]])^7</f>
        <v>2.5001784000000025</v>
      </c>
      <c r="N1541" s="55">
        <f>Table1[[#This Row],[APU
(units)]]*(1+Table1[[#This Row],[APU Trend]])^8</f>
        <v>0.75005352000000081</v>
      </c>
      <c r="O1541" s="55">
        <f>Table1[[#This Row],[APU
(units)]]*(1+Table1[[#This Row],[APU Trend]])^9</f>
        <v>0.2250160560000003</v>
      </c>
      <c r="P1541" s="55">
        <f>Table1[[#This Row],[APU
(units)]]*(1+Table1[[#This Row],[APU Trend]])^10</f>
        <v>6.7504816800000089E-2</v>
      </c>
      <c r="Q1541" s="55">
        <f>Table1[[#This Row],[APU
(units)]]*(1+Table1[[#This Row],[APU Trend]])^11</f>
        <v>2.0251445040000031E-2</v>
      </c>
      <c r="R1541" s="55">
        <f>SUM(Table1[[#This Row],[Oct]:[September]])</f>
        <v>16331.41989223784</v>
      </c>
      <c r="S1541" s="55">
        <f>Table1[[#This Row],[On-Hand Stock ($)]]*Table1[[#This Row],[APU Trend]]</f>
        <v>-78666.393714493504</v>
      </c>
      <c r="T1541" s="87">
        <v>-0.7</v>
      </c>
      <c r="U1541" s="87" t="b">
        <f>IF(AND(Table1[[#This Row],[INVENTROY SIZING]]&lt;0,Table1[[#This Row],[Lead Time (days)]]&lt;30),TRUE,FALSE)</f>
        <v>0</v>
      </c>
      <c r="V1541" s="28">
        <v>0.83</v>
      </c>
      <c r="W1541" s="28">
        <f>1.65+SQRT((30)*Table1[[#This Row],[Demand variability (COV)]])+(V1541*Table1[[#This Row],[APU
(units)]])^2</f>
        <v>90032776.694930717</v>
      </c>
      <c r="X1541" s="28">
        <f>(Table1[[#This Row],[INVENTORY IN UNITS ON HAND]]-W1541)*Table1[[#This Row],[Std. Price ($)]]</f>
        <v>-673890668.2131449</v>
      </c>
      <c r="Y1541" s="28">
        <v>0.57999999999999996</v>
      </c>
      <c r="Z1541" s="28">
        <v>46</v>
      </c>
    </row>
    <row r="1542" spans="1:26" x14ac:dyDescent="0.15">
      <c r="A1542" s="31">
        <v>72632.121517048508</v>
      </c>
      <c r="B1542" s="32">
        <v>10.6713836</v>
      </c>
      <c r="C1542" s="32">
        <v>92697.525250609731</v>
      </c>
      <c r="D1542" s="32">
        <f>C1542/Table1[[#This Row],[Std. Price ($)]]</f>
        <v>8686.5516905052245</v>
      </c>
      <c r="E1542" s="28">
        <v>16386</v>
      </c>
      <c r="F1542" s="28">
        <f>Table1[[#This Row],[APU
(units)]]*(1+Table1[[#This Row],[APU Trend]])^0</f>
        <v>16386</v>
      </c>
      <c r="G1542" s="28">
        <f>Table1[[#This Row],[APU
(units)]]*(1+Table1[[#This Row],[APU Trend]])^1</f>
        <v>9831.6</v>
      </c>
      <c r="H1542" s="28">
        <f>Table1[[#This Row],[APU
(units)]]*(1+Table1[[#This Row],[APU Trend]])^2</f>
        <v>5898.96</v>
      </c>
      <c r="I1542" s="55">
        <f>Table1[[#This Row],[APU
(units)]]*(1+Table1[[#This Row],[APU Trend]])^3</f>
        <v>3539.3759999999997</v>
      </c>
      <c r="J1542" s="55">
        <f>Table1[[#This Row],[APU
(units)]]*(1+Table1[[#This Row],[APU Trend]])^4</f>
        <v>2123.6255999999998</v>
      </c>
      <c r="K1542" s="55">
        <f>Table1[[#This Row],[APU
(units)]]*(1+Table1[[#This Row],[APU Trend]])^5</f>
        <v>1274.17536</v>
      </c>
      <c r="L1542" s="55">
        <f>Table1[[#This Row],[APU
(units)]]*(1+Table1[[#This Row],[APU Trend]])^6</f>
        <v>764.5052159999999</v>
      </c>
      <c r="M1542" s="55">
        <f>Table1[[#This Row],[APU
(units)]]*(1+Table1[[#This Row],[APU Trend]])^7</f>
        <v>458.70312959999995</v>
      </c>
      <c r="N1542" s="55">
        <f>Table1[[#This Row],[APU
(units)]]*(1+Table1[[#This Row],[APU Trend]])^8</f>
        <v>275.22187775999998</v>
      </c>
      <c r="O1542" s="55">
        <f>Table1[[#This Row],[APU
(units)]]*(1+Table1[[#This Row],[APU Trend]])^9</f>
        <v>165.13312665599997</v>
      </c>
      <c r="P1542" s="55">
        <f>Table1[[#This Row],[APU
(units)]]*(1+Table1[[#This Row],[APU Trend]])^10</f>
        <v>99.079875993599984</v>
      </c>
      <c r="Q1542" s="55">
        <f>Table1[[#This Row],[APU
(units)]]*(1+Table1[[#This Row],[APU Trend]])^11</f>
        <v>59.44792559615999</v>
      </c>
      <c r="R1542" s="55">
        <f>SUM(Table1[[#This Row],[Oct]:[September]])</f>
        <v>40875.828111605755</v>
      </c>
      <c r="S1542" s="55">
        <f>Table1[[#This Row],[On-Hand Stock ($)]]*Table1[[#This Row],[APU Trend]]</f>
        <v>-37079.010100243897</v>
      </c>
      <c r="T1542" s="87">
        <v>-0.4</v>
      </c>
      <c r="U1542" s="87" t="b">
        <f>IF(AND(Table1[[#This Row],[INVENTROY SIZING]]&lt;0,Table1[[#This Row],[Lead Time (days)]]&lt;30),TRUE,FALSE)</f>
        <v>1</v>
      </c>
      <c r="V1542" s="28">
        <v>0.85</v>
      </c>
      <c r="W1542" s="28">
        <f>1.65+SQRT((30)*Table1[[#This Row],[Demand variability (COV)]])+(V1542*Table1[[#This Row],[APU
(units)]])^2</f>
        <v>193991975.05473322</v>
      </c>
      <c r="X1542" s="28">
        <f>(Table1[[#This Row],[INVENTORY IN UNITS ON HAND]]-W1542)*Table1[[#This Row],[Std. Price ($)]]</f>
        <v>-2070070083.6054385</v>
      </c>
      <c r="Y1542" s="28">
        <v>0.48</v>
      </c>
      <c r="Z1542" s="28">
        <v>23</v>
      </c>
    </row>
    <row r="1543" spans="1:26" x14ac:dyDescent="0.15">
      <c r="A1543" s="31">
        <v>87489.687161430265</v>
      </c>
      <c r="B1543" s="32">
        <v>8.4456069000000014</v>
      </c>
      <c r="C1543" s="32">
        <v>102665.92805584733</v>
      </c>
      <c r="D1543" s="32">
        <f>C1543/Table1[[#This Row],[Std. Price ($)]]</f>
        <v>12156.13386598035</v>
      </c>
      <c r="E1543" s="28">
        <v>18044</v>
      </c>
      <c r="F1543" s="28">
        <f>Table1[[#This Row],[APU
(units)]]*(1+Table1[[#This Row],[APU Trend]])^0</f>
        <v>18044</v>
      </c>
      <c r="G1543" s="28">
        <f>Table1[[#This Row],[APU
(units)]]*(1+Table1[[#This Row],[APU Trend]])^1</f>
        <v>21652.799999999999</v>
      </c>
      <c r="H1543" s="28">
        <f>Table1[[#This Row],[APU
(units)]]*(1+Table1[[#This Row],[APU Trend]])^2</f>
        <v>25983.360000000001</v>
      </c>
      <c r="I1543" s="55">
        <f>Table1[[#This Row],[APU
(units)]]*(1+Table1[[#This Row],[APU Trend]])^3</f>
        <v>31180.031999999999</v>
      </c>
      <c r="J1543" s="55">
        <f>Table1[[#This Row],[APU
(units)]]*(1+Table1[[#This Row],[APU Trend]])^4</f>
        <v>37416.038399999998</v>
      </c>
      <c r="K1543" s="55">
        <f>Table1[[#This Row],[APU
(units)]]*(1+Table1[[#This Row],[APU Trend]])^5</f>
        <v>44899.246079999997</v>
      </c>
      <c r="L1543" s="55">
        <f>Table1[[#This Row],[APU
(units)]]*(1+Table1[[#This Row],[APU Trend]])^6</f>
        <v>53879.095295999992</v>
      </c>
      <c r="M1543" s="55">
        <f>Table1[[#This Row],[APU
(units)]]*(1+Table1[[#This Row],[APU Trend]])^7</f>
        <v>64654.914355199995</v>
      </c>
      <c r="N1543" s="55">
        <f>Table1[[#This Row],[APU
(units)]]*(1+Table1[[#This Row],[APU Trend]])^8</f>
        <v>77585.897226239991</v>
      </c>
      <c r="O1543" s="55">
        <f>Table1[[#This Row],[APU
(units)]]*(1+Table1[[#This Row],[APU Trend]])^9</f>
        <v>93103.076671487986</v>
      </c>
      <c r="P1543" s="55">
        <f>Table1[[#This Row],[APU
(units)]]*(1+Table1[[#This Row],[APU Trend]])^10</f>
        <v>111723.69200578559</v>
      </c>
      <c r="Q1543" s="55">
        <f>Table1[[#This Row],[APU
(units)]]*(1+Table1[[#This Row],[APU Trend]])^11</f>
        <v>134068.4304069427</v>
      </c>
      <c r="R1543" s="55">
        <f>SUM(Table1[[#This Row],[Oct]:[September]])</f>
        <v>714190.58244165638</v>
      </c>
      <c r="S1543" s="55">
        <f>Table1[[#This Row],[On-Hand Stock ($)]]*Table1[[#This Row],[APU Trend]]</f>
        <v>20533.185611169465</v>
      </c>
      <c r="T1543" s="87">
        <v>0.2</v>
      </c>
      <c r="U1543" s="87" t="b">
        <f>IF(AND(Table1[[#This Row],[INVENTROY SIZING]]&lt;0,Table1[[#This Row],[Lead Time (days)]]&lt;30),TRUE,FALSE)</f>
        <v>0</v>
      </c>
      <c r="V1543" s="28">
        <v>0.82</v>
      </c>
      <c r="W1543" s="28">
        <f>1.65+SQRT((30)*Table1[[#This Row],[Demand variability (COV)]])+(V1543*Table1[[#This Row],[APU
(units)]])^2</f>
        <v>218923987.58544651</v>
      </c>
      <c r="X1543" s="28">
        <f>(Table1[[#This Row],[INVENTORY IN UNITS ON HAND]]-W1543)*Table1[[#This Row],[Std. Price ($)]]</f>
        <v>-1848843274.1991057</v>
      </c>
      <c r="Y1543" s="28">
        <v>0.22</v>
      </c>
      <c r="Z1543" s="28">
        <v>43</v>
      </c>
    </row>
    <row r="1544" spans="1:26" x14ac:dyDescent="0.15">
      <c r="A1544" s="31">
        <v>41409.288900249863</v>
      </c>
      <c r="B1544" s="32">
        <v>7.4515998000000003</v>
      </c>
      <c r="C1544" s="32">
        <v>75196.849314829946</v>
      </c>
      <c r="D1544" s="32">
        <f>C1544/Table1[[#This Row],[Std. Price ($)]]</f>
        <v>10091.369817637005</v>
      </c>
      <c r="E1544" s="28">
        <v>29174</v>
      </c>
      <c r="F1544" s="28">
        <f>Table1[[#This Row],[APU
(units)]]*(1+Table1[[#This Row],[APU Trend]])^0</f>
        <v>29174</v>
      </c>
      <c r="G1544" s="28">
        <f>Table1[[#This Row],[APU
(units)]]*(1+Table1[[#This Row],[APU Trend]])^1</f>
        <v>23339.200000000001</v>
      </c>
      <c r="H1544" s="28">
        <f>Table1[[#This Row],[APU
(units)]]*(1+Table1[[#This Row],[APU Trend]])^2</f>
        <v>18671.360000000004</v>
      </c>
      <c r="I1544" s="55">
        <f>Table1[[#This Row],[APU
(units)]]*(1+Table1[[#This Row],[APU Trend]])^3</f>
        <v>14937.088000000003</v>
      </c>
      <c r="J1544" s="55">
        <f>Table1[[#This Row],[APU
(units)]]*(1+Table1[[#This Row],[APU Trend]])^4</f>
        <v>11949.670400000006</v>
      </c>
      <c r="K1544" s="55">
        <f>Table1[[#This Row],[APU
(units)]]*(1+Table1[[#This Row],[APU Trend]])^5</f>
        <v>9559.7363200000054</v>
      </c>
      <c r="L1544" s="55">
        <f>Table1[[#This Row],[APU
(units)]]*(1+Table1[[#This Row],[APU Trend]])^6</f>
        <v>7647.7890560000042</v>
      </c>
      <c r="M1544" s="55">
        <f>Table1[[#This Row],[APU
(units)]]*(1+Table1[[#This Row],[APU Trend]])^7</f>
        <v>6118.2312448000048</v>
      </c>
      <c r="N1544" s="55">
        <f>Table1[[#This Row],[APU
(units)]]*(1+Table1[[#This Row],[APU Trend]])^8</f>
        <v>4894.584995840004</v>
      </c>
      <c r="O1544" s="55">
        <f>Table1[[#This Row],[APU
(units)]]*(1+Table1[[#This Row],[APU Trend]])^9</f>
        <v>3915.6679966720035</v>
      </c>
      <c r="P1544" s="55">
        <f>Table1[[#This Row],[APU
(units)]]*(1+Table1[[#This Row],[APU Trend]])^10</f>
        <v>3132.5343973376034</v>
      </c>
      <c r="Q1544" s="55">
        <f>Table1[[#This Row],[APU
(units)]]*(1+Table1[[#This Row],[APU Trend]])^11</f>
        <v>2506.0275178700826</v>
      </c>
      <c r="R1544" s="55">
        <f>SUM(Table1[[#This Row],[Oct]:[September]])</f>
        <v>135845.8899285197</v>
      </c>
      <c r="S1544" s="55">
        <f>Table1[[#This Row],[On-Hand Stock ($)]]*Table1[[#This Row],[APU Trend]]</f>
        <v>-15039.36986296599</v>
      </c>
      <c r="T1544" s="87">
        <v>-0.2</v>
      </c>
      <c r="U1544" s="87" t="b">
        <f>IF(AND(Table1[[#This Row],[INVENTROY SIZING]]&lt;0,Table1[[#This Row],[Lead Time (days)]]&lt;30),TRUE,FALSE)</f>
        <v>1</v>
      </c>
      <c r="V1544" s="28">
        <v>0.93</v>
      </c>
      <c r="W1544" s="28">
        <f>1.65+SQRT((30)*Table1[[#This Row],[Demand variability (COV)]])+(V1544*Table1[[#This Row],[APU
(units)]])^2</f>
        <v>736135661.06067538</v>
      </c>
      <c r="X1544" s="28">
        <f>(Table1[[#This Row],[INVENTORY IN UNITS ON HAND]]-W1544)*Table1[[#This Row],[Std. Price ($)]]</f>
        <v>-5485313147.8832817</v>
      </c>
      <c r="Y1544" s="28">
        <v>0.28000000000000003</v>
      </c>
      <c r="Z1544" s="28">
        <v>21</v>
      </c>
    </row>
    <row r="1545" spans="1:26" x14ac:dyDescent="0.15">
      <c r="A1545" s="31">
        <v>93540.851841084019</v>
      </c>
      <c r="B1545" s="32">
        <v>8.2715061000000016</v>
      </c>
      <c r="C1545" s="32">
        <v>388702.09771124797</v>
      </c>
      <c r="D1545" s="32">
        <f>C1545/Table1[[#This Row],[Std. Price ($)]]</f>
        <v>46992.904679263658</v>
      </c>
      <c r="E1545" s="28">
        <v>30218</v>
      </c>
      <c r="F1545" s="28">
        <f>Table1[[#This Row],[APU
(units)]]*(1+Table1[[#This Row],[APU Trend]])^0</f>
        <v>30218</v>
      </c>
      <c r="G1545" s="28">
        <f>Table1[[#This Row],[APU
(units)]]*(1+Table1[[#This Row],[APU Trend]])^1</f>
        <v>48348.800000000003</v>
      </c>
      <c r="H1545" s="28">
        <f>Table1[[#This Row],[APU
(units)]]*(1+Table1[[#This Row],[APU Trend]])^2</f>
        <v>77358.080000000016</v>
      </c>
      <c r="I1545" s="55">
        <f>Table1[[#This Row],[APU
(units)]]*(1+Table1[[#This Row],[APU Trend]])^3</f>
        <v>123772.92800000003</v>
      </c>
      <c r="J1545" s="55">
        <f>Table1[[#This Row],[APU
(units)]]*(1+Table1[[#This Row],[APU Trend]])^4</f>
        <v>198036.68480000008</v>
      </c>
      <c r="K1545" s="55">
        <f>Table1[[#This Row],[APU
(units)]]*(1+Table1[[#This Row],[APU Trend]])^5</f>
        <v>316858.69568000018</v>
      </c>
      <c r="L1545" s="55">
        <f>Table1[[#This Row],[APU
(units)]]*(1+Table1[[#This Row],[APU Trend]])^6</f>
        <v>506973.91308800032</v>
      </c>
      <c r="M1545" s="55">
        <f>Table1[[#This Row],[APU
(units)]]*(1+Table1[[#This Row],[APU Trend]])^7</f>
        <v>811158.26094080065</v>
      </c>
      <c r="N1545" s="55">
        <f>Table1[[#This Row],[APU
(units)]]*(1+Table1[[#This Row],[APU Trend]])^8</f>
        <v>1297853.2175052811</v>
      </c>
      <c r="O1545" s="55">
        <f>Table1[[#This Row],[APU
(units)]]*(1+Table1[[#This Row],[APU Trend]])^9</f>
        <v>2076565.1480084499</v>
      </c>
      <c r="P1545" s="55">
        <f>Table1[[#This Row],[APU
(units)]]*(1+Table1[[#This Row],[APU Trend]])^10</f>
        <v>3322504.2368135205</v>
      </c>
      <c r="Q1545" s="55">
        <f>Table1[[#This Row],[APU
(units)]]*(1+Table1[[#This Row],[APU Trend]])^11</f>
        <v>5316006.7789016329</v>
      </c>
      <c r="R1545" s="55">
        <f>SUM(Table1[[#This Row],[Oct]:[September]])</f>
        <v>14125654.743737686</v>
      </c>
      <c r="S1545" s="55">
        <f>Table1[[#This Row],[On-Hand Stock ($)]]*Table1[[#This Row],[APU Trend]]</f>
        <v>233221.25862674878</v>
      </c>
      <c r="T1545" s="87">
        <v>0.6</v>
      </c>
      <c r="U1545" s="87" t="b">
        <f>IF(AND(Table1[[#This Row],[INVENTROY SIZING]]&lt;0,Table1[[#This Row],[Lead Time (days)]]&lt;30),TRUE,FALSE)</f>
        <v>0</v>
      </c>
      <c r="V1545" s="28">
        <v>0.85</v>
      </c>
      <c r="W1545" s="28">
        <f>1.65+SQRT((30)*Table1[[#This Row],[Demand variability (COV)]])+(V1545*Table1[[#This Row],[APU
(units)]])^2</f>
        <v>659734642.45168746</v>
      </c>
      <c r="X1545" s="28">
        <f>(Table1[[#This Row],[INVENTORY IN UNITS ON HAND]]-W1545)*Table1[[#This Row],[Std. Price ($)]]</f>
        <v>-5456610417.3227415</v>
      </c>
      <c r="Y1545" s="28">
        <v>0.74</v>
      </c>
      <c r="Z1545" s="28">
        <v>46</v>
      </c>
    </row>
    <row r="1546" spans="1:26" x14ac:dyDescent="0.15">
      <c r="A1546" s="31">
        <v>57066.914401374212</v>
      </c>
      <c r="B1546" s="32">
        <v>6.2540841</v>
      </c>
      <c r="C1546" s="32">
        <v>4533.6265839340804</v>
      </c>
      <c r="D1546" s="32">
        <f>C1546/Table1[[#This Row],[Std. Price ($)]]</f>
        <v>724.90655888910737</v>
      </c>
      <c r="E1546" s="28">
        <v>35278</v>
      </c>
      <c r="F1546" s="28">
        <f>Table1[[#This Row],[APU
(units)]]*(1+Table1[[#This Row],[APU Trend]])^0</f>
        <v>35278</v>
      </c>
      <c r="G1546" s="28">
        <f>Table1[[#This Row],[APU
(units)]]*(1+Table1[[#This Row],[APU Trend]])^1</f>
        <v>14111.2</v>
      </c>
      <c r="H1546" s="28">
        <f>Table1[[#This Row],[APU
(units)]]*(1+Table1[[#This Row],[APU Trend]])^2</f>
        <v>5644.4800000000014</v>
      </c>
      <c r="I1546" s="55">
        <f>Table1[[#This Row],[APU
(units)]]*(1+Table1[[#This Row],[APU Trend]])^3</f>
        <v>2257.7920000000004</v>
      </c>
      <c r="J1546" s="55">
        <f>Table1[[#This Row],[APU
(units)]]*(1+Table1[[#This Row],[APU Trend]])^4</f>
        <v>903.11680000000047</v>
      </c>
      <c r="K1546" s="55">
        <f>Table1[[#This Row],[APU
(units)]]*(1+Table1[[#This Row],[APU Trend]])^5</f>
        <v>361.24672000000021</v>
      </c>
      <c r="L1546" s="55">
        <f>Table1[[#This Row],[APU
(units)]]*(1+Table1[[#This Row],[APU Trend]])^6</f>
        <v>144.49868800000007</v>
      </c>
      <c r="M1546" s="55">
        <f>Table1[[#This Row],[APU
(units)]]*(1+Table1[[#This Row],[APU Trend]])^7</f>
        <v>57.799475200000046</v>
      </c>
      <c r="N1546" s="55">
        <f>Table1[[#This Row],[APU
(units)]]*(1+Table1[[#This Row],[APU Trend]])^8</f>
        <v>23.119790080000019</v>
      </c>
      <c r="O1546" s="55">
        <f>Table1[[#This Row],[APU
(units)]]*(1+Table1[[#This Row],[APU Trend]])^9</f>
        <v>9.247916032000008</v>
      </c>
      <c r="P1546" s="55">
        <f>Table1[[#This Row],[APU
(units)]]*(1+Table1[[#This Row],[APU Trend]])^10</f>
        <v>3.6991664128000039</v>
      </c>
      <c r="Q1546" s="55">
        <f>Table1[[#This Row],[APU
(units)]]*(1+Table1[[#This Row],[APU Trend]])^11</f>
        <v>1.4796665651200016</v>
      </c>
      <c r="R1546" s="55">
        <f>SUM(Table1[[#This Row],[Oct]:[September]])</f>
        <v>58795.680222289935</v>
      </c>
      <c r="S1546" s="55">
        <f>Table1[[#This Row],[On-Hand Stock ($)]]*Table1[[#This Row],[APU Trend]]</f>
        <v>-2720.175950360448</v>
      </c>
      <c r="T1546" s="87">
        <v>-0.6</v>
      </c>
      <c r="U1546" s="87" t="b">
        <f>IF(AND(Table1[[#This Row],[INVENTROY SIZING]]&lt;0,Table1[[#This Row],[Lead Time (days)]]&lt;30),TRUE,FALSE)</f>
        <v>1</v>
      </c>
      <c r="V1546" s="28">
        <v>0.75</v>
      </c>
      <c r="W1546" s="28">
        <f>1.65+SQRT((30)*Table1[[#This Row],[Demand variability (COV)]])+(V1546*Table1[[#This Row],[APU
(units)]])^2</f>
        <v>700052226.74604988</v>
      </c>
      <c r="X1546" s="28">
        <f>(Table1[[#This Row],[INVENTORY IN UNITS ON HAND]]-W1546)*Table1[[#This Row],[Std. Price ($)]]</f>
        <v>-4378180966.8354816</v>
      </c>
      <c r="Y1546" s="28">
        <v>0.27</v>
      </c>
      <c r="Z1546" s="28">
        <v>1</v>
      </c>
    </row>
    <row r="1547" spans="1:26" x14ac:dyDescent="0.15">
      <c r="A1547" s="31">
        <v>14950.110980071307</v>
      </c>
      <c r="B1547" s="32">
        <v>8.1922872000000009</v>
      </c>
      <c r="C1547" s="32">
        <v>142536.03381093519</v>
      </c>
      <c r="D1547" s="32">
        <f>C1547/Table1[[#This Row],[Std. Price ($)]]</f>
        <v>17398.80821206258</v>
      </c>
      <c r="E1547" s="28">
        <v>40968</v>
      </c>
      <c r="F1547" s="28">
        <f>Table1[[#This Row],[APU
(units)]]*(1+Table1[[#This Row],[APU Trend]])^0</f>
        <v>40968</v>
      </c>
      <c r="G1547" s="28">
        <f>Table1[[#This Row],[APU
(units)]]*(1+Table1[[#This Row],[APU Trend]])^1</f>
        <v>73742.400000000009</v>
      </c>
      <c r="H1547" s="28">
        <f>Table1[[#This Row],[APU
(units)]]*(1+Table1[[#This Row],[APU Trend]])^2</f>
        <v>132736.32000000001</v>
      </c>
      <c r="I1547" s="55">
        <f>Table1[[#This Row],[APU
(units)]]*(1+Table1[[#This Row],[APU Trend]])^3</f>
        <v>238925.37600000002</v>
      </c>
      <c r="J1547" s="55">
        <f>Table1[[#This Row],[APU
(units)]]*(1+Table1[[#This Row],[APU Trend]])^4</f>
        <v>430065.67680000007</v>
      </c>
      <c r="K1547" s="55">
        <f>Table1[[#This Row],[APU
(units)]]*(1+Table1[[#This Row],[APU Trend]])^5</f>
        <v>774118.21824000019</v>
      </c>
      <c r="L1547" s="55">
        <f>Table1[[#This Row],[APU
(units)]]*(1+Table1[[#This Row],[APU Trend]])^6</f>
        <v>1393412.7928320004</v>
      </c>
      <c r="M1547" s="55">
        <f>Table1[[#This Row],[APU
(units)]]*(1+Table1[[#This Row],[APU Trend]])^7</f>
        <v>2508143.0270976005</v>
      </c>
      <c r="N1547" s="55">
        <f>Table1[[#This Row],[APU
(units)]]*(1+Table1[[#This Row],[APU Trend]])^8</f>
        <v>4514657.4487756817</v>
      </c>
      <c r="O1547" s="55">
        <f>Table1[[#This Row],[APU
(units)]]*(1+Table1[[#This Row],[APU Trend]])^9</f>
        <v>8126383.4077962274</v>
      </c>
      <c r="P1547" s="55">
        <f>Table1[[#This Row],[APU
(units)]]*(1+Table1[[#This Row],[APU Trend]])^10</f>
        <v>14627490.134033209</v>
      </c>
      <c r="Q1547" s="55">
        <f>Table1[[#This Row],[APU
(units)]]*(1+Table1[[#This Row],[APU Trend]])^11</f>
        <v>26329482.24125978</v>
      </c>
      <c r="R1547" s="55">
        <f>SUM(Table1[[#This Row],[Oct]:[September]])</f>
        <v>59190125.042834505</v>
      </c>
      <c r="S1547" s="55">
        <f>Table1[[#This Row],[On-Hand Stock ($)]]*Table1[[#This Row],[APU Trend]]</f>
        <v>114028.82704874815</v>
      </c>
      <c r="T1547" s="87">
        <v>0.8</v>
      </c>
      <c r="U1547" s="87" t="b">
        <f>IF(AND(Table1[[#This Row],[INVENTROY SIZING]]&lt;0,Table1[[#This Row],[Lead Time (days)]]&lt;30),TRUE,FALSE)</f>
        <v>0</v>
      </c>
      <c r="V1547" s="28">
        <v>0.85</v>
      </c>
      <c r="W1547" s="28">
        <f>1.65+SQRT((30)*Table1[[#This Row],[Demand variability (COV)]])+(V1547*Table1[[#This Row],[APU
(units)]])^2</f>
        <v>1212627404.5883863</v>
      </c>
      <c r="X1547" s="28">
        <f>(Table1[[#This Row],[INVENTORY IN UNITS ON HAND]]-W1547)*Table1[[#This Row],[Std. Price ($)]]</f>
        <v>-9934049428.944849</v>
      </c>
      <c r="Y1547" s="28">
        <v>0.32</v>
      </c>
      <c r="Z1547" s="28">
        <v>23</v>
      </c>
    </row>
    <row r="1548" spans="1:26" x14ac:dyDescent="0.15">
      <c r="A1548" s="31">
        <v>54259.555339481682</v>
      </c>
      <c r="B1548" s="32">
        <v>6.7611720000000002</v>
      </c>
      <c r="C1548" s="32">
        <v>392523.4386684536</v>
      </c>
      <c r="D1548" s="32">
        <f>C1548/Table1[[#This Row],[Std. Price ($)]]</f>
        <v>58055.532187090284</v>
      </c>
      <c r="E1548" s="28">
        <v>156120</v>
      </c>
      <c r="F1548" s="28">
        <f>Table1[[#This Row],[APU
(units)]]*(1+Table1[[#This Row],[APU Trend]])^0</f>
        <v>156120</v>
      </c>
      <c r="G1548" s="28">
        <f>Table1[[#This Row],[APU
(units)]]*(1+Table1[[#This Row],[APU Trend]])^1</f>
        <v>234180</v>
      </c>
      <c r="H1548" s="28">
        <f>Table1[[#This Row],[APU
(units)]]*(1+Table1[[#This Row],[APU Trend]])^2</f>
        <v>351270</v>
      </c>
      <c r="I1548" s="55">
        <f>Table1[[#This Row],[APU
(units)]]*(1+Table1[[#This Row],[APU Trend]])^3</f>
        <v>526905</v>
      </c>
      <c r="J1548" s="55">
        <f>Table1[[#This Row],[APU
(units)]]*(1+Table1[[#This Row],[APU Trend]])^4</f>
        <v>790357.5</v>
      </c>
      <c r="K1548" s="55">
        <f>Table1[[#This Row],[APU
(units)]]*(1+Table1[[#This Row],[APU Trend]])^5</f>
        <v>1185536.25</v>
      </c>
      <c r="L1548" s="55">
        <f>Table1[[#This Row],[APU
(units)]]*(1+Table1[[#This Row],[APU Trend]])^6</f>
        <v>1778304.375</v>
      </c>
      <c r="M1548" s="55">
        <f>Table1[[#This Row],[APU
(units)]]*(1+Table1[[#This Row],[APU Trend]])^7</f>
        <v>2667456.5625</v>
      </c>
      <c r="N1548" s="55">
        <f>Table1[[#This Row],[APU
(units)]]*(1+Table1[[#This Row],[APU Trend]])^8</f>
        <v>4001184.84375</v>
      </c>
      <c r="O1548" s="55">
        <f>Table1[[#This Row],[APU
(units)]]*(1+Table1[[#This Row],[APU Trend]])^9</f>
        <v>6001777.265625</v>
      </c>
      <c r="P1548" s="55">
        <f>Table1[[#This Row],[APU
(units)]]*(1+Table1[[#This Row],[APU Trend]])^10</f>
        <v>9002665.8984375</v>
      </c>
      <c r="Q1548" s="55">
        <f>Table1[[#This Row],[APU
(units)]]*(1+Table1[[#This Row],[APU Trend]])^11</f>
        <v>13503998.84765625</v>
      </c>
      <c r="R1548" s="55">
        <f>SUM(Table1[[#This Row],[Oct]:[September]])</f>
        <v>40199756.54296875</v>
      </c>
      <c r="S1548" s="55">
        <f>Table1[[#This Row],[On-Hand Stock ($)]]*Table1[[#This Row],[APU Trend]]</f>
        <v>196261.7193342268</v>
      </c>
      <c r="T1548" s="87">
        <v>0.5</v>
      </c>
      <c r="U1548" s="87" t="b">
        <f>IF(AND(Table1[[#This Row],[INVENTROY SIZING]]&lt;0,Table1[[#This Row],[Lead Time (days)]]&lt;30),TRUE,FALSE)</f>
        <v>0</v>
      </c>
      <c r="V1548" s="28">
        <v>0.85</v>
      </c>
      <c r="W1548" s="28">
        <f>1.65+SQRT((30)*Table1[[#This Row],[Demand variability (COV)]])+(V1548*Table1[[#This Row],[APU
(units)]])^2</f>
        <v>17609820808.219048</v>
      </c>
      <c r="X1548" s="28">
        <f>(Table1[[#This Row],[INVENTORY IN UNITS ON HAND]]-W1548)*Table1[[#This Row],[Std. Price ($)]]</f>
        <v>-119062634850.10931</v>
      </c>
      <c r="Y1548" s="28">
        <v>0.22</v>
      </c>
      <c r="Z1548" s="28">
        <v>23</v>
      </c>
    </row>
    <row r="1549" spans="1:26" x14ac:dyDescent="0.15">
      <c r="A1549" s="31">
        <v>62925.392611998286</v>
      </c>
      <c r="B1549" s="32">
        <v>8.2709656000000003</v>
      </c>
      <c r="C1549" s="32">
        <v>27.999570492848832</v>
      </c>
      <c r="D1549" s="32">
        <f>C1549/Table1[[#This Row],[Std. Price ($)]]</f>
        <v>3.3852843606130865</v>
      </c>
      <c r="E1549" s="28">
        <v>18</v>
      </c>
      <c r="F1549" s="28">
        <f>Table1[[#This Row],[APU
(units)]]*(1+Table1[[#This Row],[APU Trend]])^0</f>
        <v>18</v>
      </c>
      <c r="G1549" s="28">
        <f>Table1[[#This Row],[APU
(units)]]*(1+Table1[[#This Row],[APU Trend]])^1</f>
        <v>5.4</v>
      </c>
      <c r="H1549" s="28">
        <f>Table1[[#This Row],[APU
(units)]]*(1+Table1[[#This Row],[APU Trend]])^2</f>
        <v>1.6200000000000006</v>
      </c>
      <c r="I1549" s="55">
        <f>Table1[[#This Row],[APU
(units)]]*(1+Table1[[#This Row],[APU Trend]])^3</f>
        <v>0.48600000000000021</v>
      </c>
      <c r="J1549" s="55">
        <f>Table1[[#This Row],[APU
(units)]]*(1+Table1[[#This Row],[APU Trend]])^4</f>
        <v>0.1458000000000001</v>
      </c>
      <c r="K1549" s="55">
        <f>Table1[[#This Row],[APU
(units)]]*(1+Table1[[#This Row],[APU Trend]])^5</f>
        <v>4.3740000000000029E-2</v>
      </c>
      <c r="L1549" s="55">
        <f>Table1[[#This Row],[APU
(units)]]*(1+Table1[[#This Row],[APU Trend]])^6</f>
        <v>1.312200000000001E-2</v>
      </c>
      <c r="M1549" s="55">
        <f>Table1[[#This Row],[APU
(units)]]*(1+Table1[[#This Row],[APU Trend]])^7</f>
        <v>3.9366000000000036E-3</v>
      </c>
      <c r="N1549" s="55">
        <f>Table1[[#This Row],[APU
(units)]]*(1+Table1[[#This Row],[APU Trend]])^8</f>
        <v>1.1809800000000012E-3</v>
      </c>
      <c r="O1549" s="55">
        <f>Table1[[#This Row],[APU
(units)]]*(1+Table1[[#This Row],[APU Trend]])^9</f>
        <v>3.5429400000000044E-4</v>
      </c>
      <c r="P1549" s="55">
        <f>Table1[[#This Row],[APU
(units)]]*(1+Table1[[#This Row],[APU Trend]])^10</f>
        <v>1.0628820000000013E-4</v>
      </c>
      <c r="Q1549" s="55">
        <f>Table1[[#This Row],[APU
(units)]]*(1+Table1[[#This Row],[APU Trend]])^11</f>
        <v>3.1886460000000045E-5</v>
      </c>
      <c r="R1549" s="55">
        <f>SUM(Table1[[#This Row],[Oct]:[September]])</f>
        <v>25.714272048660003</v>
      </c>
      <c r="S1549" s="55">
        <f>Table1[[#This Row],[On-Hand Stock ($)]]*Table1[[#This Row],[APU Trend]]</f>
        <v>-19.599699344994182</v>
      </c>
      <c r="T1549" s="87">
        <v>-0.7</v>
      </c>
      <c r="U1549" s="87" t="b">
        <f>IF(AND(Table1[[#This Row],[INVENTROY SIZING]]&lt;0,Table1[[#This Row],[Lead Time (days)]]&lt;30),TRUE,FALSE)</f>
        <v>1</v>
      </c>
      <c r="V1549" s="28">
        <v>0.7</v>
      </c>
      <c r="W1549" s="28">
        <f>1.65+SQRT((30)*Table1[[#This Row],[Demand variability (COV)]])+(V1549*Table1[[#This Row],[APU
(units)]])^2</f>
        <v>165.30897948556634</v>
      </c>
      <c r="X1549" s="28">
        <f>(Table1[[#This Row],[INVENTORY IN UNITS ON HAND]]-W1549)*Table1[[#This Row],[Std. Price ($)]]</f>
        <v>-1339.265312203376</v>
      </c>
      <c r="Y1549" s="28">
        <v>0.8</v>
      </c>
      <c r="Z1549" s="28">
        <v>5</v>
      </c>
    </row>
    <row r="1550" spans="1:26" x14ac:dyDescent="0.15">
      <c r="A1550" s="31">
        <v>40644.052823983235</v>
      </c>
      <c r="B1550" s="32">
        <v>9.1207374000000012</v>
      </c>
      <c r="C1550" s="32">
        <v>71.174455011977471</v>
      </c>
      <c r="D1550" s="32">
        <f>C1550/Table1[[#This Row],[Std. Price ($)]]</f>
        <v>7.8035855973638117</v>
      </c>
      <c r="E1550" s="28">
        <v>42</v>
      </c>
      <c r="F1550" s="28">
        <f>Table1[[#This Row],[APU
(units)]]*(1+Table1[[#This Row],[APU Trend]])^0</f>
        <v>42</v>
      </c>
      <c r="G1550" s="28">
        <f>Table1[[#This Row],[APU
(units)]]*(1+Table1[[#This Row],[APU Trend]])^1</f>
        <v>67.2</v>
      </c>
      <c r="H1550" s="28">
        <f>Table1[[#This Row],[APU
(units)]]*(1+Table1[[#This Row],[APU Trend]])^2</f>
        <v>107.52000000000002</v>
      </c>
      <c r="I1550" s="55">
        <f>Table1[[#This Row],[APU
(units)]]*(1+Table1[[#This Row],[APU Trend]])^3</f>
        <v>172.03200000000004</v>
      </c>
      <c r="J1550" s="55">
        <f>Table1[[#This Row],[APU
(units)]]*(1+Table1[[#This Row],[APU Trend]])^4</f>
        <v>275.25120000000015</v>
      </c>
      <c r="K1550" s="55">
        <f>Table1[[#This Row],[APU
(units)]]*(1+Table1[[#This Row],[APU Trend]])^5</f>
        <v>440.40192000000025</v>
      </c>
      <c r="L1550" s="55">
        <f>Table1[[#This Row],[APU
(units)]]*(1+Table1[[#This Row],[APU Trend]])^6</f>
        <v>704.64307200000042</v>
      </c>
      <c r="M1550" s="55">
        <f>Table1[[#This Row],[APU
(units)]]*(1+Table1[[#This Row],[APU Trend]])^7</f>
        <v>1127.4289152000008</v>
      </c>
      <c r="N1550" s="55">
        <f>Table1[[#This Row],[APU
(units)]]*(1+Table1[[#This Row],[APU Trend]])^8</f>
        <v>1803.8862643200016</v>
      </c>
      <c r="O1550" s="55">
        <f>Table1[[#This Row],[APU
(units)]]*(1+Table1[[#This Row],[APU Trend]])^9</f>
        <v>2886.2180229120027</v>
      </c>
      <c r="P1550" s="55">
        <f>Table1[[#This Row],[APU
(units)]]*(1+Table1[[#This Row],[APU Trend]])^10</f>
        <v>4617.948836659205</v>
      </c>
      <c r="Q1550" s="55">
        <f>Table1[[#This Row],[APU
(units)]]*(1+Table1[[#This Row],[APU Trend]])^11</f>
        <v>7388.7181386547281</v>
      </c>
      <c r="R1550" s="55">
        <f>SUM(Table1[[#This Row],[Oct]:[September]])</f>
        <v>19633.248369745939</v>
      </c>
      <c r="S1550" s="55">
        <f>Table1[[#This Row],[On-Hand Stock ($)]]*Table1[[#This Row],[APU Trend]]</f>
        <v>42.704673007186479</v>
      </c>
      <c r="T1550" s="87">
        <v>0.6</v>
      </c>
      <c r="U1550" s="87" t="b">
        <f>IF(AND(Table1[[#This Row],[INVENTROY SIZING]]&lt;0,Table1[[#This Row],[Lead Time (days)]]&lt;30),TRUE,FALSE)</f>
        <v>0</v>
      </c>
      <c r="V1550" s="28">
        <v>0.7</v>
      </c>
      <c r="W1550" s="28">
        <f>1.65+SQRT((30)*Table1[[#This Row],[Demand variability (COV)]])+(V1550*Table1[[#This Row],[APU
(units)]])^2</f>
        <v>870.90897948556631</v>
      </c>
      <c r="X1550" s="28">
        <f>(Table1[[#This Row],[INVENTORY IN UNITS ON HAND]]-W1550)*Table1[[#This Row],[Std. Price ($)]]</f>
        <v>-7872.1576461778604</v>
      </c>
      <c r="Y1550" s="28">
        <v>0.8</v>
      </c>
      <c r="Z1550" s="28">
        <v>5</v>
      </c>
    </row>
    <row r="1551" spans="1:26" x14ac:dyDescent="0.15">
      <c r="A1551" s="31">
        <v>76649.339722029879</v>
      </c>
      <c r="B1551" s="32">
        <v>6.3400006000000007</v>
      </c>
      <c r="C1551" s="32">
        <v>32.225809506815978</v>
      </c>
      <c r="D1551" s="32">
        <f>C1551/Table1[[#This Row],[Std. Price ($)]]</f>
        <v>5.0829347724061691</v>
      </c>
      <c r="E1551" s="28">
        <v>26</v>
      </c>
      <c r="F1551" s="28">
        <f>Table1[[#This Row],[APU
(units)]]*(1+Table1[[#This Row],[APU Trend]])^0</f>
        <v>26</v>
      </c>
      <c r="G1551" s="28">
        <f>Table1[[#This Row],[APU
(units)]]*(1+Table1[[#This Row],[APU Trend]])^1</f>
        <v>36.4</v>
      </c>
      <c r="H1551" s="28">
        <f>Table1[[#This Row],[APU
(units)]]*(1+Table1[[#This Row],[APU Trend]])^2</f>
        <v>50.959999999999994</v>
      </c>
      <c r="I1551" s="55">
        <f>Table1[[#This Row],[APU
(units)]]*(1+Table1[[#This Row],[APU Trend]])^3</f>
        <v>71.34399999999998</v>
      </c>
      <c r="J1551" s="55">
        <f>Table1[[#This Row],[APU
(units)]]*(1+Table1[[#This Row],[APU Trend]])^4</f>
        <v>99.881599999999963</v>
      </c>
      <c r="K1551" s="55">
        <f>Table1[[#This Row],[APU
(units)]]*(1+Table1[[#This Row],[APU Trend]])^5</f>
        <v>139.83423999999997</v>
      </c>
      <c r="L1551" s="55">
        <f>Table1[[#This Row],[APU
(units)]]*(1+Table1[[#This Row],[APU Trend]])^6</f>
        <v>195.76793599999991</v>
      </c>
      <c r="M1551" s="55">
        <f>Table1[[#This Row],[APU
(units)]]*(1+Table1[[#This Row],[APU Trend]])^7</f>
        <v>274.07511039999986</v>
      </c>
      <c r="N1551" s="55">
        <f>Table1[[#This Row],[APU
(units)]]*(1+Table1[[#This Row],[APU Trend]])^8</f>
        <v>383.70515455999976</v>
      </c>
      <c r="O1551" s="55">
        <f>Table1[[#This Row],[APU
(units)]]*(1+Table1[[#This Row],[APU Trend]])^9</f>
        <v>537.18721638399961</v>
      </c>
      <c r="P1551" s="55">
        <f>Table1[[#This Row],[APU
(units)]]*(1+Table1[[#This Row],[APU Trend]])^10</f>
        <v>752.06210293759943</v>
      </c>
      <c r="Q1551" s="55">
        <f>Table1[[#This Row],[APU
(units)]]*(1+Table1[[#This Row],[APU Trend]])^11</f>
        <v>1052.8869441126392</v>
      </c>
      <c r="R1551" s="55">
        <f>SUM(Table1[[#This Row],[Oct]:[September]])</f>
        <v>3620.1043043942373</v>
      </c>
      <c r="S1551" s="55">
        <f>Table1[[#This Row],[On-Hand Stock ($)]]*Table1[[#This Row],[APU Trend]]</f>
        <v>12.890323802726392</v>
      </c>
      <c r="T1551" s="87">
        <v>0.4</v>
      </c>
      <c r="U1551" s="87" t="b">
        <f>IF(AND(Table1[[#This Row],[INVENTROY SIZING]]&lt;0,Table1[[#This Row],[Lead Time (days)]]&lt;30),TRUE,FALSE)</f>
        <v>0</v>
      </c>
      <c r="V1551" s="28">
        <v>0.7</v>
      </c>
      <c r="W1551" s="28">
        <f>1.65+SQRT((30)*Table1[[#This Row],[Demand variability (COV)]])+(V1551*Table1[[#This Row],[APU
(units)]])^2</f>
        <v>337.7889794855663</v>
      </c>
      <c r="X1551" s="28">
        <f>(Table1[[#This Row],[INVENTORY IN UNITS ON HAND]]-W1551)*Table1[[#This Row],[Std. Price ($)]]</f>
        <v>-2109.356523105062</v>
      </c>
      <c r="Y1551" s="28">
        <v>0.8</v>
      </c>
      <c r="Z1551" s="28">
        <v>5</v>
      </c>
    </row>
    <row r="1552" spans="1:26" x14ac:dyDescent="0.15">
      <c r="A1552" s="31">
        <v>89943.659699279437</v>
      </c>
      <c r="B1552" s="32">
        <v>11.4038439</v>
      </c>
      <c r="C1552" s="32">
        <v>70.323866282773835</v>
      </c>
      <c r="D1552" s="32">
        <f>C1552/Table1[[#This Row],[Std. Price ($)]]</f>
        <v>6.1666808928149077</v>
      </c>
      <c r="E1552" s="28">
        <v>34</v>
      </c>
      <c r="F1552" s="28">
        <f>Table1[[#This Row],[APU
(units)]]*(1+Table1[[#This Row],[APU Trend]])^0</f>
        <v>34</v>
      </c>
      <c r="G1552" s="28">
        <f>Table1[[#This Row],[APU
(units)]]*(1+Table1[[#This Row],[APU Trend]])^1</f>
        <v>20.399999999999999</v>
      </c>
      <c r="H1552" s="28">
        <f>Table1[[#This Row],[APU
(units)]]*(1+Table1[[#This Row],[APU Trend]])^2</f>
        <v>12.24</v>
      </c>
      <c r="I1552" s="55">
        <f>Table1[[#This Row],[APU
(units)]]*(1+Table1[[#This Row],[APU Trend]])^3</f>
        <v>7.3440000000000003</v>
      </c>
      <c r="J1552" s="55">
        <f>Table1[[#This Row],[APU
(units)]]*(1+Table1[[#This Row],[APU Trend]])^4</f>
        <v>4.4063999999999997</v>
      </c>
      <c r="K1552" s="55">
        <f>Table1[[#This Row],[APU
(units)]]*(1+Table1[[#This Row],[APU Trend]])^5</f>
        <v>2.64384</v>
      </c>
      <c r="L1552" s="55">
        <f>Table1[[#This Row],[APU
(units)]]*(1+Table1[[#This Row],[APU Trend]])^6</f>
        <v>1.5863039999999999</v>
      </c>
      <c r="M1552" s="55">
        <f>Table1[[#This Row],[APU
(units)]]*(1+Table1[[#This Row],[APU Trend]])^7</f>
        <v>0.95178239999999992</v>
      </c>
      <c r="N1552" s="55">
        <f>Table1[[#This Row],[APU
(units)]]*(1+Table1[[#This Row],[APU Trend]])^8</f>
        <v>0.57106943999999993</v>
      </c>
      <c r="O1552" s="55">
        <f>Table1[[#This Row],[APU
(units)]]*(1+Table1[[#This Row],[APU Trend]])^9</f>
        <v>0.34264166399999996</v>
      </c>
      <c r="P1552" s="55">
        <f>Table1[[#This Row],[APU
(units)]]*(1+Table1[[#This Row],[APU Trend]])^10</f>
        <v>0.20558499839999997</v>
      </c>
      <c r="Q1552" s="55">
        <f>Table1[[#This Row],[APU
(units)]]*(1+Table1[[#This Row],[APU Trend]])^11</f>
        <v>0.12335099903999998</v>
      </c>
      <c r="R1552" s="55">
        <f>SUM(Table1[[#This Row],[Oct]:[September]])</f>
        <v>84.814973501439994</v>
      </c>
      <c r="S1552" s="55">
        <f>Table1[[#This Row],[On-Hand Stock ($)]]*Table1[[#This Row],[APU Trend]]</f>
        <v>-28.129546513109535</v>
      </c>
      <c r="T1552" s="87">
        <v>-0.4</v>
      </c>
      <c r="U1552" s="87" t="b">
        <f>IF(AND(Table1[[#This Row],[INVENTROY SIZING]]&lt;0,Table1[[#This Row],[Lead Time (days)]]&lt;30),TRUE,FALSE)</f>
        <v>1</v>
      </c>
      <c r="V1552" s="28">
        <v>0.7</v>
      </c>
      <c r="W1552" s="28">
        <f>1.65+SQRT((30)*Table1[[#This Row],[Demand variability (COV)]])+(V1552*Table1[[#This Row],[APU
(units)]])^2</f>
        <v>572.98897948556623</v>
      </c>
      <c r="X1552" s="28">
        <f>(Table1[[#This Row],[INVENTORY IN UNITS ON HAND]]-W1552)*Table1[[#This Row],[Std. Price ($)]]</f>
        <v>-6463.9530121909256</v>
      </c>
      <c r="Y1552" s="28">
        <v>0.8</v>
      </c>
      <c r="Z1552" s="28">
        <v>5</v>
      </c>
    </row>
    <row r="1553" spans="1:26" x14ac:dyDescent="0.15">
      <c r="A1553" s="31">
        <v>49867.48070702266</v>
      </c>
      <c r="B1553" s="32">
        <v>14.411990899999999</v>
      </c>
      <c r="C1553" s="32">
        <v>25.607491968171832</v>
      </c>
      <c r="D1553" s="32">
        <f>C1553/Table1[[#This Row],[Std. Price ($)]]</f>
        <v>1.7768184941174112</v>
      </c>
      <c r="E1553" s="28">
        <v>10</v>
      </c>
      <c r="F1553" s="28">
        <f>Table1[[#This Row],[APU
(units)]]*(1+Table1[[#This Row],[APU Trend]])^0</f>
        <v>10</v>
      </c>
      <c r="G1553" s="28">
        <f>Table1[[#This Row],[APU
(units)]]*(1+Table1[[#This Row],[APU Trend]])^1</f>
        <v>3.0000000000000004</v>
      </c>
      <c r="H1553" s="28">
        <f>Table1[[#This Row],[APU
(units)]]*(1+Table1[[#This Row],[APU Trend]])^2</f>
        <v>0.90000000000000024</v>
      </c>
      <c r="I1553" s="55">
        <f>Table1[[#This Row],[APU
(units)]]*(1+Table1[[#This Row],[APU Trend]])^3</f>
        <v>0.27000000000000013</v>
      </c>
      <c r="J1553" s="55">
        <f>Table1[[#This Row],[APU
(units)]]*(1+Table1[[#This Row],[APU Trend]])^4</f>
        <v>8.1000000000000044E-2</v>
      </c>
      <c r="K1553" s="55">
        <f>Table1[[#This Row],[APU
(units)]]*(1+Table1[[#This Row],[APU Trend]])^5</f>
        <v>2.4300000000000016E-2</v>
      </c>
      <c r="L1553" s="55">
        <f>Table1[[#This Row],[APU
(units)]]*(1+Table1[[#This Row],[APU Trend]])^6</f>
        <v>7.2900000000000057E-3</v>
      </c>
      <c r="M1553" s="55">
        <f>Table1[[#This Row],[APU
(units)]]*(1+Table1[[#This Row],[APU Trend]])^7</f>
        <v>2.1870000000000023E-3</v>
      </c>
      <c r="N1553" s="55">
        <f>Table1[[#This Row],[APU
(units)]]*(1+Table1[[#This Row],[APU Trend]])^8</f>
        <v>6.5610000000000071E-4</v>
      </c>
      <c r="O1553" s="55">
        <f>Table1[[#This Row],[APU
(units)]]*(1+Table1[[#This Row],[APU Trend]])^9</f>
        <v>1.9683000000000024E-4</v>
      </c>
      <c r="P1553" s="55">
        <f>Table1[[#This Row],[APU
(units)]]*(1+Table1[[#This Row],[APU Trend]])^10</f>
        <v>5.9049000000000078E-5</v>
      </c>
      <c r="Q1553" s="55">
        <f>Table1[[#This Row],[APU
(units)]]*(1+Table1[[#This Row],[APU Trend]])^11</f>
        <v>1.7714700000000025E-5</v>
      </c>
      <c r="R1553" s="55">
        <f>SUM(Table1[[#This Row],[Oct]:[September]])</f>
        <v>14.2857066937</v>
      </c>
      <c r="S1553" s="55">
        <f>Table1[[#This Row],[On-Hand Stock ($)]]*Table1[[#This Row],[APU Trend]]</f>
        <v>-17.925244377720283</v>
      </c>
      <c r="T1553" s="87">
        <v>-0.7</v>
      </c>
      <c r="U1553" s="87" t="b">
        <f>IF(AND(Table1[[#This Row],[INVENTROY SIZING]]&lt;0,Table1[[#This Row],[Lead Time (days)]]&lt;30),TRUE,FALSE)</f>
        <v>1</v>
      </c>
      <c r="V1553" s="28">
        <v>0.7</v>
      </c>
      <c r="W1553" s="28">
        <f>1.65+SQRT((30)*Table1[[#This Row],[Demand variability (COV)]])+(V1553*Table1[[#This Row],[APU
(units)]])^2</f>
        <v>55.548979485566356</v>
      </c>
      <c r="X1553" s="28">
        <f>(Table1[[#This Row],[INVENTORY IN UNITS ON HAND]]-W1553)*Table1[[#This Row],[Std. Price ($)]]</f>
        <v>-774.96389488209707</v>
      </c>
      <c r="Y1553" s="28">
        <v>0.8</v>
      </c>
      <c r="Z1553" s="28">
        <v>5</v>
      </c>
    </row>
    <row r="1554" spans="1:26" x14ac:dyDescent="0.15">
      <c r="A1554" s="31">
        <v>18223.461997816361</v>
      </c>
      <c r="B1554" s="32">
        <v>5.7547615519999997</v>
      </c>
      <c r="C1554" s="32">
        <v>20.585827661887528</v>
      </c>
      <c r="D1554" s="32">
        <f>C1554/Table1[[#This Row],[Std. Price ($)]]</f>
        <v>3.5771816913479526</v>
      </c>
      <c r="E1554" s="28">
        <v>18</v>
      </c>
      <c r="F1554" s="28">
        <f>Table1[[#This Row],[APU
(units)]]*(1+Table1[[#This Row],[APU Trend]])^0</f>
        <v>18</v>
      </c>
      <c r="G1554" s="28">
        <f>Table1[[#This Row],[APU
(units)]]*(1+Table1[[#This Row],[APU Trend]])^1</f>
        <v>27</v>
      </c>
      <c r="H1554" s="28">
        <f>Table1[[#This Row],[APU
(units)]]*(1+Table1[[#This Row],[APU Trend]])^2</f>
        <v>40.5</v>
      </c>
      <c r="I1554" s="55">
        <f>Table1[[#This Row],[APU
(units)]]*(1+Table1[[#This Row],[APU Trend]])^3</f>
        <v>60.75</v>
      </c>
      <c r="J1554" s="55">
        <f>Table1[[#This Row],[APU
(units)]]*(1+Table1[[#This Row],[APU Trend]])^4</f>
        <v>91.125</v>
      </c>
      <c r="K1554" s="55">
        <f>Table1[[#This Row],[APU
(units)]]*(1+Table1[[#This Row],[APU Trend]])^5</f>
        <v>136.6875</v>
      </c>
      <c r="L1554" s="55">
        <f>Table1[[#This Row],[APU
(units)]]*(1+Table1[[#This Row],[APU Trend]])^6</f>
        <v>205.03125</v>
      </c>
      <c r="M1554" s="55">
        <f>Table1[[#This Row],[APU
(units)]]*(1+Table1[[#This Row],[APU Trend]])^7</f>
        <v>307.546875</v>
      </c>
      <c r="N1554" s="55">
        <f>Table1[[#This Row],[APU
(units)]]*(1+Table1[[#This Row],[APU Trend]])^8</f>
        <v>461.3203125</v>
      </c>
      <c r="O1554" s="55">
        <f>Table1[[#This Row],[APU
(units)]]*(1+Table1[[#This Row],[APU Trend]])^9</f>
        <v>691.98046875</v>
      </c>
      <c r="P1554" s="55">
        <f>Table1[[#This Row],[APU
(units)]]*(1+Table1[[#This Row],[APU Trend]])^10</f>
        <v>1037.970703125</v>
      </c>
      <c r="Q1554" s="55">
        <f>Table1[[#This Row],[APU
(units)]]*(1+Table1[[#This Row],[APU Trend]])^11</f>
        <v>1556.9560546875</v>
      </c>
      <c r="R1554" s="55">
        <f>SUM(Table1[[#This Row],[Oct]:[September]])</f>
        <v>4634.8681640625</v>
      </c>
      <c r="S1554" s="55">
        <f>Table1[[#This Row],[On-Hand Stock ($)]]*Table1[[#This Row],[APU Trend]]</f>
        <v>10.292913830943764</v>
      </c>
      <c r="T1554" s="87">
        <v>0.5</v>
      </c>
      <c r="U1554" s="87" t="b">
        <f>IF(AND(Table1[[#This Row],[INVENTROY SIZING]]&lt;0,Table1[[#This Row],[Lead Time (days)]]&lt;30),TRUE,FALSE)</f>
        <v>0</v>
      </c>
      <c r="V1554" s="28">
        <v>0.7</v>
      </c>
      <c r="W1554" s="28">
        <f>1.65+SQRT((30)*Table1[[#This Row],[Demand variability (COV)]])+(V1554*Table1[[#This Row],[APU
(units)]])^2</f>
        <v>165.30897948556634</v>
      </c>
      <c r="X1554" s="28">
        <f>(Table1[[#This Row],[INVENTORY IN UNITS ON HAND]]-W1554)*Table1[[#This Row],[Std. Price ($)]]</f>
        <v>-930.72793168200633</v>
      </c>
      <c r="Y1554" s="28">
        <v>0.8</v>
      </c>
      <c r="Z1554" s="28">
        <v>5</v>
      </c>
    </row>
    <row r="1555" spans="1:26" x14ac:dyDescent="0.15">
      <c r="A1555" s="31">
        <v>11634.391404208689</v>
      </c>
      <c r="B1555" s="32">
        <v>5.0646706560000005</v>
      </c>
      <c r="C1555" s="32">
        <v>10.306968921531091</v>
      </c>
      <c r="D1555" s="32">
        <f>C1555/Table1[[#This Row],[Std. Price ($)]]</f>
        <v>2.0350718973840203</v>
      </c>
      <c r="E1555" s="28">
        <v>10</v>
      </c>
      <c r="F1555" s="28">
        <f>Table1[[#This Row],[APU
(units)]]*(1+Table1[[#This Row],[APU Trend]])^0</f>
        <v>10</v>
      </c>
      <c r="G1555" s="28">
        <f>Table1[[#This Row],[APU
(units)]]*(1+Table1[[#This Row],[APU Trend]])^1</f>
        <v>6</v>
      </c>
      <c r="H1555" s="28">
        <f>Table1[[#This Row],[APU
(units)]]*(1+Table1[[#This Row],[APU Trend]])^2</f>
        <v>3.5999999999999996</v>
      </c>
      <c r="I1555" s="55">
        <f>Table1[[#This Row],[APU
(units)]]*(1+Table1[[#This Row],[APU Trend]])^3</f>
        <v>2.16</v>
      </c>
      <c r="J1555" s="55">
        <f>Table1[[#This Row],[APU
(units)]]*(1+Table1[[#This Row],[APU Trend]])^4</f>
        <v>1.2959999999999998</v>
      </c>
      <c r="K1555" s="55">
        <f>Table1[[#This Row],[APU
(units)]]*(1+Table1[[#This Row],[APU Trend]])^5</f>
        <v>0.77759999999999996</v>
      </c>
      <c r="L1555" s="55">
        <f>Table1[[#This Row],[APU
(units)]]*(1+Table1[[#This Row],[APU Trend]])^6</f>
        <v>0.46655999999999997</v>
      </c>
      <c r="M1555" s="55">
        <f>Table1[[#This Row],[APU
(units)]]*(1+Table1[[#This Row],[APU Trend]])^7</f>
        <v>0.27993599999999996</v>
      </c>
      <c r="N1555" s="55">
        <f>Table1[[#This Row],[APU
(units)]]*(1+Table1[[#This Row],[APU Trend]])^8</f>
        <v>0.16796159999999999</v>
      </c>
      <c r="O1555" s="55">
        <f>Table1[[#This Row],[APU
(units)]]*(1+Table1[[#This Row],[APU Trend]])^9</f>
        <v>0.10077695999999998</v>
      </c>
      <c r="P1555" s="55">
        <f>Table1[[#This Row],[APU
(units)]]*(1+Table1[[#This Row],[APU Trend]])^10</f>
        <v>6.046617599999999E-2</v>
      </c>
      <c r="Q1555" s="55">
        <f>Table1[[#This Row],[APU
(units)]]*(1+Table1[[#This Row],[APU Trend]])^11</f>
        <v>3.6279705599999997E-2</v>
      </c>
      <c r="R1555" s="55">
        <f>SUM(Table1[[#This Row],[Oct]:[September]])</f>
        <v>24.945580441600001</v>
      </c>
      <c r="S1555" s="55">
        <f>Table1[[#This Row],[On-Hand Stock ($)]]*Table1[[#This Row],[APU Trend]]</f>
        <v>-4.1227875686124369</v>
      </c>
      <c r="T1555" s="87">
        <v>-0.4</v>
      </c>
      <c r="U1555" s="87" t="b">
        <f>IF(AND(Table1[[#This Row],[INVENTROY SIZING]]&lt;0,Table1[[#This Row],[Lead Time (days)]]&lt;30),TRUE,FALSE)</f>
        <v>1</v>
      </c>
      <c r="V1555" s="28">
        <v>0.7</v>
      </c>
      <c r="W1555" s="28">
        <f>1.65+SQRT((30)*Table1[[#This Row],[Demand variability (COV)]])+(V1555*Table1[[#This Row],[APU
(units)]])^2</f>
        <v>55.548979485566356</v>
      </c>
      <c r="X1555" s="28">
        <f>(Table1[[#This Row],[INVENTORY IN UNITS ON HAND]]-W1555)*Table1[[#This Row],[Std. Price ($)]]</f>
        <v>-271.03031744976283</v>
      </c>
      <c r="Y1555" s="28">
        <v>0.8</v>
      </c>
      <c r="Z1555" s="28">
        <v>5</v>
      </c>
    </row>
    <row r="1556" spans="1:26" x14ac:dyDescent="0.15">
      <c r="A1556" s="31">
        <v>32876.003563779457</v>
      </c>
      <c r="B1556" s="32">
        <v>7.4629390000000004</v>
      </c>
      <c r="C1556" s="32">
        <v>6208.0368688514518</v>
      </c>
      <c r="D1556" s="32">
        <f>C1556/Table1[[#This Row],[Std. Price ($)]]</f>
        <v>831.84880230850763</v>
      </c>
      <c r="E1556" s="28">
        <v>752</v>
      </c>
      <c r="F1556" s="28">
        <f>Table1[[#This Row],[APU
(units)]]*(1+Table1[[#This Row],[APU Trend]])^0</f>
        <v>752</v>
      </c>
      <c r="G1556" s="28">
        <f>Table1[[#This Row],[APU
(units)]]*(1+Table1[[#This Row],[APU Trend]])^1</f>
        <v>902.4</v>
      </c>
      <c r="H1556" s="28">
        <f>Table1[[#This Row],[APU
(units)]]*(1+Table1[[#This Row],[APU Trend]])^2</f>
        <v>1082.8799999999999</v>
      </c>
      <c r="I1556" s="55">
        <f>Table1[[#This Row],[APU
(units)]]*(1+Table1[[#This Row],[APU Trend]])^3</f>
        <v>1299.4559999999999</v>
      </c>
      <c r="J1556" s="55">
        <f>Table1[[#This Row],[APU
(units)]]*(1+Table1[[#This Row],[APU Trend]])^4</f>
        <v>1559.3471999999999</v>
      </c>
      <c r="K1556" s="55">
        <f>Table1[[#This Row],[APU
(units)]]*(1+Table1[[#This Row],[APU Trend]])^5</f>
        <v>1871.2166399999999</v>
      </c>
      <c r="L1556" s="55">
        <f>Table1[[#This Row],[APU
(units)]]*(1+Table1[[#This Row],[APU Trend]])^6</f>
        <v>2245.4599679999997</v>
      </c>
      <c r="M1556" s="55">
        <f>Table1[[#This Row],[APU
(units)]]*(1+Table1[[#This Row],[APU Trend]])^7</f>
        <v>2694.5519615999997</v>
      </c>
      <c r="N1556" s="55">
        <f>Table1[[#This Row],[APU
(units)]]*(1+Table1[[#This Row],[APU Trend]])^8</f>
        <v>3233.4623539199997</v>
      </c>
      <c r="O1556" s="55">
        <f>Table1[[#This Row],[APU
(units)]]*(1+Table1[[#This Row],[APU Trend]])^9</f>
        <v>3880.1548247039996</v>
      </c>
      <c r="P1556" s="55">
        <f>Table1[[#This Row],[APU
(units)]]*(1+Table1[[#This Row],[APU Trend]])^10</f>
        <v>4656.1857896447991</v>
      </c>
      <c r="Q1556" s="55">
        <f>Table1[[#This Row],[APU
(units)]]*(1+Table1[[#This Row],[APU Trend]])^11</f>
        <v>5587.4229475737593</v>
      </c>
      <c r="R1556" s="55">
        <f>SUM(Table1[[#This Row],[Oct]:[September]])</f>
        <v>29764.537685442556</v>
      </c>
      <c r="S1556" s="55">
        <f>Table1[[#This Row],[On-Hand Stock ($)]]*Table1[[#This Row],[APU Trend]]</f>
        <v>1241.6073737702905</v>
      </c>
      <c r="T1556" s="87">
        <v>0.2</v>
      </c>
      <c r="U1556" s="87" t="b">
        <f>IF(AND(Table1[[#This Row],[INVENTROY SIZING]]&lt;0,Table1[[#This Row],[Lead Time (days)]]&lt;30),TRUE,FALSE)</f>
        <v>0</v>
      </c>
      <c r="V1556" s="28">
        <v>0.77</v>
      </c>
      <c r="W1556" s="28">
        <f>1.65+SQRT((30)*Table1[[#This Row],[Demand variability (COV)]])+(V1556*Table1[[#This Row],[APU
(units)]])^2</f>
        <v>335299.15982850152</v>
      </c>
      <c r="X1556" s="28">
        <f>(Table1[[#This Row],[INVENTORY IN UNITS ON HAND]]-W1556)*Table1[[#This Row],[Std. Price ($)]]</f>
        <v>-2496109.1396825062</v>
      </c>
      <c r="Y1556" s="28">
        <v>3.46</v>
      </c>
      <c r="Z1556" s="28">
        <v>8</v>
      </c>
    </row>
    <row r="1557" spans="1:26" x14ac:dyDescent="0.15">
      <c r="A1557" s="31">
        <v>70982.747138129125</v>
      </c>
      <c r="B1557" s="32">
        <v>10.589788</v>
      </c>
      <c r="C1557" s="32">
        <v>1396.7416844366394</v>
      </c>
      <c r="D1557" s="32">
        <f>C1557/Table1[[#This Row],[Std. Price ($)]]</f>
        <v>131.89515072791252</v>
      </c>
      <c r="E1557" s="28">
        <v>284</v>
      </c>
      <c r="F1557" s="28">
        <f>Table1[[#This Row],[APU
(units)]]*(1+Table1[[#This Row],[APU Trend]])^0</f>
        <v>284</v>
      </c>
      <c r="G1557" s="28">
        <f>Table1[[#This Row],[APU
(units)]]*(1+Table1[[#This Row],[APU Trend]])^1</f>
        <v>624.80000000000007</v>
      </c>
      <c r="H1557" s="28">
        <f>Table1[[#This Row],[APU
(units)]]*(1+Table1[[#This Row],[APU Trend]])^2</f>
        <v>1374.5600000000002</v>
      </c>
      <c r="I1557" s="55">
        <f>Table1[[#This Row],[APU
(units)]]*(1+Table1[[#This Row],[APU Trend]])^3</f>
        <v>3024.0320000000011</v>
      </c>
      <c r="J1557" s="55">
        <f>Table1[[#This Row],[APU
(units)]]*(1+Table1[[#This Row],[APU Trend]])^4</f>
        <v>6652.8704000000016</v>
      </c>
      <c r="K1557" s="55">
        <f>Table1[[#This Row],[APU
(units)]]*(1+Table1[[#This Row],[APU Trend]])^5</f>
        <v>14636.314880000005</v>
      </c>
      <c r="L1557" s="55">
        <f>Table1[[#This Row],[APU
(units)]]*(1+Table1[[#This Row],[APU Trend]])^6</f>
        <v>32199.892736000016</v>
      </c>
      <c r="M1557" s="55">
        <f>Table1[[#This Row],[APU
(units)]]*(1+Table1[[#This Row],[APU Trend]])^7</f>
        <v>70839.76401920004</v>
      </c>
      <c r="N1557" s="55">
        <f>Table1[[#This Row],[APU
(units)]]*(1+Table1[[#This Row],[APU Trend]])^8</f>
        <v>155847.48084224007</v>
      </c>
      <c r="O1557" s="55">
        <f>Table1[[#This Row],[APU
(units)]]*(1+Table1[[#This Row],[APU Trend]])^9</f>
        <v>342864.4578529282</v>
      </c>
      <c r="P1557" s="55">
        <f>Table1[[#This Row],[APU
(units)]]*(1+Table1[[#This Row],[APU Trend]])^10</f>
        <v>754301.80727644218</v>
      </c>
      <c r="Q1557" s="55">
        <f>Table1[[#This Row],[APU
(units)]]*(1+Table1[[#This Row],[APU Trend]])^11</f>
        <v>1659463.9760081728</v>
      </c>
      <c r="R1557" s="55">
        <f>SUM(Table1[[#This Row],[Oct]:[September]])</f>
        <v>3042113.9560149834</v>
      </c>
      <c r="S1557" s="55">
        <f>Table1[[#This Row],[On-Hand Stock ($)]]*Table1[[#This Row],[APU Trend]]</f>
        <v>1676.0900213239672</v>
      </c>
      <c r="T1557" s="87">
        <v>1.2</v>
      </c>
      <c r="U1557" s="87" t="b">
        <f>IF(AND(Table1[[#This Row],[INVENTROY SIZING]]&lt;0,Table1[[#This Row],[Lead Time (days)]]&lt;30),TRUE,FALSE)</f>
        <v>0</v>
      </c>
      <c r="V1557" s="28">
        <v>0.77</v>
      </c>
      <c r="W1557" s="28">
        <f>1.65+SQRT((30)*Table1[[#This Row],[Demand variability (COV)]])+(V1557*Table1[[#This Row],[APU
(units)]])^2</f>
        <v>47828.491552481501</v>
      </c>
      <c r="X1557" s="28">
        <f>(Table1[[#This Row],[INVENTORY IN UNITS ON HAND]]-W1557)*Table1[[#This Row],[Std. Price ($)]]</f>
        <v>-505096.84421613335</v>
      </c>
      <c r="Y1557" s="28">
        <v>1.1599999999999999</v>
      </c>
      <c r="Z1557" s="28">
        <v>8</v>
      </c>
    </row>
    <row r="1558" spans="1:26" x14ac:dyDescent="0.15">
      <c r="A1558" s="31">
        <v>76619.944586819547</v>
      </c>
      <c r="B1558" s="32">
        <v>28.094308000000002</v>
      </c>
      <c r="C1558" s="32">
        <v>84.452131772900358</v>
      </c>
      <c r="D1558" s="32">
        <f>C1558/Table1[[#This Row],[Std. Price ($)]]</f>
        <v>3.0060228489308352</v>
      </c>
      <c r="E1558" s="28">
        <v>26</v>
      </c>
      <c r="F1558" s="28">
        <f>Table1[[#This Row],[APU
(units)]]*(1+Table1[[#This Row],[APU Trend]])^0</f>
        <v>26</v>
      </c>
      <c r="G1558" s="28">
        <f>Table1[[#This Row],[APU
(units)]]*(1+Table1[[#This Row],[APU Trend]])^1</f>
        <v>41.6</v>
      </c>
      <c r="H1558" s="28">
        <f>Table1[[#This Row],[APU
(units)]]*(1+Table1[[#This Row],[APU Trend]])^2</f>
        <v>66.560000000000016</v>
      </c>
      <c r="I1558" s="55">
        <f>Table1[[#This Row],[APU
(units)]]*(1+Table1[[#This Row],[APU Trend]])^3</f>
        <v>106.49600000000002</v>
      </c>
      <c r="J1558" s="55">
        <f>Table1[[#This Row],[APU
(units)]]*(1+Table1[[#This Row],[APU Trend]])^4</f>
        <v>170.39360000000008</v>
      </c>
      <c r="K1558" s="55">
        <f>Table1[[#This Row],[APU
(units)]]*(1+Table1[[#This Row],[APU Trend]])^5</f>
        <v>272.62976000000015</v>
      </c>
      <c r="L1558" s="55">
        <f>Table1[[#This Row],[APU
(units)]]*(1+Table1[[#This Row],[APU Trend]])^6</f>
        <v>436.20761600000026</v>
      </c>
      <c r="M1558" s="55">
        <f>Table1[[#This Row],[APU
(units)]]*(1+Table1[[#This Row],[APU Trend]])^7</f>
        <v>697.93218560000048</v>
      </c>
      <c r="N1558" s="55">
        <f>Table1[[#This Row],[APU
(units)]]*(1+Table1[[#This Row],[APU Trend]])^8</f>
        <v>1116.6914969600009</v>
      </c>
      <c r="O1558" s="55">
        <f>Table1[[#This Row],[APU
(units)]]*(1+Table1[[#This Row],[APU Trend]])^9</f>
        <v>1786.7063951360017</v>
      </c>
      <c r="P1558" s="55">
        <f>Table1[[#This Row],[APU
(units)]]*(1+Table1[[#This Row],[APU Trend]])^10</f>
        <v>2858.7302322176029</v>
      </c>
      <c r="Q1558" s="55">
        <f>Table1[[#This Row],[APU
(units)]]*(1+Table1[[#This Row],[APU Trend]])^11</f>
        <v>4573.9683715481651</v>
      </c>
      <c r="R1558" s="55">
        <f>SUM(Table1[[#This Row],[Oct]:[September]])</f>
        <v>12153.915657461772</v>
      </c>
      <c r="S1558" s="55">
        <f>Table1[[#This Row],[On-Hand Stock ($)]]*Table1[[#This Row],[APU Trend]]</f>
        <v>50.671279063740215</v>
      </c>
      <c r="T1558" s="87">
        <v>0.6</v>
      </c>
      <c r="U1558" s="87" t="b">
        <f>IF(AND(Table1[[#This Row],[INVENTROY SIZING]]&lt;0,Table1[[#This Row],[Lead Time (days)]]&lt;30),TRUE,FALSE)</f>
        <v>0</v>
      </c>
      <c r="V1558" s="28">
        <v>0.77</v>
      </c>
      <c r="W1558" s="28">
        <f>1.65+SQRT((30)*Table1[[#This Row],[Demand variability (COV)]])+(V1558*Table1[[#This Row],[APU
(units)]])^2</f>
        <v>405.18901278752583</v>
      </c>
      <c r="X1558" s="28">
        <f>(Table1[[#This Row],[INVENTORY IN UNITS ON HAND]]-W1558)*Table1[[#This Row],[Std. Price ($)]]</f>
        <v>-11299.052791695789</v>
      </c>
      <c r="Y1558" s="28">
        <v>0.25</v>
      </c>
      <c r="Z1558" s="28">
        <v>8</v>
      </c>
    </row>
    <row r="1559" spans="1:26" x14ac:dyDescent="0.15">
      <c r="A1559" s="31">
        <v>75977.313242472039</v>
      </c>
      <c r="B1559" s="32">
        <v>34.957142000000005</v>
      </c>
      <c r="C1559" s="32">
        <v>39.627936248354544</v>
      </c>
      <c r="D1559" s="32">
        <f>C1559/Table1[[#This Row],[Std. Price ($)]]</f>
        <v>1.1336148775650634</v>
      </c>
      <c r="E1559" s="28">
        <v>10</v>
      </c>
      <c r="F1559" s="28">
        <f>Table1[[#This Row],[APU
(units)]]*(1+Table1[[#This Row],[APU Trend]])^0</f>
        <v>10</v>
      </c>
      <c r="G1559" s="28">
        <f>Table1[[#This Row],[APU
(units)]]*(1+Table1[[#This Row],[APU Trend]])^1</f>
        <v>6</v>
      </c>
      <c r="H1559" s="28">
        <f>Table1[[#This Row],[APU
(units)]]*(1+Table1[[#This Row],[APU Trend]])^2</f>
        <v>3.5999999999999996</v>
      </c>
      <c r="I1559" s="55">
        <f>Table1[[#This Row],[APU
(units)]]*(1+Table1[[#This Row],[APU Trend]])^3</f>
        <v>2.16</v>
      </c>
      <c r="J1559" s="55">
        <f>Table1[[#This Row],[APU
(units)]]*(1+Table1[[#This Row],[APU Trend]])^4</f>
        <v>1.2959999999999998</v>
      </c>
      <c r="K1559" s="55">
        <f>Table1[[#This Row],[APU
(units)]]*(1+Table1[[#This Row],[APU Trend]])^5</f>
        <v>0.77759999999999996</v>
      </c>
      <c r="L1559" s="55">
        <f>Table1[[#This Row],[APU
(units)]]*(1+Table1[[#This Row],[APU Trend]])^6</f>
        <v>0.46655999999999997</v>
      </c>
      <c r="M1559" s="55">
        <f>Table1[[#This Row],[APU
(units)]]*(1+Table1[[#This Row],[APU Trend]])^7</f>
        <v>0.27993599999999996</v>
      </c>
      <c r="N1559" s="55">
        <f>Table1[[#This Row],[APU
(units)]]*(1+Table1[[#This Row],[APU Trend]])^8</f>
        <v>0.16796159999999999</v>
      </c>
      <c r="O1559" s="55">
        <f>Table1[[#This Row],[APU
(units)]]*(1+Table1[[#This Row],[APU Trend]])^9</f>
        <v>0.10077695999999998</v>
      </c>
      <c r="P1559" s="55">
        <f>Table1[[#This Row],[APU
(units)]]*(1+Table1[[#This Row],[APU Trend]])^10</f>
        <v>6.046617599999999E-2</v>
      </c>
      <c r="Q1559" s="55">
        <f>Table1[[#This Row],[APU
(units)]]*(1+Table1[[#This Row],[APU Trend]])^11</f>
        <v>3.6279705599999997E-2</v>
      </c>
      <c r="R1559" s="55">
        <f>SUM(Table1[[#This Row],[Oct]:[September]])</f>
        <v>24.945580441600001</v>
      </c>
      <c r="S1559" s="55">
        <f>Table1[[#This Row],[On-Hand Stock ($)]]*Table1[[#This Row],[APU Trend]]</f>
        <v>-15.851174499341818</v>
      </c>
      <c r="T1559" s="87">
        <v>-0.4</v>
      </c>
      <c r="U1559" s="87" t="b">
        <f>IF(AND(Table1[[#This Row],[INVENTROY SIZING]]&lt;0,Table1[[#This Row],[Lead Time (days)]]&lt;30),TRUE,FALSE)</f>
        <v>1</v>
      </c>
      <c r="V1559" s="28">
        <v>0.77</v>
      </c>
      <c r="W1559" s="28">
        <f>1.65+SQRT((30)*Table1[[#This Row],[Demand variability (COV)]])+(V1559*Table1[[#This Row],[APU
(units)]])^2</f>
        <v>63.678612787525836</v>
      </c>
      <c r="X1559" s="28">
        <f>(Table1[[#This Row],[INVENTORY IN UNITS ON HAND]]-W1559)*Table1[[#This Row],[Std. Price ($)]]</f>
        <v>-2186.3943733282022</v>
      </c>
      <c r="Y1559" s="28">
        <v>0.25</v>
      </c>
      <c r="Z1559" s="28">
        <v>8</v>
      </c>
    </row>
    <row r="1560" spans="1:26" x14ac:dyDescent="0.15">
      <c r="A1560" s="31">
        <v>13566.638197773795</v>
      </c>
      <c r="B1560" s="32">
        <v>8.7685180000000003</v>
      </c>
      <c r="C1560" s="32">
        <v>425.13481028972018</v>
      </c>
      <c r="D1560" s="32">
        <f>C1560/Table1[[#This Row],[Std. Price ($)]]</f>
        <v>48.484226215846299</v>
      </c>
      <c r="E1560" s="28">
        <v>138</v>
      </c>
      <c r="F1560" s="28">
        <f>Table1[[#This Row],[APU
(units)]]*(1+Table1[[#This Row],[APU Trend]])^0</f>
        <v>138</v>
      </c>
      <c r="G1560" s="28">
        <f>Table1[[#This Row],[APU
(units)]]*(1+Table1[[#This Row],[APU Trend]])^1</f>
        <v>82.8</v>
      </c>
      <c r="H1560" s="28">
        <f>Table1[[#This Row],[APU
(units)]]*(1+Table1[[#This Row],[APU Trend]])^2</f>
        <v>49.68</v>
      </c>
      <c r="I1560" s="55">
        <f>Table1[[#This Row],[APU
(units)]]*(1+Table1[[#This Row],[APU Trend]])^3</f>
        <v>29.808</v>
      </c>
      <c r="J1560" s="55">
        <f>Table1[[#This Row],[APU
(units)]]*(1+Table1[[#This Row],[APU Trend]])^4</f>
        <v>17.884799999999998</v>
      </c>
      <c r="K1560" s="55">
        <f>Table1[[#This Row],[APU
(units)]]*(1+Table1[[#This Row],[APU Trend]])^5</f>
        <v>10.730879999999999</v>
      </c>
      <c r="L1560" s="55">
        <f>Table1[[#This Row],[APU
(units)]]*(1+Table1[[#This Row],[APU Trend]])^6</f>
        <v>6.4385279999999998</v>
      </c>
      <c r="M1560" s="55">
        <f>Table1[[#This Row],[APU
(units)]]*(1+Table1[[#This Row],[APU Trend]])^7</f>
        <v>3.8631167999999998</v>
      </c>
      <c r="N1560" s="55">
        <f>Table1[[#This Row],[APU
(units)]]*(1+Table1[[#This Row],[APU Trend]])^8</f>
        <v>2.3178700799999996</v>
      </c>
      <c r="O1560" s="55">
        <f>Table1[[#This Row],[APU
(units)]]*(1+Table1[[#This Row],[APU Trend]])^9</f>
        <v>1.3907220479999998</v>
      </c>
      <c r="P1560" s="55">
        <f>Table1[[#This Row],[APU
(units)]]*(1+Table1[[#This Row],[APU Trend]])^10</f>
        <v>0.83443322879999993</v>
      </c>
      <c r="Q1560" s="55">
        <f>Table1[[#This Row],[APU
(units)]]*(1+Table1[[#This Row],[APU Trend]])^11</f>
        <v>0.50065993727999991</v>
      </c>
      <c r="R1560" s="55">
        <f>SUM(Table1[[#This Row],[Oct]:[September]])</f>
        <v>344.24901009407995</v>
      </c>
      <c r="S1560" s="55">
        <f>Table1[[#This Row],[On-Hand Stock ($)]]*Table1[[#This Row],[APU Trend]]</f>
        <v>-170.05392411588809</v>
      </c>
      <c r="T1560" s="87">
        <v>-0.4</v>
      </c>
      <c r="U1560" s="87" t="b">
        <f>IF(AND(Table1[[#This Row],[INVENTROY SIZING]]&lt;0,Table1[[#This Row],[Lead Time (days)]]&lt;30),TRUE,FALSE)</f>
        <v>1</v>
      </c>
      <c r="V1560" s="28">
        <v>0.77</v>
      </c>
      <c r="W1560" s="28">
        <f>1.65+SQRT((30)*Table1[[#This Row],[Demand variability (COV)]])+(V1560*Table1[[#This Row],[APU
(units)]])^2</f>
        <v>11298.314825575053</v>
      </c>
      <c r="X1560" s="28">
        <f>(Table1[[#This Row],[INVENTORY IN UNITS ON HAND]]-W1560)*Table1[[#This Row],[Std. Price ($)]]</f>
        <v>-98644.342107432007</v>
      </c>
      <c r="Y1560" s="28">
        <v>1</v>
      </c>
      <c r="Z1560" s="28">
        <v>8</v>
      </c>
    </row>
    <row r="1561" spans="1:26" x14ac:dyDescent="0.15">
      <c r="A1561" s="31">
        <v>38621.460532843754</v>
      </c>
      <c r="B1561" s="32">
        <v>11.995324000000002</v>
      </c>
      <c r="C1561" s="32">
        <v>275.15730054579336</v>
      </c>
      <c r="D1561" s="32">
        <f>C1561/Table1[[#This Row],[Std. Price ($)]]</f>
        <v>22.938713497508971</v>
      </c>
      <c r="E1561" s="28">
        <v>50</v>
      </c>
      <c r="F1561" s="28">
        <f>Table1[[#This Row],[APU
(units)]]*(1+Table1[[#This Row],[APU Trend]])^0</f>
        <v>50</v>
      </c>
      <c r="G1561" s="28">
        <f>Table1[[#This Row],[APU
(units)]]*(1+Table1[[#This Row],[APU Trend]])^1</f>
        <v>30</v>
      </c>
      <c r="H1561" s="28">
        <f>Table1[[#This Row],[APU
(units)]]*(1+Table1[[#This Row],[APU Trend]])^2</f>
        <v>18</v>
      </c>
      <c r="I1561" s="55">
        <f>Table1[[#This Row],[APU
(units)]]*(1+Table1[[#This Row],[APU Trend]])^3</f>
        <v>10.8</v>
      </c>
      <c r="J1561" s="55">
        <f>Table1[[#This Row],[APU
(units)]]*(1+Table1[[#This Row],[APU Trend]])^4</f>
        <v>6.4799999999999995</v>
      </c>
      <c r="K1561" s="55">
        <f>Table1[[#This Row],[APU
(units)]]*(1+Table1[[#This Row],[APU Trend]])^5</f>
        <v>3.8879999999999999</v>
      </c>
      <c r="L1561" s="55">
        <f>Table1[[#This Row],[APU
(units)]]*(1+Table1[[#This Row],[APU Trend]])^6</f>
        <v>2.3327999999999998</v>
      </c>
      <c r="M1561" s="55">
        <f>Table1[[#This Row],[APU
(units)]]*(1+Table1[[#This Row],[APU Trend]])^7</f>
        <v>1.3996799999999998</v>
      </c>
      <c r="N1561" s="55">
        <f>Table1[[#This Row],[APU
(units)]]*(1+Table1[[#This Row],[APU Trend]])^8</f>
        <v>0.83980799999999989</v>
      </c>
      <c r="O1561" s="55">
        <f>Table1[[#This Row],[APU
(units)]]*(1+Table1[[#This Row],[APU Trend]])^9</f>
        <v>0.50388479999999991</v>
      </c>
      <c r="P1561" s="55">
        <f>Table1[[#This Row],[APU
(units)]]*(1+Table1[[#This Row],[APU Trend]])^10</f>
        <v>0.30233087999999997</v>
      </c>
      <c r="Q1561" s="55">
        <f>Table1[[#This Row],[APU
(units)]]*(1+Table1[[#This Row],[APU Trend]])^11</f>
        <v>0.18139852799999998</v>
      </c>
      <c r="R1561" s="55">
        <f>SUM(Table1[[#This Row],[Oct]:[September]])</f>
        <v>124.72790220800002</v>
      </c>
      <c r="S1561" s="55">
        <f>Table1[[#This Row],[On-Hand Stock ($)]]*Table1[[#This Row],[APU Trend]]</f>
        <v>-110.06292021831734</v>
      </c>
      <c r="T1561" s="87">
        <v>-0.4</v>
      </c>
      <c r="U1561" s="87" t="b">
        <f>IF(AND(Table1[[#This Row],[INVENTROY SIZING]]&lt;0,Table1[[#This Row],[Lead Time (days)]]&lt;30),TRUE,FALSE)</f>
        <v>1</v>
      </c>
      <c r="V1561" s="28">
        <v>0.77</v>
      </c>
      <c r="W1561" s="28">
        <f>1.65+SQRT((30)*Table1[[#This Row],[Demand variability (COV)]])+(V1561*Table1[[#This Row],[APU
(units)]])^2</f>
        <v>1490.3575537163852</v>
      </c>
      <c r="X1561" s="28">
        <f>(Table1[[#This Row],[INVENTORY IN UNITS ON HAND]]-W1561)*Table1[[#This Row],[Std. Price ($)]]</f>
        <v>-17602.164432129652</v>
      </c>
      <c r="Y1561" s="28">
        <v>1.39</v>
      </c>
      <c r="Z1561" s="28">
        <v>8</v>
      </c>
    </row>
    <row r="1562" spans="1:26" x14ac:dyDescent="0.15">
      <c r="A1562" s="31">
        <v>32339.823667948433</v>
      </c>
      <c r="B1562" s="32">
        <v>16.697582000000001</v>
      </c>
      <c r="C1562" s="32">
        <v>107.28569273083129</v>
      </c>
      <c r="D1562" s="32">
        <f>C1562/Table1[[#This Row],[Std. Price ($)]]</f>
        <v>6.4252232886672624</v>
      </c>
      <c r="E1562" s="28">
        <v>10</v>
      </c>
      <c r="F1562" s="28">
        <f>Table1[[#This Row],[APU
(units)]]*(1+Table1[[#This Row],[APU Trend]])^0</f>
        <v>10</v>
      </c>
      <c r="G1562" s="28">
        <f>Table1[[#This Row],[APU
(units)]]*(1+Table1[[#This Row],[APU Trend]])^1</f>
        <v>25</v>
      </c>
      <c r="H1562" s="28">
        <f>Table1[[#This Row],[APU
(units)]]*(1+Table1[[#This Row],[APU Trend]])^2</f>
        <v>62.5</v>
      </c>
      <c r="I1562" s="55">
        <f>Table1[[#This Row],[APU
(units)]]*(1+Table1[[#This Row],[APU Trend]])^3</f>
        <v>156.25</v>
      </c>
      <c r="J1562" s="55">
        <f>Table1[[#This Row],[APU
(units)]]*(1+Table1[[#This Row],[APU Trend]])^4</f>
        <v>390.625</v>
      </c>
      <c r="K1562" s="55">
        <f>Table1[[#This Row],[APU
(units)]]*(1+Table1[[#This Row],[APU Trend]])^5</f>
        <v>976.5625</v>
      </c>
      <c r="L1562" s="55">
        <f>Table1[[#This Row],[APU
(units)]]*(1+Table1[[#This Row],[APU Trend]])^6</f>
        <v>2441.40625</v>
      </c>
      <c r="M1562" s="55">
        <f>Table1[[#This Row],[APU
(units)]]*(1+Table1[[#This Row],[APU Trend]])^7</f>
        <v>6103.515625</v>
      </c>
      <c r="N1562" s="55">
        <f>Table1[[#This Row],[APU
(units)]]*(1+Table1[[#This Row],[APU Trend]])^8</f>
        <v>15258.7890625</v>
      </c>
      <c r="O1562" s="55">
        <f>Table1[[#This Row],[APU
(units)]]*(1+Table1[[#This Row],[APU Trend]])^9</f>
        <v>38146.97265625</v>
      </c>
      <c r="P1562" s="55">
        <f>Table1[[#This Row],[APU
(units)]]*(1+Table1[[#This Row],[APU Trend]])^10</f>
        <v>95367.431640625</v>
      </c>
      <c r="Q1562" s="55">
        <f>Table1[[#This Row],[APU
(units)]]*(1+Table1[[#This Row],[APU Trend]])^11</f>
        <v>238418.5791015625</v>
      </c>
      <c r="R1562" s="55">
        <f>SUM(Table1[[#This Row],[Oct]:[September]])</f>
        <v>397357.6318359375</v>
      </c>
      <c r="S1562" s="55">
        <f>Table1[[#This Row],[On-Hand Stock ($)]]*Table1[[#This Row],[APU Trend]]</f>
        <v>160.92853909624694</v>
      </c>
      <c r="T1562" s="87">
        <v>1.5</v>
      </c>
      <c r="U1562" s="87" t="b">
        <f>IF(AND(Table1[[#This Row],[INVENTROY SIZING]]&lt;0,Table1[[#This Row],[Lead Time (days)]]&lt;30),TRUE,FALSE)</f>
        <v>0</v>
      </c>
      <c r="V1562" s="28">
        <v>0.77</v>
      </c>
      <c r="W1562" s="28">
        <f>1.65+SQRT((30)*Table1[[#This Row],[Demand variability (COV)]])+(V1562*Table1[[#This Row],[APU
(units)]])^2</f>
        <v>68.724600182411436</v>
      </c>
      <c r="X1562" s="28">
        <f>(Table1[[#This Row],[INVENTORY IN UNITS ON HAND]]-W1562)*Table1[[#This Row],[Std. Price ($)]]</f>
        <v>-1040.2489542321987</v>
      </c>
      <c r="Y1562" s="28">
        <v>2.02</v>
      </c>
      <c r="Z1562" s="28">
        <v>8</v>
      </c>
    </row>
    <row r="1563" spans="1:26" x14ac:dyDescent="0.15">
      <c r="A1563" s="31">
        <v>1912.4929788560175</v>
      </c>
      <c r="B1563" s="32">
        <v>9.7811559999999993</v>
      </c>
      <c r="C1563" s="32">
        <v>145.24970468010204</v>
      </c>
      <c r="D1563" s="32">
        <f>C1563/Table1[[#This Row],[Std. Price ($)]]</f>
        <v>14.849952774508663</v>
      </c>
      <c r="E1563" s="28">
        <v>50</v>
      </c>
      <c r="F1563" s="28">
        <f>Table1[[#This Row],[APU
(units)]]*(1+Table1[[#This Row],[APU Trend]])^0</f>
        <v>50</v>
      </c>
      <c r="G1563" s="28">
        <f>Table1[[#This Row],[APU
(units)]]*(1+Table1[[#This Row],[APU Trend]])^1</f>
        <v>125</v>
      </c>
      <c r="H1563" s="28">
        <f>Table1[[#This Row],[APU
(units)]]*(1+Table1[[#This Row],[APU Trend]])^2</f>
        <v>312.5</v>
      </c>
      <c r="I1563" s="55">
        <f>Table1[[#This Row],[APU
(units)]]*(1+Table1[[#This Row],[APU Trend]])^3</f>
        <v>781.25</v>
      </c>
      <c r="J1563" s="55">
        <f>Table1[[#This Row],[APU
(units)]]*(1+Table1[[#This Row],[APU Trend]])^4</f>
        <v>1953.125</v>
      </c>
      <c r="K1563" s="55">
        <f>Table1[[#This Row],[APU
(units)]]*(1+Table1[[#This Row],[APU Trend]])^5</f>
        <v>4882.8125</v>
      </c>
      <c r="L1563" s="55">
        <f>Table1[[#This Row],[APU
(units)]]*(1+Table1[[#This Row],[APU Trend]])^6</f>
        <v>12207.03125</v>
      </c>
      <c r="M1563" s="55">
        <f>Table1[[#This Row],[APU
(units)]]*(1+Table1[[#This Row],[APU Trend]])^7</f>
        <v>30517.578125</v>
      </c>
      <c r="N1563" s="55">
        <f>Table1[[#This Row],[APU
(units)]]*(1+Table1[[#This Row],[APU Trend]])^8</f>
        <v>76293.9453125</v>
      </c>
      <c r="O1563" s="55">
        <f>Table1[[#This Row],[APU
(units)]]*(1+Table1[[#This Row],[APU Trend]])^9</f>
        <v>190734.86328125</v>
      </c>
      <c r="P1563" s="55">
        <f>Table1[[#This Row],[APU
(units)]]*(1+Table1[[#This Row],[APU Trend]])^10</f>
        <v>476837.158203125</v>
      </c>
      <c r="Q1563" s="55">
        <f>Table1[[#This Row],[APU
(units)]]*(1+Table1[[#This Row],[APU Trend]])^11</f>
        <v>1192092.8955078125</v>
      </c>
      <c r="R1563" s="55">
        <f>SUM(Table1[[#This Row],[Oct]:[September]])</f>
        <v>1986788.1591796875</v>
      </c>
      <c r="S1563" s="55">
        <f>Table1[[#This Row],[On-Hand Stock ($)]]*Table1[[#This Row],[APU Trend]]</f>
        <v>217.87455702015308</v>
      </c>
      <c r="T1563" s="87">
        <v>1.5</v>
      </c>
      <c r="U1563" s="87" t="b">
        <f>IF(AND(Table1[[#This Row],[INVENTROY SIZING]]&lt;0,Table1[[#This Row],[Lead Time (days)]]&lt;30),TRUE,FALSE)</f>
        <v>0</v>
      </c>
      <c r="V1563" s="28">
        <v>0.77</v>
      </c>
      <c r="W1563" s="28">
        <f>1.65+SQRT((30)*Table1[[#This Row],[Demand variability (COV)]])+(V1563*Table1[[#This Row],[APU
(units)]])^2</f>
        <v>1488.8899899799499</v>
      </c>
      <c r="X1563" s="28">
        <f>(Table1[[#This Row],[INVENTORY IN UNITS ON HAND]]-W1563)*Table1[[#This Row],[Std. Price ($)]]</f>
        <v>-14417.815554152223</v>
      </c>
      <c r="Y1563" s="28">
        <v>0.83</v>
      </c>
      <c r="Z1563" s="28">
        <v>8</v>
      </c>
    </row>
    <row r="1564" spans="1:26" x14ac:dyDescent="0.15">
      <c r="A1564" s="31">
        <v>55477.949263951596</v>
      </c>
      <c r="B1564" s="32">
        <v>7.5328550000000005</v>
      </c>
      <c r="C1564" s="32">
        <v>108.49299974795903</v>
      </c>
      <c r="D1564" s="32">
        <f>C1564/Table1[[#This Row],[Std. Price ($)]]</f>
        <v>14.402640134180071</v>
      </c>
      <c r="E1564" s="28">
        <v>98</v>
      </c>
      <c r="F1564" s="28">
        <f>Table1[[#This Row],[APU
(units)]]*(1+Table1[[#This Row],[APU Trend]])^0</f>
        <v>98</v>
      </c>
      <c r="G1564" s="28">
        <f>Table1[[#This Row],[APU
(units)]]*(1+Table1[[#This Row],[APU Trend]])^1</f>
        <v>58.8</v>
      </c>
      <c r="H1564" s="28">
        <f>Table1[[#This Row],[APU
(units)]]*(1+Table1[[#This Row],[APU Trend]])^2</f>
        <v>35.28</v>
      </c>
      <c r="I1564" s="55">
        <f>Table1[[#This Row],[APU
(units)]]*(1+Table1[[#This Row],[APU Trend]])^3</f>
        <v>21.167999999999999</v>
      </c>
      <c r="J1564" s="55">
        <f>Table1[[#This Row],[APU
(units)]]*(1+Table1[[#This Row],[APU Trend]])^4</f>
        <v>12.700799999999999</v>
      </c>
      <c r="K1564" s="55">
        <f>Table1[[#This Row],[APU
(units)]]*(1+Table1[[#This Row],[APU Trend]])^5</f>
        <v>7.6204799999999997</v>
      </c>
      <c r="L1564" s="55">
        <f>Table1[[#This Row],[APU
(units)]]*(1+Table1[[#This Row],[APU Trend]])^6</f>
        <v>4.5722879999999995</v>
      </c>
      <c r="M1564" s="55">
        <f>Table1[[#This Row],[APU
(units)]]*(1+Table1[[#This Row],[APU Trend]])^7</f>
        <v>2.7433727999999995</v>
      </c>
      <c r="N1564" s="55">
        <f>Table1[[#This Row],[APU
(units)]]*(1+Table1[[#This Row],[APU Trend]])^8</f>
        <v>1.6460236799999997</v>
      </c>
      <c r="O1564" s="55">
        <f>Table1[[#This Row],[APU
(units)]]*(1+Table1[[#This Row],[APU Trend]])^9</f>
        <v>0.98761420799999988</v>
      </c>
      <c r="P1564" s="55">
        <f>Table1[[#This Row],[APU
(units)]]*(1+Table1[[#This Row],[APU Trend]])^10</f>
        <v>0.59256852479999989</v>
      </c>
      <c r="Q1564" s="55">
        <f>Table1[[#This Row],[APU
(units)]]*(1+Table1[[#This Row],[APU Trend]])^11</f>
        <v>0.35554111487999995</v>
      </c>
      <c r="R1564" s="55">
        <f>SUM(Table1[[#This Row],[Oct]:[September]])</f>
        <v>244.46668832767998</v>
      </c>
      <c r="S1564" s="55">
        <f>Table1[[#This Row],[On-Hand Stock ($)]]*Table1[[#This Row],[APU Trend]]</f>
        <v>-43.397199899183619</v>
      </c>
      <c r="T1564" s="87">
        <v>-0.4</v>
      </c>
      <c r="U1564" s="87" t="b">
        <f>IF(AND(Table1[[#This Row],[INVENTROY SIZING]]&lt;0,Table1[[#This Row],[Lead Time (days)]]&lt;30),TRUE,FALSE)</f>
        <v>1</v>
      </c>
      <c r="V1564" s="28">
        <v>0.77</v>
      </c>
      <c r="W1564" s="28">
        <f>1.65+SQRT((30)*Table1[[#This Row],[Demand variability (COV)]])+(V1564*Table1[[#This Row],[APU
(units)]])^2</f>
        <v>5698.6002127875272</v>
      </c>
      <c r="X1564" s="28">
        <f>(Table1[[#This Row],[INVENTORY IN UNITS ON HAND]]-W1564)*Table1[[#This Row],[Std. Price ($)]]</f>
        <v>-42818.236106149634</v>
      </c>
      <c r="Y1564" s="28">
        <v>0.25</v>
      </c>
      <c r="Z1564" s="28">
        <v>8</v>
      </c>
    </row>
    <row r="1565" spans="1:26" x14ac:dyDescent="0.15">
      <c r="A1565" s="31">
        <v>35251.071416667954</v>
      </c>
      <c r="B1565" s="32">
        <v>12.860485000000001</v>
      </c>
      <c r="C1565" s="32">
        <v>161.36622357728473</v>
      </c>
      <c r="D1565" s="32">
        <f>C1565/Table1[[#This Row],[Std. Price ($)]]</f>
        <v>12.547444639707191</v>
      </c>
      <c r="E1565" s="28">
        <v>50</v>
      </c>
      <c r="F1565" s="28">
        <f>Table1[[#This Row],[APU
(units)]]*(1+Table1[[#This Row],[APU Trend]])^0</f>
        <v>50</v>
      </c>
      <c r="G1565" s="28">
        <f>Table1[[#This Row],[APU
(units)]]*(1+Table1[[#This Row],[APU Trend]])^1</f>
        <v>45</v>
      </c>
      <c r="H1565" s="28">
        <f>Table1[[#This Row],[APU
(units)]]*(1+Table1[[#This Row],[APU Trend]])^2</f>
        <v>40.5</v>
      </c>
      <c r="I1565" s="55">
        <f>Table1[[#This Row],[APU
(units)]]*(1+Table1[[#This Row],[APU Trend]])^3</f>
        <v>36.450000000000003</v>
      </c>
      <c r="J1565" s="55">
        <f>Table1[[#This Row],[APU
(units)]]*(1+Table1[[#This Row],[APU Trend]])^4</f>
        <v>32.805000000000007</v>
      </c>
      <c r="K1565" s="55">
        <f>Table1[[#This Row],[APU
(units)]]*(1+Table1[[#This Row],[APU Trend]])^5</f>
        <v>29.52450000000001</v>
      </c>
      <c r="L1565" s="55">
        <f>Table1[[#This Row],[APU
(units)]]*(1+Table1[[#This Row],[APU Trend]])^6</f>
        <v>26.572050000000008</v>
      </c>
      <c r="M1565" s="55">
        <f>Table1[[#This Row],[APU
(units)]]*(1+Table1[[#This Row],[APU Trend]])^7</f>
        <v>23.914845000000007</v>
      </c>
      <c r="N1565" s="55">
        <f>Table1[[#This Row],[APU
(units)]]*(1+Table1[[#This Row],[APU Trend]])^8</f>
        <v>21.523360500000006</v>
      </c>
      <c r="O1565" s="55">
        <f>Table1[[#This Row],[APU
(units)]]*(1+Table1[[#This Row],[APU Trend]])^9</f>
        <v>19.371024450000007</v>
      </c>
      <c r="P1565" s="55">
        <f>Table1[[#This Row],[APU
(units)]]*(1+Table1[[#This Row],[APU Trend]])^10</f>
        <v>17.433922005000007</v>
      </c>
      <c r="Q1565" s="55">
        <f>Table1[[#This Row],[APU
(units)]]*(1+Table1[[#This Row],[APU Trend]])^11</f>
        <v>15.690529804500009</v>
      </c>
      <c r="R1565" s="55">
        <f>SUM(Table1[[#This Row],[Oct]:[September]])</f>
        <v>358.78523175950005</v>
      </c>
      <c r="S1565" s="55">
        <f>Table1[[#This Row],[On-Hand Stock ($)]]*Table1[[#This Row],[APU Trend]]</f>
        <v>-16.136622357728474</v>
      </c>
      <c r="T1565" s="87">
        <v>-0.1</v>
      </c>
      <c r="U1565" s="87" t="b">
        <f>IF(AND(Table1[[#This Row],[INVENTROY SIZING]]&lt;0,Table1[[#This Row],[Lead Time (days)]]&lt;30),TRUE,FALSE)</f>
        <v>1</v>
      </c>
      <c r="V1565" s="28">
        <v>0.77</v>
      </c>
      <c r="W1565" s="28">
        <f>1.65+SQRT((30)*Table1[[#This Row],[Demand variability (COV)]])+(V1565*Table1[[#This Row],[APU
(units)]])^2</f>
        <v>1488.4825756949558</v>
      </c>
      <c r="X1565" s="28">
        <f>(Table1[[#This Row],[INVENTORY IN UNITS ON HAND]]-W1565)*Table1[[#This Row],[Std. Price ($)]]</f>
        <v>-18981.24161390906</v>
      </c>
      <c r="Y1565" s="28">
        <v>0.7</v>
      </c>
      <c r="Z1565" s="28">
        <v>8</v>
      </c>
    </row>
    <row r="1566" spans="1:26" x14ac:dyDescent="0.15">
      <c r="A1566" s="31">
        <v>55482.663584857604</v>
      </c>
      <c r="B1566" s="32">
        <v>55.826100000000004</v>
      </c>
      <c r="C1566" s="32">
        <v>132.57091135876482</v>
      </c>
      <c r="D1566" s="32">
        <f>C1566/Table1[[#This Row],[Std. Price ($)]]</f>
        <v>2.3747120318052812</v>
      </c>
      <c r="E1566" s="28">
        <v>10</v>
      </c>
      <c r="F1566" s="28">
        <f>Table1[[#This Row],[APU
(units)]]*(1+Table1[[#This Row],[APU Trend]])^0</f>
        <v>10</v>
      </c>
      <c r="G1566" s="28">
        <f>Table1[[#This Row],[APU
(units)]]*(1+Table1[[#This Row],[APU Trend]])^1</f>
        <v>15</v>
      </c>
      <c r="H1566" s="28">
        <f>Table1[[#This Row],[APU
(units)]]*(1+Table1[[#This Row],[APU Trend]])^2</f>
        <v>22.5</v>
      </c>
      <c r="I1566" s="55">
        <f>Table1[[#This Row],[APU
(units)]]*(1+Table1[[#This Row],[APU Trend]])^3</f>
        <v>33.75</v>
      </c>
      <c r="J1566" s="55">
        <f>Table1[[#This Row],[APU
(units)]]*(1+Table1[[#This Row],[APU Trend]])^4</f>
        <v>50.625</v>
      </c>
      <c r="K1566" s="55">
        <f>Table1[[#This Row],[APU
(units)]]*(1+Table1[[#This Row],[APU Trend]])^5</f>
        <v>75.9375</v>
      </c>
      <c r="L1566" s="55">
        <f>Table1[[#This Row],[APU
(units)]]*(1+Table1[[#This Row],[APU Trend]])^6</f>
        <v>113.90625</v>
      </c>
      <c r="M1566" s="55">
        <f>Table1[[#This Row],[APU
(units)]]*(1+Table1[[#This Row],[APU Trend]])^7</f>
        <v>170.859375</v>
      </c>
      <c r="N1566" s="55">
        <f>Table1[[#This Row],[APU
(units)]]*(1+Table1[[#This Row],[APU Trend]])^8</f>
        <v>256.2890625</v>
      </c>
      <c r="O1566" s="55">
        <f>Table1[[#This Row],[APU
(units)]]*(1+Table1[[#This Row],[APU Trend]])^9</f>
        <v>384.43359375</v>
      </c>
      <c r="P1566" s="55">
        <f>Table1[[#This Row],[APU
(units)]]*(1+Table1[[#This Row],[APU Trend]])^10</f>
        <v>576.650390625</v>
      </c>
      <c r="Q1566" s="55">
        <f>Table1[[#This Row],[APU
(units)]]*(1+Table1[[#This Row],[APU Trend]])^11</f>
        <v>864.9755859375</v>
      </c>
      <c r="R1566" s="55">
        <f>SUM(Table1[[#This Row],[Oct]:[September]])</f>
        <v>2574.9267578125</v>
      </c>
      <c r="S1566" s="55">
        <f>Table1[[#This Row],[On-Hand Stock ($)]]*Table1[[#This Row],[APU Trend]]</f>
        <v>66.285455679382409</v>
      </c>
      <c r="T1566" s="87">
        <v>0.5</v>
      </c>
      <c r="U1566" s="87" t="b">
        <f>IF(AND(Table1[[#This Row],[INVENTROY SIZING]]&lt;0,Table1[[#This Row],[Lead Time (days)]]&lt;30),TRUE,FALSE)</f>
        <v>0</v>
      </c>
      <c r="V1566" s="28">
        <v>0.77</v>
      </c>
      <c r="W1566" s="28">
        <f>1.65+SQRT((30)*Table1[[#This Row],[Demand variability (COV)]])+(V1566*Table1[[#This Row],[APU
(units)]])^2</f>
        <v>65.587580015448907</v>
      </c>
      <c r="X1566" s="28">
        <f>(Table1[[#This Row],[INVENTORY IN UNITS ON HAND]]-W1566)*Table1[[#This Row],[Std. Price ($)]]</f>
        <v>-3528.9278893416877</v>
      </c>
      <c r="Y1566" s="28">
        <v>0.72</v>
      </c>
      <c r="Z1566" s="28">
        <v>8</v>
      </c>
    </row>
    <row r="1567" spans="1:26" x14ac:dyDescent="0.15">
      <c r="A1567" s="31">
        <v>52870.465679208144</v>
      </c>
      <c r="B1567" s="32">
        <v>18.820153000000001</v>
      </c>
      <c r="C1567" s="32">
        <v>86.783678078946494</v>
      </c>
      <c r="D1567" s="32">
        <f>C1567/Table1[[#This Row],[Std. Price ($)]]</f>
        <v>4.6112100193312182</v>
      </c>
      <c r="E1567" s="28">
        <v>10</v>
      </c>
      <c r="F1567" s="28">
        <f>Table1[[#This Row],[APU
(units)]]*(1+Table1[[#This Row],[APU Trend]])^0</f>
        <v>10</v>
      </c>
      <c r="G1567" s="28">
        <f>Table1[[#This Row],[APU
(units)]]*(1+Table1[[#This Row],[APU Trend]])^1</f>
        <v>22</v>
      </c>
      <c r="H1567" s="28">
        <f>Table1[[#This Row],[APU
(units)]]*(1+Table1[[#This Row],[APU Trend]])^2</f>
        <v>48.400000000000006</v>
      </c>
      <c r="I1567" s="55">
        <f>Table1[[#This Row],[APU
(units)]]*(1+Table1[[#This Row],[APU Trend]])^3</f>
        <v>106.48000000000003</v>
      </c>
      <c r="J1567" s="55">
        <f>Table1[[#This Row],[APU
(units)]]*(1+Table1[[#This Row],[APU Trend]])^4</f>
        <v>234.25600000000006</v>
      </c>
      <c r="K1567" s="55">
        <f>Table1[[#This Row],[APU
(units)]]*(1+Table1[[#This Row],[APU Trend]])^5</f>
        <v>515.36320000000023</v>
      </c>
      <c r="L1567" s="55">
        <f>Table1[[#This Row],[APU
(units)]]*(1+Table1[[#This Row],[APU Trend]])^6</f>
        <v>1133.7990400000006</v>
      </c>
      <c r="M1567" s="55">
        <f>Table1[[#This Row],[APU
(units)]]*(1+Table1[[#This Row],[APU Trend]])^7</f>
        <v>2494.3578880000014</v>
      </c>
      <c r="N1567" s="55">
        <f>Table1[[#This Row],[APU
(units)]]*(1+Table1[[#This Row],[APU Trend]])^8</f>
        <v>5487.5873536000026</v>
      </c>
      <c r="O1567" s="55">
        <f>Table1[[#This Row],[APU
(units)]]*(1+Table1[[#This Row],[APU Trend]])^9</f>
        <v>12072.692177920007</v>
      </c>
      <c r="P1567" s="55">
        <f>Table1[[#This Row],[APU
(units)]]*(1+Table1[[#This Row],[APU Trend]])^10</f>
        <v>26559.922791424018</v>
      </c>
      <c r="Q1567" s="55">
        <f>Table1[[#This Row],[APU
(units)]]*(1+Table1[[#This Row],[APU Trend]])^11</f>
        <v>58431.83014113285</v>
      </c>
      <c r="R1567" s="55">
        <f>SUM(Table1[[#This Row],[Oct]:[September]])</f>
        <v>107116.68859207688</v>
      </c>
      <c r="S1567" s="55">
        <f>Table1[[#This Row],[On-Hand Stock ($)]]*Table1[[#This Row],[APU Trend]]</f>
        <v>104.14041369473578</v>
      </c>
      <c r="T1567" s="87">
        <v>1.2</v>
      </c>
      <c r="U1567" s="87" t="b">
        <f>IF(AND(Table1[[#This Row],[INVENTROY SIZING]]&lt;0,Table1[[#This Row],[Lead Time (days)]]&lt;30),TRUE,FALSE)</f>
        <v>0</v>
      </c>
      <c r="V1567" s="28">
        <v>0.77</v>
      </c>
      <c r="W1567" s="28">
        <f>1.65+SQRT((30)*Table1[[#This Row],[Demand variability (COV)]])+(V1567*Table1[[#This Row],[APU
(units)]])^2</f>
        <v>67.48980915752513</v>
      </c>
      <c r="X1567" s="28">
        <f>(Table1[[#This Row],[INVENTORY IN UNITS ON HAND]]-W1567)*Table1[[#This Row],[Std. Price ($)]]</f>
        <v>-1183.3848562064777</v>
      </c>
      <c r="Y1567" s="28">
        <v>1.43</v>
      </c>
      <c r="Z1567" s="28">
        <v>8</v>
      </c>
    </row>
    <row r="1568" spans="1:26" x14ac:dyDescent="0.15">
      <c r="A1568" s="31">
        <v>21901.577391093419</v>
      </c>
      <c r="B1568" s="32">
        <v>5.7872210000000006</v>
      </c>
      <c r="C1568" s="32">
        <v>61.069573753504088</v>
      </c>
      <c r="D1568" s="32">
        <f>C1568/Table1[[#This Row],[Std. Price ($)]]</f>
        <v>10.552486893710139</v>
      </c>
      <c r="E1568" s="28">
        <v>66</v>
      </c>
      <c r="F1568" s="28">
        <f>Table1[[#This Row],[APU
(units)]]*(1+Table1[[#This Row],[APU Trend]])^0</f>
        <v>66</v>
      </c>
      <c r="G1568" s="28">
        <f>Table1[[#This Row],[APU
(units)]]*(1+Table1[[#This Row],[APU Trend]])^1</f>
        <v>99</v>
      </c>
      <c r="H1568" s="28">
        <f>Table1[[#This Row],[APU
(units)]]*(1+Table1[[#This Row],[APU Trend]])^2</f>
        <v>148.5</v>
      </c>
      <c r="I1568" s="55">
        <f>Table1[[#This Row],[APU
(units)]]*(1+Table1[[#This Row],[APU Trend]])^3</f>
        <v>222.75</v>
      </c>
      <c r="J1568" s="55">
        <f>Table1[[#This Row],[APU
(units)]]*(1+Table1[[#This Row],[APU Trend]])^4</f>
        <v>334.125</v>
      </c>
      <c r="K1568" s="55">
        <f>Table1[[#This Row],[APU
(units)]]*(1+Table1[[#This Row],[APU Trend]])^5</f>
        <v>501.1875</v>
      </c>
      <c r="L1568" s="55">
        <f>Table1[[#This Row],[APU
(units)]]*(1+Table1[[#This Row],[APU Trend]])^6</f>
        <v>751.78125</v>
      </c>
      <c r="M1568" s="55">
        <f>Table1[[#This Row],[APU
(units)]]*(1+Table1[[#This Row],[APU Trend]])^7</f>
        <v>1127.671875</v>
      </c>
      <c r="N1568" s="55">
        <f>Table1[[#This Row],[APU
(units)]]*(1+Table1[[#This Row],[APU Trend]])^8</f>
        <v>1691.5078125</v>
      </c>
      <c r="O1568" s="55">
        <f>Table1[[#This Row],[APU
(units)]]*(1+Table1[[#This Row],[APU Trend]])^9</f>
        <v>2537.26171875</v>
      </c>
      <c r="P1568" s="55">
        <f>Table1[[#This Row],[APU
(units)]]*(1+Table1[[#This Row],[APU Trend]])^10</f>
        <v>3805.892578125</v>
      </c>
      <c r="Q1568" s="55">
        <f>Table1[[#This Row],[APU
(units)]]*(1+Table1[[#This Row],[APU Trend]])^11</f>
        <v>5708.8388671875</v>
      </c>
      <c r="R1568" s="55">
        <f>SUM(Table1[[#This Row],[Oct]:[September]])</f>
        <v>16994.5166015625</v>
      </c>
      <c r="S1568" s="55">
        <f>Table1[[#This Row],[On-Hand Stock ($)]]*Table1[[#This Row],[APU Trend]]</f>
        <v>30.534786876752044</v>
      </c>
      <c r="T1568" s="87">
        <v>0.5</v>
      </c>
      <c r="U1568" s="87" t="b">
        <f>IF(AND(Table1[[#This Row],[INVENTROY SIZING]]&lt;0,Table1[[#This Row],[Lead Time (days)]]&lt;30),TRUE,FALSE)</f>
        <v>0</v>
      </c>
      <c r="V1568" s="28">
        <v>0.77</v>
      </c>
      <c r="W1568" s="28">
        <f>1.65+SQRT((30)*Table1[[#This Row],[Demand variability (COV)]])+(V1568*Table1[[#This Row],[APU
(units)]])^2</f>
        <v>2587.0610127875257</v>
      </c>
      <c r="X1568" s="28">
        <f>(Table1[[#This Row],[INVENTORY IN UNITS ON HAND]]-W1568)*Table1[[#This Row],[Std. Price ($)]]</f>
        <v>-14910.824247731734</v>
      </c>
      <c r="Y1568" s="28">
        <v>0.25</v>
      </c>
      <c r="Z1568" s="28">
        <v>8</v>
      </c>
    </row>
    <row r="1569" spans="1:26" x14ac:dyDescent="0.15">
      <c r="A1569" s="31">
        <v>95729.658770773909</v>
      </c>
      <c r="B1569" s="32">
        <v>26.188624000000001</v>
      </c>
      <c r="C1569" s="32">
        <v>177.60493795476316</v>
      </c>
      <c r="D1569" s="32">
        <f>C1569/Table1[[#This Row],[Std. Price ($)]]</f>
        <v>6.7817590551822482</v>
      </c>
      <c r="E1569" s="28">
        <v>10</v>
      </c>
      <c r="F1569" s="28">
        <f>Table1[[#This Row],[APU
(units)]]*(1+Table1[[#This Row],[APU Trend]])^0</f>
        <v>10</v>
      </c>
      <c r="G1569" s="28">
        <f>Table1[[#This Row],[APU
(units)]]*(1+Table1[[#This Row],[APU Trend]])^1</f>
        <v>22</v>
      </c>
      <c r="H1569" s="28">
        <f>Table1[[#This Row],[APU
(units)]]*(1+Table1[[#This Row],[APU Trend]])^2</f>
        <v>48.400000000000006</v>
      </c>
      <c r="I1569" s="55">
        <f>Table1[[#This Row],[APU
(units)]]*(1+Table1[[#This Row],[APU Trend]])^3</f>
        <v>106.48000000000003</v>
      </c>
      <c r="J1569" s="55">
        <f>Table1[[#This Row],[APU
(units)]]*(1+Table1[[#This Row],[APU Trend]])^4</f>
        <v>234.25600000000006</v>
      </c>
      <c r="K1569" s="55">
        <f>Table1[[#This Row],[APU
(units)]]*(1+Table1[[#This Row],[APU Trend]])^5</f>
        <v>515.36320000000023</v>
      </c>
      <c r="L1569" s="55">
        <f>Table1[[#This Row],[APU
(units)]]*(1+Table1[[#This Row],[APU Trend]])^6</f>
        <v>1133.7990400000006</v>
      </c>
      <c r="M1569" s="55">
        <f>Table1[[#This Row],[APU
(units)]]*(1+Table1[[#This Row],[APU Trend]])^7</f>
        <v>2494.3578880000014</v>
      </c>
      <c r="N1569" s="55">
        <f>Table1[[#This Row],[APU
(units)]]*(1+Table1[[#This Row],[APU Trend]])^8</f>
        <v>5487.5873536000026</v>
      </c>
      <c r="O1569" s="55">
        <f>Table1[[#This Row],[APU
(units)]]*(1+Table1[[#This Row],[APU Trend]])^9</f>
        <v>12072.692177920007</v>
      </c>
      <c r="P1569" s="55">
        <f>Table1[[#This Row],[APU
(units)]]*(1+Table1[[#This Row],[APU Trend]])^10</f>
        <v>26559.922791424018</v>
      </c>
      <c r="Q1569" s="55">
        <f>Table1[[#This Row],[APU
(units)]]*(1+Table1[[#This Row],[APU Trend]])^11</f>
        <v>58431.83014113285</v>
      </c>
      <c r="R1569" s="55">
        <f>SUM(Table1[[#This Row],[Oct]:[September]])</f>
        <v>107116.68859207688</v>
      </c>
      <c r="S1569" s="55">
        <f>Table1[[#This Row],[On-Hand Stock ($)]]*Table1[[#This Row],[APU Trend]]</f>
        <v>213.12592554571577</v>
      </c>
      <c r="T1569" s="87">
        <v>1.2</v>
      </c>
      <c r="U1569" s="87" t="b">
        <f>IF(AND(Table1[[#This Row],[INVENTROY SIZING]]&lt;0,Table1[[#This Row],[Lead Time (days)]]&lt;30),TRUE,FALSE)</f>
        <v>0</v>
      </c>
      <c r="V1569" s="28">
        <v>0.77</v>
      </c>
      <c r="W1569" s="28">
        <f>1.65+SQRT((30)*Table1[[#This Row],[Demand variability (COV)]])+(V1569*Table1[[#This Row],[APU
(units)]])^2</f>
        <v>68.989844718999251</v>
      </c>
      <c r="X1569" s="28">
        <f>(Table1[[#This Row],[INVENTORY IN UNITS ON HAND]]-W1569)*Table1[[#This Row],[Std. Price ($)]]</f>
        <v>-1629.1441652094938</v>
      </c>
      <c r="Y1569" s="28">
        <v>2.16</v>
      </c>
      <c r="Z1569" s="28">
        <v>8</v>
      </c>
    </row>
    <row r="1570" spans="1:26" x14ac:dyDescent="0.15">
      <c r="A1570" s="31">
        <v>86267.46835190538</v>
      </c>
      <c r="B1570" s="32">
        <v>7.2953980000000005</v>
      </c>
      <c r="C1570" s="32">
        <v>71.455438602338944</v>
      </c>
      <c r="D1570" s="32">
        <f>C1570/Table1[[#This Row],[Std. Price ($)]]</f>
        <v>9.7945908643145909</v>
      </c>
      <c r="E1570" s="28">
        <v>26</v>
      </c>
      <c r="F1570" s="28">
        <f>Table1[[#This Row],[APU
(units)]]*(1+Table1[[#This Row],[APU Trend]])^0</f>
        <v>26</v>
      </c>
      <c r="G1570" s="28">
        <f>Table1[[#This Row],[APU
(units)]]*(1+Table1[[#This Row],[APU Trend]])^1</f>
        <v>46.800000000000004</v>
      </c>
      <c r="H1570" s="28">
        <f>Table1[[#This Row],[APU
(units)]]*(1+Table1[[#This Row],[APU Trend]])^2</f>
        <v>84.240000000000009</v>
      </c>
      <c r="I1570" s="55">
        <f>Table1[[#This Row],[APU
(units)]]*(1+Table1[[#This Row],[APU Trend]])^3</f>
        <v>151.63200000000001</v>
      </c>
      <c r="J1570" s="55">
        <f>Table1[[#This Row],[APU
(units)]]*(1+Table1[[#This Row],[APU Trend]])^4</f>
        <v>272.93760000000003</v>
      </c>
      <c r="K1570" s="55">
        <f>Table1[[#This Row],[APU
(units)]]*(1+Table1[[#This Row],[APU Trend]])^5</f>
        <v>491.28768000000014</v>
      </c>
      <c r="L1570" s="55">
        <f>Table1[[#This Row],[APU
(units)]]*(1+Table1[[#This Row],[APU Trend]])^6</f>
        <v>884.31782400000031</v>
      </c>
      <c r="M1570" s="55">
        <f>Table1[[#This Row],[APU
(units)]]*(1+Table1[[#This Row],[APU Trend]])^7</f>
        <v>1591.7720832000005</v>
      </c>
      <c r="N1570" s="55">
        <f>Table1[[#This Row],[APU
(units)]]*(1+Table1[[#This Row],[APU Trend]])^8</f>
        <v>2865.1897497600012</v>
      </c>
      <c r="O1570" s="55">
        <f>Table1[[#This Row],[APU
(units)]]*(1+Table1[[#This Row],[APU Trend]])^9</f>
        <v>5157.3415495680019</v>
      </c>
      <c r="P1570" s="55">
        <f>Table1[[#This Row],[APU
(units)]]*(1+Table1[[#This Row],[APU Trend]])^10</f>
        <v>9283.2147892224039</v>
      </c>
      <c r="Q1570" s="55">
        <f>Table1[[#This Row],[APU
(units)]]*(1+Table1[[#This Row],[APU Trend]])^11</f>
        <v>16709.786620600331</v>
      </c>
      <c r="R1570" s="55">
        <f>SUM(Table1[[#This Row],[Oct]:[September]])</f>
        <v>37564.519896350743</v>
      </c>
      <c r="S1570" s="55">
        <f>Table1[[#This Row],[On-Hand Stock ($)]]*Table1[[#This Row],[APU Trend]]</f>
        <v>57.164350881871158</v>
      </c>
      <c r="T1570" s="87">
        <v>0.8</v>
      </c>
      <c r="U1570" s="87" t="b">
        <f>IF(AND(Table1[[#This Row],[INVENTROY SIZING]]&lt;0,Table1[[#This Row],[Lead Time (days)]]&lt;30),TRUE,FALSE)</f>
        <v>0</v>
      </c>
      <c r="V1570" s="28">
        <v>0.77</v>
      </c>
      <c r="W1570" s="28">
        <f>1.65+SQRT((30)*Table1[[#This Row],[Demand variability (COV)]])+(V1570*Table1[[#This Row],[APU
(units)]])^2</f>
        <v>408.08954887194864</v>
      </c>
      <c r="X1570" s="28">
        <f>(Table1[[#This Row],[INVENTORY IN UNITS ON HAND]]-W1570)*Table1[[#This Row],[Std. Price ($)]]</f>
        <v>-2905.7202400589777</v>
      </c>
      <c r="Y1570" s="28">
        <v>1.06</v>
      </c>
      <c r="Z1570" s="28">
        <v>8</v>
      </c>
    </row>
    <row r="1571" spans="1:26" x14ac:dyDescent="0.15">
      <c r="A1571" s="31">
        <v>49639.774334976028</v>
      </c>
      <c r="B1571" s="32">
        <v>200.611873</v>
      </c>
      <c r="C1571" s="32">
        <v>1411.1472547847404</v>
      </c>
      <c r="D1571" s="32">
        <f>C1571/Table1[[#This Row],[Std. Price ($)]]</f>
        <v>7.0342160395698032</v>
      </c>
      <c r="E1571" s="28">
        <v>10</v>
      </c>
      <c r="F1571" s="28">
        <f>Table1[[#This Row],[APU
(units)]]*(1+Table1[[#This Row],[APU Trend]])^0</f>
        <v>10</v>
      </c>
      <c r="G1571" s="28">
        <f>Table1[[#This Row],[APU
(units)]]*(1+Table1[[#This Row],[APU Trend]])^1</f>
        <v>25</v>
      </c>
      <c r="H1571" s="28">
        <f>Table1[[#This Row],[APU
(units)]]*(1+Table1[[#This Row],[APU Trend]])^2</f>
        <v>62.5</v>
      </c>
      <c r="I1571" s="55">
        <f>Table1[[#This Row],[APU
(units)]]*(1+Table1[[#This Row],[APU Trend]])^3</f>
        <v>156.25</v>
      </c>
      <c r="J1571" s="55">
        <f>Table1[[#This Row],[APU
(units)]]*(1+Table1[[#This Row],[APU Trend]])^4</f>
        <v>390.625</v>
      </c>
      <c r="K1571" s="55">
        <f>Table1[[#This Row],[APU
(units)]]*(1+Table1[[#This Row],[APU Trend]])^5</f>
        <v>976.5625</v>
      </c>
      <c r="L1571" s="55">
        <f>Table1[[#This Row],[APU
(units)]]*(1+Table1[[#This Row],[APU Trend]])^6</f>
        <v>2441.40625</v>
      </c>
      <c r="M1571" s="55">
        <f>Table1[[#This Row],[APU
(units)]]*(1+Table1[[#This Row],[APU Trend]])^7</f>
        <v>6103.515625</v>
      </c>
      <c r="N1571" s="55">
        <f>Table1[[#This Row],[APU
(units)]]*(1+Table1[[#This Row],[APU Trend]])^8</f>
        <v>15258.7890625</v>
      </c>
      <c r="O1571" s="55">
        <f>Table1[[#This Row],[APU
(units)]]*(1+Table1[[#This Row],[APU Trend]])^9</f>
        <v>38146.97265625</v>
      </c>
      <c r="P1571" s="55">
        <f>Table1[[#This Row],[APU
(units)]]*(1+Table1[[#This Row],[APU Trend]])^10</f>
        <v>95367.431640625</v>
      </c>
      <c r="Q1571" s="55">
        <f>Table1[[#This Row],[APU
(units)]]*(1+Table1[[#This Row],[APU Trend]])^11</f>
        <v>238418.5791015625</v>
      </c>
      <c r="R1571" s="55">
        <f>SUM(Table1[[#This Row],[Oct]:[September]])</f>
        <v>397357.6318359375</v>
      </c>
      <c r="S1571" s="55">
        <f>Table1[[#This Row],[On-Hand Stock ($)]]*Table1[[#This Row],[APU Trend]]</f>
        <v>2116.7208821771105</v>
      </c>
      <c r="T1571" s="87">
        <v>1.5</v>
      </c>
      <c r="U1571" s="87" t="b">
        <f>IF(AND(Table1[[#This Row],[INVENTROY SIZING]]&lt;0,Table1[[#This Row],[Lead Time (days)]]&lt;30),TRUE,FALSE)</f>
        <v>0</v>
      </c>
      <c r="V1571" s="28">
        <v>0.77</v>
      </c>
      <c r="W1571" s="28">
        <f>1.65+SQRT((30)*Table1[[#This Row],[Demand variability (COV)]])+(V1571*Table1[[#This Row],[APU
(units)]])^2</f>
        <v>70.088770409186154</v>
      </c>
      <c r="X1571" s="28">
        <f>(Table1[[#This Row],[INVENTORY IN UNITS ON HAND]]-W1571)*Table1[[#This Row],[Std. Price ($)]]</f>
        <v>-12649.492253269071</v>
      </c>
      <c r="Y1571" s="28">
        <v>2.79</v>
      </c>
      <c r="Z1571" s="28">
        <v>8</v>
      </c>
    </row>
    <row r="1572" spans="1:26" x14ac:dyDescent="0.15">
      <c r="A1572" s="31">
        <v>76756.879890020398</v>
      </c>
      <c r="B1572" s="32">
        <v>29.076388000000001</v>
      </c>
      <c r="C1572" s="32">
        <v>115.3143538071489</v>
      </c>
      <c r="D1572" s="32">
        <f>C1572/Table1[[#This Row],[Std. Price ($)]]</f>
        <v>3.965910545943633</v>
      </c>
      <c r="E1572" s="28">
        <v>26</v>
      </c>
      <c r="F1572" s="28">
        <f>Table1[[#This Row],[APU
(units)]]*(1+Table1[[#This Row],[APU Trend]])^0</f>
        <v>26</v>
      </c>
      <c r="G1572" s="28">
        <f>Table1[[#This Row],[APU
(units)]]*(1+Table1[[#This Row],[APU Trend]])^1</f>
        <v>65</v>
      </c>
      <c r="H1572" s="28">
        <f>Table1[[#This Row],[APU
(units)]]*(1+Table1[[#This Row],[APU Trend]])^2</f>
        <v>162.5</v>
      </c>
      <c r="I1572" s="55">
        <f>Table1[[#This Row],[APU
(units)]]*(1+Table1[[#This Row],[APU Trend]])^3</f>
        <v>406.25</v>
      </c>
      <c r="J1572" s="55">
        <f>Table1[[#This Row],[APU
(units)]]*(1+Table1[[#This Row],[APU Trend]])^4</f>
        <v>1015.625</v>
      </c>
      <c r="K1572" s="55">
        <f>Table1[[#This Row],[APU
(units)]]*(1+Table1[[#This Row],[APU Trend]])^5</f>
        <v>2539.0625</v>
      </c>
      <c r="L1572" s="55">
        <f>Table1[[#This Row],[APU
(units)]]*(1+Table1[[#This Row],[APU Trend]])^6</f>
        <v>6347.65625</v>
      </c>
      <c r="M1572" s="55">
        <f>Table1[[#This Row],[APU
(units)]]*(1+Table1[[#This Row],[APU Trend]])^7</f>
        <v>15869.140625</v>
      </c>
      <c r="N1572" s="55">
        <f>Table1[[#This Row],[APU
(units)]]*(1+Table1[[#This Row],[APU Trend]])^8</f>
        <v>39672.8515625</v>
      </c>
      <c r="O1572" s="55">
        <f>Table1[[#This Row],[APU
(units)]]*(1+Table1[[#This Row],[APU Trend]])^9</f>
        <v>99182.12890625</v>
      </c>
      <c r="P1572" s="55">
        <f>Table1[[#This Row],[APU
(units)]]*(1+Table1[[#This Row],[APU Trend]])^10</f>
        <v>247955.322265625</v>
      </c>
      <c r="Q1572" s="55">
        <f>Table1[[#This Row],[APU
(units)]]*(1+Table1[[#This Row],[APU Trend]])^11</f>
        <v>619888.3056640625</v>
      </c>
      <c r="R1572" s="55">
        <f>SUM(Table1[[#This Row],[Oct]:[September]])</f>
        <v>1033129.8427734375</v>
      </c>
      <c r="S1572" s="55">
        <f>Table1[[#This Row],[On-Hand Stock ($)]]*Table1[[#This Row],[APU Trend]]</f>
        <v>172.97153071072336</v>
      </c>
      <c r="T1572" s="87">
        <v>1.5</v>
      </c>
      <c r="U1572" s="87" t="b">
        <f>IF(AND(Table1[[#This Row],[INVENTROY SIZING]]&lt;0,Table1[[#This Row],[Lead Time (days)]]&lt;30),TRUE,FALSE)</f>
        <v>0</v>
      </c>
      <c r="V1572" s="28">
        <v>0.77</v>
      </c>
      <c r="W1572" s="28">
        <f>1.65+SQRT((30)*Table1[[#This Row],[Demand variability (COV)]])+(V1572*Table1[[#This Row],[APU
(units)]])^2</f>
        <v>405.91450161513774</v>
      </c>
      <c r="X1572" s="28">
        <f>(Table1[[#This Row],[INVENTORY IN UNITS ON HAND]]-W1572)*Table1[[#This Row],[Std. Price ($)]]</f>
        <v>-11687.213189981223</v>
      </c>
      <c r="Y1572" s="28">
        <v>0.4</v>
      </c>
      <c r="Z1572" s="28">
        <v>8</v>
      </c>
    </row>
    <row r="1573" spans="1:26" x14ac:dyDescent="0.15">
      <c r="A1573" s="31">
        <v>89604.23049127702</v>
      </c>
      <c r="B1573" s="32">
        <v>7.8263460000000009</v>
      </c>
      <c r="C1573" s="32">
        <v>104.2784962374233</v>
      </c>
      <c r="D1573" s="32">
        <f>C1573/Table1[[#This Row],[Std. Price ($)]]</f>
        <v>13.324033493717666</v>
      </c>
      <c r="E1573" s="28">
        <v>26</v>
      </c>
      <c r="F1573" s="28">
        <f>Table1[[#This Row],[APU
(units)]]*(1+Table1[[#This Row],[APU Trend]])^0</f>
        <v>26</v>
      </c>
      <c r="G1573" s="28">
        <f>Table1[[#This Row],[APU
(units)]]*(1+Table1[[#This Row],[APU Trend]])^1</f>
        <v>41.6</v>
      </c>
      <c r="H1573" s="28">
        <f>Table1[[#This Row],[APU
(units)]]*(1+Table1[[#This Row],[APU Trend]])^2</f>
        <v>66.560000000000016</v>
      </c>
      <c r="I1573" s="55">
        <f>Table1[[#This Row],[APU
(units)]]*(1+Table1[[#This Row],[APU Trend]])^3</f>
        <v>106.49600000000002</v>
      </c>
      <c r="J1573" s="55">
        <f>Table1[[#This Row],[APU
(units)]]*(1+Table1[[#This Row],[APU Trend]])^4</f>
        <v>170.39360000000008</v>
      </c>
      <c r="K1573" s="55">
        <f>Table1[[#This Row],[APU
(units)]]*(1+Table1[[#This Row],[APU Trend]])^5</f>
        <v>272.62976000000015</v>
      </c>
      <c r="L1573" s="55">
        <f>Table1[[#This Row],[APU
(units)]]*(1+Table1[[#This Row],[APU Trend]])^6</f>
        <v>436.20761600000026</v>
      </c>
      <c r="M1573" s="55">
        <f>Table1[[#This Row],[APU
(units)]]*(1+Table1[[#This Row],[APU Trend]])^7</f>
        <v>697.93218560000048</v>
      </c>
      <c r="N1573" s="55">
        <f>Table1[[#This Row],[APU
(units)]]*(1+Table1[[#This Row],[APU Trend]])^8</f>
        <v>1116.6914969600009</v>
      </c>
      <c r="O1573" s="55">
        <f>Table1[[#This Row],[APU
(units)]]*(1+Table1[[#This Row],[APU Trend]])^9</f>
        <v>1786.7063951360017</v>
      </c>
      <c r="P1573" s="55">
        <f>Table1[[#This Row],[APU
(units)]]*(1+Table1[[#This Row],[APU Trend]])^10</f>
        <v>2858.7302322176029</v>
      </c>
      <c r="Q1573" s="55">
        <f>Table1[[#This Row],[APU
(units)]]*(1+Table1[[#This Row],[APU Trend]])^11</f>
        <v>4573.9683715481651</v>
      </c>
      <c r="R1573" s="55">
        <f>SUM(Table1[[#This Row],[Oct]:[September]])</f>
        <v>12153.915657461772</v>
      </c>
      <c r="S1573" s="55">
        <f>Table1[[#This Row],[On-Hand Stock ($)]]*Table1[[#This Row],[APU Trend]]</f>
        <v>62.567097742453974</v>
      </c>
      <c r="T1573" s="87">
        <v>0.6</v>
      </c>
      <c r="U1573" s="87" t="b">
        <f>IF(AND(Table1[[#This Row],[INVENTROY SIZING]]&lt;0,Table1[[#This Row],[Lead Time (days)]]&lt;30),TRUE,FALSE)</f>
        <v>0</v>
      </c>
      <c r="V1573" s="28">
        <v>0.77</v>
      </c>
      <c r="W1573" s="28">
        <f>1.65+SQRT((30)*Table1[[#This Row],[Demand variability (COV)]])+(V1573*Table1[[#This Row],[APU
(units)]])^2</f>
        <v>409.20317720645363</v>
      </c>
      <c r="X1573" s="28">
        <f>(Table1[[#This Row],[INVENTORY IN UNITS ON HAND]]-W1573)*Table1[[#This Row],[Std. Price ($)]]</f>
        <v>-3098.2871528795968</v>
      </c>
      <c r="Y1573" s="28">
        <v>1.52</v>
      </c>
      <c r="Z1573" s="28">
        <v>8</v>
      </c>
    </row>
    <row r="1574" spans="1:26" x14ac:dyDescent="0.15">
      <c r="A1574" s="31">
        <v>336.86919950258743</v>
      </c>
      <c r="B1574" s="32">
        <v>38.277481000000009</v>
      </c>
      <c r="C1574" s="32">
        <v>43.085443015972785</v>
      </c>
      <c r="D1574" s="32">
        <f>C1574/Table1[[#This Row],[Std. Price ($)]]</f>
        <v>1.1256081092685482</v>
      </c>
      <c r="E1574" s="28">
        <v>10</v>
      </c>
      <c r="F1574" s="28">
        <f>Table1[[#This Row],[APU
(units)]]*(1+Table1[[#This Row],[APU Trend]])^0</f>
        <v>10</v>
      </c>
      <c r="G1574" s="28">
        <f>Table1[[#This Row],[APU
(units)]]*(1+Table1[[#This Row],[APU Trend]])^1</f>
        <v>14</v>
      </c>
      <c r="H1574" s="28">
        <f>Table1[[#This Row],[APU
(units)]]*(1+Table1[[#This Row],[APU Trend]])^2</f>
        <v>19.599999999999998</v>
      </c>
      <c r="I1574" s="55">
        <f>Table1[[#This Row],[APU
(units)]]*(1+Table1[[#This Row],[APU Trend]])^3</f>
        <v>27.439999999999994</v>
      </c>
      <c r="J1574" s="55">
        <f>Table1[[#This Row],[APU
(units)]]*(1+Table1[[#This Row],[APU Trend]])^4</f>
        <v>38.41599999999999</v>
      </c>
      <c r="K1574" s="55">
        <f>Table1[[#This Row],[APU
(units)]]*(1+Table1[[#This Row],[APU Trend]])^5</f>
        <v>53.782399999999981</v>
      </c>
      <c r="L1574" s="55">
        <f>Table1[[#This Row],[APU
(units)]]*(1+Table1[[#This Row],[APU Trend]])^6</f>
        <v>75.29535999999996</v>
      </c>
      <c r="M1574" s="55">
        <f>Table1[[#This Row],[APU
(units)]]*(1+Table1[[#This Row],[APU Trend]])^7</f>
        <v>105.41350399999993</v>
      </c>
      <c r="N1574" s="55">
        <f>Table1[[#This Row],[APU
(units)]]*(1+Table1[[#This Row],[APU Trend]])^8</f>
        <v>147.5789055999999</v>
      </c>
      <c r="O1574" s="55">
        <f>Table1[[#This Row],[APU
(units)]]*(1+Table1[[#This Row],[APU Trend]])^9</f>
        <v>206.61046783999984</v>
      </c>
      <c r="P1574" s="55">
        <f>Table1[[#This Row],[APU
(units)]]*(1+Table1[[#This Row],[APU Trend]])^10</f>
        <v>289.25465497599981</v>
      </c>
      <c r="Q1574" s="55">
        <f>Table1[[#This Row],[APU
(units)]]*(1+Table1[[#This Row],[APU Trend]])^11</f>
        <v>404.9565169663997</v>
      </c>
      <c r="R1574" s="55">
        <f>SUM(Table1[[#This Row],[Oct]:[September]])</f>
        <v>1392.3478093823992</v>
      </c>
      <c r="S1574" s="55">
        <f>Table1[[#This Row],[On-Hand Stock ($)]]*Table1[[#This Row],[APU Trend]]</f>
        <v>17.234177206389116</v>
      </c>
      <c r="T1574" s="87">
        <v>0.4</v>
      </c>
      <c r="U1574" s="87" t="b">
        <f>IF(AND(Table1[[#This Row],[INVENTROY SIZING]]&lt;0,Table1[[#This Row],[Lead Time (days)]]&lt;30),TRUE,FALSE)</f>
        <v>0</v>
      </c>
      <c r="V1574" s="28">
        <v>0.77</v>
      </c>
      <c r="W1574" s="28">
        <f>1.65+SQRT((30)*Table1[[#This Row],[Demand variability (COV)]])+(V1574*Table1[[#This Row],[APU
(units)]])^2</f>
        <v>63.678612787525836</v>
      </c>
      <c r="X1574" s="28">
        <f>(Table1[[#This Row],[INVENTORY IN UNITS ON HAND]]-W1574)*Table1[[#This Row],[Std. Price ($)]]</f>
        <v>-2394.3714480649051</v>
      </c>
      <c r="Y1574" s="28">
        <v>0.25</v>
      </c>
      <c r="Z1574" s="28">
        <v>8</v>
      </c>
    </row>
    <row r="1575" spans="1:26" x14ac:dyDescent="0.15">
      <c r="A1575" s="31">
        <v>58091.455006852746</v>
      </c>
      <c r="B1575" s="32">
        <v>6.0795020000000006</v>
      </c>
      <c r="C1575" s="32">
        <v>147.50293271319316</v>
      </c>
      <c r="D1575" s="32">
        <f>C1575/Table1[[#This Row],[Std. Price ($)]]</f>
        <v>24.262338052227491</v>
      </c>
      <c r="E1575" s="28">
        <v>66</v>
      </c>
      <c r="F1575" s="28">
        <f>Table1[[#This Row],[APU
(units)]]*(1+Table1[[#This Row],[APU Trend]])^0</f>
        <v>66</v>
      </c>
      <c r="G1575" s="28">
        <f>Table1[[#This Row],[APU
(units)]]*(1+Table1[[#This Row],[APU Trend]])^1</f>
        <v>59.4</v>
      </c>
      <c r="H1575" s="28">
        <f>Table1[[#This Row],[APU
(units)]]*(1+Table1[[#This Row],[APU Trend]])^2</f>
        <v>53.46</v>
      </c>
      <c r="I1575" s="55">
        <f>Table1[[#This Row],[APU
(units)]]*(1+Table1[[#This Row],[APU Trend]])^3</f>
        <v>48.114000000000004</v>
      </c>
      <c r="J1575" s="55">
        <f>Table1[[#This Row],[APU
(units)]]*(1+Table1[[#This Row],[APU Trend]])^4</f>
        <v>43.302600000000005</v>
      </c>
      <c r="K1575" s="55">
        <f>Table1[[#This Row],[APU
(units)]]*(1+Table1[[#This Row],[APU Trend]])^5</f>
        <v>38.97234000000001</v>
      </c>
      <c r="L1575" s="55">
        <f>Table1[[#This Row],[APU
(units)]]*(1+Table1[[#This Row],[APU Trend]])^6</f>
        <v>35.075106000000012</v>
      </c>
      <c r="M1575" s="55">
        <f>Table1[[#This Row],[APU
(units)]]*(1+Table1[[#This Row],[APU Trend]])^7</f>
        <v>31.567595400000009</v>
      </c>
      <c r="N1575" s="55">
        <f>Table1[[#This Row],[APU
(units)]]*(1+Table1[[#This Row],[APU Trend]])^8</f>
        <v>28.410835860000009</v>
      </c>
      <c r="O1575" s="55">
        <f>Table1[[#This Row],[APU
(units)]]*(1+Table1[[#This Row],[APU Trend]])^9</f>
        <v>25.56975227400001</v>
      </c>
      <c r="P1575" s="55">
        <f>Table1[[#This Row],[APU
(units)]]*(1+Table1[[#This Row],[APU Trend]])^10</f>
        <v>23.012777046600011</v>
      </c>
      <c r="Q1575" s="55">
        <f>Table1[[#This Row],[APU
(units)]]*(1+Table1[[#This Row],[APU Trend]])^11</f>
        <v>20.711499341940012</v>
      </c>
      <c r="R1575" s="55">
        <f>SUM(Table1[[#This Row],[Oct]:[September]])</f>
        <v>473.59650592254013</v>
      </c>
      <c r="S1575" s="55">
        <f>Table1[[#This Row],[On-Hand Stock ($)]]*Table1[[#This Row],[APU Trend]]</f>
        <v>-14.750293271319316</v>
      </c>
      <c r="T1575" s="87">
        <v>-0.1</v>
      </c>
      <c r="U1575" s="87" t="b">
        <f>IF(AND(Table1[[#This Row],[INVENTROY SIZING]]&lt;0,Table1[[#This Row],[Lead Time (days)]]&lt;30),TRUE,FALSE)</f>
        <v>1</v>
      </c>
      <c r="V1575" s="28">
        <v>0.77</v>
      </c>
      <c r="W1575" s="28">
        <f>1.65+SQRT((30)*Table1[[#This Row],[Demand variability (COV)]])+(V1575*Table1[[#This Row],[APU
(units)]])^2</f>
        <v>2589.7996255750518</v>
      </c>
      <c r="X1575" s="28">
        <f>(Table1[[#This Row],[INVENTORY IN UNITS ON HAND]]-W1575)*Table1[[#This Row],[Std. Price ($)]]</f>
        <v>-15597.189070569588</v>
      </c>
      <c r="Y1575" s="28">
        <v>1</v>
      </c>
      <c r="Z1575" s="28">
        <v>8</v>
      </c>
    </row>
    <row r="1576" spans="1:26" x14ac:dyDescent="0.15">
      <c r="A1576" s="31">
        <v>18814.275956984406</v>
      </c>
      <c r="B1576" s="32">
        <v>6.9446630000000003</v>
      </c>
      <c r="C1576" s="32">
        <v>51.463668159927096</v>
      </c>
      <c r="D1576" s="32">
        <f>C1576/Table1[[#This Row],[Std. Price ($)]]</f>
        <v>7.4105349906722751</v>
      </c>
      <c r="E1576" s="28">
        <v>34</v>
      </c>
      <c r="F1576" s="28">
        <f>Table1[[#This Row],[APU
(units)]]*(1+Table1[[#This Row],[APU Trend]])^0</f>
        <v>34</v>
      </c>
      <c r="G1576" s="28">
        <f>Table1[[#This Row],[APU
(units)]]*(1+Table1[[#This Row],[APU Trend]])^1</f>
        <v>61.2</v>
      </c>
      <c r="H1576" s="28">
        <f>Table1[[#This Row],[APU
(units)]]*(1+Table1[[#This Row],[APU Trend]])^2</f>
        <v>110.16000000000001</v>
      </c>
      <c r="I1576" s="55">
        <f>Table1[[#This Row],[APU
(units)]]*(1+Table1[[#This Row],[APU Trend]])^3</f>
        <v>198.28800000000001</v>
      </c>
      <c r="J1576" s="55">
        <f>Table1[[#This Row],[APU
(units)]]*(1+Table1[[#This Row],[APU Trend]])^4</f>
        <v>356.91840000000008</v>
      </c>
      <c r="K1576" s="55">
        <f>Table1[[#This Row],[APU
(units)]]*(1+Table1[[#This Row],[APU Trend]])^5</f>
        <v>642.45312000000024</v>
      </c>
      <c r="L1576" s="55">
        <f>Table1[[#This Row],[APU
(units)]]*(1+Table1[[#This Row],[APU Trend]])^6</f>
        <v>1156.4156160000005</v>
      </c>
      <c r="M1576" s="55">
        <f>Table1[[#This Row],[APU
(units)]]*(1+Table1[[#This Row],[APU Trend]])^7</f>
        <v>2081.5481088000006</v>
      </c>
      <c r="N1576" s="55">
        <f>Table1[[#This Row],[APU
(units)]]*(1+Table1[[#This Row],[APU Trend]])^8</f>
        <v>3746.7865958400012</v>
      </c>
      <c r="O1576" s="55">
        <f>Table1[[#This Row],[APU
(units)]]*(1+Table1[[#This Row],[APU Trend]])^9</f>
        <v>6744.2158725120025</v>
      </c>
      <c r="P1576" s="55">
        <f>Table1[[#This Row],[APU
(units)]]*(1+Table1[[#This Row],[APU Trend]])^10</f>
        <v>12139.588570521606</v>
      </c>
      <c r="Q1576" s="55">
        <f>Table1[[#This Row],[APU
(units)]]*(1+Table1[[#This Row],[APU Trend]])^11</f>
        <v>21851.259426938894</v>
      </c>
      <c r="R1576" s="55">
        <f>SUM(Table1[[#This Row],[Oct]:[September]])</f>
        <v>49122.833710612504</v>
      </c>
      <c r="S1576" s="55">
        <f>Table1[[#This Row],[On-Hand Stock ($)]]*Table1[[#This Row],[APU Trend]]</f>
        <v>41.170934527941682</v>
      </c>
      <c r="T1576" s="87">
        <v>0.8</v>
      </c>
      <c r="U1576" s="87" t="b">
        <f>IF(AND(Table1[[#This Row],[INVENTROY SIZING]]&lt;0,Table1[[#This Row],[Lead Time (days)]]&lt;30),TRUE,FALSE)</f>
        <v>0</v>
      </c>
      <c r="V1576" s="28">
        <v>0.77</v>
      </c>
      <c r="W1576" s="28">
        <f>1.65+SQRT((30)*Table1[[#This Row],[Demand variability (COV)]])+(V1576*Table1[[#This Row],[APU
(units)]])^2</f>
        <v>690.95392144312154</v>
      </c>
      <c r="X1576" s="28">
        <f>(Table1[[#This Row],[INVENTORY IN UNITS ON HAND]]-W1576)*Table1[[#This Row],[Std. Price ($)]]</f>
        <v>-4746.9784647910255</v>
      </c>
      <c r="Y1576" s="28">
        <v>0.51</v>
      </c>
      <c r="Z1576" s="28">
        <v>8</v>
      </c>
    </row>
    <row r="1577" spans="1:26" x14ac:dyDescent="0.15">
      <c r="A1577" s="31">
        <v>26425.653260694315</v>
      </c>
      <c r="B1577" s="32">
        <v>5.1441940000000006</v>
      </c>
      <c r="C1577" s="32">
        <v>128.08648152654803</v>
      </c>
      <c r="D1577" s="32">
        <f>C1577/Table1[[#This Row],[Std. Price ($)]]</f>
        <v>24.899232324159627</v>
      </c>
      <c r="E1577" s="28">
        <v>66</v>
      </c>
      <c r="F1577" s="28">
        <f>Table1[[#This Row],[APU
(units)]]*(1+Table1[[#This Row],[APU Trend]])^0</f>
        <v>66</v>
      </c>
      <c r="G1577" s="28">
        <f>Table1[[#This Row],[APU
(units)]]*(1+Table1[[#This Row],[APU Trend]])^1</f>
        <v>99</v>
      </c>
      <c r="H1577" s="28">
        <f>Table1[[#This Row],[APU
(units)]]*(1+Table1[[#This Row],[APU Trend]])^2</f>
        <v>148.5</v>
      </c>
      <c r="I1577" s="55">
        <f>Table1[[#This Row],[APU
(units)]]*(1+Table1[[#This Row],[APU Trend]])^3</f>
        <v>222.75</v>
      </c>
      <c r="J1577" s="55">
        <f>Table1[[#This Row],[APU
(units)]]*(1+Table1[[#This Row],[APU Trend]])^4</f>
        <v>334.125</v>
      </c>
      <c r="K1577" s="55">
        <f>Table1[[#This Row],[APU
(units)]]*(1+Table1[[#This Row],[APU Trend]])^5</f>
        <v>501.1875</v>
      </c>
      <c r="L1577" s="55">
        <f>Table1[[#This Row],[APU
(units)]]*(1+Table1[[#This Row],[APU Trend]])^6</f>
        <v>751.78125</v>
      </c>
      <c r="M1577" s="55">
        <f>Table1[[#This Row],[APU
(units)]]*(1+Table1[[#This Row],[APU Trend]])^7</f>
        <v>1127.671875</v>
      </c>
      <c r="N1577" s="55">
        <f>Table1[[#This Row],[APU
(units)]]*(1+Table1[[#This Row],[APU Trend]])^8</f>
        <v>1691.5078125</v>
      </c>
      <c r="O1577" s="55">
        <f>Table1[[#This Row],[APU
(units)]]*(1+Table1[[#This Row],[APU Trend]])^9</f>
        <v>2537.26171875</v>
      </c>
      <c r="P1577" s="55">
        <f>Table1[[#This Row],[APU
(units)]]*(1+Table1[[#This Row],[APU Trend]])^10</f>
        <v>3805.892578125</v>
      </c>
      <c r="Q1577" s="55">
        <f>Table1[[#This Row],[APU
(units)]]*(1+Table1[[#This Row],[APU Trend]])^11</f>
        <v>5708.8388671875</v>
      </c>
      <c r="R1577" s="55">
        <f>SUM(Table1[[#This Row],[Oct]:[September]])</f>
        <v>16994.5166015625</v>
      </c>
      <c r="S1577" s="55">
        <f>Table1[[#This Row],[On-Hand Stock ($)]]*Table1[[#This Row],[APU Trend]]</f>
        <v>64.043240763274014</v>
      </c>
      <c r="T1577" s="87">
        <v>0.5</v>
      </c>
      <c r="U1577" s="87" t="b">
        <f>IF(AND(Table1[[#This Row],[INVENTROY SIZING]]&lt;0,Table1[[#This Row],[Lead Time (days)]]&lt;30),TRUE,FALSE)</f>
        <v>0</v>
      </c>
      <c r="V1577" s="28">
        <v>0.77</v>
      </c>
      <c r="W1577" s="28">
        <f>1.65+SQRT((30)*Table1[[#This Row],[Demand variability (COV)]])+(V1577*Table1[[#This Row],[APU
(units)]])^2</f>
        <v>2589.7996255750518</v>
      </c>
      <c r="X1577" s="28">
        <f>(Table1[[#This Row],[INVENTORY IN UNITS ON HAND]]-W1577)*Table1[[#This Row],[Std. Price ($)]]</f>
        <v>-13194.345213558881</v>
      </c>
      <c r="Y1577" s="28">
        <v>1</v>
      </c>
      <c r="Z1577" s="28">
        <v>8</v>
      </c>
    </row>
    <row r="1578" spans="1:26" x14ac:dyDescent="0.15">
      <c r="A1578" s="31">
        <v>83000.82559933819</v>
      </c>
      <c r="B1578" s="32">
        <v>24.294622000000004</v>
      </c>
      <c r="C1578" s="32">
        <v>535.79463544919065</v>
      </c>
      <c r="D1578" s="32">
        <f>C1578/Table1[[#This Row],[Std. Price ($)]]</f>
        <v>22.054042884437163</v>
      </c>
      <c r="E1578" s="28">
        <v>74</v>
      </c>
      <c r="F1578" s="28">
        <f>Table1[[#This Row],[APU
(units)]]*(1+Table1[[#This Row],[APU Trend]])^0</f>
        <v>74</v>
      </c>
      <c r="G1578" s="28">
        <f>Table1[[#This Row],[APU
(units)]]*(1+Table1[[#This Row],[APU Trend]])^1</f>
        <v>66.600000000000009</v>
      </c>
      <c r="H1578" s="28">
        <f>Table1[[#This Row],[APU
(units)]]*(1+Table1[[#This Row],[APU Trend]])^2</f>
        <v>59.940000000000005</v>
      </c>
      <c r="I1578" s="55">
        <f>Table1[[#This Row],[APU
(units)]]*(1+Table1[[#This Row],[APU Trend]])^3</f>
        <v>53.946000000000005</v>
      </c>
      <c r="J1578" s="55">
        <f>Table1[[#This Row],[APU
(units)]]*(1+Table1[[#This Row],[APU Trend]])^4</f>
        <v>48.551400000000008</v>
      </c>
      <c r="K1578" s="55">
        <f>Table1[[#This Row],[APU
(units)]]*(1+Table1[[#This Row],[APU Trend]])^5</f>
        <v>43.696260000000017</v>
      </c>
      <c r="L1578" s="55">
        <f>Table1[[#This Row],[APU
(units)]]*(1+Table1[[#This Row],[APU Trend]])^6</f>
        <v>39.326634000000013</v>
      </c>
      <c r="M1578" s="55">
        <f>Table1[[#This Row],[APU
(units)]]*(1+Table1[[#This Row],[APU Trend]])^7</f>
        <v>35.39397060000001</v>
      </c>
      <c r="N1578" s="55">
        <f>Table1[[#This Row],[APU
(units)]]*(1+Table1[[#This Row],[APU Trend]])^8</f>
        <v>31.854573540000011</v>
      </c>
      <c r="O1578" s="55">
        <f>Table1[[#This Row],[APU
(units)]]*(1+Table1[[#This Row],[APU Trend]])^9</f>
        <v>28.669116186000011</v>
      </c>
      <c r="P1578" s="55">
        <f>Table1[[#This Row],[APU
(units)]]*(1+Table1[[#This Row],[APU Trend]])^10</f>
        <v>25.802204567400011</v>
      </c>
      <c r="Q1578" s="55">
        <f>Table1[[#This Row],[APU
(units)]]*(1+Table1[[#This Row],[APU Trend]])^11</f>
        <v>23.221984110660014</v>
      </c>
      <c r="R1578" s="55">
        <f>SUM(Table1[[#This Row],[Oct]:[September]])</f>
        <v>531.00214300406003</v>
      </c>
      <c r="S1578" s="55">
        <f>Table1[[#This Row],[On-Hand Stock ($)]]*Table1[[#This Row],[APU Trend]]</f>
        <v>-53.579463544919065</v>
      </c>
      <c r="T1578" s="87">
        <v>-0.1</v>
      </c>
      <c r="U1578" s="87" t="b">
        <f>IF(AND(Table1[[#This Row],[INVENTROY SIZING]]&lt;0,Table1[[#This Row],[Lead Time (days)]]&lt;30),TRUE,FALSE)</f>
        <v>1</v>
      </c>
      <c r="V1578" s="28">
        <v>0.77</v>
      </c>
      <c r="W1578" s="28">
        <f>1.65+SQRT((30)*Table1[[#This Row],[Demand variability (COV)]])+(V1578*Table1[[#This Row],[APU
(units)]])^2</f>
        <v>3253.5665524227074</v>
      </c>
      <c r="X1578" s="28">
        <f>(Table1[[#This Row],[INVENTORY IN UNITS ON HAND]]-W1578)*Table1[[#This Row],[Std. Price ($)]]</f>
        <v>-78508.37490750369</v>
      </c>
      <c r="Y1578" s="28">
        <v>0.9</v>
      </c>
      <c r="Z1578" s="28">
        <v>8</v>
      </c>
    </row>
    <row r="1579" spans="1:26" x14ac:dyDescent="0.15">
      <c r="A1579" s="31">
        <v>18495.568540977903</v>
      </c>
      <c r="B1579" s="32">
        <v>12.065471000000001</v>
      </c>
      <c r="C1579" s="32">
        <v>26.098948570994342</v>
      </c>
      <c r="D1579" s="32">
        <f>C1579/Table1[[#This Row],[Std. Price ($)]]</f>
        <v>2.1631106295804234</v>
      </c>
      <c r="E1579" s="28">
        <v>18</v>
      </c>
      <c r="F1579" s="28">
        <f>Table1[[#This Row],[APU
(units)]]*(1+Table1[[#This Row],[APU Trend]])^0</f>
        <v>18</v>
      </c>
      <c r="G1579" s="28">
        <f>Table1[[#This Row],[APU
(units)]]*(1+Table1[[#This Row],[APU Trend]])^1</f>
        <v>10.799999999999999</v>
      </c>
      <c r="H1579" s="28">
        <f>Table1[[#This Row],[APU
(units)]]*(1+Table1[[#This Row],[APU Trend]])^2</f>
        <v>6.4799999999999995</v>
      </c>
      <c r="I1579" s="55">
        <f>Table1[[#This Row],[APU
(units)]]*(1+Table1[[#This Row],[APU Trend]])^3</f>
        <v>3.8879999999999999</v>
      </c>
      <c r="J1579" s="55">
        <f>Table1[[#This Row],[APU
(units)]]*(1+Table1[[#This Row],[APU Trend]])^4</f>
        <v>2.3327999999999998</v>
      </c>
      <c r="K1579" s="55">
        <f>Table1[[#This Row],[APU
(units)]]*(1+Table1[[#This Row],[APU Trend]])^5</f>
        <v>1.39968</v>
      </c>
      <c r="L1579" s="55">
        <f>Table1[[#This Row],[APU
(units)]]*(1+Table1[[#This Row],[APU Trend]])^6</f>
        <v>0.83980799999999989</v>
      </c>
      <c r="M1579" s="55">
        <f>Table1[[#This Row],[APU
(units)]]*(1+Table1[[#This Row],[APU Trend]])^7</f>
        <v>0.50388479999999991</v>
      </c>
      <c r="N1579" s="55">
        <f>Table1[[#This Row],[APU
(units)]]*(1+Table1[[#This Row],[APU Trend]])^8</f>
        <v>0.30233087999999997</v>
      </c>
      <c r="O1579" s="55">
        <f>Table1[[#This Row],[APU
(units)]]*(1+Table1[[#This Row],[APU Trend]])^9</f>
        <v>0.18139852799999998</v>
      </c>
      <c r="P1579" s="55">
        <f>Table1[[#This Row],[APU
(units)]]*(1+Table1[[#This Row],[APU Trend]])^10</f>
        <v>0.10883911679999998</v>
      </c>
      <c r="Q1579" s="55">
        <f>Table1[[#This Row],[APU
(units)]]*(1+Table1[[#This Row],[APU Trend]])^11</f>
        <v>6.5303470079999995E-2</v>
      </c>
      <c r="R1579" s="55">
        <f>SUM(Table1[[#This Row],[Oct]:[September]])</f>
        <v>44.902044794879991</v>
      </c>
      <c r="S1579" s="55">
        <f>Table1[[#This Row],[On-Hand Stock ($)]]*Table1[[#This Row],[APU Trend]]</f>
        <v>-10.439579428397737</v>
      </c>
      <c r="T1579" s="87">
        <v>-0.4</v>
      </c>
      <c r="U1579" s="87" t="b">
        <f>IF(AND(Table1[[#This Row],[INVENTROY SIZING]]&lt;0,Table1[[#This Row],[Lead Time (days)]]&lt;30),TRUE,FALSE)</f>
        <v>1</v>
      </c>
      <c r="V1579" s="28">
        <v>0.77</v>
      </c>
      <c r="W1579" s="28">
        <f>1.65+SQRT((30)*Table1[[#This Row],[Demand variability (COV)]])+(V1579*Table1[[#This Row],[APU
(units)]])^2</f>
        <v>196.19908974278314</v>
      </c>
      <c r="X1579" s="28">
        <f>(Table1[[#This Row],[INVENTORY IN UNITS ON HAND]]-W1579)*Table1[[#This Row],[Std. Price ($)]]</f>
        <v>-2341.1354789469533</v>
      </c>
      <c r="Y1579" s="28">
        <v>0.2</v>
      </c>
      <c r="Z1579" s="28">
        <v>8</v>
      </c>
    </row>
    <row r="1580" spans="1:26" x14ac:dyDescent="0.15">
      <c r="A1580" s="31">
        <v>19715.918000493992</v>
      </c>
      <c r="B1580" s="32">
        <v>23.382700000000003</v>
      </c>
      <c r="C1580" s="32">
        <v>81.671531668219714</v>
      </c>
      <c r="D1580" s="32">
        <f>C1580/Table1[[#This Row],[Std. Price ($)]]</f>
        <v>3.4928186936589745</v>
      </c>
      <c r="E1580" s="28">
        <v>10</v>
      </c>
      <c r="F1580" s="28">
        <f>Table1[[#This Row],[APU
(units)]]*(1+Table1[[#This Row],[APU Trend]])^0</f>
        <v>10</v>
      </c>
      <c r="G1580" s="28">
        <f>Table1[[#This Row],[APU
(units)]]*(1+Table1[[#This Row],[APU Trend]])^1</f>
        <v>22</v>
      </c>
      <c r="H1580" s="28">
        <f>Table1[[#This Row],[APU
(units)]]*(1+Table1[[#This Row],[APU Trend]])^2</f>
        <v>48.400000000000006</v>
      </c>
      <c r="I1580" s="55">
        <f>Table1[[#This Row],[APU
(units)]]*(1+Table1[[#This Row],[APU Trend]])^3</f>
        <v>106.48000000000003</v>
      </c>
      <c r="J1580" s="55">
        <f>Table1[[#This Row],[APU
(units)]]*(1+Table1[[#This Row],[APU Trend]])^4</f>
        <v>234.25600000000006</v>
      </c>
      <c r="K1580" s="55">
        <f>Table1[[#This Row],[APU
(units)]]*(1+Table1[[#This Row],[APU Trend]])^5</f>
        <v>515.36320000000023</v>
      </c>
      <c r="L1580" s="55">
        <f>Table1[[#This Row],[APU
(units)]]*(1+Table1[[#This Row],[APU Trend]])^6</f>
        <v>1133.7990400000006</v>
      </c>
      <c r="M1580" s="55">
        <f>Table1[[#This Row],[APU
(units)]]*(1+Table1[[#This Row],[APU Trend]])^7</f>
        <v>2494.3578880000014</v>
      </c>
      <c r="N1580" s="55">
        <f>Table1[[#This Row],[APU
(units)]]*(1+Table1[[#This Row],[APU Trend]])^8</f>
        <v>5487.5873536000026</v>
      </c>
      <c r="O1580" s="55">
        <f>Table1[[#This Row],[APU
(units)]]*(1+Table1[[#This Row],[APU Trend]])^9</f>
        <v>12072.692177920007</v>
      </c>
      <c r="P1580" s="55">
        <f>Table1[[#This Row],[APU
(units)]]*(1+Table1[[#This Row],[APU Trend]])^10</f>
        <v>26559.922791424018</v>
      </c>
      <c r="Q1580" s="55">
        <f>Table1[[#This Row],[APU
(units)]]*(1+Table1[[#This Row],[APU Trend]])^11</f>
        <v>58431.83014113285</v>
      </c>
      <c r="R1580" s="55">
        <f>SUM(Table1[[#This Row],[Oct]:[September]])</f>
        <v>107116.68859207688</v>
      </c>
      <c r="S1580" s="55">
        <f>Table1[[#This Row],[On-Hand Stock ($)]]*Table1[[#This Row],[APU Trend]]</f>
        <v>98.005838001863651</v>
      </c>
      <c r="T1580" s="87">
        <v>1.2</v>
      </c>
      <c r="U1580" s="87" t="b">
        <f>IF(AND(Table1[[#This Row],[INVENTROY SIZING]]&lt;0,Table1[[#This Row],[Lead Time (days)]]&lt;30),TRUE,FALSE)</f>
        <v>0</v>
      </c>
      <c r="V1580" s="28">
        <v>0.77</v>
      </c>
      <c r="W1580" s="28">
        <f>1.65+SQRT((30)*Table1[[#This Row],[Demand variability (COV)]])+(V1580*Table1[[#This Row],[APU
(units)]])^2</f>
        <v>66.605686189686125</v>
      </c>
      <c r="X1580" s="28">
        <f>(Table1[[#This Row],[INVENTORY IN UNITS ON HAND]]-W1580)*Table1[[#This Row],[Std. Price ($)]]</f>
        <v>-1475.7492467993543</v>
      </c>
      <c r="Y1580" s="28">
        <v>1.07</v>
      </c>
      <c r="Z1580" s="28">
        <v>8</v>
      </c>
    </row>
    <row r="1581" spans="1:26" x14ac:dyDescent="0.15">
      <c r="A1581" s="31">
        <v>67635.939210374534</v>
      </c>
      <c r="B1581" s="32">
        <v>5.6685090000000011</v>
      </c>
      <c r="C1581" s="32">
        <v>50.182160863268052</v>
      </c>
      <c r="D1581" s="32">
        <f>C1581/Table1[[#This Row],[Std. Price ($)]]</f>
        <v>8.8527972458486079</v>
      </c>
      <c r="E1581" s="28">
        <v>18</v>
      </c>
      <c r="F1581" s="28">
        <f>Table1[[#This Row],[APU
(units)]]*(1+Table1[[#This Row],[APU Trend]])^0</f>
        <v>18</v>
      </c>
      <c r="G1581" s="28">
        <f>Table1[[#This Row],[APU
(units)]]*(1+Table1[[#This Row],[APU Trend]])^1</f>
        <v>32.4</v>
      </c>
      <c r="H1581" s="28">
        <f>Table1[[#This Row],[APU
(units)]]*(1+Table1[[#This Row],[APU Trend]])^2</f>
        <v>58.320000000000007</v>
      </c>
      <c r="I1581" s="55">
        <f>Table1[[#This Row],[APU
(units)]]*(1+Table1[[#This Row],[APU Trend]])^3</f>
        <v>104.97600000000001</v>
      </c>
      <c r="J1581" s="55">
        <f>Table1[[#This Row],[APU
(units)]]*(1+Table1[[#This Row],[APU Trend]])^4</f>
        <v>188.95680000000004</v>
      </c>
      <c r="K1581" s="55">
        <f>Table1[[#This Row],[APU
(units)]]*(1+Table1[[#This Row],[APU Trend]])^5</f>
        <v>340.12224000000009</v>
      </c>
      <c r="L1581" s="55">
        <f>Table1[[#This Row],[APU
(units)]]*(1+Table1[[#This Row],[APU Trend]])^6</f>
        <v>612.22003200000017</v>
      </c>
      <c r="M1581" s="55">
        <f>Table1[[#This Row],[APU
(units)]]*(1+Table1[[#This Row],[APU Trend]])^7</f>
        <v>1101.9960576000003</v>
      </c>
      <c r="N1581" s="55">
        <f>Table1[[#This Row],[APU
(units)]]*(1+Table1[[#This Row],[APU Trend]])^8</f>
        <v>1983.5929036800007</v>
      </c>
      <c r="O1581" s="55">
        <f>Table1[[#This Row],[APU
(units)]]*(1+Table1[[#This Row],[APU Trend]])^9</f>
        <v>3570.4672266240013</v>
      </c>
      <c r="P1581" s="55">
        <f>Table1[[#This Row],[APU
(units)]]*(1+Table1[[#This Row],[APU Trend]])^10</f>
        <v>6426.8410079232026</v>
      </c>
      <c r="Q1581" s="55">
        <f>Table1[[#This Row],[APU
(units)]]*(1+Table1[[#This Row],[APU Trend]])^11</f>
        <v>11568.313814261766</v>
      </c>
      <c r="R1581" s="55">
        <f>SUM(Table1[[#This Row],[Oct]:[September]])</f>
        <v>26006.206082088975</v>
      </c>
      <c r="S1581" s="55">
        <f>Table1[[#This Row],[On-Hand Stock ($)]]*Table1[[#This Row],[APU Trend]]</f>
        <v>40.145728690614447</v>
      </c>
      <c r="T1581" s="87">
        <v>0.8</v>
      </c>
      <c r="U1581" s="87" t="b">
        <f>IF(AND(Table1[[#This Row],[INVENTROY SIZING]]&lt;0,Table1[[#This Row],[Lead Time (days)]]&lt;30),TRUE,FALSE)</f>
        <v>0</v>
      </c>
      <c r="V1581" s="28">
        <v>0.77</v>
      </c>
      <c r="W1581" s="28">
        <f>1.65+SQRT((30)*Table1[[#This Row],[Demand variability (COV)]])+(V1581*Table1[[#This Row],[APU
(units)]])^2</f>
        <v>200.23034069840784</v>
      </c>
      <c r="X1581" s="28">
        <f>(Table1[[#This Row],[INVENTORY IN UNITS ON HAND]]-W1581)*Table1[[#This Row],[Std. Price ($)]]</f>
        <v>-1084.8253274587232</v>
      </c>
      <c r="Y1581" s="28">
        <v>1.4</v>
      </c>
      <c r="Z1581" s="28">
        <v>8</v>
      </c>
    </row>
    <row r="1582" spans="1:26" x14ac:dyDescent="0.15">
      <c r="A1582" s="31">
        <v>30292.655853270211</v>
      </c>
      <c r="B1582" s="32">
        <v>6.6873510000000005</v>
      </c>
      <c r="C1582" s="32">
        <v>10.190281327681287</v>
      </c>
      <c r="D1582" s="32">
        <f>C1582/Table1[[#This Row],[Std. Price ($)]]</f>
        <v>1.5238143366007386</v>
      </c>
      <c r="E1582" s="28">
        <v>10</v>
      </c>
      <c r="F1582" s="28">
        <f>Table1[[#This Row],[APU
(units)]]*(1+Table1[[#This Row],[APU Trend]])^0</f>
        <v>10</v>
      </c>
      <c r="G1582" s="28">
        <f>Table1[[#This Row],[APU
(units)]]*(1+Table1[[#This Row],[APU Trend]])^1</f>
        <v>15</v>
      </c>
      <c r="H1582" s="28">
        <f>Table1[[#This Row],[APU
(units)]]*(1+Table1[[#This Row],[APU Trend]])^2</f>
        <v>22.5</v>
      </c>
      <c r="I1582" s="55">
        <f>Table1[[#This Row],[APU
(units)]]*(1+Table1[[#This Row],[APU Trend]])^3</f>
        <v>33.75</v>
      </c>
      <c r="J1582" s="55">
        <f>Table1[[#This Row],[APU
(units)]]*(1+Table1[[#This Row],[APU Trend]])^4</f>
        <v>50.625</v>
      </c>
      <c r="K1582" s="55">
        <f>Table1[[#This Row],[APU
(units)]]*(1+Table1[[#This Row],[APU Trend]])^5</f>
        <v>75.9375</v>
      </c>
      <c r="L1582" s="55">
        <f>Table1[[#This Row],[APU
(units)]]*(1+Table1[[#This Row],[APU Trend]])^6</f>
        <v>113.90625</v>
      </c>
      <c r="M1582" s="55">
        <f>Table1[[#This Row],[APU
(units)]]*(1+Table1[[#This Row],[APU Trend]])^7</f>
        <v>170.859375</v>
      </c>
      <c r="N1582" s="55">
        <f>Table1[[#This Row],[APU
(units)]]*(1+Table1[[#This Row],[APU Trend]])^8</f>
        <v>256.2890625</v>
      </c>
      <c r="O1582" s="55">
        <f>Table1[[#This Row],[APU
(units)]]*(1+Table1[[#This Row],[APU Trend]])^9</f>
        <v>384.43359375</v>
      </c>
      <c r="P1582" s="55">
        <f>Table1[[#This Row],[APU
(units)]]*(1+Table1[[#This Row],[APU Trend]])^10</f>
        <v>576.650390625</v>
      </c>
      <c r="Q1582" s="55">
        <f>Table1[[#This Row],[APU
(units)]]*(1+Table1[[#This Row],[APU Trend]])^11</f>
        <v>864.9755859375</v>
      </c>
      <c r="R1582" s="55">
        <f>SUM(Table1[[#This Row],[Oct]:[September]])</f>
        <v>2574.9267578125</v>
      </c>
      <c r="S1582" s="55">
        <f>Table1[[#This Row],[On-Hand Stock ($)]]*Table1[[#This Row],[APU Trend]]</f>
        <v>5.0951406638406436</v>
      </c>
      <c r="T1582" s="87">
        <v>0.5</v>
      </c>
      <c r="U1582" s="87" t="b">
        <f>IF(AND(Table1[[#This Row],[INVENTROY SIZING]]&lt;0,Table1[[#This Row],[Lead Time (days)]]&lt;30),TRUE,FALSE)</f>
        <v>0</v>
      </c>
      <c r="V1582" s="28">
        <v>0.77</v>
      </c>
      <c r="W1582" s="28">
        <f>1.65+SQRT((30)*Table1[[#This Row],[Demand variability (COV)]])+(V1582*Table1[[#This Row],[APU
(units)]])^2</f>
        <v>63.678612787525836</v>
      </c>
      <c r="X1582" s="28">
        <f>(Table1[[#This Row],[INVENTORY IN UNITS ON HAND]]-W1582)*Table1[[#This Row],[Std. Price ($)]]</f>
        <v>-415.65095357559244</v>
      </c>
      <c r="Y1582" s="28">
        <v>0.25</v>
      </c>
      <c r="Z1582" s="28">
        <v>8</v>
      </c>
    </row>
    <row r="1583" spans="1:26" x14ac:dyDescent="0.15">
      <c r="A1583" s="31">
        <v>85486.235372883326</v>
      </c>
      <c r="B1583" s="32">
        <v>8.3247119999999999</v>
      </c>
      <c r="C1583" s="32">
        <v>11.895283961007035</v>
      </c>
      <c r="D1583" s="32">
        <f>C1583/Table1[[#This Row],[Std. Price ($)]]</f>
        <v>1.4289123709032858</v>
      </c>
      <c r="E1583" s="28">
        <v>10</v>
      </c>
      <c r="F1583" s="28">
        <f>Table1[[#This Row],[APU
(units)]]*(1+Table1[[#This Row],[APU Trend]])^0</f>
        <v>10</v>
      </c>
      <c r="G1583" s="28">
        <f>Table1[[#This Row],[APU
(units)]]*(1+Table1[[#This Row],[APU Trend]])^1</f>
        <v>6</v>
      </c>
      <c r="H1583" s="28">
        <f>Table1[[#This Row],[APU
(units)]]*(1+Table1[[#This Row],[APU Trend]])^2</f>
        <v>3.5999999999999996</v>
      </c>
      <c r="I1583" s="55">
        <f>Table1[[#This Row],[APU
(units)]]*(1+Table1[[#This Row],[APU Trend]])^3</f>
        <v>2.16</v>
      </c>
      <c r="J1583" s="55">
        <f>Table1[[#This Row],[APU
(units)]]*(1+Table1[[#This Row],[APU Trend]])^4</f>
        <v>1.2959999999999998</v>
      </c>
      <c r="K1583" s="55">
        <f>Table1[[#This Row],[APU
(units)]]*(1+Table1[[#This Row],[APU Trend]])^5</f>
        <v>0.77759999999999996</v>
      </c>
      <c r="L1583" s="55">
        <f>Table1[[#This Row],[APU
(units)]]*(1+Table1[[#This Row],[APU Trend]])^6</f>
        <v>0.46655999999999997</v>
      </c>
      <c r="M1583" s="55">
        <f>Table1[[#This Row],[APU
(units)]]*(1+Table1[[#This Row],[APU Trend]])^7</f>
        <v>0.27993599999999996</v>
      </c>
      <c r="N1583" s="55">
        <f>Table1[[#This Row],[APU
(units)]]*(1+Table1[[#This Row],[APU Trend]])^8</f>
        <v>0.16796159999999999</v>
      </c>
      <c r="O1583" s="55">
        <f>Table1[[#This Row],[APU
(units)]]*(1+Table1[[#This Row],[APU Trend]])^9</f>
        <v>0.10077695999999998</v>
      </c>
      <c r="P1583" s="55">
        <f>Table1[[#This Row],[APU
(units)]]*(1+Table1[[#This Row],[APU Trend]])^10</f>
        <v>6.046617599999999E-2</v>
      </c>
      <c r="Q1583" s="55">
        <f>Table1[[#This Row],[APU
(units)]]*(1+Table1[[#This Row],[APU Trend]])^11</f>
        <v>3.6279705599999997E-2</v>
      </c>
      <c r="R1583" s="55">
        <f>SUM(Table1[[#This Row],[Oct]:[September]])</f>
        <v>24.945580441600001</v>
      </c>
      <c r="S1583" s="55">
        <f>Table1[[#This Row],[On-Hand Stock ($)]]*Table1[[#This Row],[APU Trend]]</f>
        <v>-4.758113584402814</v>
      </c>
      <c r="T1583" s="87">
        <v>-0.4</v>
      </c>
      <c r="U1583" s="87" t="b">
        <f>IF(AND(Table1[[#This Row],[INVENTROY SIZING]]&lt;0,Table1[[#This Row],[Lead Time (days)]]&lt;30),TRUE,FALSE)</f>
        <v>1</v>
      </c>
      <c r="V1583" s="28">
        <v>0.77</v>
      </c>
      <c r="W1583" s="28">
        <f>1.65+SQRT((30)*Table1[[#This Row],[Demand variability (COV)]])+(V1583*Table1[[#This Row],[APU
(units)]])^2</f>
        <v>63.678612787525836</v>
      </c>
      <c r="X1583" s="28">
        <f>(Table1[[#This Row],[INVENTORY IN UNITS ON HAND]]-W1583)*Table1[[#This Row],[Std. Price ($)]]</f>
        <v>-518.21082805466278</v>
      </c>
      <c r="Y1583" s="28">
        <v>0.25</v>
      </c>
      <c r="Z1583" s="28">
        <v>8</v>
      </c>
    </row>
    <row r="1584" spans="1:26" x14ac:dyDescent="0.15">
      <c r="A1584" s="31">
        <v>64933.267324245062</v>
      </c>
      <c r="B1584" s="32">
        <v>6.6873399999999998</v>
      </c>
      <c r="C1584" s="32">
        <v>10.19026987325617</v>
      </c>
      <c r="D1584" s="32">
        <f>C1584/Table1[[#This Row],[Std. Price ($)]]</f>
        <v>1.52381513026946</v>
      </c>
      <c r="E1584" s="28">
        <v>10</v>
      </c>
      <c r="F1584" s="28">
        <f>Table1[[#This Row],[APU
(units)]]*(1+Table1[[#This Row],[APU Trend]])^0</f>
        <v>10</v>
      </c>
      <c r="G1584" s="28">
        <f>Table1[[#This Row],[APU
(units)]]*(1+Table1[[#This Row],[APU Trend]])^1</f>
        <v>22</v>
      </c>
      <c r="H1584" s="28">
        <f>Table1[[#This Row],[APU
(units)]]*(1+Table1[[#This Row],[APU Trend]])^2</f>
        <v>48.400000000000006</v>
      </c>
      <c r="I1584" s="55">
        <f>Table1[[#This Row],[APU
(units)]]*(1+Table1[[#This Row],[APU Trend]])^3</f>
        <v>106.48000000000003</v>
      </c>
      <c r="J1584" s="55">
        <f>Table1[[#This Row],[APU
(units)]]*(1+Table1[[#This Row],[APU Trend]])^4</f>
        <v>234.25600000000006</v>
      </c>
      <c r="K1584" s="55">
        <f>Table1[[#This Row],[APU
(units)]]*(1+Table1[[#This Row],[APU Trend]])^5</f>
        <v>515.36320000000023</v>
      </c>
      <c r="L1584" s="55">
        <f>Table1[[#This Row],[APU
(units)]]*(1+Table1[[#This Row],[APU Trend]])^6</f>
        <v>1133.7990400000006</v>
      </c>
      <c r="M1584" s="55">
        <f>Table1[[#This Row],[APU
(units)]]*(1+Table1[[#This Row],[APU Trend]])^7</f>
        <v>2494.3578880000014</v>
      </c>
      <c r="N1584" s="55">
        <f>Table1[[#This Row],[APU
(units)]]*(1+Table1[[#This Row],[APU Trend]])^8</f>
        <v>5487.5873536000026</v>
      </c>
      <c r="O1584" s="55">
        <f>Table1[[#This Row],[APU
(units)]]*(1+Table1[[#This Row],[APU Trend]])^9</f>
        <v>12072.692177920007</v>
      </c>
      <c r="P1584" s="55">
        <f>Table1[[#This Row],[APU
(units)]]*(1+Table1[[#This Row],[APU Trend]])^10</f>
        <v>26559.922791424018</v>
      </c>
      <c r="Q1584" s="55">
        <f>Table1[[#This Row],[APU
(units)]]*(1+Table1[[#This Row],[APU Trend]])^11</f>
        <v>58431.83014113285</v>
      </c>
      <c r="R1584" s="55">
        <f>SUM(Table1[[#This Row],[Oct]:[September]])</f>
        <v>107116.68859207688</v>
      </c>
      <c r="S1584" s="55">
        <f>Table1[[#This Row],[On-Hand Stock ($)]]*Table1[[#This Row],[APU Trend]]</f>
        <v>12.228323847907404</v>
      </c>
      <c r="T1584" s="87">
        <v>1.2</v>
      </c>
      <c r="U1584" s="87" t="b">
        <f>IF(AND(Table1[[#This Row],[INVENTROY SIZING]]&lt;0,Table1[[#This Row],[Lead Time (days)]]&lt;30),TRUE,FALSE)</f>
        <v>0</v>
      </c>
      <c r="V1584" s="28">
        <v>0.77</v>
      </c>
      <c r="W1584" s="28">
        <f>1.65+SQRT((30)*Table1[[#This Row],[Demand variability (COV)]])+(V1584*Table1[[#This Row],[APU
(units)]])^2</f>
        <v>63.678612787525836</v>
      </c>
      <c r="X1584" s="28">
        <f>(Table1[[#This Row],[INVENTORY IN UNITS ON HAND]]-W1584)*Table1[[#This Row],[Std. Price ($)]]</f>
        <v>-415.65026456527681</v>
      </c>
      <c r="Y1584" s="28">
        <v>0.25</v>
      </c>
      <c r="Z1584" s="28">
        <v>8</v>
      </c>
    </row>
    <row r="1585" spans="1:26" x14ac:dyDescent="0.15">
      <c r="A1585" s="31">
        <v>60018.75247429702</v>
      </c>
      <c r="B1585" s="32">
        <v>43.141086999999999</v>
      </c>
      <c r="C1585" s="32">
        <v>2522.4845569630102</v>
      </c>
      <c r="D1585" s="32">
        <f>C1585/Table1[[#This Row],[Std. Price ($)]]</f>
        <v>58.470584131619361</v>
      </c>
      <c r="E1585" s="28">
        <v>90</v>
      </c>
      <c r="F1585" s="28">
        <f>Table1[[#This Row],[APU
(units)]]*(1+Table1[[#This Row],[APU Trend]])^0</f>
        <v>90</v>
      </c>
      <c r="G1585" s="28">
        <f>Table1[[#This Row],[APU
(units)]]*(1+Table1[[#This Row],[APU Trend]])^1</f>
        <v>162</v>
      </c>
      <c r="H1585" s="28">
        <f>Table1[[#This Row],[APU
(units)]]*(1+Table1[[#This Row],[APU Trend]])^2</f>
        <v>291.60000000000002</v>
      </c>
      <c r="I1585" s="55">
        <f>Table1[[#This Row],[APU
(units)]]*(1+Table1[[#This Row],[APU Trend]])^3</f>
        <v>524.88000000000011</v>
      </c>
      <c r="J1585" s="55">
        <f>Table1[[#This Row],[APU
(units)]]*(1+Table1[[#This Row],[APU Trend]])^4</f>
        <v>944.78400000000022</v>
      </c>
      <c r="K1585" s="55">
        <f>Table1[[#This Row],[APU
(units)]]*(1+Table1[[#This Row],[APU Trend]])^5</f>
        <v>1700.6112000000005</v>
      </c>
      <c r="L1585" s="55">
        <f>Table1[[#This Row],[APU
(units)]]*(1+Table1[[#This Row],[APU Trend]])^6</f>
        <v>3061.1001600000009</v>
      </c>
      <c r="M1585" s="55">
        <f>Table1[[#This Row],[APU
(units)]]*(1+Table1[[#This Row],[APU Trend]])^7</f>
        <v>5509.9802880000016</v>
      </c>
      <c r="N1585" s="55">
        <f>Table1[[#This Row],[APU
(units)]]*(1+Table1[[#This Row],[APU Trend]])^8</f>
        <v>9917.9645184000037</v>
      </c>
      <c r="O1585" s="55">
        <f>Table1[[#This Row],[APU
(units)]]*(1+Table1[[#This Row],[APU Trend]])^9</f>
        <v>17852.336133120007</v>
      </c>
      <c r="P1585" s="55">
        <f>Table1[[#This Row],[APU
(units)]]*(1+Table1[[#This Row],[APU Trend]])^10</f>
        <v>32134.205039616016</v>
      </c>
      <c r="Q1585" s="55">
        <f>Table1[[#This Row],[APU
(units)]]*(1+Table1[[#This Row],[APU Trend]])^11</f>
        <v>57841.569071308833</v>
      </c>
      <c r="R1585" s="55">
        <f>SUM(Table1[[#This Row],[Oct]:[September]])</f>
        <v>130031.03041044486</v>
      </c>
      <c r="S1585" s="55">
        <f>Table1[[#This Row],[On-Hand Stock ($)]]*Table1[[#This Row],[APU Trend]]</f>
        <v>2017.9876455704082</v>
      </c>
      <c r="T1585" s="87">
        <v>0.8</v>
      </c>
      <c r="U1585" s="87" t="b">
        <f>IF(AND(Table1[[#This Row],[INVENTROY SIZING]]&lt;0,Table1[[#This Row],[Lead Time (days)]]&lt;30),TRUE,FALSE)</f>
        <v>0</v>
      </c>
      <c r="V1585" s="28">
        <v>0.82</v>
      </c>
      <c r="W1585" s="28">
        <f>1.65+SQRT((30)*Table1[[#This Row],[Demand variability (COV)]])+(V1585*Table1[[#This Row],[APU
(units)]])^2</f>
        <v>5450.8286127875253</v>
      </c>
      <c r="X1585" s="28">
        <f>(Table1[[#This Row],[INVENTORY IN UNITS ON HAND]]-W1585)*Table1[[#This Row],[Std. Price ($)]]</f>
        <v>-232632.18684939295</v>
      </c>
      <c r="Y1585" s="28">
        <v>0.25</v>
      </c>
      <c r="Z1585" s="28">
        <v>51</v>
      </c>
    </row>
    <row r="1586" spans="1:26" x14ac:dyDescent="0.15">
      <c r="A1586" s="31">
        <v>44446.315549793115</v>
      </c>
      <c r="B1586" s="32">
        <v>19.781762000000001</v>
      </c>
      <c r="C1586" s="32">
        <v>319.07832815649999</v>
      </c>
      <c r="D1586" s="32">
        <f>C1586/Table1[[#This Row],[Std. Price ($)]]</f>
        <v>16.129924531318292</v>
      </c>
      <c r="E1586" s="28">
        <v>10</v>
      </c>
      <c r="F1586" s="28">
        <f>Table1[[#This Row],[APU
(units)]]*(1+Table1[[#This Row],[APU Trend]])^0</f>
        <v>10</v>
      </c>
      <c r="G1586" s="28">
        <f>Table1[[#This Row],[APU
(units)]]*(1+Table1[[#This Row],[APU Trend]])^1</f>
        <v>16</v>
      </c>
      <c r="H1586" s="28">
        <f>Table1[[#This Row],[APU
(units)]]*(1+Table1[[#This Row],[APU Trend]])^2</f>
        <v>25.600000000000005</v>
      </c>
      <c r="I1586" s="55">
        <f>Table1[[#This Row],[APU
(units)]]*(1+Table1[[#This Row],[APU Trend]])^3</f>
        <v>40.960000000000008</v>
      </c>
      <c r="J1586" s="55">
        <f>Table1[[#This Row],[APU
(units)]]*(1+Table1[[#This Row],[APU Trend]])^4</f>
        <v>65.53600000000003</v>
      </c>
      <c r="K1586" s="55">
        <f>Table1[[#This Row],[APU
(units)]]*(1+Table1[[#This Row],[APU Trend]])^5</f>
        <v>104.85760000000006</v>
      </c>
      <c r="L1586" s="55">
        <f>Table1[[#This Row],[APU
(units)]]*(1+Table1[[#This Row],[APU Trend]])^6</f>
        <v>167.7721600000001</v>
      </c>
      <c r="M1586" s="55">
        <f>Table1[[#This Row],[APU
(units)]]*(1+Table1[[#This Row],[APU Trend]])^7</f>
        <v>268.43545600000022</v>
      </c>
      <c r="N1586" s="55">
        <f>Table1[[#This Row],[APU
(units)]]*(1+Table1[[#This Row],[APU Trend]])^8</f>
        <v>429.49672960000038</v>
      </c>
      <c r="O1586" s="55">
        <f>Table1[[#This Row],[APU
(units)]]*(1+Table1[[#This Row],[APU Trend]])^9</f>
        <v>687.19476736000058</v>
      </c>
      <c r="P1586" s="55">
        <f>Table1[[#This Row],[APU
(units)]]*(1+Table1[[#This Row],[APU Trend]])^10</f>
        <v>1099.5116277760012</v>
      </c>
      <c r="Q1586" s="55">
        <f>Table1[[#This Row],[APU
(units)]]*(1+Table1[[#This Row],[APU Trend]])^11</f>
        <v>1759.2186044416019</v>
      </c>
      <c r="R1586" s="55">
        <f>SUM(Table1[[#This Row],[Oct]:[September]])</f>
        <v>4674.5829451776044</v>
      </c>
      <c r="S1586" s="55">
        <f>Table1[[#This Row],[On-Hand Stock ($)]]*Table1[[#This Row],[APU Trend]]</f>
        <v>191.44699689389998</v>
      </c>
      <c r="T1586" s="87">
        <v>0.6</v>
      </c>
      <c r="U1586" s="87" t="b">
        <f>IF(AND(Table1[[#This Row],[INVENTROY SIZING]]&lt;0,Table1[[#This Row],[Lead Time (days)]]&lt;30),TRUE,FALSE)</f>
        <v>0</v>
      </c>
      <c r="V1586" s="28">
        <v>1</v>
      </c>
      <c r="W1586" s="28">
        <f>1.65+SQRT((30)*Table1[[#This Row],[Demand variability (COV)]])+(V1586*Table1[[#This Row],[APU
(units)]])^2</f>
        <v>108.01396103067893</v>
      </c>
      <c r="X1586" s="28">
        <f>(Table1[[#This Row],[INVENTORY IN UNITS ON HAND]]-W1586)*Table1[[#This Row],[Std. Price ($)]]</f>
        <v>-1817.6281416296652</v>
      </c>
      <c r="Y1586" s="28">
        <v>1.35</v>
      </c>
      <c r="Z1586" s="28">
        <v>30</v>
      </c>
    </row>
    <row r="1587" spans="1:26" x14ac:dyDescent="0.15">
      <c r="A1587" s="31">
        <v>53279.264931202342</v>
      </c>
      <c r="B1587" s="32">
        <v>16.975838</v>
      </c>
      <c r="C1587" s="32">
        <v>277.15645364043456</v>
      </c>
      <c r="D1587" s="32">
        <f>C1587/Table1[[#This Row],[Std. Price ($)]]</f>
        <v>16.326525597171379</v>
      </c>
      <c r="E1587" s="28">
        <v>10</v>
      </c>
      <c r="F1587" s="28">
        <f>Table1[[#This Row],[APU
(units)]]*(1+Table1[[#This Row],[APU Trend]])^0</f>
        <v>10</v>
      </c>
      <c r="G1587" s="28">
        <f>Table1[[#This Row],[APU
(units)]]*(1+Table1[[#This Row],[APU Trend]])^1</f>
        <v>14</v>
      </c>
      <c r="H1587" s="28">
        <f>Table1[[#This Row],[APU
(units)]]*(1+Table1[[#This Row],[APU Trend]])^2</f>
        <v>19.599999999999998</v>
      </c>
      <c r="I1587" s="55">
        <f>Table1[[#This Row],[APU
(units)]]*(1+Table1[[#This Row],[APU Trend]])^3</f>
        <v>27.439999999999994</v>
      </c>
      <c r="J1587" s="55">
        <f>Table1[[#This Row],[APU
(units)]]*(1+Table1[[#This Row],[APU Trend]])^4</f>
        <v>38.41599999999999</v>
      </c>
      <c r="K1587" s="55">
        <f>Table1[[#This Row],[APU
(units)]]*(1+Table1[[#This Row],[APU Trend]])^5</f>
        <v>53.782399999999981</v>
      </c>
      <c r="L1587" s="55">
        <f>Table1[[#This Row],[APU
(units)]]*(1+Table1[[#This Row],[APU Trend]])^6</f>
        <v>75.29535999999996</v>
      </c>
      <c r="M1587" s="55">
        <f>Table1[[#This Row],[APU
(units)]]*(1+Table1[[#This Row],[APU Trend]])^7</f>
        <v>105.41350399999993</v>
      </c>
      <c r="N1587" s="55">
        <f>Table1[[#This Row],[APU
(units)]]*(1+Table1[[#This Row],[APU Trend]])^8</f>
        <v>147.5789055999999</v>
      </c>
      <c r="O1587" s="55">
        <f>Table1[[#This Row],[APU
(units)]]*(1+Table1[[#This Row],[APU Trend]])^9</f>
        <v>206.61046783999984</v>
      </c>
      <c r="P1587" s="55">
        <f>Table1[[#This Row],[APU
(units)]]*(1+Table1[[#This Row],[APU Trend]])^10</f>
        <v>289.25465497599981</v>
      </c>
      <c r="Q1587" s="55">
        <f>Table1[[#This Row],[APU
(units)]]*(1+Table1[[#This Row],[APU Trend]])^11</f>
        <v>404.9565169663997</v>
      </c>
      <c r="R1587" s="55">
        <f>SUM(Table1[[#This Row],[Oct]:[September]])</f>
        <v>1392.3478093823992</v>
      </c>
      <c r="S1587" s="55">
        <f>Table1[[#This Row],[On-Hand Stock ($)]]*Table1[[#This Row],[APU Trend]]</f>
        <v>110.86258145617383</v>
      </c>
      <c r="T1587" s="87">
        <v>0.4</v>
      </c>
      <c r="U1587" s="87" t="b">
        <f>IF(AND(Table1[[#This Row],[INVENTROY SIZING]]&lt;0,Table1[[#This Row],[Lead Time (days)]]&lt;30),TRUE,FALSE)</f>
        <v>0</v>
      </c>
      <c r="V1587" s="28">
        <v>0.85</v>
      </c>
      <c r="W1587" s="28">
        <f>1.65+SQRT((30)*Table1[[#This Row],[Demand variability (COV)]])+(V1587*Table1[[#This Row],[APU
(units)]])^2</f>
        <v>80.263961030678928</v>
      </c>
      <c r="X1587" s="28">
        <f>(Table1[[#This Row],[INVENTORY IN UNITS ON HAND]]-W1587)*Table1[[#This Row],[Std. Price ($)]]</f>
        <v>-1085.3915460546839</v>
      </c>
      <c r="Y1587" s="28">
        <v>1.35</v>
      </c>
      <c r="Z1587" s="28">
        <v>30</v>
      </c>
    </row>
    <row r="1588" spans="1:26" x14ac:dyDescent="0.15">
      <c r="A1588" s="31">
        <v>38681.852192620427</v>
      </c>
      <c r="B1588" s="32">
        <v>28.094319000000002</v>
      </c>
      <c r="C1588" s="32">
        <v>528.81071504800002</v>
      </c>
      <c r="D1588" s="32">
        <f>C1588/Table1[[#This Row],[Std. Price ($)]]</f>
        <v>18.822692055571803</v>
      </c>
      <c r="E1588" s="28">
        <v>10</v>
      </c>
      <c r="F1588" s="28">
        <f>Table1[[#This Row],[APU
(units)]]*(1+Table1[[#This Row],[APU Trend]])^0</f>
        <v>10</v>
      </c>
      <c r="G1588" s="28">
        <f>Table1[[#This Row],[APU
(units)]]*(1+Table1[[#This Row],[APU Trend]])^1</f>
        <v>15</v>
      </c>
      <c r="H1588" s="28">
        <f>Table1[[#This Row],[APU
(units)]]*(1+Table1[[#This Row],[APU Trend]])^2</f>
        <v>22.5</v>
      </c>
      <c r="I1588" s="55">
        <f>Table1[[#This Row],[APU
(units)]]*(1+Table1[[#This Row],[APU Trend]])^3</f>
        <v>33.75</v>
      </c>
      <c r="J1588" s="55">
        <f>Table1[[#This Row],[APU
(units)]]*(1+Table1[[#This Row],[APU Trend]])^4</f>
        <v>50.625</v>
      </c>
      <c r="K1588" s="55">
        <f>Table1[[#This Row],[APU
(units)]]*(1+Table1[[#This Row],[APU Trend]])^5</f>
        <v>75.9375</v>
      </c>
      <c r="L1588" s="55">
        <f>Table1[[#This Row],[APU
(units)]]*(1+Table1[[#This Row],[APU Trend]])^6</f>
        <v>113.90625</v>
      </c>
      <c r="M1588" s="55">
        <f>Table1[[#This Row],[APU
(units)]]*(1+Table1[[#This Row],[APU Trend]])^7</f>
        <v>170.859375</v>
      </c>
      <c r="N1588" s="55">
        <f>Table1[[#This Row],[APU
(units)]]*(1+Table1[[#This Row],[APU Trend]])^8</f>
        <v>256.2890625</v>
      </c>
      <c r="O1588" s="55">
        <f>Table1[[#This Row],[APU
(units)]]*(1+Table1[[#This Row],[APU Trend]])^9</f>
        <v>384.43359375</v>
      </c>
      <c r="P1588" s="55">
        <f>Table1[[#This Row],[APU
(units)]]*(1+Table1[[#This Row],[APU Trend]])^10</f>
        <v>576.650390625</v>
      </c>
      <c r="Q1588" s="55">
        <f>Table1[[#This Row],[APU
(units)]]*(1+Table1[[#This Row],[APU Trend]])^11</f>
        <v>864.9755859375</v>
      </c>
      <c r="R1588" s="55">
        <f>SUM(Table1[[#This Row],[Oct]:[September]])</f>
        <v>2574.9267578125</v>
      </c>
      <c r="S1588" s="55">
        <f>Table1[[#This Row],[On-Hand Stock ($)]]*Table1[[#This Row],[APU Trend]]</f>
        <v>264.40535752400001</v>
      </c>
      <c r="T1588" s="87">
        <v>0.5</v>
      </c>
      <c r="U1588" s="87" t="b">
        <f>IF(AND(Table1[[#This Row],[INVENTROY SIZING]]&lt;0,Table1[[#This Row],[Lead Time (days)]]&lt;30),TRUE,FALSE)</f>
        <v>0</v>
      </c>
      <c r="V1588" s="28">
        <v>1</v>
      </c>
      <c r="W1588" s="28">
        <f>1.65+SQRT((30)*Table1[[#This Row],[Demand variability (COV)]])+(V1588*Table1[[#This Row],[APU
(units)]])^2</f>
        <v>108.57820323027551</v>
      </c>
      <c r="X1588" s="28">
        <f>(Table1[[#This Row],[INVENTORY IN UNITS ON HAND]]-W1588)*Table1[[#This Row],[Std. Price ($)]]</f>
        <v>-2521.6199629501907</v>
      </c>
      <c r="Y1588" s="28">
        <v>1.6</v>
      </c>
      <c r="Z1588" s="28">
        <v>30</v>
      </c>
    </row>
    <row r="1589" spans="1:26" x14ac:dyDescent="0.15">
      <c r="A1589" s="31">
        <v>68106.517621422798</v>
      </c>
      <c r="B1589" s="32">
        <v>27.474678000000004</v>
      </c>
      <c r="C1589" s="32">
        <v>517.41427777600006</v>
      </c>
      <c r="D1589" s="32">
        <f>C1589/Table1[[#This Row],[Std. Price ($)]]</f>
        <v>18.832405525407793</v>
      </c>
      <c r="E1589" s="28">
        <v>10</v>
      </c>
      <c r="F1589" s="28">
        <f>Table1[[#This Row],[APU
(units)]]*(1+Table1[[#This Row],[APU Trend]])^0</f>
        <v>10</v>
      </c>
      <c r="G1589" s="28">
        <f>Table1[[#This Row],[APU
(units)]]*(1+Table1[[#This Row],[APU Trend]])^1</f>
        <v>12</v>
      </c>
      <c r="H1589" s="28">
        <f>Table1[[#This Row],[APU
(units)]]*(1+Table1[[#This Row],[APU Trend]])^2</f>
        <v>14.399999999999999</v>
      </c>
      <c r="I1589" s="55">
        <f>Table1[[#This Row],[APU
(units)]]*(1+Table1[[#This Row],[APU Trend]])^3</f>
        <v>17.28</v>
      </c>
      <c r="J1589" s="55">
        <f>Table1[[#This Row],[APU
(units)]]*(1+Table1[[#This Row],[APU Trend]])^4</f>
        <v>20.735999999999997</v>
      </c>
      <c r="K1589" s="55">
        <f>Table1[[#This Row],[APU
(units)]]*(1+Table1[[#This Row],[APU Trend]])^5</f>
        <v>24.883199999999999</v>
      </c>
      <c r="L1589" s="55">
        <f>Table1[[#This Row],[APU
(units)]]*(1+Table1[[#This Row],[APU Trend]])^6</f>
        <v>29.859839999999998</v>
      </c>
      <c r="M1589" s="55">
        <f>Table1[[#This Row],[APU
(units)]]*(1+Table1[[#This Row],[APU Trend]])^7</f>
        <v>35.831807999999995</v>
      </c>
      <c r="N1589" s="55">
        <f>Table1[[#This Row],[APU
(units)]]*(1+Table1[[#This Row],[APU Trend]])^8</f>
        <v>42.998169599999997</v>
      </c>
      <c r="O1589" s="55">
        <f>Table1[[#This Row],[APU
(units)]]*(1+Table1[[#This Row],[APU Trend]])^9</f>
        <v>51.597803519999992</v>
      </c>
      <c r="P1589" s="55">
        <f>Table1[[#This Row],[APU
(units)]]*(1+Table1[[#This Row],[APU Trend]])^10</f>
        <v>61.917364223999989</v>
      </c>
      <c r="Q1589" s="55">
        <f>Table1[[#This Row],[APU
(units)]]*(1+Table1[[#This Row],[APU Trend]])^11</f>
        <v>74.300837068799993</v>
      </c>
      <c r="R1589" s="55">
        <f>SUM(Table1[[#This Row],[Oct]:[September]])</f>
        <v>395.80502241279999</v>
      </c>
      <c r="S1589" s="55">
        <f>Table1[[#This Row],[On-Hand Stock ($)]]*Table1[[#This Row],[APU Trend]]</f>
        <v>103.48285555520002</v>
      </c>
      <c r="T1589" s="87">
        <v>0.2</v>
      </c>
      <c r="U1589" s="87" t="b">
        <f>IF(AND(Table1[[#This Row],[INVENTROY SIZING]]&lt;0,Table1[[#This Row],[Lead Time (days)]]&lt;30),TRUE,FALSE)</f>
        <v>0</v>
      </c>
      <c r="V1589" s="28">
        <v>1</v>
      </c>
      <c r="W1589" s="28">
        <f>1.65+SQRT((30)*Table1[[#This Row],[Demand variability (COV)]])+(V1589*Table1[[#This Row],[APU
(units)]])^2</f>
        <v>108.57820323027551</v>
      </c>
      <c r="X1589" s="28">
        <f>(Table1[[#This Row],[INVENTORY IN UNITS ON HAND]]-W1589)*Table1[[#This Row],[Std. Price ($)]]</f>
        <v>-2465.7368937943797</v>
      </c>
      <c r="Y1589" s="28">
        <v>1.6</v>
      </c>
      <c r="Z1589" s="28">
        <v>30</v>
      </c>
    </row>
    <row r="1590" spans="1:26" x14ac:dyDescent="0.15">
      <c r="A1590" s="31">
        <v>67735.182257073073</v>
      </c>
      <c r="B1590" s="32">
        <v>69.09584000000001</v>
      </c>
      <c r="C1590" s="32">
        <v>1738.6326541619203</v>
      </c>
      <c r="D1590" s="32">
        <f>C1590/Table1[[#This Row],[Std. Price ($)]]</f>
        <v>25.16262417769174</v>
      </c>
      <c r="E1590" s="28">
        <v>10</v>
      </c>
      <c r="F1590" s="28">
        <f>Table1[[#This Row],[APU
(units)]]*(1+Table1[[#This Row],[APU Trend]])^0</f>
        <v>10</v>
      </c>
      <c r="G1590" s="28">
        <f>Table1[[#This Row],[APU
(units)]]*(1+Table1[[#This Row],[APU Trend]])^1</f>
        <v>14</v>
      </c>
      <c r="H1590" s="28">
        <f>Table1[[#This Row],[APU
(units)]]*(1+Table1[[#This Row],[APU Trend]])^2</f>
        <v>19.599999999999998</v>
      </c>
      <c r="I1590" s="55">
        <f>Table1[[#This Row],[APU
(units)]]*(1+Table1[[#This Row],[APU Trend]])^3</f>
        <v>27.439999999999994</v>
      </c>
      <c r="J1590" s="55">
        <f>Table1[[#This Row],[APU
(units)]]*(1+Table1[[#This Row],[APU Trend]])^4</f>
        <v>38.41599999999999</v>
      </c>
      <c r="K1590" s="55">
        <f>Table1[[#This Row],[APU
(units)]]*(1+Table1[[#This Row],[APU Trend]])^5</f>
        <v>53.782399999999981</v>
      </c>
      <c r="L1590" s="55">
        <f>Table1[[#This Row],[APU
(units)]]*(1+Table1[[#This Row],[APU Trend]])^6</f>
        <v>75.29535999999996</v>
      </c>
      <c r="M1590" s="55">
        <f>Table1[[#This Row],[APU
(units)]]*(1+Table1[[#This Row],[APU Trend]])^7</f>
        <v>105.41350399999993</v>
      </c>
      <c r="N1590" s="55">
        <f>Table1[[#This Row],[APU
(units)]]*(1+Table1[[#This Row],[APU Trend]])^8</f>
        <v>147.5789055999999</v>
      </c>
      <c r="O1590" s="55">
        <f>Table1[[#This Row],[APU
(units)]]*(1+Table1[[#This Row],[APU Trend]])^9</f>
        <v>206.61046783999984</v>
      </c>
      <c r="P1590" s="55">
        <f>Table1[[#This Row],[APU
(units)]]*(1+Table1[[#This Row],[APU Trend]])^10</f>
        <v>289.25465497599981</v>
      </c>
      <c r="Q1590" s="55">
        <f>Table1[[#This Row],[APU
(units)]]*(1+Table1[[#This Row],[APU Trend]])^11</f>
        <v>404.9565169663997</v>
      </c>
      <c r="R1590" s="55">
        <f>SUM(Table1[[#This Row],[Oct]:[September]])</f>
        <v>1392.3478093823992</v>
      </c>
      <c r="S1590" s="55">
        <f>Table1[[#This Row],[On-Hand Stock ($)]]*Table1[[#This Row],[APU Trend]]</f>
        <v>695.45306166476814</v>
      </c>
      <c r="T1590" s="87">
        <v>0.4</v>
      </c>
      <c r="U1590" s="87" t="b">
        <f>IF(AND(Table1[[#This Row],[INVENTROY SIZING]]&lt;0,Table1[[#This Row],[Lead Time (days)]]&lt;30),TRUE,FALSE)</f>
        <v>0</v>
      </c>
      <c r="V1590" s="28">
        <v>0.85</v>
      </c>
      <c r="W1590" s="28">
        <f>1.65+SQRT((30)*Table1[[#This Row],[Demand variability (COV)]])+(V1590*Table1[[#This Row],[APU
(units)]])^2</f>
        <v>79.458776843874915</v>
      </c>
      <c r="X1590" s="28">
        <f>(Table1[[#This Row],[INVENTORY IN UNITS ON HAND]]-W1590)*Table1[[#This Row],[Std. Price ($)]]</f>
        <v>-3751.6382772381667</v>
      </c>
      <c r="Y1590" s="28">
        <v>1.03</v>
      </c>
      <c r="Z1590" s="28">
        <v>76</v>
      </c>
    </row>
    <row r="1591" spans="1:26" x14ac:dyDescent="0.15">
      <c r="A1591" s="31">
        <v>43416.422367840714</v>
      </c>
      <c r="B1591" s="32">
        <v>110.77554400000001</v>
      </c>
      <c r="C1591" s="32">
        <v>1382.9484025346271</v>
      </c>
      <c r="D1591" s="32">
        <f>C1591/Table1[[#This Row],[Std. Price ($)]]</f>
        <v>12.484239323930804</v>
      </c>
      <c r="E1591" s="28">
        <v>10</v>
      </c>
      <c r="F1591" s="28">
        <f>Table1[[#This Row],[APU
(units)]]*(1+Table1[[#This Row],[APU Trend]])^0</f>
        <v>10</v>
      </c>
      <c r="G1591" s="28">
        <f>Table1[[#This Row],[APU
(units)]]*(1+Table1[[#This Row],[APU Trend]])^1</f>
        <v>15</v>
      </c>
      <c r="H1591" s="28">
        <f>Table1[[#This Row],[APU
(units)]]*(1+Table1[[#This Row],[APU Trend]])^2</f>
        <v>22.5</v>
      </c>
      <c r="I1591" s="55">
        <f>Table1[[#This Row],[APU
(units)]]*(1+Table1[[#This Row],[APU Trend]])^3</f>
        <v>33.75</v>
      </c>
      <c r="J1591" s="55">
        <f>Table1[[#This Row],[APU
(units)]]*(1+Table1[[#This Row],[APU Trend]])^4</f>
        <v>50.625</v>
      </c>
      <c r="K1591" s="55">
        <f>Table1[[#This Row],[APU
(units)]]*(1+Table1[[#This Row],[APU Trend]])^5</f>
        <v>75.9375</v>
      </c>
      <c r="L1591" s="55">
        <f>Table1[[#This Row],[APU
(units)]]*(1+Table1[[#This Row],[APU Trend]])^6</f>
        <v>113.90625</v>
      </c>
      <c r="M1591" s="55">
        <f>Table1[[#This Row],[APU
(units)]]*(1+Table1[[#This Row],[APU Trend]])^7</f>
        <v>170.859375</v>
      </c>
      <c r="N1591" s="55">
        <f>Table1[[#This Row],[APU
(units)]]*(1+Table1[[#This Row],[APU Trend]])^8</f>
        <v>256.2890625</v>
      </c>
      <c r="O1591" s="55">
        <f>Table1[[#This Row],[APU
(units)]]*(1+Table1[[#This Row],[APU Trend]])^9</f>
        <v>384.43359375</v>
      </c>
      <c r="P1591" s="55">
        <f>Table1[[#This Row],[APU
(units)]]*(1+Table1[[#This Row],[APU Trend]])^10</f>
        <v>576.650390625</v>
      </c>
      <c r="Q1591" s="55">
        <f>Table1[[#This Row],[APU
(units)]]*(1+Table1[[#This Row],[APU Trend]])^11</f>
        <v>864.9755859375</v>
      </c>
      <c r="R1591" s="55">
        <f>SUM(Table1[[#This Row],[Oct]:[September]])</f>
        <v>2574.9267578125</v>
      </c>
      <c r="S1591" s="55">
        <f>Table1[[#This Row],[On-Hand Stock ($)]]*Table1[[#This Row],[APU Trend]]</f>
        <v>691.47420126731356</v>
      </c>
      <c r="T1591" s="87">
        <v>0.5</v>
      </c>
      <c r="U1591" s="87" t="b">
        <f>IF(AND(Table1[[#This Row],[INVENTROY SIZING]]&lt;0,Table1[[#This Row],[Lead Time (days)]]&lt;30),TRUE,FALSE)</f>
        <v>0</v>
      </c>
      <c r="V1591" s="28">
        <v>0.85</v>
      </c>
      <c r="W1591" s="28">
        <f>1.65+SQRT((30)*Table1[[#This Row],[Demand variability (COV)]])+(V1591*Table1[[#This Row],[APU
(units)]])^2</f>
        <v>79.238539126015652</v>
      </c>
      <c r="X1591" s="28">
        <f>(Table1[[#This Row],[INVENTORY IN UNITS ON HAND]]-W1591)*Table1[[#This Row],[Std. Price ($)]]</f>
        <v>-7394.7438749150415</v>
      </c>
      <c r="Y1591" s="28">
        <v>0.95</v>
      </c>
      <c r="Z1591" s="28">
        <v>41</v>
      </c>
    </row>
    <row r="1592" spans="1:26" x14ac:dyDescent="0.15">
      <c r="A1592" s="31">
        <v>76989.245580991395</v>
      </c>
      <c r="B1592" s="32">
        <v>6.59626</v>
      </c>
      <c r="C1592" s="32">
        <v>36.640166383592415</v>
      </c>
      <c r="D1592" s="32">
        <f>C1592/Table1[[#This Row],[Std. Price ($)]]</f>
        <v>5.5546880176937261</v>
      </c>
      <c r="E1592" s="28">
        <v>10</v>
      </c>
      <c r="F1592" s="28">
        <f>Table1[[#This Row],[APU
(units)]]*(1+Table1[[#This Row],[APU Trend]])^0</f>
        <v>10</v>
      </c>
      <c r="G1592" s="28">
        <f>Table1[[#This Row],[APU
(units)]]*(1+Table1[[#This Row],[APU Trend]])^1</f>
        <v>6</v>
      </c>
      <c r="H1592" s="28">
        <f>Table1[[#This Row],[APU
(units)]]*(1+Table1[[#This Row],[APU Trend]])^2</f>
        <v>3.5999999999999996</v>
      </c>
      <c r="I1592" s="55">
        <f>Table1[[#This Row],[APU
(units)]]*(1+Table1[[#This Row],[APU Trend]])^3</f>
        <v>2.16</v>
      </c>
      <c r="J1592" s="55">
        <f>Table1[[#This Row],[APU
(units)]]*(1+Table1[[#This Row],[APU Trend]])^4</f>
        <v>1.2959999999999998</v>
      </c>
      <c r="K1592" s="55">
        <f>Table1[[#This Row],[APU
(units)]]*(1+Table1[[#This Row],[APU Trend]])^5</f>
        <v>0.77759999999999996</v>
      </c>
      <c r="L1592" s="55">
        <f>Table1[[#This Row],[APU
(units)]]*(1+Table1[[#This Row],[APU Trend]])^6</f>
        <v>0.46655999999999997</v>
      </c>
      <c r="M1592" s="55">
        <f>Table1[[#This Row],[APU
(units)]]*(1+Table1[[#This Row],[APU Trend]])^7</f>
        <v>0.27993599999999996</v>
      </c>
      <c r="N1592" s="55">
        <f>Table1[[#This Row],[APU
(units)]]*(1+Table1[[#This Row],[APU Trend]])^8</f>
        <v>0.16796159999999999</v>
      </c>
      <c r="O1592" s="55">
        <f>Table1[[#This Row],[APU
(units)]]*(1+Table1[[#This Row],[APU Trend]])^9</f>
        <v>0.10077695999999998</v>
      </c>
      <c r="P1592" s="55">
        <f>Table1[[#This Row],[APU
(units)]]*(1+Table1[[#This Row],[APU Trend]])^10</f>
        <v>6.046617599999999E-2</v>
      </c>
      <c r="Q1592" s="55">
        <f>Table1[[#This Row],[APU
(units)]]*(1+Table1[[#This Row],[APU Trend]])^11</f>
        <v>3.6279705599999997E-2</v>
      </c>
      <c r="R1592" s="55">
        <f>SUM(Table1[[#This Row],[Oct]:[September]])</f>
        <v>24.945580441600001</v>
      </c>
      <c r="S1592" s="55">
        <f>Table1[[#This Row],[On-Hand Stock ($)]]*Table1[[#This Row],[APU Trend]]</f>
        <v>-14.656066553436967</v>
      </c>
      <c r="T1592" s="87">
        <v>-0.4</v>
      </c>
      <c r="U1592" s="87" t="b">
        <f>IF(AND(Table1[[#This Row],[INVENTROY SIZING]]&lt;0,Table1[[#This Row],[Lead Time (days)]]&lt;30),TRUE,FALSE)</f>
        <v>0</v>
      </c>
      <c r="V1592" s="28">
        <v>0.82</v>
      </c>
      <c r="W1592" s="28">
        <f>1.65+SQRT((30)*Table1[[#This Row],[Demand variability (COV)]])+(V1592*Table1[[#This Row],[APU
(units)]])^2</f>
        <v>71.628612787525825</v>
      </c>
      <c r="X1592" s="28">
        <f>(Table1[[#This Row],[INVENTORY IN UNITS ON HAND]]-W1592)*Table1[[#This Row],[Std. Price ($)]]</f>
        <v>-435.84078700225274</v>
      </c>
      <c r="Y1592" s="28">
        <v>0.25</v>
      </c>
      <c r="Z1592" s="28">
        <v>31</v>
      </c>
    </row>
    <row r="1593" spans="1:26" x14ac:dyDescent="0.15">
      <c r="A1593" s="31">
        <v>51198.411517176522</v>
      </c>
      <c r="B1593" s="32">
        <v>5.7229150000000004</v>
      </c>
      <c r="C1593" s="32">
        <v>239.36839222945</v>
      </c>
      <c r="D1593" s="32">
        <f>C1593/Table1[[#This Row],[Std. Price ($)]]</f>
        <v>41.826305690273223</v>
      </c>
      <c r="E1593" s="28">
        <v>10</v>
      </c>
      <c r="F1593" s="28">
        <f>Table1[[#This Row],[APU
(units)]]*(1+Table1[[#This Row],[APU Trend]])^0</f>
        <v>10</v>
      </c>
      <c r="G1593" s="28">
        <f>Table1[[#This Row],[APU
(units)]]*(1+Table1[[#This Row],[APU Trend]])^1</f>
        <v>12</v>
      </c>
      <c r="H1593" s="28">
        <f>Table1[[#This Row],[APU
(units)]]*(1+Table1[[#This Row],[APU Trend]])^2</f>
        <v>14.399999999999999</v>
      </c>
      <c r="I1593" s="55">
        <f>Table1[[#This Row],[APU
(units)]]*(1+Table1[[#This Row],[APU Trend]])^3</f>
        <v>17.28</v>
      </c>
      <c r="J1593" s="55">
        <f>Table1[[#This Row],[APU
(units)]]*(1+Table1[[#This Row],[APU Trend]])^4</f>
        <v>20.735999999999997</v>
      </c>
      <c r="K1593" s="55">
        <f>Table1[[#This Row],[APU
(units)]]*(1+Table1[[#This Row],[APU Trend]])^5</f>
        <v>24.883199999999999</v>
      </c>
      <c r="L1593" s="55">
        <f>Table1[[#This Row],[APU
(units)]]*(1+Table1[[#This Row],[APU Trend]])^6</f>
        <v>29.859839999999998</v>
      </c>
      <c r="M1593" s="55">
        <f>Table1[[#This Row],[APU
(units)]]*(1+Table1[[#This Row],[APU Trend]])^7</f>
        <v>35.831807999999995</v>
      </c>
      <c r="N1593" s="55">
        <f>Table1[[#This Row],[APU
(units)]]*(1+Table1[[#This Row],[APU Trend]])^8</f>
        <v>42.998169599999997</v>
      </c>
      <c r="O1593" s="55">
        <f>Table1[[#This Row],[APU
(units)]]*(1+Table1[[#This Row],[APU Trend]])^9</f>
        <v>51.597803519999992</v>
      </c>
      <c r="P1593" s="55">
        <f>Table1[[#This Row],[APU
(units)]]*(1+Table1[[#This Row],[APU Trend]])^10</f>
        <v>61.917364223999989</v>
      </c>
      <c r="Q1593" s="55">
        <f>Table1[[#This Row],[APU
(units)]]*(1+Table1[[#This Row],[APU Trend]])^11</f>
        <v>74.300837068799993</v>
      </c>
      <c r="R1593" s="55">
        <f>SUM(Table1[[#This Row],[Oct]:[September]])</f>
        <v>395.80502241279999</v>
      </c>
      <c r="S1593" s="55">
        <f>Table1[[#This Row],[On-Hand Stock ($)]]*Table1[[#This Row],[APU Trend]]</f>
        <v>47.87367844589</v>
      </c>
      <c r="T1593" s="87">
        <v>0.2</v>
      </c>
      <c r="U1593" s="87" t="b">
        <f>IF(AND(Table1[[#This Row],[INVENTROY SIZING]]&lt;0,Table1[[#This Row],[Lead Time (days)]]&lt;30),TRUE,FALSE)</f>
        <v>0</v>
      </c>
      <c r="V1593" s="28">
        <v>1</v>
      </c>
      <c r="W1593" s="28">
        <f>1.65+SQRT((30)*Table1[[#This Row],[Demand variability (COV)]])+(V1593*Table1[[#This Row],[APU
(units)]])^2</f>
        <v>108.2907830863536</v>
      </c>
      <c r="X1593" s="28">
        <f>(Table1[[#This Row],[INVENTORY IN UNITS ON HAND]]-W1593)*Table1[[#This Row],[Std. Price ($)]]</f>
        <v>-380.37055465718942</v>
      </c>
      <c r="Y1593" s="28">
        <v>1.47</v>
      </c>
      <c r="Z1593" s="28">
        <v>66</v>
      </c>
    </row>
    <row r="1594" spans="1:26" x14ac:dyDescent="0.15">
      <c r="A1594" s="31">
        <v>12802.892198449734</v>
      </c>
      <c r="B1594" s="32">
        <v>509.158298</v>
      </c>
      <c r="C1594" s="32">
        <v>10586.240226734133</v>
      </c>
      <c r="D1594" s="32">
        <f>C1594/Table1[[#This Row],[Std. Price ($)]]</f>
        <v>20.791648232617302</v>
      </c>
      <c r="E1594" s="28">
        <v>18</v>
      </c>
      <c r="F1594" s="28">
        <f>Table1[[#This Row],[APU
(units)]]*(1+Table1[[#This Row],[APU Trend]])^0</f>
        <v>18</v>
      </c>
      <c r="G1594" s="28">
        <f>Table1[[#This Row],[APU
(units)]]*(1+Table1[[#This Row],[APU Trend]])^1</f>
        <v>14.4</v>
      </c>
      <c r="H1594" s="28">
        <f>Table1[[#This Row],[APU
(units)]]*(1+Table1[[#This Row],[APU Trend]])^2</f>
        <v>11.520000000000003</v>
      </c>
      <c r="I1594" s="55">
        <f>Table1[[#This Row],[APU
(units)]]*(1+Table1[[#This Row],[APU Trend]])^3</f>
        <v>9.2160000000000029</v>
      </c>
      <c r="J1594" s="55">
        <f>Table1[[#This Row],[APU
(units)]]*(1+Table1[[#This Row],[APU Trend]])^4</f>
        <v>7.3728000000000034</v>
      </c>
      <c r="K1594" s="55">
        <f>Table1[[#This Row],[APU
(units)]]*(1+Table1[[#This Row],[APU Trend]])^5</f>
        <v>5.898240000000003</v>
      </c>
      <c r="L1594" s="55">
        <f>Table1[[#This Row],[APU
(units)]]*(1+Table1[[#This Row],[APU Trend]])^6</f>
        <v>4.7185920000000028</v>
      </c>
      <c r="M1594" s="55">
        <f>Table1[[#This Row],[APU
(units)]]*(1+Table1[[#This Row],[APU Trend]])^7</f>
        <v>3.7748736000000029</v>
      </c>
      <c r="N1594" s="55">
        <f>Table1[[#This Row],[APU
(units)]]*(1+Table1[[#This Row],[APU Trend]])^8</f>
        <v>3.0198988800000026</v>
      </c>
      <c r="O1594" s="55">
        <f>Table1[[#This Row],[APU
(units)]]*(1+Table1[[#This Row],[APU Trend]])^9</f>
        <v>2.4159191040000021</v>
      </c>
      <c r="P1594" s="55">
        <f>Table1[[#This Row],[APU
(units)]]*(1+Table1[[#This Row],[APU Trend]])^10</f>
        <v>1.932735283200002</v>
      </c>
      <c r="Q1594" s="55">
        <f>Table1[[#This Row],[APU
(units)]]*(1+Table1[[#This Row],[APU Trend]])^11</f>
        <v>1.5461882265600018</v>
      </c>
      <c r="R1594" s="55">
        <f>SUM(Table1[[#This Row],[Oct]:[September]])</f>
        <v>83.815247093760021</v>
      </c>
      <c r="S1594" s="55">
        <f>Table1[[#This Row],[On-Hand Stock ($)]]*Table1[[#This Row],[APU Trend]]</f>
        <v>-2117.2480453468265</v>
      </c>
      <c r="T1594" s="87">
        <v>-0.2</v>
      </c>
      <c r="U1594" s="87" t="b">
        <f>IF(AND(Table1[[#This Row],[INVENTROY SIZING]]&lt;0,Table1[[#This Row],[Lead Time (days)]]&lt;30),TRUE,FALSE)</f>
        <v>1</v>
      </c>
      <c r="V1594" s="28">
        <v>0.85</v>
      </c>
      <c r="W1594" s="28">
        <f>1.65+SQRT((30)*Table1[[#This Row],[Demand variability (COV)]])+(V1594*Table1[[#This Row],[APU
(units)]])^2</f>
        <v>241.98499799839837</v>
      </c>
      <c r="X1594" s="28">
        <f>(Table1[[#This Row],[INVENTORY IN UNITS ON HAND]]-W1594)*Table1[[#This Row],[Std. Price ($)]]</f>
        <v>-112622.42949566379</v>
      </c>
      <c r="Y1594" s="28">
        <v>1.3</v>
      </c>
      <c r="Z1594" s="28">
        <v>23</v>
      </c>
    </row>
    <row r="1595" spans="1:26" x14ac:dyDescent="0.15">
      <c r="A1595" s="31">
        <v>38645.521281400608</v>
      </c>
      <c r="B1595" s="32">
        <v>353.94393100000002</v>
      </c>
      <c r="C1595" s="32">
        <v>5013.9928107021105</v>
      </c>
      <c r="D1595" s="32">
        <f>C1595/Table1[[#This Row],[Std. Price ($)]]</f>
        <v>14.166065219810507</v>
      </c>
      <c r="E1595" s="28">
        <v>10</v>
      </c>
      <c r="F1595" s="28">
        <f>Table1[[#This Row],[APU
(units)]]*(1+Table1[[#This Row],[APU Trend]])^0</f>
        <v>10</v>
      </c>
      <c r="G1595" s="28">
        <f>Table1[[#This Row],[APU
(units)]]*(1+Table1[[#This Row],[APU Trend]])^1</f>
        <v>15</v>
      </c>
      <c r="H1595" s="28">
        <f>Table1[[#This Row],[APU
(units)]]*(1+Table1[[#This Row],[APU Trend]])^2</f>
        <v>22.5</v>
      </c>
      <c r="I1595" s="55">
        <f>Table1[[#This Row],[APU
(units)]]*(1+Table1[[#This Row],[APU Trend]])^3</f>
        <v>33.75</v>
      </c>
      <c r="J1595" s="55">
        <f>Table1[[#This Row],[APU
(units)]]*(1+Table1[[#This Row],[APU Trend]])^4</f>
        <v>50.625</v>
      </c>
      <c r="K1595" s="55">
        <f>Table1[[#This Row],[APU
(units)]]*(1+Table1[[#This Row],[APU Trend]])^5</f>
        <v>75.9375</v>
      </c>
      <c r="L1595" s="55">
        <f>Table1[[#This Row],[APU
(units)]]*(1+Table1[[#This Row],[APU Trend]])^6</f>
        <v>113.90625</v>
      </c>
      <c r="M1595" s="55">
        <f>Table1[[#This Row],[APU
(units)]]*(1+Table1[[#This Row],[APU Trend]])^7</f>
        <v>170.859375</v>
      </c>
      <c r="N1595" s="55">
        <f>Table1[[#This Row],[APU
(units)]]*(1+Table1[[#This Row],[APU Trend]])^8</f>
        <v>256.2890625</v>
      </c>
      <c r="O1595" s="55">
        <f>Table1[[#This Row],[APU
(units)]]*(1+Table1[[#This Row],[APU Trend]])^9</f>
        <v>384.43359375</v>
      </c>
      <c r="P1595" s="55">
        <f>Table1[[#This Row],[APU
(units)]]*(1+Table1[[#This Row],[APU Trend]])^10</f>
        <v>576.650390625</v>
      </c>
      <c r="Q1595" s="55">
        <f>Table1[[#This Row],[APU
(units)]]*(1+Table1[[#This Row],[APU Trend]])^11</f>
        <v>864.9755859375</v>
      </c>
      <c r="R1595" s="55">
        <f>SUM(Table1[[#This Row],[Oct]:[September]])</f>
        <v>2574.9267578125</v>
      </c>
      <c r="S1595" s="55">
        <f>Table1[[#This Row],[On-Hand Stock ($)]]*Table1[[#This Row],[APU Trend]]</f>
        <v>2506.9964053510553</v>
      </c>
      <c r="T1595" s="87">
        <v>0.5</v>
      </c>
      <c r="U1595" s="87" t="b">
        <f>IF(AND(Table1[[#This Row],[INVENTROY SIZING]]&lt;0,Table1[[#This Row],[Lead Time (days)]]&lt;30),TRUE,FALSE)</f>
        <v>0</v>
      </c>
      <c r="V1595" s="28">
        <v>0.7</v>
      </c>
      <c r="W1595" s="28">
        <f>1.65+SQRT((30)*Table1[[#This Row],[Demand variability (COV)]])+(V1595*Table1[[#This Row],[APU
(units)]])^2</f>
        <v>55.988539126015652</v>
      </c>
      <c r="X1595" s="28">
        <f>(Table1[[#This Row],[INVENTORY IN UNITS ON HAND]]-W1595)*Table1[[#This Row],[Std. Price ($)]]</f>
        <v>-14802.810818507176</v>
      </c>
      <c r="Y1595" s="28">
        <v>0.95</v>
      </c>
      <c r="Z1595" s="28">
        <v>37</v>
      </c>
    </row>
    <row r="1596" spans="1:26" x14ac:dyDescent="0.15">
      <c r="A1596" s="31">
        <v>15696.353089933024</v>
      </c>
      <c r="B1596" s="32">
        <v>8.1021049999999999</v>
      </c>
      <c r="C1596" s="32">
        <v>35.264658426066674</v>
      </c>
      <c r="D1596" s="32">
        <f>C1596/Table1[[#This Row],[Std. Price ($)]]</f>
        <v>4.3525304135242227</v>
      </c>
      <c r="E1596" s="28">
        <v>10</v>
      </c>
      <c r="F1596" s="28">
        <f>Table1[[#This Row],[APU
(units)]]*(1+Table1[[#This Row],[APU Trend]])^0</f>
        <v>10</v>
      </c>
      <c r="G1596" s="28">
        <f>Table1[[#This Row],[APU
(units)]]*(1+Table1[[#This Row],[APU Trend]])^1</f>
        <v>18</v>
      </c>
      <c r="H1596" s="28">
        <f>Table1[[#This Row],[APU
(units)]]*(1+Table1[[#This Row],[APU Trend]])^2</f>
        <v>32.400000000000006</v>
      </c>
      <c r="I1596" s="55">
        <f>Table1[[#This Row],[APU
(units)]]*(1+Table1[[#This Row],[APU Trend]])^3</f>
        <v>58.320000000000007</v>
      </c>
      <c r="J1596" s="55">
        <f>Table1[[#This Row],[APU
(units)]]*(1+Table1[[#This Row],[APU Trend]])^4</f>
        <v>104.97600000000003</v>
      </c>
      <c r="K1596" s="55">
        <f>Table1[[#This Row],[APU
(units)]]*(1+Table1[[#This Row],[APU Trend]])^5</f>
        <v>188.95680000000004</v>
      </c>
      <c r="L1596" s="55">
        <f>Table1[[#This Row],[APU
(units)]]*(1+Table1[[#This Row],[APU Trend]])^6</f>
        <v>340.12224000000009</v>
      </c>
      <c r="M1596" s="55">
        <f>Table1[[#This Row],[APU
(units)]]*(1+Table1[[#This Row],[APU Trend]])^7</f>
        <v>612.22003200000017</v>
      </c>
      <c r="N1596" s="55">
        <f>Table1[[#This Row],[APU
(units)]]*(1+Table1[[#This Row],[APU Trend]])^8</f>
        <v>1101.9960576000003</v>
      </c>
      <c r="O1596" s="55">
        <f>Table1[[#This Row],[APU
(units)]]*(1+Table1[[#This Row],[APU Trend]])^9</f>
        <v>1983.5929036800007</v>
      </c>
      <c r="P1596" s="55">
        <f>Table1[[#This Row],[APU
(units)]]*(1+Table1[[#This Row],[APU Trend]])^10</f>
        <v>3570.4672266240013</v>
      </c>
      <c r="Q1596" s="55">
        <f>Table1[[#This Row],[APU
(units)]]*(1+Table1[[#This Row],[APU Trend]])^11</f>
        <v>6426.8410079232035</v>
      </c>
      <c r="R1596" s="55">
        <f>SUM(Table1[[#This Row],[Oct]:[September]])</f>
        <v>14447.892267827207</v>
      </c>
      <c r="S1596" s="55">
        <f>Table1[[#This Row],[On-Hand Stock ($)]]*Table1[[#This Row],[APU Trend]]</f>
        <v>28.21172674085334</v>
      </c>
      <c r="T1596" s="87">
        <v>0.8</v>
      </c>
      <c r="U1596" s="87" t="b">
        <f>IF(AND(Table1[[#This Row],[INVENTROY SIZING]]&lt;0,Table1[[#This Row],[Lead Time (days)]]&lt;30),TRUE,FALSE)</f>
        <v>0</v>
      </c>
      <c r="V1596" s="28">
        <v>1</v>
      </c>
      <c r="W1596" s="28">
        <f>1.65+SQRT((30)*Table1[[#This Row],[Demand variability (COV)]])+(V1596*Table1[[#This Row],[APU
(units)]])^2</f>
        <v>107.87093240599832</v>
      </c>
      <c r="X1596" s="28">
        <f>(Table1[[#This Row],[INVENTORY IN UNITS ON HAND]]-W1596)*Table1[[#This Row],[Std. Price ($)]]</f>
        <v>-838.71696237523429</v>
      </c>
      <c r="Y1596" s="28">
        <v>1.29</v>
      </c>
      <c r="Z1596" s="28">
        <v>8</v>
      </c>
    </row>
    <row r="1597" spans="1:26" x14ac:dyDescent="0.15">
      <c r="A1597" s="31">
        <v>17918.841206035373</v>
      </c>
      <c r="B1597" s="32">
        <v>627.03048100000001</v>
      </c>
      <c r="C1597" s="32">
        <v>1484.2054184512501</v>
      </c>
      <c r="D1597" s="32">
        <f>C1597/Table1[[#This Row],[Std. Price ($)]]</f>
        <v>2.3670387061314968</v>
      </c>
      <c r="E1597" s="28">
        <v>10</v>
      </c>
      <c r="F1597" s="28">
        <f>Table1[[#This Row],[APU
(units)]]*(1+Table1[[#This Row],[APU Trend]])^0</f>
        <v>10</v>
      </c>
      <c r="G1597" s="28">
        <f>Table1[[#This Row],[APU
(units)]]*(1+Table1[[#This Row],[APU Trend]])^1</f>
        <v>12</v>
      </c>
      <c r="H1597" s="28">
        <f>Table1[[#This Row],[APU
(units)]]*(1+Table1[[#This Row],[APU Trend]])^2</f>
        <v>14.399999999999999</v>
      </c>
      <c r="I1597" s="55">
        <f>Table1[[#This Row],[APU
(units)]]*(1+Table1[[#This Row],[APU Trend]])^3</f>
        <v>17.28</v>
      </c>
      <c r="J1597" s="55">
        <f>Table1[[#This Row],[APU
(units)]]*(1+Table1[[#This Row],[APU Trend]])^4</f>
        <v>20.735999999999997</v>
      </c>
      <c r="K1597" s="55">
        <f>Table1[[#This Row],[APU
(units)]]*(1+Table1[[#This Row],[APU Trend]])^5</f>
        <v>24.883199999999999</v>
      </c>
      <c r="L1597" s="55">
        <f>Table1[[#This Row],[APU
(units)]]*(1+Table1[[#This Row],[APU Trend]])^6</f>
        <v>29.859839999999998</v>
      </c>
      <c r="M1597" s="55">
        <f>Table1[[#This Row],[APU
(units)]]*(1+Table1[[#This Row],[APU Trend]])^7</f>
        <v>35.831807999999995</v>
      </c>
      <c r="N1597" s="55">
        <f>Table1[[#This Row],[APU
(units)]]*(1+Table1[[#This Row],[APU Trend]])^8</f>
        <v>42.998169599999997</v>
      </c>
      <c r="O1597" s="55">
        <f>Table1[[#This Row],[APU
(units)]]*(1+Table1[[#This Row],[APU Trend]])^9</f>
        <v>51.597803519999992</v>
      </c>
      <c r="P1597" s="55">
        <f>Table1[[#This Row],[APU
(units)]]*(1+Table1[[#This Row],[APU Trend]])^10</f>
        <v>61.917364223999989</v>
      </c>
      <c r="Q1597" s="55">
        <f>Table1[[#This Row],[APU
(units)]]*(1+Table1[[#This Row],[APU Trend]])^11</f>
        <v>74.300837068799993</v>
      </c>
      <c r="R1597" s="55">
        <f>SUM(Table1[[#This Row],[Oct]:[September]])</f>
        <v>395.80502241279999</v>
      </c>
      <c r="S1597" s="55">
        <f>Table1[[#This Row],[On-Hand Stock ($)]]*Table1[[#This Row],[APU Trend]]</f>
        <v>296.84108369025006</v>
      </c>
      <c r="T1597" s="87">
        <v>0.2</v>
      </c>
      <c r="U1597" s="87" t="b">
        <f>IF(AND(Table1[[#This Row],[INVENTROY SIZING]]&lt;0,Table1[[#This Row],[Lead Time (days)]]&lt;30),TRUE,FALSE)</f>
        <v>0</v>
      </c>
      <c r="V1597" s="28">
        <v>1</v>
      </c>
      <c r="W1597" s="28">
        <f>1.65+SQRT((30)*Table1[[#This Row],[Demand variability (COV)]])+(V1597*Table1[[#This Row],[APU
(units)]])^2</f>
        <v>104.38861278752583</v>
      </c>
      <c r="X1597" s="28">
        <f>(Table1[[#This Row],[INVENTORY IN UNITS ON HAND]]-W1597)*Table1[[#This Row],[Std. Price ($)]]</f>
        <v>-63970.636668633822</v>
      </c>
      <c r="Y1597" s="28">
        <v>0.25</v>
      </c>
      <c r="Z1597" s="28">
        <v>30</v>
      </c>
    </row>
    <row r="1598" spans="1:26" x14ac:dyDescent="0.15">
      <c r="A1598" s="31">
        <v>30058.347199183354</v>
      </c>
      <c r="B1598" s="32">
        <v>31.894005000000003</v>
      </c>
      <c r="C1598" s="32">
        <v>1070.8114997151004</v>
      </c>
      <c r="D1598" s="32">
        <f>C1598/Table1[[#This Row],[Std. Price ($)]]</f>
        <v>33.57406822113122</v>
      </c>
      <c r="E1598" s="28">
        <v>18</v>
      </c>
      <c r="F1598" s="28">
        <f>Table1[[#This Row],[APU
(units)]]*(1+Table1[[#This Row],[APU Trend]])^0</f>
        <v>18</v>
      </c>
      <c r="G1598" s="28">
        <f>Table1[[#This Row],[APU
(units)]]*(1+Table1[[#This Row],[APU Trend]])^1</f>
        <v>27</v>
      </c>
      <c r="H1598" s="28">
        <f>Table1[[#This Row],[APU
(units)]]*(1+Table1[[#This Row],[APU Trend]])^2</f>
        <v>40.5</v>
      </c>
      <c r="I1598" s="55">
        <f>Table1[[#This Row],[APU
(units)]]*(1+Table1[[#This Row],[APU Trend]])^3</f>
        <v>60.75</v>
      </c>
      <c r="J1598" s="55">
        <f>Table1[[#This Row],[APU
(units)]]*(1+Table1[[#This Row],[APU Trend]])^4</f>
        <v>91.125</v>
      </c>
      <c r="K1598" s="55">
        <f>Table1[[#This Row],[APU
(units)]]*(1+Table1[[#This Row],[APU Trend]])^5</f>
        <v>136.6875</v>
      </c>
      <c r="L1598" s="55">
        <f>Table1[[#This Row],[APU
(units)]]*(1+Table1[[#This Row],[APU Trend]])^6</f>
        <v>205.03125</v>
      </c>
      <c r="M1598" s="55">
        <f>Table1[[#This Row],[APU
(units)]]*(1+Table1[[#This Row],[APU Trend]])^7</f>
        <v>307.546875</v>
      </c>
      <c r="N1598" s="55">
        <f>Table1[[#This Row],[APU
(units)]]*(1+Table1[[#This Row],[APU Trend]])^8</f>
        <v>461.3203125</v>
      </c>
      <c r="O1598" s="55">
        <f>Table1[[#This Row],[APU
(units)]]*(1+Table1[[#This Row],[APU Trend]])^9</f>
        <v>691.98046875</v>
      </c>
      <c r="P1598" s="55">
        <f>Table1[[#This Row],[APU
(units)]]*(1+Table1[[#This Row],[APU Trend]])^10</f>
        <v>1037.970703125</v>
      </c>
      <c r="Q1598" s="55">
        <f>Table1[[#This Row],[APU
(units)]]*(1+Table1[[#This Row],[APU Trend]])^11</f>
        <v>1556.9560546875</v>
      </c>
      <c r="R1598" s="55">
        <f>SUM(Table1[[#This Row],[Oct]:[September]])</f>
        <v>4634.8681640625</v>
      </c>
      <c r="S1598" s="55">
        <f>Table1[[#This Row],[On-Hand Stock ($)]]*Table1[[#This Row],[APU Trend]]</f>
        <v>535.40574985755018</v>
      </c>
      <c r="T1598" s="87">
        <v>0.5</v>
      </c>
      <c r="U1598" s="87" t="b">
        <f>IF(AND(Table1[[#This Row],[INVENTROY SIZING]]&lt;0,Table1[[#This Row],[Lead Time (days)]]&lt;30),TRUE,FALSE)</f>
        <v>0</v>
      </c>
      <c r="V1598" s="28">
        <v>1</v>
      </c>
      <c r="W1598" s="28">
        <f>1.65+SQRT((30)*Table1[[#This Row],[Demand variability (COV)]])+(V1598*Table1[[#This Row],[APU
(units)]])^2</f>
        <v>331.99034699365893</v>
      </c>
      <c r="X1598" s="28">
        <f>(Table1[[#This Row],[INVENTORY IN UNITS ON HAND]]-W1598)*Table1[[#This Row],[Std. Price ($)]]</f>
        <v>-9517.6902872523951</v>
      </c>
      <c r="Y1598" s="28">
        <v>1.34</v>
      </c>
      <c r="Z1598" s="28">
        <v>30</v>
      </c>
    </row>
    <row r="1599" spans="1:26" x14ac:dyDescent="0.15">
      <c r="A1599" s="31">
        <v>99645.522446281015</v>
      </c>
      <c r="B1599" s="32">
        <v>27.205772000000003</v>
      </c>
      <c r="C1599" s="32">
        <v>922.75991565279071</v>
      </c>
      <c r="D1599" s="32">
        <f>C1599/Table1[[#This Row],[Std. Price ($)]]</f>
        <v>33.917799342462715</v>
      </c>
      <c r="E1599" s="28">
        <v>18</v>
      </c>
      <c r="F1599" s="28">
        <f>Table1[[#This Row],[APU
(units)]]*(1+Table1[[#This Row],[APU Trend]])^0</f>
        <v>18</v>
      </c>
      <c r="G1599" s="28">
        <f>Table1[[#This Row],[APU
(units)]]*(1+Table1[[#This Row],[APU Trend]])^1</f>
        <v>45</v>
      </c>
      <c r="H1599" s="28">
        <f>Table1[[#This Row],[APU
(units)]]*(1+Table1[[#This Row],[APU Trend]])^2</f>
        <v>112.5</v>
      </c>
      <c r="I1599" s="55">
        <f>Table1[[#This Row],[APU
(units)]]*(1+Table1[[#This Row],[APU Trend]])^3</f>
        <v>281.25</v>
      </c>
      <c r="J1599" s="55">
        <f>Table1[[#This Row],[APU
(units)]]*(1+Table1[[#This Row],[APU Trend]])^4</f>
        <v>703.125</v>
      </c>
      <c r="K1599" s="55">
        <f>Table1[[#This Row],[APU
(units)]]*(1+Table1[[#This Row],[APU Trend]])^5</f>
        <v>1757.8125</v>
      </c>
      <c r="L1599" s="55">
        <f>Table1[[#This Row],[APU
(units)]]*(1+Table1[[#This Row],[APU Trend]])^6</f>
        <v>4394.53125</v>
      </c>
      <c r="M1599" s="55">
        <f>Table1[[#This Row],[APU
(units)]]*(1+Table1[[#This Row],[APU Trend]])^7</f>
        <v>10986.328125</v>
      </c>
      <c r="N1599" s="55">
        <f>Table1[[#This Row],[APU
(units)]]*(1+Table1[[#This Row],[APU Trend]])^8</f>
        <v>27465.8203125</v>
      </c>
      <c r="O1599" s="55">
        <f>Table1[[#This Row],[APU
(units)]]*(1+Table1[[#This Row],[APU Trend]])^9</f>
        <v>68664.55078125</v>
      </c>
      <c r="P1599" s="55">
        <f>Table1[[#This Row],[APU
(units)]]*(1+Table1[[#This Row],[APU Trend]])^10</f>
        <v>171661.376953125</v>
      </c>
      <c r="Q1599" s="55">
        <f>Table1[[#This Row],[APU
(units)]]*(1+Table1[[#This Row],[APU Trend]])^11</f>
        <v>429153.4423828125</v>
      </c>
      <c r="R1599" s="55">
        <f>SUM(Table1[[#This Row],[Oct]:[September]])</f>
        <v>715243.7373046875</v>
      </c>
      <c r="S1599" s="55">
        <f>Table1[[#This Row],[On-Hand Stock ($)]]*Table1[[#This Row],[APU Trend]]</f>
        <v>1384.139873479186</v>
      </c>
      <c r="T1599" s="87">
        <v>1.5</v>
      </c>
      <c r="U1599" s="87" t="b">
        <f>IF(AND(Table1[[#This Row],[INVENTROY SIZING]]&lt;0,Table1[[#This Row],[Lead Time (days)]]&lt;30),TRUE,FALSE)</f>
        <v>0</v>
      </c>
      <c r="V1599" s="28">
        <v>0.85</v>
      </c>
      <c r="W1599" s="28">
        <f>1.65+SQRT((30)*Table1[[#This Row],[Demand variability (COV)]])+(V1599*Table1[[#This Row],[APU
(units)]])^2</f>
        <v>242.08034699365891</v>
      </c>
      <c r="X1599" s="28">
        <f>(Table1[[#This Row],[INVENTORY IN UNITS ON HAND]]-W1599)*Table1[[#This Row],[Std. Price ($)]]</f>
        <v>-5663.2228103375792</v>
      </c>
      <c r="Y1599" s="28">
        <v>1.34</v>
      </c>
      <c r="Z1599" s="28">
        <v>30</v>
      </c>
    </row>
    <row r="1600" spans="1:26" x14ac:dyDescent="0.15">
      <c r="A1600" s="31">
        <v>5364.0832024907877</v>
      </c>
      <c r="B1600" s="32">
        <v>27.205772000000003</v>
      </c>
      <c r="C1600" s="32">
        <v>917.19207523944021</v>
      </c>
      <c r="D1600" s="32">
        <f>C1600/Table1[[#This Row],[Std. Price ($)]]</f>
        <v>33.713142756597392</v>
      </c>
      <c r="E1600" s="28">
        <v>18</v>
      </c>
      <c r="F1600" s="28">
        <f>Table1[[#This Row],[APU
(units)]]*(1+Table1[[#This Row],[APU Trend]])^0</f>
        <v>18</v>
      </c>
      <c r="G1600" s="28">
        <f>Table1[[#This Row],[APU
(units)]]*(1+Table1[[#This Row],[APU Trend]])^1</f>
        <v>25.2</v>
      </c>
      <c r="H1600" s="28">
        <f>Table1[[#This Row],[APU
(units)]]*(1+Table1[[#This Row],[APU Trend]])^2</f>
        <v>35.279999999999994</v>
      </c>
      <c r="I1600" s="55">
        <f>Table1[[#This Row],[APU
(units)]]*(1+Table1[[#This Row],[APU Trend]])^3</f>
        <v>49.391999999999989</v>
      </c>
      <c r="J1600" s="55">
        <f>Table1[[#This Row],[APU
(units)]]*(1+Table1[[#This Row],[APU Trend]])^4</f>
        <v>69.14879999999998</v>
      </c>
      <c r="K1600" s="55">
        <f>Table1[[#This Row],[APU
(units)]]*(1+Table1[[#This Row],[APU Trend]])^5</f>
        <v>96.808319999999966</v>
      </c>
      <c r="L1600" s="55">
        <f>Table1[[#This Row],[APU
(units)]]*(1+Table1[[#This Row],[APU Trend]])^6</f>
        <v>135.53164799999993</v>
      </c>
      <c r="M1600" s="55">
        <f>Table1[[#This Row],[APU
(units)]]*(1+Table1[[#This Row],[APU Trend]])^7</f>
        <v>189.74430719999989</v>
      </c>
      <c r="N1600" s="55">
        <f>Table1[[#This Row],[APU
(units)]]*(1+Table1[[#This Row],[APU Trend]])^8</f>
        <v>265.64203007999981</v>
      </c>
      <c r="O1600" s="55">
        <f>Table1[[#This Row],[APU
(units)]]*(1+Table1[[#This Row],[APU Trend]])^9</f>
        <v>371.89884211199973</v>
      </c>
      <c r="P1600" s="55">
        <f>Table1[[#This Row],[APU
(units)]]*(1+Table1[[#This Row],[APU Trend]])^10</f>
        <v>520.65837895679965</v>
      </c>
      <c r="Q1600" s="55">
        <f>Table1[[#This Row],[APU
(units)]]*(1+Table1[[#This Row],[APU Trend]])^11</f>
        <v>728.92173053951944</v>
      </c>
      <c r="R1600" s="55">
        <f>SUM(Table1[[#This Row],[Oct]:[September]])</f>
        <v>2506.2260568883185</v>
      </c>
      <c r="S1600" s="55">
        <f>Table1[[#This Row],[On-Hand Stock ($)]]*Table1[[#This Row],[APU Trend]]</f>
        <v>366.87683009577609</v>
      </c>
      <c r="T1600" s="87">
        <v>0.4</v>
      </c>
      <c r="U1600" s="87" t="b">
        <f>IF(AND(Table1[[#This Row],[INVENTROY SIZING]]&lt;0,Table1[[#This Row],[Lead Time (days)]]&lt;30),TRUE,FALSE)</f>
        <v>0</v>
      </c>
      <c r="V1600" s="28">
        <v>1</v>
      </c>
      <c r="W1600" s="28">
        <f>1.65+SQRT((30)*Table1[[#This Row],[Demand variability (COV)]])+(V1600*Table1[[#This Row],[APU
(units)]])^2</f>
        <v>331.99034699365893</v>
      </c>
      <c r="X1600" s="28">
        <f>(Table1[[#This Row],[INVENTORY IN UNITS ON HAND]]-W1600)*Table1[[#This Row],[Std. Price ($)]]</f>
        <v>-8114.8616112709315</v>
      </c>
      <c r="Y1600" s="28">
        <v>1.34</v>
      </c>
      <c r="Z1600" s="28">
        <v>30</v>
      </c>
    </row>
    <row r="1601" spans="1:26" x14ac:dyDescent="0.15">
      <c r="A1601" s="31">
        <v>35735.478129239236</v>
      </c>
      <c r="B1601" s="32">
        <v>31.777086000000001</v>
      </c>
      <c r="C1601" s="32">
        <v>1173.6784537540921</v>
      </c>
      <c r="D1601" s="32">
        <f>C1601/Table1[[#This Row],[Std. Price ($)]]</f>
        <v>36.934741396806871</v>
      </c>
      <c r="E1601" s="28">
        <v>18</v>
      </c>
      <c r="F1601" s="28">
        <f>Table1[[#This Row],[APU
(units)]]*(1+Table1[[#This Row],[APU Trend]])^0</f>
        <v>18</v>
      </c>
      <c r="G1601" s="28">
        <f>Table1[[#This Row],[APU
(units)]]*(1+Table1[[#This Row],[APU Trend]])^1</f>
        <v>16.2</v>
      </c>
      <c r="H1601" s="28">
        <f>Table1[[#This Row],[APU
(units)]]*(1+Table1[[#This Row],[APU Trend]])^2</f>
        <v>14.580000000000002</v>
      </c>
      <c r="I1601" s="55">
        <f>Table1[[#This Row],[APU
(units)]]*(1+Table1[[#This Row],[APU Trend]])^3</f>
        <v>13.122000000000002</v>
      </c>
      <c r="J1601" s="55">
        <f>Table1[[#This Row],[APU
(units)]]*(1+Table1[[#This Row],[APU Trend]])^4</f>
        <v>11.809800000000003</v>
      </c>
      <c r="K1601" s="55">
        <f>Table1[[#This Row],[APU
(units)]]*(1+Table1[[#This Row],[APU Trend]])^5</f>
        <v>10.628820000000003</v>
      </c>
      <c r="L1601" s="55">
        <f>Table1[[#This Row],[APU
(units)]]*(1+Table1[[#This Row],[APU Trend]])^6</f>
        <v>9.5659380000000027</v>
      </c>
      <c r="M1601" s="55">
        <f>Table1[[#This Row],[APU
(units)]]*(1+Table1[[#This Row],[APU Trend]])^7</f>
        <v>8.6093442000000024</v>
      </c>
      <c r="N1601" s="55">
        <f>Table1[[#This Row],[APU
(units)]]*(1+Table1[[#This Row],[APU Trend]])^8</f>
        <v>7.7484097800000029</v>
      </c>
      <c r="O1601" s="55">
        <f>Table1[[#This Row],[APU
(units)]]*(1+Table1[[#This Row],[APU Trend]])^9</f>
        <v>6.9735688020000026</v>
      </c>
      <c r="P1601" s="55">
        <f>Table1[[#This Row],[APU
(units)]]*(1+Table1[[#This Row],[APU Trend]])^10</f>
        <v>6.2762119218000025</v>
      </c>
      <c r="Q1601" s="55">
        <f>Table1[[#This Row],[APU
(units)]]*(1+Table1[[#This Row],[APU Trend]])^11</f>
        <v>5.6485907296200031</v>
      </c>
      <c r="R1601" s="55">
        <f>SUM(Table1[[#This Row],[Oct]:[September]])</f>
        <v>129.16268343342003</v>
      </c>
      <c r="S1601" s="55">
        <f>Table1[[#This Row],[On-Hand Stock ($)]]*Table1[[#This Row],[APU Trend]]</f>
        <v>-117.36784537540922</v>
      </c>
      <c r="T1601" s="87">
        <v>-0.1</v>
      </c>
      <c r="U1601" s="87" t="b">
        <f>IF(AND(Table1[[#This Row],[INVENTROY SIZING]]&lt;0,Table1[[#This Row],[Lead Time (days)]]&lt;30),TRUE,FALSE)</f>
        <v>0</v>
      </c>
      <c r="V1601" s="28">
        <v>1</v>
      </c>
      <c r="W1601" s="28">
        <f>1.65+SQRT((30)*Table1[[#This Row],[Demand variability (COV)]])+(V1601*Table1[[#This Row],[APU
(units)]])^2</f>
        <v>331.99034699365893</v>
      </c>
      <c r="X1601" s="28">
        <f>(Table1[[#This Row],[INVENTORY IN UNITS ON HAND]]-W1601)*Table1[[#This Row],[Std. Price ($)]]</f>
        <v>-9376.007353833249</v>
      </c>
      <c r="Y1601" s="28">
        <v>1.34</v>
      </c>
      <c r="Z1601" s="28">
        <v>33</v>
      </c>
    </row>
    <row r="1602" spans="1:26" x14ac:dyDescent="0.15">
      <c r="A1602" s="31">
        <v>32667.505058917934</v>
      </c>
      <c r="B1602" s="32">
        <v>31.894005000000003</v>
      </c>
      <c r="C1602" s="32">
        <v>1070.8114997151004</v>
      </c>
      <c r="D1602" s="32">
        <f>C1602/Table1[[#This Row],[Std. Price ($)]]</f>
        <v>33.57406822113122</v>
      </c>
      <c r="E1602" s="28">
        <v>18</v>
      </c>
      <c r="F1602" s="28">
        <f>Table1[[#This Row],[APU
(units)]]*(1+Table1[[#This Row],[APU Trend]])^0</f>
        <v>18</v>
      </c>
      <c r="G1602" s="28">
        <f>Table1[[#This Row],[APU
(units)]]*(1+Table1[[#This Row],[APU Trend]])^1</f>
        <v>10.799999999999999</v>
      </c>
      <c r="H1602" s="28">
        <f>Table1[[#This Row],[APU
(units)]]*(1+Table1[[#This Row],[APU Trend]])^2</f>
        <v>6.4799999999999995</v>
      </c>
      <c r="I1602" s="55">
        <f>Table1[[#This Row],[APU
(units)]]*(1+Table1[[#This Row],[APU Trend]])^3</f>
        <v>3.8879999999999999</v>
      </c>
      <c r="J1602" s="55">
        <f>Table1[[#This Row],[APU
(units)]]*(1+Table1[[#This Row],[APU Trend]])^4</f>
        <v>2.3327999999999998</v>
      </c>
      <c r="K1602" s="55">
        <f>Table1[[#This Row],[APU
(units)]]*(1+Table1[[#This Row],[APU Trend]])^5</f>
        <v>1.39968</v>
      </c>
      <c r="L1602" s="55">
        <f>Table1[[#This Row],[APU
(units)]]*(1+Table1[[#This Row],[APU Trend]])^6</f>
        <v>0.83980799999999989</v>
      </c>
      <c r="M1602" s="55">
        <f>Table1[[#This Row],[APU
(units)]]*(1+Table1[[#This Row],[APU Trend]])^7</f>
        <v>0.50388479999999991</v>
      </c>
      <c r="N1602" s="55">
        <f>Table1[[#This Row],[APU
(units)]]*(1+Table1[[#This Row],[APU Trend]])^8</f>
        <v>0.30233087999999997</v>
      </c>
      <c r="O1602" s="55">
        <f>Table1[[#This Row],[APU
(units)]]*(1+Table1[[#This Row],[APU Trend]])^9</f>
        <v>0.18139852799999998</v>
      </c>
      <c r="P1602" s="55">
        <f>Table1[[#This Row],[APU
(units)]]*(1+Table1[[#This Row],[APU Trend]])^10</f>
        <v>0.10883911679999998</v>
      </c>
      <c r="Q1602" s="55">
        <f>Table1[[#This Row],[APU
(units)]]*(1+Table1[[#This Row],[APU Trend]])^11</f>
        <v>6.5303470079999995E-2</v>
      </c>
      <c r="R1602" s="55">
        <f>SUM(Table1[[#This Row],[Oct]:[September]])</f>
        <v>44.902044794879991</v>
      </c>
      <c r="S1602" s="55">
        <f>Table1[[#This Row],[On-Hand Stock ($)]]*Table1[[#This Row],[APU Trend]]</f>
        <v>-428.32459988604018</v>
      </c>
      <c r="T1602" s="87">
        <v>-0.4</v>
      </c>
      <c r="U1602" s="87" t="b">
        <f>IF(AND(Table1[[#This Row],[INVENTROY SIZING]]&lt;0,Table1[[#This Row],[Lead Time (days)]]&lt;30),TRUE,FALSE)</f>
        <v>0</v>
      </c>
      <c r="V1602" s="28">
        <v>1</v>
      </c>
      <c r="W1602" s="28">
        <f>1.65+SQRT((30)*Table1[[#This Row],[Demand variability (COV)]])+(V1602*Table1[[#This Row],[APU
(units)]])^2</f>
        <v>331.99034699365893</v>
      </c>
      <c r="X1602" s="28">
        <f>(Table1[[#This Row],[INVENTORY IN UNITS ON HAND]]-W1602)*Table1[[#This Row],[Std. Price ($)]]</f>
        <v>-9517.6902872523951</v>
      </c>
      <c r="Y1602" s="28">
        <v>1.34</v>
      </c>
      <c r="Z1602" s="28">
        <v>30</v>
      </c>
    </row>
    <row r="1603" spans="1:26" x14ac:dyDescent="0.15">
      <c r="A1603" s="31">
        <v>31820.586734021326</v>
      </c>
      <c r="B1603" s="32">
        <v>31.894005000000003</v>
      </c>
      <c r="C1603" s="32">
        <v>1070.8114997151004</v>
      </c>
      <c r="D1603" s="32">
        <f>C1603/Table1[[#This Row],[Std. Price ($)]]</f>
        <v>33.57406822113122</v>
      </c>
      <c r="E1603" s="28">
        <v>18</v>
      </c>
      <c r="F1603" s="28">
        <f>Table1[[#This Row],[APU
(units)]]*(1+Table1[[#This Row],[APU Trend]])^0</f>
        <v>18</v>
      </c>
      <c r="G1603" s="28">
        <f>Table1[[#This Row],[APU
(units)]]*(1+Table1[[#This Row],[APU Trend]])^1</f>
        <v>32.4</v>
      </c>
      <c r="H1603" s="28">
        <f>Table1[[#This Row],[APU
(units)]]*(1+Table1[[#This Row],[APU Trend]])^2</f>
        <v>58.320000000000007</v>
      </c>
      <c r="I1603" s="55">
        <f>Table1[[#This Row],[APU
(units)]]*(1+Table1[[#This Row],[APU Trend]])^3</f>
        <v>104.97600000000001</v>
      </c>
      <c r="J1603" s="55">
        <f>Table1[[#This Row],[APU
(units)]]*(1+Table1[[#This Row],[APU Trend]])^4</f>
        <v>188.95680000000004</v>
      </c>
      <c r="K1603" s="55">
        <f>Table1[[#This Row],[APU
(units)]]*(1+Table1[[#This Row],[APU Trend]])^5</f>
        <v>340.12224000000009</v>
      </c>
      <c r="L1603" s="55">
        <f>Table1[[#This Row],[APU
(units)]]*(1+Table1[[#This Row],[APU Trend]])^6</f>
        <v>612.22003200000017</v>
      </c>
      <c r="M1603" s="55">
        <f>Table1[[#This Row],[APU
(units)]]*(1+Table1[[#This Row],[APU Trend]])^7</f>
        <v>1101.9960576000003</v>
      </c>
      <c r="N1603" s="55">
        <f>Table1[[#This Row],[APU
(units)]]*(1+Table1[[#This Row],[APU Trend]])^8</f>
        <v>1983.5929036800007</v>
      </c>
      <c r="O1603" s="55">
        <f>Table1[[#This Row],[APU
(units)]]*(1+Table1[[#This Row],[APU Trend]])^9</f>
        <v>3570.4672266240013</v>
      </c>
      <c r="P1603" s="55">
        <f>Table1[[#This Row],[APU
(units)]]*(1+Table1[[#This Row],[APU Trend]])^10</f>
        <v>6426.8410079232026</v>
      </c>
      <c r="Q1603" s="55">
        <f>Table1[[#This Row],[APU
(units)]]*(1+Table1[[#This Row],[APU Trend]])^11</f>
        <v>11568.313814261766</v>
      </c>
      <c r="R1603" s="55">
        <f>SUM(Table1[[#This Row],[Oct]:[September]])</f>
        <v>26006.206082088975</v>
      </c>
      <c r="S1603" s="55">
        <f>Table1[[#This Row],[On-Hand Stock ($)]]*Table1[[#This Row],[APU Trend]]</f>
        <v>856.64919977208035</v>
      </c>
      <c r="T1603" s="87">
        <v>0.8</v>
      </c>
      <c r="U1603" s="87" t="b">
        <f>IF(AND(Table1[[#This Row],[INVENTROY SIZING]]&lt;0,Table1[[#This Row],[Lead Time (days)]]&lt;30),TRUE,FALSE)</f>
        <v>0</v>
      </c>
      <c r="V1603" s="28">
        <v>1</v>
      </c>
      <c r="W1603" s="28">
        <f>1.65+SQRT((30)*Table1[[#This Row],[Demand variability (COV)]])+(V1603*Table1[[#This Row],[APU
(units)]])^2</f>
        <v>331.99034699365893</v>
      </c>
      <c r="X1603" s="28">
        <f>(Table1[[#This Row],[INVENTORY IN UNITS ON HAND]]-W1603)*Table1[[#This Row],[Std. Price ($)]]</f>
        <v>-9517.6902872523951</v>
      </c>
      <c r="Y1603" s="28">
        <v>1.34</v>
      </c>
      <c r="Z1603" s="28">
        <v>30</v>
      </c>
    </row>
    <row r="1604" spans="1:26" x14ac:dyDescent="0.15">
      <c r="A1604" s="31">
        <v>269.75969129084956</v>
      </c>
      <c r="B1604" s="32">
        <v>113.83593100000002</v>
      </c>
      <c r="C1604" s="32">
        <v>3675.5687083668204</v>
      </c>
      <c r="D1604" s="32">
        <f>C1604/Table1[[#This Row],[Std. Price ($)]]</f>
        <v>32.288300153374422</v>
      </c>
      <c r="E1604" s="28">
        <v>10</v>
      </c>
      <c r="F1604" s="28">
        <f>Table1[[#This Row],[APU
(units)]]*(1+Table1[[#This Row],[APU Trend]])^0</f>
        <v>10</v>
      </c>
      <c r="G1604" s="28">
        <f>Table1[[#This Row],[APU
(units)]]*(1+Table1[[#This Row],[APU Trend]])^1</f>
        <v>4</v>
      </c>
      <c r="H1604" s="28">
        <f>Table1[[#This Row],[APU
(units)]]*(1+Table1[[#This Row],[APU Trend]])^2</f>
        <v>1.6000000000000003</v>
      </c>
      <c r="I1604" s="55">
        <f>Table1[[#This Row],[APU
(units)]]*(1+Table1[[#This Row],[APU Trend]])^3</f>
        <v>0.64000000000000012</v>
      </c>
      <c r="J1604" s="55">
        <f>Table1[[#This Row],[APU
(units)]]*(1+Table1[[#This Row],[APU Trend]])^4</f>
        <v>0.25600000000000012</v>
      </c>
      <c r="K1604" s="55">
        <f>Table1[[#This Row],[APU
(units)]]*(1+Table1[[#This Row],[APU Trend]])^5</f>
        <v>0.10240000000000006</v>
      </c>
      <c r="L1604" s="55">
        <f>Table1[[#This Row],[APU
(units)]]*(1+Table1[[#This Row],[APU Trend]])^6</f>
        <v>4.0960000000000024E-2</v>
      </c>
      <c r="M1604" s="55">
        <f>Table1[[#This Row],[APU
(units)]]*(1+Table1[[#This Row],[APU Trend]])^7</f>
        <v>1.6384000000000013E-2</v>
      </c>
      <c r="N1604" s="55">
        <f>Table1[[#This Row],[APU
(units)]]*(1+Table1[[#This Row],[APU Trend]])^8</f>
        <v>6.5536000000000058E-3</v>
      </c>
      <c r="O1604" s="55">
        <f>Table1[[#This Row],[APU
(units)]]*(1+Table1[[#This Row],[APU Trend]])^9</f>
        <v>2.6214400000000022E-3</v>
      </c>
      <c r="P1604" s="55">
        <f>Table1[[#This Row],[APU
(units)]]*(1+Table1[[#This Row],[APU Trend]])^10</f>
        <v>1.0485760000000011E-3</v>
      </c>
      <c r="Q1604" s="55">
        <f>Table1[[#This Row],[APU
(units)]]*(1+Table1[[#This Row],[APU Trend]])^11</f>
        <v>4.1943040000000045E-4</v>
      </c>
      <c r="R1604" s="55">
        <f>SUM(Table1[[#This Row],[Oct]:[September]])</f>
        <v>16.666387046399993</v>
      </c>
      <c r="S1604" s="55">
        <f>Table1[[#This Row],[On-Hand Stock ($)]]*Table1[[#This Row],[APU Trend]]</f>
        <v>-2205.3412250200922</v>
      </c>
      <c r="T1604" s="87">
        <v>-0.6</v>
      </c>
      <c r="U1604" s="87" t="b">
        <f>IF(AND(Table1[[#This Row],[INVENTROY SIZING]]&lt;0,Table1[[#This Row],[Lead Time (days)]]&lt;30),TRUE,FALSE)</f>
        <v>0</v>
      </c>
      <c r="V1604" s="28">
        <v>0.85</v>
      </c>
      <c r="W1604" s="28">
        <f>1.65+SQRT((30)*Table1[[#This Row],[Demand variability (COV)]])+(V1604*Table1[[#This Row],[APU
(units)]])^2</f>
        <v>81.449834435270745</v>
      </c>
      <c r="X1604" s="28">
        <f>(Table1[[#This Row],[INVENTORY IN UNITS ON HAND]]-W1604)*Table1[[#This Row],[Std. Price ($)]]</f>
        <v>-5596.3490243680853</v>
      </c>
      <c r="Y1604" s="28">
        <v>1.9</v>
      </c>
      <c r="Z1604" s="28">
        <v>44</v>
      </c>
    </row>
    <row r="1605" spans="1:26" x14ac:dyDescent="0.15">
      <c r="A1605" s="31">
        <v>92457.865574912023</v>
      </c>
      <c r="B1605" s="32">
        <v>64.290732000000006</v>
      </c>
      <c r="C1605" s="32">
        <v>104.98959524533335</v>
      </c>
      <c r="D1605" s="32">
        <f>C1605/Table1[[#This Row],[Std. Price ($)]]</f>
        <v>1.6330440170650622</v>
      </c>
      <c r="E1605" s="28">
        <v>10</v>
      </c>
      <c r="F1605" s="28">
        <f>Table1[[#This Row],[APU
(units)]]*(1+Table1[[#This Row],[APU Trend]])^0</f>
        <v>10</v>
      </c>
      <c r="G1605" s="28">
        <f>Table1[[#This Row],[APU
(units)]]*(1+Table1[[#This Row],[APU Trend]])^1</f>
        <v>8</v>
      </c>
      <c r="H1605" s="28">
        <f>Table1[[#This Row],[APU
(units)]]*(1+Table1[[#This Row],[APU Trend]])^2</f>
        <v>6.4000000000000012</v>
      </c>
      <c r="I1605" s="55">
        <f>Table1[[#This Row],[APU
(units)]]*(1+Table1[[#This Row],[APU Trend]])^3</f>
        <v>5.120000000000001</v>
      </c>
      <c r="J1605" s="55">
        <f>Table1[[#This Row],[APU
(units)]]*(1+Table1[[#This Row],[APU Trend]])^4</f>
        <v>4.0960000000000019</v>
      </c>
      <c r="K1605" s="55">
        <f>Table1[[#This Row],[APU
(units)]]*(1+Table1[[#This Row],[APU Trend]])^5</f>
        <v>3.2768000000000019</v>
      </c>
      <c r="L1605" s="55">
        <f>Table1[[#This Row],[APU
(units)]]*(1+Table1[[#This Row],[APU Trend]])^6</f>
        <v>2.6214400000000015</v>
      </c>
      <c r="M1605" s="55">
        <f>Table1[[#This Row],[APU
(units)]]*(1+Table1[[#This Row],[APU Trend]])^7</f>
        <v>2.0971520000000017</v>
      </c>
      <c r="N1605" s="55">
        <f>Table1[[#This Row],[APU
(units)]]*(1+Table1[[#This Row],[APU Trend]])^8</f>
        <v>1.6777216000000015</v>
      </c>
      <c r="O1605" s="55">
        <f>Table1[[#This Row],[APU
(units)]]*(1+Table1[[#This Row],[APU Trend]])^9</f>
        <v>1.3421772800000011</v>
      </c>
      <c r="P1605" s="55">
        <f>Table1[[#This Row],[APU
(units)]]*(1+Table1[[#This Row],[APU Trend]])^10</f>
        <v>1.0737418240000012</v>
      </c>
      <c r="Q1605" s="55">
        <f>Table1[[#This Row],[APU
(units)]]*(1+Table1[[#This Row],[APU Trend]])^11</f>
        <v>0.85899345920000092</v>
      </c>
      <c r="R1605" s="55">
        <f>SUM(Table1[[#This Row],[Oct]:[September]])</f>
        <v>46.564026163200012</v>
      </c>
      <c r="S1605" s="55">
        <f>Table1[[#This Row],[On-Hand Stock ($)]]*Table1[[#This Row],[APU Trend]]</f>
        <v>-20.99791904906667</v>
      </c>
      <c r="T1605" s="87">
        <v>-0.2</v>
      </c>
      <c r="U1605" s="87" t="b">
        <f>IF(AND(Table1[[#This Row],[INVENTROY SIZING]]&lt;0,Table1[[#This Row],[Lead Time (days)]]&lt;30),TRUE,FALSE)</f>
        <v>1</v>
      </c>
      <c r="V1605" s="28">
        <v>1</v>
      </c>
      <c r="W1605" s="28">
        <f>1.65+SQRT((30)*Table1[[#This Row],[Demand variability (COV)]])+(V1605*Table1[[#This Row],[APU
(units)]])^2</f>
        <v>104.38861278752583</v>
      </c>
      <c r="X1605" s="28">
        <f>(Table1[[#This Row],[INVENTORY IN UNITS ON HAND]]-W1605)*Table1[[#This Row],[Std. Price ($)]]</f>
        <v>-6606.2307333292638</v>
      </c>
      <c r="Y1605" s="28">
        <v>0.25</v>
      </c>
      <c r="Z1605" s="28">
        <v>16</v>
      </c>
    </row>
    <row r="1606" spans="1:26" x14ac:dyDescent="0.15">
      <c r="A1606" s="31">
        <v>89602.68337395486</v>
      </c>
      <c r="B1606" s="32">
        <v>6.3367150000000008</v>
      </c>
      <c r="C1606" s="32">
        <v>212.68676743074388</v>
      </c>
      <c r="D1606" s="32">
        <f>C1606/Table1[[#This Row],[Std. Price ($)]]</f>
        <v>33.564199657195225</v>
      </c>
      <c r="E1606" s="28">
        <v>58</v>
      </c>
      <c r="F1606" s="28">
        <f>Table1[[#This Row],[APU
(units)]]*(1+Table1[[#This Row],[APU Trend]])^0</f>
        <v>58</v>
      </c>
      <c r="G1606" s="28">
        <f>Table1[[#This Row],[APU
(units)]]*(1+Table1[[#This Row],[APU Trend]])^1</f>
        <v>17.400000000000002</v>
      </c>
      <c r="H1606" s="28">
        <f>Table1[[#This Row],[APU
(units)]]*(1+Table1[[#This Row],[APU Trend]])^2</f>
        <v>5.2200000000000015</v>
      </c>
      <c r="I1606" s="55">
        <f>Table1[[#This Row],[APU
(units)]]*(1+Table1[[#This Row],[APU Trend]])^3</f>
        <v>1.5660000000000005</v>
      </c>
      <c r="J1606" s="55">
        <f>Table1[[#This Row],[APU
(units)]]*(1+Table1[[#This Row],[APU Trend]])^4</f>
        <v>0.46980000000000027</v>
      </c>
      <c r="K1606" s="55">
        <f>Table1[[#This Row],[APU
(units)]]*(1+Table1[[#This Row],[APU Trend]])^5</f>
        <v>0.14094000000000009</v>
      </c>
      <c r="L1606" s="55">
        <f>Table1[[#This Row],[APU
(units)]]*(1+Table1[[#This Row],[APU Trend]])^6</f>
        <v>4.2282000000000035E-2</v>
      </c>
      <c r="M1606" s="55">
        <f>Table1[[#This Row],[APU
(units)]]*(1+Table1[[#This Row],[APU Trend]])^7</f>
        <v>1.2684600000000013E-2</v>
      </c>
      <c r="N1606" s="55">
        <f>Table1[[#This Row],[APU
(units)]]*(1+Table1[[#This Row],[APU Trend]])^8</f>
        <v>3.805380000000004E-3</v>
      </c>
      <c r="O1606" s="55">
        <f>Table1[[#This Row],[APU
(units)]]*(1+Table1[[#This Row],[APU Trend]])^9</f>
        <v>1.1416140000000015E-3</v>
      </c>
      <c r="P1606" s="55">
        <f>Table1[[#This Row],[APU
(units)]]*(1+Table1[[#This Row],[APU Trend]])^10</f>
        <v>3.4248420000000044E-4</v>
      </c>
      <c r="Q1606" s="55">
        <f>Table1[[#This Row],[APU
(units)]]*(1+Table1[[#This Row],[APU Trend]])^11</f>
        <v>1.0274526000000016E-4</v>
      </c>
      <c r="R1606" s="55">
        <f>SUM(Table1[[#This Row],[Oct]:[September]])</f>
        <v>82.857098823460021</v>
      </c>
      <c r="S1606" s="55">
        <f>Table1[[#This Row],[On-Hand Stock ($)]]*Table1[[#This Row],[APU Trend]]</f>
        <v>-148.8807372015207</v>
      </c>
      <c r="T1606" s="87">
        <v>-0.7</v>
      </c>
      <c r="U1606" s="87" t="b">
        <f>IF(AND(Table1[[#This Row],[INVENTROY SIZING]]&lt;0,Table1[[#This Row],[Lead Time (days)]]&lt;30),TRUE,FALSE)</f>
        <v>0</v>
      </c>
      <c r="V1606" s="28">
        <v>0.85</v>
      </c>
      <c r="W1606" s="28">
        <f>1.65+SQRT((30)*Table1[[#This Row],[Demand variability (COV)]])+(V1606*Table1[[#This Row],[APU
(units)]])^2</f>
        <v>2434.8786127875255</v>
      </c>
      <c r="X1606" s="28">
        <f>(Table1[[#This Row],[INVENTORY IN UNITS ON HAND]]-W1606)*Table1[[#This Row],[Std. Price ($)]]</f>
        <v>-15216.445061399163</v>
      </c>
      <c r="Y1606" s="28">
        <v>0.25</v>
      </c>
      <c r="Z1606" s="28">
        <v>33</v>
      </c>
    </row>
    <row r="1607" spans="1:26" x14ac:dyDescent="0.15">
      <c r="A1607" s="31">
        <v>71993.109065809505</v>
      </c>
      <c r="B1607" s="32">
        <v>278.21484900000002</v>
      </c>
      <c r="C1607" s="32">
        <v>1154.8747217206569</v>
      </c>
      <c r="D1607" s="32">
        <f>C1607/Table1[[#This Row],[Std. Price ($)]]</f>
        <v>4.1510175530589919</v>
      </c>
      <c r="E1607" s="28">
        <v>10</v>
      </c>
      <c r="F1607" s="28">
        <f>Table1[[#This Row],[APU
(units)]]*(1+Table1[[#This Row],[APU Trend]])^0</f>
        <v>10</v>
      </c>
      <c r="G1607" s="28">
        <f>Table1[[#This Row],[APU
(units)]]*(1+Table1[[#This Row],[APU Trend]])^1</f>
        <v>18</v>
      </c>
      <c r="H1607" s="28">
        <f>Table1[[#This Row],[APU
(units)]]*(1+Table1[[#This Row],[APU Trend]])^2</f>
        <v>32.400000000000006</v>
      </c>
      <c r="I1607" s="55">
        <f>Table1[[#This Row],[APU
(units)]]*(1+Table1[[#This Row],[APU Trend]])^3</f>
        <v>58.320000000000007</v>
      </c>
      <c r="J1607" s="55">
        <f>Table1[[#This Row],[APU
(units)]]*(1+Table1[[#This Row],[APU Trend]])^4</f>
        <v>104.97600000000003</v>
      </c>
      <c r="K1607" s="55">
        <f>Table1[[#This Row],[APU
(units)]]*(1+Table1[[#This Row],[APU Trend]])^5</f>
        <v>188.95680000000004</v>
      </c>
      <c r="L1607" s="55">
        <f>Table1[[#This Row],[APU
(units)]]*(1+Table1[[#This Row],[APU Trend]])^6</f>
        <v>340.12224000000009</v>
      </c>
      <c r="M1607" s="55">
        <f>Table1[[#This Row],[APU
(units)]]*(1+Table1[[#This Row],[APU Trend]])^7</f>
        <v>612.22003200000017</v>
      </c>
      <c r="N1607" s="55">
        <f>Table1[[#This Row],[APU
(units)]]*(1+Table1[[#This Row],[APU Trend]])^8</f>
        <v>1101.9960576000003</v>
      </c>
      <c r="O1607" s="55">
        <f>Table1[[#This Row],[APU
(units)]]*(1+Table1[[#This Row],[APU Trend]])^9</f>
        <v>1983.5929036800007</v>
      </c>
      <c r="P1607" s="55">
        <f>Table1[[#This Row],[APU
(units)]]*(1+Table1[[#This Row],[APU Trend]])^10</f>
        <v>3570.4672266240013</v>
      </c>
      <c r="Q1607" s="55">
        <f>Table1[[#This Row],[APU
(units)]]*(1+Table1[[#This Row],[APU Trend]])^11</f>
        <v>6426.8410079232035</v>
      </c>
      <c r="R1607" s="55">
        <f>SUM(Table1[[#This Row],[Oct]:[September]])</f>
        <v>14447.892267827207</v>
      </c>
      <c r="S1607" s="55">
        <f>Table1[[#This Row],[On-Hand Stock ($)]]*Table1[[#This Row],[APU Trend]]</f>
        <v>923.89977737652555</v>
      </c>
      <c r="T1607" s="87">
        <v>0.8</v>
      </c>
      <c r="U1607" s="87" t="b">
        <f>IF(AND(Table1[[#This Row],[INVENTROY SIZING]]&lt;0,Table1[[#This Row],[Lead Time (days)]]&lt;30),TRUE,FALSE)</f>
        <v>0</v>
      </c>
      <c r="V1607" s="28">
        <v>0.85</v>
      </c>
      <c r="W1607" s="28">
        <f>1.65+SQRT((30)*Table1[[#This Row],[Demand variability (COV)]])+(V1607*Table1[[#This Row],[APU
(units)]])^2</f>
        <v>78.8295030175465</v>
      </c>
      <c r="X1607" s="28">
        <f>(Table1[[#This Row],[INVENTORY IN UNITS ON HAND]]-W1607)*Table1[[#This Row],[Std. Price ($)]]</f>
        <v>-20776.663557051088</v>
      </c>
      <c r="Y1607" s="28">
        <v>0.81</v>
      </c>
      <c r="Z1607" s="28">
        <v>16</v>
      </c>
    </row>
    <row r="1608" spans="1:26" x14ac:dyDescent="0.15">
      <c r="A1608" s="31">
        <v>39698.912112714403</v>
      </c>
      <c r="B1608" s="32">
        <v>141.998175</v>
      </c>
      <c r="C1608" s="32">
        <v>2336.8051873377754</v>
      </c>
      <c r="D1608" s="32">
        <f>C1608/Table1[[#This Row],[Std. Price ($)]]</f>
        <v>16.456586060615042</v>
      </c>
      <c r="E1608" s="28">
        <v>18</v>
      </c>
      <c r="F1608" s="28">
        <f>Table1[[#This Row],[APU
(units)]]*(1+Table1[[#This Row],[APU Trend]])^0</f>
        <v>18</v>
      </c>
      <c r="G1608" s="28">
        <f>Table1[[#This Row],[APU
(units)]]*(1+Table1[[#This Row],[APU Trend]])^1</f>
        <v>32.4</v>
      </c>
      <c r="H1608" s="28">
        <f>Table1[[#This Row],[APU
(units)]]*(1+Table1[[#This Row],[APU Trend]])^2</f>
        <v>58.320000000000007</v>
      </c>
      <c r="I1608" s="55">
        <f>Table1[[#This Row],[APU
(units)]]*(1+Table1[[#This Row],[APU Trend]])^3</f>
        <v>104.97600000000001</v>
      </c>
      <c r="J1608" s="55">
        <f>Table1[[#This Row],[APU
(units)]]*(1+Table1[[#This Row],[APU Trend]])^4</f>
        <v>188.95680000000004</v>
      </c>
      <c r="K1608" s="55">
        <f>Table1[[#This Row],[APU
(units)]]*(1+Table1[[#This Row],[APU Trend]])^5</f>
        <v>340.12224000000009</v>
      </c>
      <c r="L1608" s="55">
        <f>Table1[[#This Row],[APU
(units)]]*(1+Table1[[#This Row],[APU Trend]])^6</f>
        <v>612.22003200000017</v>
      </c>
      <c r="M1608" s="55">
        <f>Table1[[#This Row],[APU
(units)]]*(1+Table1[[#This Row],[APU Trend]])^7</f>
        <v>1101.9960576000003</v>
      </c>
      <c r="N1608" s="55">
        <f>Table1[[#This Row],[APU
(units)]]*(1+Table1[[#This Row],[APU Trend]])^8</f>
        <v>1983.5929036800007</v>
      </c>
      <c r="O1608" s="55">
        <f>Table1[[#This Row],[APU
(units)]]*(1+Table1[[#This Row],[APU Trend]])^9</f>
        <v>3570.4672266240013</v>
      </c>
      <c r="P1608" s="55">
        <f>Table1[[#This Row],[APU
(units)]]*(1+Table1[[#This Row],[APU Trend]])^10</f>
        <v>6426.8410079232026</v>
      </c>
      <c r="Q1608" s="55">
        <f>Table1[[#This Row],[APU
(units)]]*(1+Table1[[#This Row],[APU Trend]])^11</f>
        <v>11568.313814261766</v>
      </c>
      <c r="R1608" s="55">
        <f>SUM(Table1[[#This Row],[Oct]:[September]])</f>
        <v>26006.206082088975</v>
      </c>
      <c r="S1608" s="55">
        <f>Table1[[#This Row],[On-Hand Stock ($)]]*Table1[[#This Row],[APU Trend]]</f>
        <v>1869.4441498702204</v>
      </c>
      <c r="T1608" s="87">
        <v>0.8</v>
      </c>
      <c r="U1608" s="87" t="b">
        <f>IF(AND(Table1[[#This Row],[INVENTROY SIZING]]&lt;0,Table1[[#This Row],[Lead Time (days)]]&lt;30),TRUE,FALSE)</f>
        <v>0</v>
      </c>
      <c r="V1608" s="28">
        <v>1</v>
      </c>
      <c r="W1608" s="28">
        <f>1.65+SQRT((30)*Table1[[#This Row],[Demand variability (COV)]])+(V1608*Table1[[#This Row],[APU
(units)]])^2</f>
        <v>331.20877684387494</v>
      </c>
      <c r="X1608" s="28">
        <f>(Table1[[#This Row],[INVENTORY IN UNITS ON HAND]]-W1608)*Table1[[#This Row],[Std. Price ($)]]</f>
        <v>-44694.236668474725</v>
      </c>
      <c r="Y1608" s="28">
        <v>1.03</v>
      </c>
      <c r="Z1608" s="28">
        <v>23</v>
      </c>
    </row>
    <row r="1609" spans="1:26" x14ac:dyDescent="0.15">
      <c r="A1609" s="31">
        <v>1438.0944105968019</v>
      </c>
      <c r="B1609" s="32">
        <v>5.189712000000001</v>
      </c>
      <c r="C1609" s="32">
        <v>25.933377465600003</v>
      </c>
      <c r="D1609" s="32">
        <f>C1609/Table1[[#This Row],[Std. Price ($)]]</f>
        <v>4.9970744938447451</v>
      </c>
      <c r="E1609" s="28">
        <v>18</v>
      </c>
      <c r="F1609" s="28">
        <f>Table1[[#This Row],[APU
(units)]]*(1+Table1[[#This Row],[APU Trend]])^0</f>
        <v>18</v>
      </c>
      <c r="G1609" s="28">
        <f>Table1[[#This Row],[APU
(units)]]*(1+Table1[[#This Row],[APU Trend]])^1</f>
        <v>45</v>
      </c>
      <c r="H1609" s="28">
        <f>Table1[[#This Row],[APU
(units)]]*(1+Table1[[#This Row],[APU Trend]])^2</f>
        <v>112.5</v>
      </c>
      <c r="I1609" s="55">
        <f>Table1[[#This Row],[APU
(units)]]*(1+Table1[[#This Row],[APU Trend]])^3</f>
        <v>281.25</v>
      </c>
      <c r="J1609" s="55">
        <f>Table1[[#This Row],[APU
(units)]]*(1+Table1[[#This Row],[APU Trend]])^4</f>
        <v>703.125</v>
      </c>
      <c r="K1609" s="55">
        <f>Table1[[#This Row],[APU
(units)]]*(1+Table1[[#This Row],[APU Trend]])^5</f>
        <v>1757.8125</v>
      </c>
      <c r="L1609" s="55">
        <f>Table1[[#This Row],[APU
(units)]]*(1+Table1[[#This Row],[APU Trend]])^6</f>
        <v>4394.53125</v>
      </c>
      <c r="M1609" s="55">
        <f>Table1[[#This Row],[APU
(units)]]*(1+Table1[[#This Row],[APU Trend]])^7</f>
        <v>10986.328125</v>
      </c>
      <c r="N1609" s="55">
        <f>Table1[[#This Row],[APU
(units)]]*(1+Table1[[#This Row],[APU Trend]])^8</f>
        <v>27465.8203125</v>
      </c>
      <c r="O1609" s="55">
        <f>Table1[[#This Row],[APU
(units)]]*(1+Table1[[#This Row],[APU Trend]])^9</f>
        <v>68664.55078125</v>
      </c>
      <c r="P1609" s="55">
        <f>Table1[[#This Row],[APU
(units)]]*(1+Table1[[#This Row],[APU Trend]])^10</f>
        <v>171661.376953125</v>
      </c>
      <c r="Q1609" s="55">
        <f>Table1[[#This Row],[APU
(units)]]*(1+Table1[[#This Row],[APU Trend]])^11</f>
        <v>429153.4423828125</v>
      </c>
      <c r="R1609" s="55">
        <f>SUM(Table1[[#This Row],[Oct]:[September]])</f>
        <v>715243.7373046875</v>
      </c>
      <c r="S1609" s="55">
        <f>Table1[[#This Row],[On-Hand Stock ($)]]*Table1[[#This Row],[APU Trend]]</f>
        <v>38.900066198400005</v>
      </c>
      <c r="T1609" s="87">
        <v>1.5</v>
      </c>
      <c r="U1609" s="87" t="b">
        <f>IF(AND(Table1[[#This Row],[INVENTROY SIZING]]&lt;0,Table1[[#This Row],[Lead Time (days)]]&lt;30),TRUE,FALSE)</f>
        <v>0</v>
      </c>
      <c r="V1609" s="28">
        <v>1</v>
      </c>
      <c r="W1609" s="28">
        <f>1.65+SQRT((30)*Table1[[#This Row],[Demand variability (COV)]])+(V1609*Table1[[#This Row],[APU
(units)]])^2</f>
        <v>328.38861278752586</v>
      </c>
      <c r="X1609" s="28">
        <f>(Table1[[#This Row],[INVENTORY IN UNITS ON HAND]]-W1609)*Table1[[#This Row],[Std. Price ($)]]</f>
        <v>-1678.3089469811766</v>
      </c>
      <c r="Y1609" s="28">
        <v>0.25</v>
      </c>
      <c r="Z1609" s="28">
        <v>16</v>
      </c>
    </row>
    <row r="1610" spans="1:26" x14ac:dyDescent="0.15">
      <c r="A1610" s="31">
        <v>54473.740502093438</v>
      </c>
      <c r="B1610" s="32">
        <v>99.376475000000013</v>
      </c>
      <c r="C1610" s="32">
        <v>1121.6872439132642</v>
      </c>
      <c r="D1610" s="32">
        <f>C1610/Table1[[#This Row],[Std. Price ($)]]</f>
        <v>11.287251272630309</v>
      </c>
      <c r="E1610" s="28">
        <v>18</v>
      </c>
      <c r="F1610" s="28">
        <f>Table1[[#This Row],[APU
(units)]]*(1+Table1[[#This Row],[APU Trend]])^0</f>
        <v>18</v>
      </c>
      <c r="G1610" s="28">
        <f>Table1[[#This Row],[APU
(units)]]*(1+Table1[[#This Row],[APU Trend]])^1</f>
        <v>32.4</v>
      </c>
      <c r="H1610" s="28">
        <f>Table1[[#This Row],[APU
(units)]]*(1+Table1[[#This Row],[APU Trend]])^2</f>
        <v>58.320000000000007</v>
      </c>
      <c r="I1610" s="55">
        <f>Table1[[#This Row],[APU
(units)]]*(1+Table1[[#This Row],[APU Trend]])^3</f>
        <v>104.97600000000001</v>
      </c>
      <c r="J1610" s="55">
        <f>Table1[[#This Row],[APU
(units)]]*(1+Table1[[#This Row],[APU Trend]])^4</f>
        <v>188.95680000000004</v>
      </c>
      <c r="K1610" s="55">
        <f>Table1[[#This Row],[APU
(units)]]*(1+Table1[[#This Row],[APU Trend]])^5</f>
        <v>340.12224000000009</v>
      </c>
      <c r="L1610" s="55">
        <f>Table1[[#This Row],[APU
(units)]]*(1+Table1[[#This Row],[APU Trend]])^6</f>
        <v>612.22003200000017</v>
      </c>
      <c r="M1610" s="55">
        <f>Table1[[#This Row],[APU
(units)]]*(1+Table1[[#This Row],[APU Trend]])^7</f>
        <v>1101.9960576000003</v>
      </c>
      <c r="N1610" s="55">
        <f>Table1[[#This Row],[APU
(units)]]*(1+Table1[[#This Row],[APU Trend]])^8</f>
        <v>1983.5929036800007</v>
      </c>
      <c r="O1610" s="55">
        <f>Table1[[#This Row],[APU
(units)]]*(1+Table1[[#This Row],[APU Trend]])^9</f>
        <v>3570.4672266240013</v>
      </c>
      <c r="P1610" s="55">
        <f>Table1[[#This Row],[APU
(units)]]*(1+Table1[[#This Row],[APU Trend]])^10</f>
        <v>6426.8410079232026</v>
      </c>
      <c r="Q1610" s="55">
        <f>Table1[[#This Row],[APU
(units)]]*(1+Table1[[#This Row],[APU Trend]])^11</f>
        <v>11568.313814261766</v>
      </c>
      <c r="R1610" s="55">
        <f>SUM(Table1[[#This Row],[Oct]:[September]])</f>
        <v>26006.206082088975</v>
      </c>
      <c r="S1610" s="55">
        <f>Table1[[#This Row],[On-Hand Stock ($)]]*Table1[[#This Row],[APU Trend]]</f>
        <v>897.34979513061137</v>
      </c>
      <c r="T1610" s="87">
        <v>0.8</v>
      </c>
      <c r="U1610" s="87" t="b">
        <f>IF(AND(Table1[[#This Row],[INVENTROY SIZING]]&lt;0,Table1[[#This Row],[Lead Time (days)]]&lt;30),TRUE,FALSE)</f>
        <v>0</v>
      </c>
      <c r="V1610" s="28">
        <v>0.82</v>
      </c>
      <c r="W1610" s="28">
        <f>1.65+SQRT((30)*Table1[[#This Row],[Demand variability (COV)]])+(V1610*Table1[[#This Row],[APU
(units)]])^2</f>
        <v>224.52756015920446</v>
      </c>
      <c r="X1610" s="28">
        <f>(Table1[[#This Row],[INVENTORY IN UNITS ON HAND]]-W1610)*Table1[[#This Row],[Std. Price ($)]]</f>
        <v>-21191.070225058917</v>
      </c>
      <c r="Y1610" s="28">
        <v>0.84</v>
      </c>
      <c r="Z1610" s="28">
        <v>23</v>
      </c>
    </row>
    <row r="1611" spans="1:26" x14ac:dyDescent="0.15">
      <c r="A1611" s="31">
        <v>93472.757643422578</v>
      </c>
      <c r="B1611" s="32">
        <v>1140.479505</v>
      </c>
      <c r="C1611" s="32">
        <v>10868.853105196986</v>
      </c>
      <c r="D1611" s="32">
        <f>C1611/Table1[[#This Row],[Std. Price ($)]]</f>
        <v>9.5300731469058579</v>
      </c>
      <c r="E1611" s="28">
        <v>10</v>
      </c>
      <c r="F1611" s="28">
        <f>Table1[[#This Row],[APU
(units)]]*(1+Table1[[#This Row],[APU Trend]])^0</f>
        <v>10</v>
      </c>
      <c r="G1611" s="28">
        <f>Table1[[#This Row],[APU
(units)]]*(1+Table1[[#This Row],[APU Trend]])^1</f>
        <v>6</v>
      </c>
      <c r="H1611" s="28">
        <f>Table1[[#This Row],[APU
(units)]]*(1+Table1[[#This Row],[APU Trend]])^2</f>
        <v>3.5999999999999996</v>
      </c>
      <c r="I1611" s="55">
        <f>Table1[[#This Row],[APU
(units)]]*(1+Table1[[#This Row],[APU Trend]])^3</f>
        <v>2.16</v>
      </c>
      <c r="J1611" s="55">
        <f>Table1[[#This Row],[APU
(units)]]*(1+Table1[[#This Row],[APU Trend]])^4</f>
        <v>1.2959999999999998</v>
      </c>
      <c r="K1611" s="55">
        <f>Table1[[#This Row],[APU
(units)]]*(1+Table1[[#This Row],[APU Trend]])^5</f>
        <v>0.77759999999999996</v>
      </c>
      <c r="L1611" s="55">
        <f>Table1[[#This Row],[APU
(units)]]*(1+Table1[[#This Row],[APU Trend]])^6</f>
        <v>0.46655999999999997</v>
      </c>
      <c r="M1611" s="55">
        <f>Table1[[#This Row],[APU
(units)]]*(1+Table1[[#This Row],[APU Trend]])^7</f>
        <v>0.27993599999999996</v>
      </c>
      <c r="N1611" s="55">
        <f>Table1[[#This Row],[APU
(units)]]*(1+Table1[[#This Row],[APU Trend]])^8</f>
        <v>0.16796159999999999</v>
      </c>
      <c r="O1611" s="55">
        <f>Table1[[#This Row],[APU
(units)]]*(1+Table1[[#This Row],[APU Trend]])^9</f>
        <v>0.10077695999999998</v>
      </c>
      <c r="P1611" s="55">
        <f>Table1[[#This Row],[APU
(units)]]*(1+Table1[[#This Row],[APU Trend]])^10</f>
        <v>6.046617599999999E-2</v>
      </c>
      <c r="Q1611" s="55">
        <f>Table1[[#This Row],[APU
(units)]]*(1+Table1[[#This Row],[APU Trend]])^11</f>
        <v>3.6279705599999997E-2</v>
      </c>
      <c r="R1611" s="55">
        <f>SUM(Table1[[#This Row],[Oct]:[September]])</f>
        <v>24.945580441600001</v>
      </c>
      <c r="S1611" s="55">
        <f>Table1[[#This Row],[On-Hand Stock ($)]]*Table1[[#This Row],[APU Trend]]</f>
        <v>-4347.5412420787943</v>
      </c>
      <c r="T1611" s="87">
        <v>-0.4</v>
      </c>
      <c r="U1611" s="87" t="b">
        <f>IF(AND(Table1[[#This Row],[INVENTROY SIZING]]&lt;0,Table1[[#This Row],[Lead Time (days)]]&lt;30),TRUE,FALSE)</f>
        <v>1</v>
      </c>
      <c r="V1611" s="28">
        <v>0.85</v>
      </c>
      <c r="W1611" s="28">
        <f>1.65+SQRT((30)*Table1[[#This Row],[Demand variability (COV)]])+(V1611*Table1[[#This Row],[APU
(units)]])^2</f>
        <v>79.565686189686119</v>
      </c>
      <c r="X1611" s="28">
        <f>(Table1[[#This Row],[INVENTORY IN UNITS ON HAND]]-W1611)*Table1[[#This Row],[Std. Price ($)]]</f>
        <v>-79874.181295401577</v>
      </c>
      <c r="Y1611" s="28">
        <v>1.07</v>
      </c>
      <c r="Z1611" s="28">
        <v>23</v>
      </c>
    </row>
    <row r="1612" spans="1:26" x14ac:dyDescent="0.15">
      <c r="A1612" s="31">
        <v>5925.6847567412342</v>
      </c>
      <c r="B1612" s="32">
        <v>25.954819000000001</v>
      </c>
      <c r="C1612" s="32">
        <v>1148.7049253920229</v>
      </c>
      <c r="D1612" s="32">
        <f>C1612/Table1[[#This Row],[Std. Price ($)]]</f>
        <v>44.257866926061894</v>
      </c>
      <c r="E1612" s="28">
        <v>18</v>
      </c>
      <c r="F1612" s="28">
        <f>Table1[[#This Row],[APU
(units)]]*(1+Table1[[#This Row],[APU Trend]])^0</f>
        <v>18</v>
      </c>
      <c r="G1612" s="28">
        <f>Table1[[#This Row],[APU
(units)]]*(1+Table1[[#This Row],[APU Trend]])^1</f>
        <v>21.599999999999998</v>
      </c>
      <c r="H1612" s="28">
        <f>Table1[[#This Row],[APU
(units)]]*(1+Table1[[#This Row],[APU Trend]])^2</f>
        <v>25.919999999999998</v>
      </c>
      <c r="I1612" s="55">
        <f>Table1[[#This Row],[APU
(units)]]*(1+Table1[[#This Row],[APU Trend]])^3</f>
        <v>31.103999999999999</v>
      </c>
      <c r="J1612" s="55">
        <f>Table1[[#This Row],[APU
(units)]]*(1+Table1[[#This Row],[APU Trend]])^4</f>
        <v>37.324799999999996</v>
      </c>
      <c r="K1612" s="55">
        <f>Table1[[#This Row],[APU
(units)]]*(1+Table1[[#This Row],[APU Trend]])^5</f>
        <v>44.789760000000001</v>
      </c>
      <c r="L1612" s="55">
        <f>Table1[[#This Row],[APU
(units)]]*(1+Table1[[#This Row],[APU Trend]])^6</f>
        <v>53.747711999999993</v>
      </c>
      <c r="M1612" s="55">
        <f>Table1[[#This Row],[APU
(units)]]*(1+Table1[[#This Row],[APU Trend]])^7</f>
        <v>64.497254399999989</v>
      </c>
      <c r="N1612" s="55">
        <f>Table1[[#This Row],[APU
(units)]]*(1+Table1[[#This Row],[APU Trend]])^8</f>
        <v>77.396705279999992</v>
      </c>
      <c r="O1612" s="55">
        <f>Table1[[#This Row],[APU
(units)]]*(1+Table1[[#This Row],[APU Trend]])^9</f>
        <v>92.876046335999987</v>
      </c>
      <c r="P1612" s="55">
        <f>Table1[[#This Row],[APU
(units)]]*(1+Table1[[#This Row],[APU Trend]])^10</f>
        <v>111.45125560319998</v>
      </c>
      <c r="Q1612" s="55">
        <f>Table1[[#This Row],[APU
(units)]]*(1+Table1[[#This Row],[APU Trend]])^11</f>
        <v>133.74150672383999</v>
      </c>
      <c r="R1612" s="55">
        <f>SUM(Table1[[#This Row],[Oct]:[September]])</f>
        <v>712.44904034303988</v>
      </c>
      <c r="S1612" s="55">
        <f>Table1[[#This Row],[On-Hand Stock ($)]]*Table1[[#This Row],[APU Trend]]</f>
        <v>229.74098507840461</v>
      </c>
      <c r="T1612" s="87">
        <v>0.2</v>
      </c>
      <c r="U1612" s="87" t="b">
        <f>IF(AND(Table1[[#This Row],[INVENTROY SIZING]]&lt;0,Table1[[#This Row],[Lead Time (days)]]&lt;30),TRUE,FALSE)</f>
        <v>0</v>
      </c>
      <c r="V1612" s="28">
        <v>0.85</v>
      </c>
      <c r="W1612" s="28">
        <f>1.65+SQRT((30)*Table1[[#This Row],[Demand variability (COV)]])+(V1612*Table1[[#This Row],[APU
(units)]])^2</f>
        <v>241.16217668469037</v>
      </c>
      <c r="X1612" s="28">
        <f>(Table1[[#This Row],[INVENTORY IN UNITS ON HAND]]-W1612)*Table1[[#This Row],[Std. Price ($)]]</f>
        <v>-5110.6157201051356</v>
      </c>
      <c r="Y1612" s="28">
        <v>0.98</v>
      </c>
      <c r="Z1612" s="28">
        <v>76</v>
      </c>
    </row>
    <row r="1613" spans="1:26" x14ac:dyDescent="0.15">
      <c r="A1613" s="31">
        <v>87339.561341503359</v>
      </c>
      <c r="B1613" s="32">
        <v>37.681226000000002</v>
      </c>
      <c r="C1613" s="32">
        <v>1396.4262836611942</v>
      </c>
      <c r="D1613" s="32">
        <f>C1613/Table1[[#This Row],[Std. Price ($)]]</f>
        <v>37.058939739943554</v>
      </c>
      <c r="E1613" s="28">
        <v>18</v>
      </c>
      <c r="F1613" s="28">
        <f>Table1[[#This Row],[APU
(units)]]*(1+Table1[[#This Row],[APU Trend]])^0</f>
        <v>18</v>
      </c>
      <c r="G1613" s="28">
        <f>Table1[[#This Row],[APU
(units)]]*(1+Table1[[#This Row],[APU Trend]])^1</f>
        <v>14.4</v>
      </c>
      <c r="H1613" s="28">
        <f>Table1[[#This Row],[APU
(units)]]*(1+Table1[[#This Row],[APU Trend]])^2</f>
        <v>11.520000000000003</v>
      </c>
      <c r="I1613" s="55">
        <f>Table1[[#This Row],[APU
(units)]]*(1+Table1[[#This Row],[APU Trend]])^3</f>
        <v>9.2160000000000029</v>
      </c>
      <c r="J1613" s="55">
        <f>Table1[[#This Row],[APU
(units)]]*(1+Table1[[#This Row],[APU Trend]])^4</f>
        <v>7.3728000000000034</v>
      </c>
      <c r="K1613" s="55">
        <f>Table1[[#This Row],[APU
(units)]]*(1+Table1[[#This Row],[APU Trend]])^5</f>
        <v>5.898240000000003</v>
      </c>
      <c r="L1613" s="55">
        <f>Table1[[#This Row],[APU
(units)]]*(1+Table1[[#This Row],[APU Trend]])^6</f>
        <v>4.7185920000000028</v>
      </c>
      <c r="M1613" s="55">
        <f>Table1[[#This Row],[APU
(units)]]*(1+Table1[[#This Row],[APU Trend]])^7</f>
        <v>3.7748736000000029</v>
      </c>
      <c r="N1613" s="55">
        <f>Table1[[#This Row],[APU
(units)]]*(1+Table1[[#This Row],[APU Trend]])^8</f>
        <v>3.0198988800000026</v>
      </c>
      <c r="O1613" s="55">
        <f>Table1[[#This Row],[APU
(units)]]*(1+Table1[[#This Row],[APU Trend]])^9</f>
        <v>2.4159191040000021</v>
      </c>
      <c r="P1613" s="55">
        <f>Table1[[#This Row],[APU
(units)]]*(1+Table1[[#This Row],[APU Trend]])^10</f>
        <v>1.932735283200002</v>
      </c>
      <c r="Q1613" s="55">
        <f>Table1[[#This Row],[APU
(units)]]*(1+Table1[[#This Row],[APU Trend]])^11</f>
        <v>1.5461882265600018</v>
      </c>
      <c r="R1613" s="55">
        <f>SUM(Table1[[#This Row],[Oct]:[September]])</f>
        <v>83.815247093760021</v>
      </c>
      <c r="S1613" s="55">
        <f>Table1[[#This Row],[On-Hand Stock ($)]]*Table1[[#This Row],[APU Trend]]</f>
        <v>-279.28525673223885</v>
      </c>
      <c r="T1613" s="87">
        <v>-0.2</v>
      </c>
      <c r="U1613" s="87" t="b">
        <f>IF(AND(Table1[[#This Row],[INVENTROY SIZING]]&lt;0,Table1[[#This Row],[Lead Time (days)]]&lt;30),TRUE,FALSE)</f>
        <v>0</v>
      </c>
      <c r="V1613" s="28">
        <v>0.85</v>
      </c>
      <c r="W1613" s="28">
        <f>1.65+SQRT((30)*Table1[[#This Row],[Demand variability (COV)]])+(V1613*Table1[[#This Row],[APU
(units)]])^2</f>
        <v>242.40333249958306</v>
      </c>
      <c r="X1613" s="28">
        <f>(Table1[[#This Row],[INVENTORY IN UNITS ON HAND]]-W1613)*Table1[[#This Row],[Std. Price ($)]]</f>
        <v>-7737.6284714087406</v>
      </c>
      <c r="Y1613" s="28">
        <v>1.48</v>
      </c>
      <c r="Z1613" s="28">
        <v>30</v>
      </c>
    </row>
    <row r="1614" spans="1:26" x14ac:dyDescent="0.15">
      <c r="A1614" s="31">
        <v>87129.24137172589</v>
      </c>
      <c r="B1614" s="32">
        <v>13.624512000000001</v>
      </c>
      <c r="C1614" s="32">
        <v>185.42780486442669</v>
      </c>
      <c r="D1614" s="32">
        <f>C1614/Table1[[#This Row],[Std. Price ($)]]</f>
        <v>13.609867631547219</v>
      </c>
      <c r="E1614" s="28">
        <v>10</v>
      </c>
      <c r="F1614" s="28">
        <f>Table1[[#This Row],[APU
(units)]]*(1+Table1[[#This Row],[APU Trend]])^0</f>
        <v>10</v>
      </c>
      <c r="G1614" s="28">
        <f>Table1[[#This Row],[APU
(units)]]*(1+Table1[[#This Row],[APU Trend]])^1</f>
        <v>18</v>
      </c>
      <c r="H1614" s="28">
        <f>Table1[[#This Row],[APU
(units)]]*(1+Table1[[#This Row],[APU Trend]])^2</f>
        <v>32.400000000000006</v>
      </c>
      <c r="I1614" s="55">
        <f>Table1[[#This Row],[APU
(units)]]*(1+Table1[[#This Row],[APU Trend]])^3</f>
        <v>58.320000000000007</v>
      </c>
      <c r="J1614" s="55">
        <f>Table1[[#This Row],[APU
(units)]]*(1+Table1[[#This Row],[APU Trend]])^4</f>
        <v>104.97600000000003</v>
      </c>
      <c r="K1614" s="55">
        <f>Table1[[#This Row],[APU
(units)]]*(1+Table1[[#This Row],[APU Trend]])^5</f>
        <v>188.95680000000004</v>
      </c>
      <c r="L1614" s="55">
        <f>Table1[[#This Row],[APU
(units)]]*(1+Table1[[#This Row],[APU Trend]])^6</f>
        <v>340.12224000000009</v>
      </c>
      <c r="M1614" s="55">
        <f>Table1[[#This Row],[APU
(units)]]*(1+Table1[[#This Row],[APU Trend]])^7</f>
        <v>612.22003200000017</v>
      </c>
      <c r="N1614" s="55">
        <f>Table1[[#This Row],[APU
(units)]]*(1+Table1[[#This Row],[APU Trend]])^8</f>
        <v>1101.9960576000003</v>
      </c>
      <c r="O1614" s="55">
        <f>Table1[[#This Row],[APU
(units)]]*(1+Table1[[#This Row],[APU Trend]])^9</f>
        <v>1983.5929036800007</v>
      </c>
      <c r="P1614" s="55">
        <f>Table1[[#This Row],[APU
(units)]]*(1+Table1[[#This Row],[APU Trend]])^10</f>
        <v>3570.4672266240013</v>
      </c>
      <c r="Q1614" s="55">
        <f>Table1[[#This Row],[APU
(units)]]*(1+Table1[[#This Row],[APU Trend]])^11</f>
        <v>6426.8410079232035</v>
      </c>
      <c r="R1614" s="55">
        <f>SUM(Table1[[#This Row],[Oct]:[September]])</f>
        <v>14447.892267827207</v>
      </c>
      <c r="S1614" s="55">
        <f>Table1[[#This Row],[On-Hand Stock ($)]]*Table1[[#This Row],[APU Trend]]</f>
        <v>148.34224389154136</v>
      </c>
      <c r="T1614" s="87">
        <v>0.8</v>
      </c>
      <c r="U1614" s="87" t="b">
        <f>IF(AND(Table1[[#This Row],[INVENTROY SIZING]]&lt;0,Table1[[#This Row],[Lead Time (days)]]&lt;30),TRUE,FALSE)</f>
        <v>0</v>
      </c>
      <c r="V1614" s="28">
        <v>1</v>
      </c>
      <c r="W1614" s="28">
        <f>1.65+SQRT((30)*Table1[[#This Row],[Demand variability (COV)]])+(V1614*Table1[[#This Row],[APU
(units)]])^2</f>
        <v>106.32974358271903</v>
      </c>
      <c r="X1614" s="28">
        <f>(Table1[[#This Row],[INVENTORY IN UNITS ON HAND]]-W1614)*Table1[[#This Row],[Std. Price ($)]]</f>
        <v>-1263.2630625352519</v>
      </c>
      <c r="Y1614" s="28">
        <v>0.73</v>
      </c>
      <c r="Z1614" s="28">
        <v>44</v>
      </c>
    </row>
    <row r="1615" spans="1:26" x14ac:dyDescent="0.15">
      <c r="A1615" s="31">
        <v>28305.808334928493</v>
      </c>
      <c r="B1615" s="32">
        <v>343.99178000000006</v>
      </c>
      <c r="C1615" s="32">
        <v>9740.2602668527234</v>
      </c>
      <c r="D1615" s="32">
        <f>C1615/Table1[[#This Row],[Std. Price ($)]]</f>
        <v>28.315386684102513</v>
      </c>
      <c r="E1615" s="28">
        <v>18</v>
      </c>
      <c r="F1615" s="28">
        <f>Table1[[#This Row],[APU
(units)]]*(1+Table1[[#This Row],[APU Trend]])^0</f>
        <v>18</v>
      </c>
      <c r="G1615" s="28">
        <f>Table1[[#This Row],[APU
(units)]]*(1+Table1[[#This Row],[APU Trend]])^1</f>
        <v>32.4</v>
      </c>
      <c r="H1615" s="28">
        <f>Table1[[#This Row],[APU
(units)]]*(1+Table1[[#This Row],[APU Trend]])^2</f>
        <v>58.320000000000007</v>
      </c>
      <c r="I1615" s="55">
        <f>Table1[[#This Row],[APU
(units)]]*(1+Table1[[#This Row],[APU Trend]])^3</f>
        <v>104.97600000000001</v>
      </c>
      <c r="J1615" s="55">
        <f>Table1[[#This Row],[APU
(units)]]*(1+Table1[[#This Row],[APU Trend]])^4</f>
        <v>188.95680000000004</v>
      </c>
      <c r="K1615" s="55">
        <f>Table1[[#This Row],[APU
(units)]]*(1+Table1[[#This Row],[APU Trend]])^5</f>
        <v>340.12224000000009</v>
      </c>
      <c r="L1615" s="55">
        <f>Table1[[#This Row],[APU
(units)]]*(1+Table1[[#This Row],[APU Trend]])^6</f>
        <v>612.22003200000017</v>
      </c>
      <c r="M1615" s="55">
        <f>Table1[[#This Row],[APU
(units)]]*(1+Table1[[#This Row],[APU Trend]])^7</f>
        <v>1101.9960576000003</v>
      </c>
      <c r="N1615" s="55">
        <f>Table1[[#This Row],[APU
(units)]]*(1+Table1[[#This Row],[APU Trend]])^8</f>
        <v>1983.5929036800007</v>
      </c>
      <c r="O1615" s="55">
        <f>Table1[[#This Row],[APU
(units)]]*(1+Table1[[#This Row],[APU Trend]])^9</f>
        <v>3570.4672266240013</v>
      </c>
      <c r="P1615" s="55">
        <f>Table1[[#This Row],[APU
(units)]]*(1+Table1[[#This Row],[APU Trend]])^10</f>
        <v>6426.8410079232026</v>
      </c>
      <c r="Q1615" s="55">
        <f>Table1[[#This Row],[APU
(units)]]*(1+Table1[[#This Row],[APU Trend]])^11</f>
        <v>11568.313814261766</v>
      </c>
      <c r="R1615" s="55">
        <f>SUM(Table1[[#This Row],[Oct]:[September]])</f>
        <v>26006.206082088975</v>
      </c>
      <c r="S1615" s="55">
        <f>Table1[[#This Row],[On-Hand Stock ($)]]*Table1[[#This Row],[APU Trend]]</f>
        <v>7792.2082134821794</v>
      </c>
      <c r="T1615" s="87">
        <v>0.8</v>
      </c>
      <c r="U1615" s="87" t="b">
        <f>IF(AND(Table1[[#This Row],[INVENTROY SIZING]]&lt;0,Table1[[#This Row],[Lead Time (days)]]&lt;30),TRUE,FALSE)</f>
        <v>0</v>
      </c>
      <c r="V1615" s="28">
        <v>1</v>
      </c>
      <c r="W1615" s="28">
        <f>1.65+SQRT((30)*Table1[[#This Row],[Demand variability (COV)]])+(V1615*Table1[[#This Row],[APU
(units)]])^2</f>
        <v>330.93204505849769</v>
      </c>
      <c r="X1615" s="28">
        <f>(Table1[[#This Row],[INVENTORY IN UNITS ON HAND]]-W1615)*Table1[[#This Row],[Std. Price ($)]]</f>
        <v>-104097.64297186011</v>
      </c>
      <c r="Y1615" s="28">
        <v>0.93</v>
      </c>
      <c r="Z1615" s="28">
        <v>44</v>
      </c>
    </row>
    <row r="1616" spans="1:26" x14ac:dyDescent="0.15">
      <c r="A1616" s="31">
        <v>2838.4356892635078</v>
      </c>
      <c r="B1616" s="32">
        <v>21.102884</v>
      </c>
      <c r="C1616" s="32">
        <v>245.51322026316808</v>
      </c>
      <c r="D1616" s="32">
        <f>C1616/Table1[[#This Row],[Std. Price ($)]]</f>
        <v>11.634107464324217</v>
      </c>
      <c r="E1616" s="28">
        <v>26</v>
      </c>
      <c r="F1616" s="28">
        <f>Table1[[#This Row],[APU
(units)]]*(1+Table1[[#This Row],[APU Trend]])^0</f>
        <v>26</v>
      </c>
      <c r="G1616" s="28">
        <f>Table1[[#This Row],[APU
(units)]]*(1+Table1[[#This Row],[APU Trend]])^1</f>
        <v>31.2</v>
      </c>
      <c r="H1616" s="28">
        <f>Table1[[#This Row],[APU
(units)]]*(1+Table1[[#This Row],[APU Trend]])^2</f>
        <v>37.44</v>
      </c>
      <c r="I1616" s="55">
        <f>Table1[[#This Row],[APU
(units)]]*(1+Table1[[#This Row],[APU Trend]])^3</f>
        <v>44.927999999999997</v>
      </c>
      <c r="J1616" s="55">
        <f>Table1[[#This Row],[APU
(units)]]*(1+Table1[[#This Row],[APU Trend]])^4</f>
        <v>53.913599999999995</v>
      </c>
      <c r="K1616" s="55">
        <f>Table1[[#This Row],[APU
(units)]]*(1+Table1[[#This Row],[APU Trend]])^5</f>
        <v>64.69632</v>
      </c>
      <c r="L1616" s="55">
        <f>Table1[[#This Row],[APU
(units)]]*(1+Table1[[#This Row],[APU Trend]])^6</f>
        <v>77.635583999999994</v>
      </c>
      <c r="M1616" s="55">
        <f>Table1[[#This Row],[APU
(units)]]*(1+Table1[[#This Row],[APU Trend]])^7</f>
        <v>93.162700799999996</v>
      </c>
      <c r="N1616" s="55">
        <f>Table1[[#This Row],[APU
(units)]]*(1+Table1[[#This Row],[APU Trend]])^8</f>
        <v>111.79524095999999</v>
      </c>
      <c r="O1616" s="55">
        <f>Table1[[#This Row],[APU
(units)]]*(1+Table1[[#This Row],[APU Trend]])^9</f>
        <v>134.15428915199999</v>
      </c>
      <c r="P1616" s="55">
        <f>Table1[[#This Row],[APU
(units)]]*(1+Table1[[#This Row],[APU Trend]])^10</f>
        <v>160.98514698239998</v>
      </c>
      <c r="Q1616" s="55">
        <f>Table1[[#This Row],[APU
(units)]]*(1+Table1[[#This Row],[APU Trend]])^11</f>
        <v>193.18217637887997</v>
      </c>
      <c r="R1616" s="55">
        <f>SUM(Table1[[#This Row],[Oct]:[September]])</f>
        <v>1029.0930582732799</v>
      </c>
      <c r="S1616" s="55">
        <f>Table1[[#This Row],[On-Hand Stock ($)]]*Table1[[#This Row],[APU Trend]]</f>
        <v>49.102644052633622</v>
      </c>
      <c r="T1616" s="87">
        <v>0.2</v>
      </c>
      <c r="U1616" s="87" t="b">
        <f>IF(AND(Table1[[#This Row],[INVENTROY SIZING]]&lt;0,Table1[[#This Row],[Lead Time (days)]]&lt;30),TRUE,FALSE)</f>
        <v>0</v>
      </c>
      <c r="V1616" s="28">
        <v>1</v>
      </c>
      <c r="W1616" s="28">
        <f>1.65+SQRT((30)*Table1[[#This Row],[Demand variability (COV)]])+(V1616*Table1[[#This Row],[APU
(units)]])^2</f>
        <v>682.16663591625445</v>
      </c>
      <c r="X1616" s="28">
        <f>(Table1[[#This Row],[INVENTORY IN UNITS ON HAND]]-W1616)*Table1[[#This Row],[Std. Price ($)]]</f>
        <v>-14150.170166147784</v>
      </c>
      <c r="Y1616" s="28">
        <v>0.68</v>
      </c>
      <c r="Z1616" s="28">
        <v>16</v>
      </c>
    </row>
    <row r="1617" spans="1:26" x14ac:dyDescent="0.15">
      <c r="A1617" s="31">
        <v>78229.362958847429</v>
      </c>
      <c r="B1617" s="32">
        <v>625.03126400000008</v>
      </c>
      <c r="C1617" s="32">
        <v>13448.134697759331</v>
      </c>
      <c r="D1617" s="32">
        <f>C1617/Table1[[#This Row],[Std. Price ($)]]</f>
        <v>21.515939237496013</v>
      </c>
      <c r="E1617" s="28">
        <v>18</v>
      </c>
      <c r="F1617" s="28">
        <f>Table1[[#This Row],[APU
(units)]]*(1+Table1[[#This Row],[APU Trend]])^0</f>
        <v>18</v>
      </c>
      <c r="G1617" s="28">
        <f>Table1[[#This Row],[APU
(units)]]*(1+Table1[[#This Row],[APU Trend]])^1</f>
        <v>7.2</v>
      </c>
      <c r="H1617" s="28">
        <f>Table1[[#This Row],[APU
(units)]]*(1+Table1[[#This Row],[APU Trend]])^2</f>
        <v>2.8800000000000008</v>
      </c>
      <c r="I1617" s="55">
        <f>Table1[[#This Row],[APU
(units)]]*(1+Table1[[#This Row],[APU Trend]])^3</f>
        <v>1.1520000000000004</v>
      </c>
      <c r="J1617" s="55">
        <f>Table1[[#This Row],[APU
(units)]]*(1+Table1[[#This Row],[APU Trend]])^4</f>
        <v>0.46080000000000021</v>
      </c>
      <c r="K1617" s="55">
        <f>Table1[[#This Row],[APU
(units)]]*(1+Table1[[#This Row],[APU Trend]])^5</f>
        <v>0.18432000000000009</v>
      </c>
      <c r="L1617" s="55">
        <f>Table1[[#This Row],[APU
(units)]]*(1+Table1[[#This Row],[APU Trend]])^6</f>
        <v>7.3728000000000044E-2</v>
      </c>
      <c r="M1617" s="55">
        <f>Table1[[#This Row],[APU
(units)]]*(1+Table1[[#This Row],[APU Trend]])^7</f>
        <v>2.9491200000000023E-2</v>
      </c>
      <c r="N1617" s="55">
        <f>Table1[[#This Row],[APU
(units)]]*(1+Table1[[#This Row],[APU Trend]])^8</f>
        <v>1.179648000000001E-2</v>
      </c>
      <c r="O1617" s="55">
        <f>Table1[[#This Row],[APU
(units)]]*(1+Table1[[#This Row],[APU Trend]])^9</f>
        <v>4.7185920000000041E-3</v>
      </c>
      <c r="P1617" s="55">
        <f>Table1[[#This Row],[APU
(units)]]*(1+Table1[[#This Row],[APU Trend]])^10</f>
        <v>1.8874368000000019E-3</v>
      </c>
      <c r="Q1617" s="55">
        <f>Table1[[#This Row],[APU
(units)]]*(1+Table1[[#This Row],[APU Trend]])^11</f>
        <v>7.5497472000000086E-4</v>
      </c>
      <c r="R1617" s="55">
        <f>SUM(Table1[[#This Row],[Oct]:[September]])</f>
        <v>29.999496683519997</v>
      </c>
      <c r="S1617" s="55">
        <f>Table1[[#This Row],[On-Hand Stock ($)]]*Table1[[#This Row],[APU Trend]]</f>
        <v>-8068.880818655598</v>
      </c>
      <c r="T1617" s="87">
        <v>-0.6</v>
      </c>
      <c r="U1617" s="87" t="b">
        <f>IF(AND(Table1[[#This Row],[INVENTROY SIZING]]&lt;0,Table1[[#This Row],[Lead Time (days)]]&lt;30),TRUE,FALSE)</f>
        <v>1</v>
      </c>
      <c r="V1617" s="28">
        <v>0.7</v>
      </c>
      <c r="W1617" s="28">
        <f>1.65+SQRT((30)*Table1[[#This Row],[Demand variability (COV)]])+(V1617*Table1[[#This Row],[APU
(units)]])^2</f>
        <v>166.30915248150103</v>
      </c>
      <c r="X1617" s="28">
        <f>(Table1[[#This Row],[INVENTORY IN UNITS ON HAND]]-W1617)*Table1[[#This Row],[Std. Price ($)]]</f>
        <v>-90500.285092522012</v>
      </c>
      <c r="Y1617" s="28">
        <v>1.1599999999999999</v>
      </c>
      <c r="Z1617" s="28">
        <v>26</v>
      </c>
    </row>
    <row r="1618" spans="1:26" x14ac:dyDescent="0.15">
      <c r="A1618" s="31">
        <v>79791.067539812444</v>
      </c>
      <c r="B1618" s="32">
        <v>7.0148100000000007</v>
      </c>
      <c r="C1618" s="32">
        <v>129.91861841339338</v>
      </c>
      <c r="D1618" s="32">
        <f>C1618/Table1[[#This Row],[Std. Price ($)]]</f>
        <v>18.520618293780355</v>
      </c>
      <c r="E1618" s="28">
        <v>26</v>
      </c>
      <c r="F1618" s="28">
        <f>Table1[[#This Row],[APU
(units)]]*(1+Table1[[#This Row],[APU Trend]])^0</f>
        <v>26</v>
      </c>
      <c r="G1618" s="28">
        <f>Table1[[#This Row],[APU
(units)]]*(1+Table1[[#This Row],[APU Trend]])^1</f>
        <v>23.400000000000002</v>
      </c>
      <c r="H1618" s="28">
        <f>Table1[[#This Row],[APU
(units)]]*(1+Table1[[#This Row],[APU Trend]])^2</f>
        <v>21.060000000000002</v>
      </c>
      <c r="I1618" s="55">
        <f>Table1[[#This Row],[APU
(units)]]*(1+Table1[[#This Row],[APU Trend]])^3</f>
        <v>18.954000000000001</v>
      </c>
      <c r="J1618" s="55">
        <f>Table1[[#This Row],[APU
(units)]]*(1+Table1[[#This Row],[APU Trend]])^4</f>
        <v>17.058600000000002</v>
      </c>
      <c r="K1618" s="55">
        <f>Table1[[#This Row],[APU
(units)]]*(1+Table1[[#This Row],[APU Trend]])^5</f>
        <v>15.352740000000004</v>
      </c>
      <c r="L1618" s="55">
        <f>Table1[[#This Row],[APU
(units)]]*(1+Table1[[#This Row],[APU Trend]])^6</f>
        <v>13.817466000000005</v>
      </c>
      <c r="M1618" s="55">
        <f>Table1[[#This Row],[APU
(units)]]*(1+Table1[[#This Row],[APU Trend]])^7</f>
        <v>12.435719400000004</v>
      </c>
      <c r="N1618" s="55">
        <f>Table1[[#This Row],[APU
(units)]]*(1+Table1[[#This Row],[APU Trend]])^8</f>
        <v>11.192147460000005</v>
      </c>
      <c r="O1618" s="55">
        <f>Table1[[#This Row],[APU
(units)]]*(1+Table1[[#This Row],[APU Trend]])^9</f>
        <v>10.072932714000004</v>
      </c>
      <c r="P1618" s="55">
        <f>Table1[[#This Row],[APU
(units)]]*(1+Table1[[#This Row],[APU Trend]])^10</f>
        <v>9.0656394426000038</v>
      </c>
      <c r="Q1618" s="55">
        <f>Table1[[#This Row],[APU
(units)]]*(1+Table1[[#This Row],[APU Trend]])^11</f>
        <v>8.1590754983400053</v>
      </c>
      <c r="R1618" s="55">
        <f>SUM(Table1[[#This Row],[Oct]:[September]])</f>
        <v>186.56832051494004</v>
      </c>
      <c r="S1618" s="55">
        <f>Table1[[#This Row],[On-Hand Stock ($)]]*Table1[[#This Row],[APU Trend]]</f>
        <v>-12.991861841339338</v>
      </c>
      <c r="T1618" s="87">
        <v>-0.1</v>
      </c>
      <c r="U1618" s="87" t="b">
        <f>IF(AND(Table1[[#This Row],[INVENTROY SIZING]]&lt;0,Table1[[#This Row],[Lead Time (days)]]&lt;30),TRUE,FALSE)</f>
        <v>1</v>
      </c>
      <c r="V1618" s="28">
        <v>1</v>
      </c>
      <c r="W1618" s="28">
        <f>1.65+SQRT((30)*Table1[[#This Row],[Demand variability (COV)]])+(V1618*Table1[[#This Row],[APU
(units)]])^2</f>
        <v>684.4470581871866</v>
      </c>
      <c r="X1618" s="28">
        <f>(Table1[[#This Row],[INVENTORY IN UNITS ON HAND]]-W1618)*Table1[[#This Row],[Std. Price ($)]]</f>
        <v>-4671.347449828666</v>
      </c>
      <c r="Y1618" s="28">
        <v>1.54</v>
      </c>
      <c r="Z1618" s="28">
        <v>11</v>
      </c>
    </row>
    <row r="1619" spans="1:26" x14ac:dyDescent="0.15">
      <c r="A1619" s="31">
        <v>84121.201542060327</v>
      </c>
      <c r="B1619" s="32">
        <v>45.888545999999998</v>
      </c>
      <c r="C1619" s="32">
        <v>1791.5396733626185</v>
      </c>
      <c r="D1619" s="32">
        <f>C1619/Table1[[#This Row],[Std. Price ($)]]</f>
        <v>39.041107847753956</v>
      </c>
      <c r="E1619" s="28">
        <v>26</v>
      </c>
      <c r="F1619" s="28">
        <f>Table1[[#This Row],[APU
(units)]]*(1+Table1[[#This Row],[APU Trend]])^0</f>
        <v>26</v>
      </c>
      <c r="G1619" s="28">
        <f>Table1[[#This Row],[APU
(units)]]*(1+Table1[[#This Row],[APU Trend]])^1</f>
        <v>20.8</v>
      </c>
      <c r="H1619" s="28">
        <f>Table1[[#This Row],[APU
(units)]]*(1+Table1[[#This Row],[APU Trend]])^2</f>
        <v>16.640000000000004</v>
      </c>
      <c r="I1619" s="55">
        <f>Table1[[#This Row],[APU
(units)]]*(1+Table1[[#This Row],[APU Trend]])^3</f>
        <v>13.312000000000003</v>
      </c>
      <c r="J1619" s="55">
        <f>Table1[[#This Row],[APU
(units)]]*(1+Table1[[#This Row],[APU Trend]])^4</f>
        <v>10.649600000000005</v>
      </c>
      <c r="K1619" s="55">
        <f>Table1[[#This Row],[APU
(units)]]*(1+Table1[[#This Row],[APU Trend]])^5</f>
        <v>8.5196800000000046</v>
      </c>
      <c r="L1619" s="55">
        <f>Table1[[#This Row],[APU
(units)]]*(1+Table1[[#This Row],[APU Trend]])^6</f>
        <v>6.815744000000004</v>
      </c>
      <c r="M1619" s="55">
        <f>Table1[[#This Row],[APU
(units)]]*(1+Table1[[#This Row],[APU Trend]])^7</f>
        <v>5.4525952000000038</v>
      </c>
      <c r="N1619" s="55">
        <f>Table1[[#This Row],[APU
(units)]]*(1+Table1[[#This Row],[APU Trend]])^8</f>
        <v>4.3620761600000035</v>
      </c>
      <c r="O1619" s="55">
        <f>Table1[[#This Row],[APU
(units)]]*(1+Table1[[#This Row],[APU Trend]])^9</f>
        <v>3.4896609280000033</v>
      </c>
      <c r="P1619" s="55">
        <f>Table1[[#This Row],[APU
(units)]]*(1+Table1[[#This Row],[APU Trend]])^10</f>
        <v>2.7917287424000028</v>
      </c>
      <c r="Q1619" s="55">
        <f>Table1[[#This Row],[APU
(units)]]*(1+Table1[[#This Row],[APU Trend]])^11</f>
        <v>2.2333829939200025</v>
      </c>
      <c r="R1619" s="55">
        <f>SUM(Table1[[#This Row],[Oct]:[September]])</f>
        <v>121.06646802432003</v>
      </c>
      <c r="S1619" s="55">
        <f>Table1[[#This Row],[On-Hand Stock ($)]]*Table1[[#This Row],[APU Trend]]</f>
        <v>-358.30793467252374</v>
      </c>
      <c r="T1619" s="87">
        <v>-0.2</v>
      </c>
      <c r="U1619" s="87" t="b">
        <f>IF(AND(Table1[[#This Row],[INVENTROY SIZING]]&lt;0,Table1[[#This Row],[Lead Time (days)]]&lt;30),TRUE,FALSE)</f>
        <v>0</v>
      </c>
      <c r="V1619" s="28">
        <v>0.82</v>
      </c>
      <c r="W1619" s="28">
        <f>1.65+SQRT((30)*Table1[[#This Row],[Demand variability (COV)]])+(V1619*Table1[[#This Row],[APU
(units)]])^2</f>
        <v>460.36373072292281</v>
      </c>
      <c r="X1619" s="28">
        <f>(Table1[[#This Row],[INVENTORY IN UNITS ON HAND]]-W1619)*Table1[[#This Row],[Std. Price ($)]]</f>
        <v>-19333.882560647839</v>
      </c>
      <c r="Y1619" s="28">
        <v>0.57999999999999996</v>
      </c>
      <c r="Z1619" s="28">
        <v>76</v>
      </c>
    </row>
    <row r="1620" spans="1:26" x14ac:dyDescent="0.15">
      <c r="A1620" s="31">
        <v>99578.023350949414</v>
      </c>
      <c r="B1620" s="32">
        <v>156.025353</v>
      </c>
      <c r="C1620" s="32">
        <v>1536.2154680376518</v>
      </c>
      <c r="D1620" s="32">
        <f>C1620/Table1[[#This Row],[Std. Price ($)]]</f>
        <v>9.8459348977576227</v>
      </c>
      <c r="E1620" s="28">
        <v>18</v>
      </c>
      <c r="F1620" s="28">
        <f>Table1[[#This Row],[APU
(units)]]*(1+Table1[[#This Row],[APU Trend]])^0</f>
        <v>18</v>
      </c>
      <c r="G1620" s="28">
        <f>Table1[[#This Row],[APU
(units)]]*(1+Table1[[#This Row],[APU Trend]])^1</f>
        <v>32.4</v>
      </c>
      <c r="H1620" s="28">
        <f>Table1[[#This Row],[APU
(units)]]*(1+Table1[[#This Row],[APU Trend]])^2</f>
        <v>58.320000000000007</v>
      </c>
      <c r="I1620" s="55">
        <f>Table1[[#This Row],[APU
(units)]]*(1+Table1[[#This Row],[APU Trend]])^3</f>
        <v>104.97600000000001</v>
      </c>
      <c r="J1620" s="55">
        <f>Table1[[#This Row],[APU
(units)]]*(1+Table1[[#This Row],[APU Trend]])^4</f>
        <v>188.95680000000004</v>
      </c>
      <c r="K1620" s="55">
        <f>Table1[[#This Row],[APU
(units)]]*(1+Table1[[#This Row],[APU Trend]])^5</f>
        <v>340.12224000000009</v>
      </c>
      <c r="L1620" s="55">
        <f>Table1[[#This Row],[APU
(units)]]*(1+Table1[[#This Row],[APU Trend]])^6</f>
        <v>612.22003200000017</v>
      </c>
      <c r="M1620" s="55">
        <f>Table1[[#This Row],[APU
(units)]]*(1+Table1[[#This Row],[APU Trend]])^7</f>
        <v>1101.9960576000003</v>
      </c>
      <c r="N1620" s="55">
        <f>Table1[[#This Row],[APU
(units)]]*(1+Table1[[#This Row],[APU Trend]])^8</f>
        <v>1983.5929036800007</v>
      </c>
      <c r="O1620" s="55">
        <f>Table1[[#This Row],[APU
(units)]]*(1+Table1[[#This Row],[APU Trend]])^9</f>
        <v>3570.4672266240013</v>
      </c>
      <c r="P1620" s="55">
        <f>Table1[[#This Row],[APU
(units)]]*(1+Table1[[#This Row],[APU Trend]])^10</f>
        <v>6426.8410079232026</v>
      </c>
      <c r="Q1620" s="55">
        <f>Table1[[#This Row],[APU
(units)]]*(1+Table1[[#This Row],[APU Trend]])^11</f>
        <v>11568.313814261766</v>
      </c>
      <c r="R1620" s="55">
        <f>SUM(Table1[[#This Row],[Oct]:[September]])</f>
        <v>26006.206082088975</v>
      </c>
      <c r="S1620" s="55">
        <f>Table1[[#This Row],[On-Hand Stock ($)]]*Table1[[#This Row],[APU Trend]]</f>
        <v>1228.9723744301216</v>
      </c>
      <c r="T1620" s="87">
        <v>0.8</v>
      </c>
      <c r="U1620" s="87" t="b">
        <f>IF(AND(Table1[[#This Row],[INVENTROY SIZING]]&lt;0,Table1[[#This Row],[Lead Time (days)]]&lt;30),TRUE,FALSE)</f>
        <v>0</v>
      </c>
      <c r="V1620" s="28">
        <v>0.82</v>
      </c>
      <c r="W1620" s="28">
        <f>1.65+SQRT((30)*Table1[[#This Row],[Demand variability (COV)]])+(V1620*Table1[[#This Row],[APU
(units)]])^2</f>
        <v>224.18734358271902</v>
      </c>
      <c r="X1620" s="28">
        <f>(Table1[[#This Row],[INVENTORY IN UNITS ON HAND]]-W1620)*Table1[[#This Row],[Std. Price ($)]]</f>
        <v>-33442.693952588372</v>
      </c>
      <c r="Y1620" s="28">
        <v>0.73</v>
      </c>
      <c r="Z1620" s="28">
        <v>23</v>
      </c>
    </row>
    <row r="1621" spans="1:26" x14ac:dyDescent="0.15">
      <c r="A1621" s="31">
        <v>71879.199721839497</v>
      </c>
      <c r="B1621" s="32">
        <v>134.98458600000001</v>
      </c>
      <c r="C1621" s="32">
        <v>3059.9420383658353</v>
      </c>
      <c r="D1621" s="32">
        <f>C1621/Table1[[#This Row],[Std. Price ($)]]</f>
        <v>22.668825597359948</v>
      </c>
      <c r="E1621" s="28">
        <v>26</v>
      </c>
      <c r="F1621" s="28">
        <f>Table1[[#This Row],[APU
(units)]]*(1+Table1[[#This Row],[APU Trend]])^0</f>
        <v>26</v>
      </c>
      <c r="G1621" s="28">
        <f>Table1[[#This Row],[APU
(units)]]*(1+Table1[[#This Row],[APU Trend]])^1</f>
        <v>46.800000000000004</v>
      </c>
      <c r="H1621" s="28">
        <f>Table1[[#This Row],[APU
(units)]]*(1+Table1[[#This Row],[APU Trend]])^2</f>
        <v>84.240000000000009</v>
      </c>
      <c r="I1621" s="55">
        <f>Table1[[#This Row],[APU
(units)]]*(1+Table1[[#This Row],[APU Trend]])^3</f>
        <v>151.63200000000001</v>
      </c>
      <c r="J1621" s="55">
        <f>Table1[[#This Row],[APU
(units)]]*(1+Table1[[#This Row],[APU Trend]])^4</f>
        <v>272.93760000000003</v>
      </c>
      <c r="K1621" s="55">
        <f>Table1[[#This Row],[APU
(units)]]*(1+Table1[[#This Row],[APU Trend]])^5</f>
        <v>491.28768000000014</v>
      </c>
      <c r="L1621" s="55">
        <f>Table1[[#This Row],[APU
(units)]]*(1+Table1[[#This Row],[APU Trend]])^6</f>
        <v>884.31782400000031</v>
      </c>
      <c r="M1621" s="55">
        <f>Table1[[#This Row],[APU
(units)]]*(1+Table1[[#This Row],[APU Trend]])^7</f>
        <v>1591.7720832000005</v>
      </c>
      <c r="N1621" s="55">
        <f>Table1[[#This Row],[APU
(units)]]*(1+Table1[[#This Row],[APU Trend]])^8</f>
        <v>2865.1897497600012</v>
      </c>
      <c r="O1621" s="55">
        <f>Table1[[#This Row],[APU
(units)]]*(1+Table1[[#This Row],[APU Trend]])^9</f>
        <v>5157.3415495680019</v>
      </c>
      <c r="P1621" s="55">
        <f>Table1[[#This Row],[APU
(units)]]*(1+Table1[[#This Row],[APU Trend]])^10</f>
        <v>9283.2147892224039</v>
      </c>
      <c r="Q1621" s="55">
        <f>Table1[[#This Row],[APU
(units)]]*(1+Table1[[#This Row],[APU Trend]])^11</f>
        <v>16709.786620600331</v>
      </c>
      <c r="R1621" s="55">
        <f>SUM(Table1[[#This Row],[Oct]:[September]])</f>
        <v>37564.519896350743</v>
      </c>
      <c r="S1621" s="55">
        <f>Table1[[#This Row],[On-Hand Stock ($)]]*Table1[[#This Row],[APU Trend]]</f>
        <v>2447.9536306926684</v>
      </c>
      <c r="T1621" s="87">
        <v>0.8</v>
      </c>
      <c r="U1621" s="87" t="b">
        <f>IF(AND(Table1[[#This Row],[INVENTROY SIZING]]&lt;0,Table1[[#This Row],[Lead Time (days)]]&lt;30),TRUE,FALSE)</f>
        <v>0</v>
      </c>
      <c r="V1621" s="28">
        <v>0.85</v>
      </c>
      <c r="W1621" s="28">
        <f>1.65+SQRT((30)*Table1[[#This Row],[Demand variability (COV)]])+(V1621*Table1[[#This Row],[APU
(units)]])^2</f>
        <v>495.45444158370441</v>
      </c>
      <c r="X1621" s="28">
        <f>(Table1[[#This Row],[INVENTORY IN UNITS ON HAND]]-W1621)*Table1[[#This Row],[Std. Price ($)]]</f>
        <v>-63818.77064067169</v>
      </c>
      <c r="Y1621" s="28">
        <v>0.97</v>
      </c>
      <c r="Z1621" s="28">
        <v>23</v>
      </c>
    </row>
    <row r="1622" spans="1:26" x14ac:dyDescent="0.15">
      <c r="A1622" s="31">
        <v>26139.86709374595</v>
      </c>
      <c r="B1622" s="32">
        <v>25.113022000000004</v>
      </c>
      <c r="C1622" s="32">
        <v>1057.0953320701803</v>
      </c>
      <c r="D1622" s="32">
        <f>C1622/Table1[[#This Row],[Std. Price ($)]]</f>
        <v>42.093513559227567</v>
      </c>
      <c r="E1622" s="28">
        <v>26</v>
      </c>
      <c r="F1622" s="28">
        <f>Table1[[#This Row],[APU
(units)]]*(1+Table1[[#This Row],[APU Trend]])^0</f>
        <v>26</v>
      </c>
      <c r="G1622" s="28">
        <f>Table1[[#This Row],[APU
(units)]]*(1+Table1[[#This Row],[APU Trend]])^1</f>
        <v>15.6</v>
      </c>
      <c r="H1622" s="28">
        <f>Table1[[#This Row],[APU
(units)]]*(1+Table1[[#This Row],[APU Trend]])^2</f>
        <v>9.36</v>
      </c>
      <c r="I1622" s="55">
        <f>Table1[[#This Row],[APU
(units)]]*(1+Table1[[#This Row],[APU Trend]])^3</f>
        <v>5.6159999999999997</v>
      </c>
      <c r="J1622" s="55">
        <f>Table1[[#This Row],[APU
(units)]]*(1+Table1[[#This Row],[APU Trend]])^4</f>
        <v>3.3695999999999997</v>
      </c>
      <c r="K1622" s="55">
        <f>Table1[[#This Row],[APU
(units)]]*(1+Table1[[#This Row],[APU Trend]])^5</f>
        <v>2.02176</v>
      </c>
      <c r="L1622" s="55">
        <f>Table1[[#This Row],[APU
(units)]]*(1+Table1[[#This Row],[APU Trend]])^6</f>
        <v>1.2130559999999999</v>
      </c>
      <c r="M1622" s="55">
        <f>Table1[[#This Row],[APU
(units)]]*(1+Table1[[#This Row],[APU Trend]])^7</f>
        <v>0.72783359999999997</v>
      </c>
      <c r="N1622" s="55">
        <f>Table1[[#This Row],[APU
(units)]]*(1+Table1[[#This Row],[APU Trend]])^8</f>
        <v>0.43670015999999995</v>
      </c>
      <c r="O1622" s="55">
        <f>Table1[[#This Row],[APU
(units)]]*(1+Table1[[#This Row],[APU Trend]])^9</f>
        <v>0.26202009599999998</v>
      </c>
      <c r="P1622" s="55">
        <f>Table1[[#This Row],[APU
(units)]]*(1+Table1[[#This Row],[APU Trend]])^10</f>
        <v>0.15721205759999998</v>
      </c>
      <c r="Q1622" s="55">
        <f>Table1[[#This Row],[APU
(units)]]*(1+Table1[[#This Row],[APU Trend]])^11</f>
        <v>9.4327234559999987E-2</v>
      </c>
      <c r="R1622" s="55">
        <f>SUM(Table1[[#This Row],[Oct]:[September]])</f>
        <v>64.858509148159996</v>
      </c>
      <c r="S1622" s="55">
        <f>Table1[[#This Row],[On-Hand Stock ($)]]*Table1[[#This Row],[APU Trend]]</f>
        <v>-422.83813282807216</v>
      </c>
      <c r="T1622" s="87">
        <v>-0.4</v>
      </c>
      <c r="U1622" s="87" t="b">
        <f>IF(AND(Table1[[#This Row],[INVENTROY SIZING]]&lt;0,Table1[[#This Row],[Lead Time (days)]]&lt;30),TRUE,FALSE)</f>
        <v>0</v>
      </c>
      <c r="V1622" s="28">
        <v>0.85</v>
      </c>
      <c r="W1622" s="28">
        <f>1.65+SQRT((30)*Table1[[#This Row],[Demand variability (COV)]])+(V1622*Table1[[#This Row],[APU
(units)]])^2</f>
        <v>495.90807660688529</v>
      </c>
      <c r="X1622" s="28">
        <f>(Table1[[#This Row],[INVENTORY IN UNITS ON HAND]]-W1622)*Table1[[#This Row],[Std. Price ($)]]</f>
        <v>-11396.655105736218</v>
      </c>
      <c r="Y1622" s="28">
        <v>1.1399999999999999</v>
      </c>
      <c r="Z1622" s="28">
        <v>30</v>
      </c>
    </row>
    <row r="1623" spans="1:26" x14ac:dyDescent="0.15">
      <c r="A1623" s="31">
        <v>22414.89462226459</v>
      </c>
      <c r="B1623" s="32">
        <v>27.533132000000002</v>
      </c>
      <c r="C1623" s="32">
        <v>1159.5620694216236</v>
      </c>
      <c r="D1623" s="32">
        <f>C1623/Table1[[#This Row],[Std. Price ($)]]</f>
        <v>42.11515309706224</v>
      </c>
      <c r="E1623" s="28">
        <v>26</v>
      </c>
      <c r="F1623" s="28">
        <f>Table1[[#This Row],[APU
(units)]]*(1+Table1[[#This Row],[APU Trend]])^0</f>
        <v>26</v>
      </c>
      <c r="G1623" s="28">
        <f>Table1[[#This Row],[APU
(units)]]*(1+Table1[[#This Row],[APU Trend]])^1</f>
        <v>57.2</v>
      </c>
      <c r="H1623" s="28">
        <f>Table1[[#This Row],[APU
(units)]]*(1+Table1[[#This Row],[APU Trend]])^2</f>
        <v>125.84000000000002</v>
      </c>
      <c r="I1623" s="55">
        <f>Table1[[#This Row],[APU
(units)]]*(1+Table1[[#This Row],[APU Trend]])^3</f>
        <v>276.84800000000007</v>
      </c>
      <c r="J1623" s="55">
        <f>Table1[[#This Row],[APU
(units)]]*(1+Table1[[#This Row],[APU Trend]])^4</f>
        <v>609.06560000000013</v>
      </c>
      <c r="K1623" s="55">
        <f>Table1[[#This Row],[APU
(units)]]*(1+Table1[[#This Row],[APU Trend]])^5</f>
        <v>1339.9443200000005</v>
      </c>
      <c r="L1623" s="55">
        <f>Table1[[#This Row],[APU
(units)]]*(1+Table1[[#This Row],[APU Trend]])^6</f>
        <v>2947.8775040000014</v>
      </c>
      <c r="M1623" s="55">
        <f>Table1[[#This Row],[APU
(units)]]*(1+Table1[[#This Row],[APU Trend]])^7</f>
        <v>6485.3305088000043</v>
      </c>
      <c r="N1623" s="55">
        <f>Table1[[#This Row],[APU
(units)]]*(1+Table1[[#This Row],[APU Trend]])^8</f>
        <v>14267.727119360008</v>
      </c>
      <c r="O1623" s="55">
        <f>Table1[[#This Row],[APU
(units)]]*(1+Table1[[#This Row],[APU Trend]])^9</f>
        <v>31388.999662592018</v>
      </c>
      <c r="P1623" s="55">
        <f>Table1[[#This Row],[APU
(units)]]*(1+Table1[[#This Row],[APU Trend]])^10</f>
        <v>69055.799257702456</v>
      </c>
      <c r="Q1623" s="55">
        <f>Table1[[#This Row],[APU
(units)]]*(1+Table1[[#This Row],[APU Trend]])^11</f>
        <v>151922.7583669454</v>
      </c>
      <c r="R1623" s="55">
        <f>SUM(Table1[[#This Row],[Oct]:[September]])</f>
        <v>278503.39033939992</v>
      </c>
      <c r="S1623" s="55">
        <f>Table1[[#This Row],[On-Hand Stock ($)]]*Table1[[#This Row],[APU Trend]]</f>
        <v>1391.4744833059483</v>
      </c>
      <c r="T1623" s="87">
        <v>1.2</v>
      </c>
      <c r="U1623" s="87" t="b">
        <f>IF(AND(Table1[[#This Row],[INVENTROY SIZING]]&lt;0,Table1[[#This Row],[Lead Time (days)]]&lt;30),TRUE,FALSE)</f>
        <v>0</v>
      </c>
      <c r="V1623" s="28">
        <v>0.82</v>
      </c>
      <c r="W1623" s="28">
        <f>1.65+SQRT((30)*Table1[[#This Row],[Demand variability (COV)]])+(V1623*Table1[[#This Row],[APU
(units)]])^2</f>
        <v>462.04047660688536</v>
      </c>
      <c r="X1623" s="28">
        <f>(Table1[[#This Row],[INVENTORY IN UNITS ON HAND]]-W1623)*Table1[[#This Row],[Std. Price ($)]]</f>
        <v>-11561.859362338664</v>
      </c>
      <c r="Y1623" s="28">
        <v>1.1399999999999999</v>
      </c>
      <c r="Z1623" s="28">
        <v>30</v>
      </c>
    </row>
    <row r="1624" spans="1:26" x14ac:dyDescent="0.15">
      <c r="A1624" s="31">
        <v>68881.042211454929</v>
      </c>
      <c r="B1624" s="32">
        <v>27.942332000000004</v>
      </c>
      <c r="C1624" s="32">
        <v>1176.243017408483</v>
      </c>
      <c r="D1624" s="32">
        <f>C1624/Table1[[#This Row],[Std. Price ($)]]</f>
        <v>42.095377630202186</v>
      </c>
      <c r="E1624" s="28">
        <v>26</v>
      </c>
      <c r="F1624" s="28">
        <f>Table1[[#This Row],[APU
(units)]]*(1+Table1[[#This Row],[APU Trend]])^0</f>
        <v>26</v>
      </c>
      <c r="G1624" s="28">
        <f>Table1[[#This Row],[APU
(units)]]*(1+Table1[[#This Row],[APU Trend]])^1</f>
        <v>41.6</v>
      </c>
      <c r="H1624" s="28">
        <f>Table1[[#This Row],[APU
(units)]]*(1+Table1[[#This Row],[APU Trend]])^2</f>
        <v>66.560000000000016</v>
      </c>
      <c r="I1624" s="55">
        <f>Table1[[#This Row],[APU
(units)]]*(1+Table1[[#This Row],[APU Trend]])^3</f>
        <v>106.49600000000002</v>
      </c>
      <c r="J1624" s="55">
        <f>Table1[[#This Row],[APU
(units)]]*(1+Table1[[#This Row],[APU Trend]])^4</f>
        <v>170.39360000000008</v>
      </c>
      <c r="K1624" s="55">
        <f>Table1[[#This Row],[APU
(units)]]*(1+Table1[[#This Row],[APU Trend]])^5</f>
        <v>272.62976000000015</v>
      </c>
      <c r="L1624" s="55">
        <f>Table1[[#This Row],[APU
(units)]]*(1+Table1[[#This Row],[APU Trend]])^6</f>
        <v>436.20761600000026</v>
      </c>
      <c r="M1624" s="55">
        <f>Table1[[#This Row],[APU
(units)]]*(1+Table1[[#This Row],[APU Trend]])^7</f>
        <v>697.93218560000048</v>
      </c>
      <c r="N1624" s="55">
        <f>Table1[[#This Row],[APU
(units)]]*(1+Table1[[#This Row],[APU Trend]])^8</f>
        <v>1116.6914969600009</v>
      </c>
      <c r="O1624" s="55">
        <f>Table1[[#This Row],[APU
(units)]]*(1+Table1[[#This Row],[APU Trend]])^9</f>
        <v>1786.7063951360017</v>
      </c>
      <c r="P1624" s="55">
        <f>Table1[[#This Row],[APU
(units)]]*(1+Table1[[#This Row],[APU Trend]])^10</f>
        <v>2858.7302322176029</v>
      </c>
      <c r="Q1624" s="55">
        <f>Table1[[#This Row],[APU
(units)]]*(1+Table1[[#This Row],[APU Trend]])^11</f>
        <v>4573.9683715481651</v>
      </c>
      <c r="R1624" s="55">
        <f>SUM(Table1[[#This Row],[Oct]:[September]])</f>
        <v>12153.915657461772</v>
      </c>
      <c r="S1624" s="55">
        <f>Table1[[#This Row],[On-Hand Stock ($)]]*Table1[[#This Row],[APU Trend]]</f>
        <v>705.74581044508977</v>
      </c>
      <c r="T1624" s="87">
        <v>0.6</v>
      </c>
      <c r="U1624" s="87" t="b">
        <f>IF(AND(Table1[[#This Row],[INVENTROY SIZING]]&lt;0,Table1[[#This Row],[Lead Time (days)]]&lt;30),TRUE,FALSE)</f>
        <v>0</v>
      </c>
      <c r="V1624" s="28">
        <v>0.82</v>
      </c>
      <c r="W1624" s="28">
        <f>1.65+SQRT((30)*Table1[[#This Row],[Demand variability (COV)]])+(V1624*Table1[[#This Row],[APU
(units)]])^2</f>
        <v>462.04047660688536</v>
      </c>
      <c r="X1624" s="28">
        <f>(Table1[[#This Row],[INVENTORY IN UNITS ON HAND]]-W1624)*Table1[[#This Row],[Std. Price ($)]]</f>
        <v>-11734.245377379344</v>
      </c>
      <c r="Y1624" s="28">
        <v>1.1399999999999999</v>
      </c>
      <c r="Z1624" s="28">
        <v>30</v>
      </c>
    </row>
    <row r="1625" spans="1:26" x14ac:dyDescent="0.15">
      <c r="A1625" s="31">
        <v>57501.492325084022</v>
      </c>
      <c r="B1625" s="32">
        <v>21.605617000000002</v>
      </c>
      <c r="C1625" s="32">
        <v>917.92822434262155</v>
      </c>
      <c r="D1625" s="32">
        <f>C1625/Table1[[#This Row],[Std. Price ($)]]</f>
        <v>42.485628822478034</v>
      </c>
      <c r="E1625" s="28">
        <v>26</v>
      </c>
      <c r="F1625" s="28">
        <f>Table1[[#This Row],[APU
(units)]]*(1+Table1[[#This Row],[APU Trend]])^0</f>
        <v>26</v>
      </c>
      <c r="G1625" s="28">
        <f>Table1[[#This Row],[APU
(units)]]*(1+Table1[[#This Row],[APU Trend]])^1</f>
        <v>31.2</v>
      </c>
      <c r="H1625" s="28">
        <f>Table1[[#This Row],[APU
(units)]]*(1+Table1[[#This Row],[APU Trend]])^2</f>
        <v>37.44</v>
      </c>
      <c r="I1625" s="55">
        <f>Table1[[#This Row],[APU
(units)]]*(1+Table1[[#This Row],[APU Trend]])^3</f>
        <v>44.927999999999997</v>
      </c>
      <c r="J1625" s="55">
        <f>Table1[[#This Row],[APU
(units)]]*(1+Table1[[#This Row],[APU Trend]])^4</f>
        <v>53.913599999999995</v>
      </c>
      <c r="K1625" s="55">
        <f>Table1[[#This Row],[APU
(units)]]*(1+Table1[[#This Row],[APU Trend]])^5</f>
        <v>64.69632</v>
      </c>
      <c r="L1625" s="55">
        <f>Table1[[#This Row],[APU
(units)]]*(1+Table1[[#This Row],[APU Trend]])^6</f>
        <v>77.635583999999994</v>
      </c>
      <c r="M1625" s="55">
        <f>Table1[[#This Row],[APU
(units)]]*(1+Table1[[#This Row],[APU Trend]])^7</f>
        <v>93.162700799999996</v>
      </c>
      <c r="N1625" s="55">
        <f>Table1[[#This Row],[APU
(units)]]*(1+Table1[[#This Row],[APU Trend]])^8</f>
        <v>111.79524095999999</v>
      </c>
      <c r="O1625" s="55">
        <f>Table1[[#This Row],[APU
(units)]]*(1+Table1[[#This Row],[APU Trend]])^9</f>
        <v>134.15428915199999</v>
      </c>
      <c r="P1625" s="55">
        <f>Table1[[#This Row],[APU
(units)]]*(1+Table1[[#This Row],[APU Trend]])^10</f>
        <v>160.98514698239998</v>
      </c>
      <c r="Q1625" s="55">
        <f>Table1[[#This Row],[APU
(units)]]*(1+Table1[[#This Row],[APU Trend]])^11</f>
        <v>193.18217637887997</v>
      </c>
      <c r="R1625" s="55">
        <f>SUM(Table1[[#This Row],[Oct]:[September]])</f>
        <v>1029.0930582732799</v>
      </c>
      <c r="S1625" s="55">
        <f>Table1[[#This Row],[On-Hand Stock ($)]]*Table1[[#This Row],[APU Trend]]</f>
        <v>183.58564486852433</v>
      </c>
      <c r="T1625" s="87">
        <v>0.2</v>
      </c>
      <c r="U1625" s="87" t="b">
        <f>IF(AND(Table1[[#This Row],[INVENTROY SIZING]]&lt;0,Table1[[#This Row],[Lead Time (days)]]&lt;30),TRUE,FALSE)</f>
        <v>0</v>
      </c>
      <c r="V1625" s="28">
        <v>0.82</v>
      </c>
      <c r="W1625" s="28">
        <f>1.65+SQRT((30)*Table1[[#This Row],[Demand variability (COV)]])+(V1625*Table1[[#This Row],[APU
(units)]])^2</f>
        <v>462.04047660688536</v>
      </c>
      <c r="X1625" s="28">
        <f>(Table1[[#This Row],[INVENTORY IN UNITS ON HAND]]-W1625)*Table1[[#This Row],[Std. Price ($)]]</f>
        <v>-9064.7413517232053</v>
      </c>
      <c r="Y1625" s="28">
        <v>1.1399999999999999</v>
      </c>
      <c r="Z1625" s="28">
        <v>30</v>
      </c>
    </row>
    <row r="1626" spans="1:26" x14ac:dyDescent="0.15">
      <c r="A1626" s="31">
        <v>2753.1203186071498</v>
      </c>
      <c r="B1626" s="32">
        <v>24.727208000000001</v>
      </c>
      <c r="C1626" s="32">
        <v>1045.179194790441</v>
      </c>
      <c r="D1626" s="32">
        <f>C1626/Table1[[#This Row],[Std. Price ($)]]</f>
        <v>42.268386903626201</v>
      </c>
      <c r="E1626" s="28">
        <v>26</v>
      </c>
      <c r="F1626" s="28">
        <f>Table1[[#This Row],[APU
(units)]]*(1+Table1[[#This Row],[APU Trend]])^0</f>
        <v>26</v>
      </c>
      <c r="G1626" s="28">
        <f>Table1[[#This Row],[APU
(units)]]*(1+Table1[[#This Row],[APU Trend]])^1</f>
        <v>65</v>
      </c>
      <c r="H1626" s="28">
        <f>Table1[[#This Row],[APU
(units)]]*(1+Table1[[#This Row],[APU Trend]])^2</f>
        <v>162.5</v>
      </c>
      <c r="I1626" s="55">
        <f>Table1[[#This Row],[APU
(units)]]*(1+Table1[[#This Row],[APU Trend]])^3</f>
        <v>406.25</v>
      </c>
      <c r="J1626" s="55">
        <f>Table1[[#This Row],[APU
(units)]]*(1+Table1[[#This Row],[APU Trend]])^4</f>
        <v>1015.625</v>
      </c>
      <c r="K1626" s="55">
        <f>Table1[[#This Row],[APU
(units)]]*(1+Table1[[#This Row],[APU Trend]])^5</f>
        <v>2539.0625</v>
      </c>
      <c r="L1626" s="55">
        <f>Table1[[#This Row],[APU
(units)]]*(1+Table1[[#This Row],[APU Trend]])^6</f>
        <v>6347.65625</v>
      </c>
      <c r="M1626" s="55">
        <f>Table1[[#This Row],[APU
(units)]]*(1+Table1[[#This Row],[APU Trend]])^7</f>
        <v>15869.140625</v>
      </c>
      <c r="N1626" s="55">
        <f>Table1[[#This Row],[APU
(units)]]*(1+Table1[[#This Row],[APU Trend]])^8</f>
        <v>39672.8515625</v>
      </c>
      <c r="O1626" s="55">
        <f>Table1[[#This Row],[APU
(units)]]*(1+Table1[[#This Row],[APU Trend]])^9</f>
        <v>99182.12890625</v>
      </c>
      <c r="P1626" s="55">
        <f>Table1[[#This Row],[APU
(units)]]*(1+Table1[[#This Row],[APU Trend]])^10</f>
        <v>247955.322265625</v>
      </c>
      <c r="Q1626" s="55">
        <f>Table1[[#This Row],[APU
(units)]]*(1+Table1[[#This Row],[APU Trend]])^11</f>
        <v>619888.3056640625</v>
      </c>
      <c r="R1626" s="55">
        <f>SUM(Table1[[#This Row],[Oct]:[September]])</f>
        <v>1033129.8427734375</v>
      </c>
      <c r="S1626" s="55">
        <f>Table1[[#This Row],[On-Hand Stock ($)]]*Table1[[#This Row],[APU Trend]]</f>
        <v>1567.7687921856614</v>
      </c>
      <c r="T1626" s="87">
        <v>1.5</v>
      </c>
      <c r="U1626" s="87" t="b">
        <f>IF(AND(Table1[[#This Row],[INVENTROY SIZING]]&lt;0,Table1[[#This Row],[Lead Time (days)]]&lt;30),TRUE,FALSE)</f>
        <v>0</v>
      </c>
      <c r="V1626" s="28">
        <v>0.82</v>
      </c>
      <c r="W1626" s="28">
        <f>1.65+SQRT((30)*Table1[[#This Row],[Demand variability (COV)]])+(V1626*Table1[[#This Row],[APU
(units)]])^2</f>
        <v>462.04047660688536</v>
      </c>
      <c r="X1626" s="28">
        <f>(Table1[[#This Row],[INVENTORY IN UNITS ON HAND]]-W1626)*Table1[[#This Row],[Std. Price ($)]]</f>
        <v>-10379.791774687148</v>
      </c>
      <c r="Y1626" s="28">
        <v>1.1399999999999999</v>
      </c>
      <c r="Z1626" s="28">
        <v>30</v>
      </c>
    </row>
    <row r="1627" spans="1:26" x14ac:dyDescent="0.15">
      <c r="A1627" s="31">
        <v>87180.968820301568</v>
      </c>
      <c r="B1627" s="32">
        <v>28.854254000000001</v>
      </c>
      <c r="C1627" s="32">
        <v>1213.4173171398431</v>
      </c>
      <c r="D1627" s="32">
        <f>C1627/Table1[[#This Row],[Std. Price ($)]]</f>
        <v>42.053324862941977</v>
      </c>
      <c r="E1627" s="28">
        <v>26</v>
      </c>
      <c r="F1627" s="28">
        <f>Table1[[#This Row],[APU
(units)]]*(1+Table1[[#This Row],[APU Trend]])^0</f>
        <v>26</v>
      </c>
      <c r="G1627" s="28">
        <f>Table1[[#This Row],[APU
(units)]]*(1+Table1[[#This Row],[APU Trend]])^1</f>
        <v>41.6</v>
      </c>
      <c r="H1627" s="28">
        <f>Table1[[#This Row],[APU
(units)]]*(1+Table1[[#This Row],[APU Trend]])^2</f>
        <v>66.560000000000016</v>
      </c>
      <c r="I1627" s="55">
        <f>Table1[[#This Row],[APU
(units)]]*(1+Table1[[#This Row],[APU Trend]])^3</f>
        <v>106.49600000000002</v>
      </c>
      <c r="J1627" s="55">
        <f>Table1[[#This Row],[APU
(units)]]*(1+Table1[[#This Row],[APU Trend]])^4</f>
        <v>170.39360000000008</v>
      </c>
      <c r="K1627" s="55">
        <f>Table1[[#This Row],[APU
(units)]]*(1+Table1[[#This Row],[APU Trend]])^5</f>
        <v>272.62976000000015</v>
      </c>
      <c r="L1627" s="55">
        <f>Table1[[#This Row],[APU
(units)]]*(1+Table1[[#This Row],[APU Trend]])^6</f>
        <v>436.20761600000026</v>
      </c>
      <c r="M1627" s="55">
        <f>Table1[[#This Row],[APU
(units)]]*(1+Table1[[#This Row],[APU Trend]])^7</f>
        <v>697.93218560000048</v>
      </c>
      <c r="N1627" s="55">
        <f>Table1[[#This Row],[APU
(units)]]*(1+Table1[[#This Row],[APU Trend]])^8</f>
        <v>1116.6914969600009</v>
      </c>
      <c r="O1627" s="55">
        <f>Table1[[#This Row],[APU
(units)]]*(1+Table1[[#This Row],[APU Trend]])^9</f>
        <v>1786.7063951360017</v>
      </c>
      <c r="P1627" s="55">
        <f>Table1[[#This Row],[APU
(units)]]*(1+Table1[[#This Row],[APU Trend]])^10</f>
        <v>2858.7302322176029</v>
      </c>
      <c r="Q1627" s="55">
        <f>Table1[[#This Row],[APU
(units)]]*(1+Table1[[#This Row],[APU Trend]])^11</f>
        <v>4573.9683715481651</v>
      </c>
      <c r="R1627" s="55">
        <f>SUM(Table1[[#This Row],[Oct]:[September]])</f>
        <v>12153.915657461772</v>
      </c>
      <c r="S1627" s="55">
        <f>Table1[[#This Row],[On-Hand Stock ($)]]*Table1[[#This Row],[APU Trend]]</f>
        <v>728.05039028390581</v>
      </c>
      <c r="T1627" s="87">
        <v>0.6</v>
      </c>
      <c r="U1627" s="87" t="b">
        <f>IF(AND(Table1[[#This Row],[INVENTROY SIZING]]&lt;0,Table1[[#This Row],[Lead Time (days)]]&lt;30),TRUE,FALSE)</f>
        <v>0</v>
      </c>
      <c r="V1627" s="28">
        <v>0.82</v>
      </c>
      <c r="W1627" s="28">
        <f>1.65+SQRT((30)*Table1[[#This Row],[Demand variability (COV)]])+(V1627*Table1[[#This Row],[APU
(units)]])^2</f>
        <v>462.04047660688536</v>
      </c>
      <c r="X1627" s="28">
        <f>(Table1[[#This Row],[INVENTORY IN UNITS ON HAND]]-W1627)*Table1[[#This Row],[Std. Price ($)]]</f>
        <v>-12118.415953156285</v>
      </c>
      <c r="Y1627" s="28">
        <v>1.1399999999999999</v>
      </c>
      <c r="Z1627" s="28">
        <v>30</v>
      </c>
    </row>
    <row r="1628" spans="1:26" x14ac:dyDescent="0.15">
      <c r="A1628" s="31">
        <v>29408.853443668293</v>
      </c>
      <c r="B1628" s="32">
        <v>29.111467000000005</v>
      </c>
      <c r="C1628" s="32">
        <v>442.40694170557509</v>
      </c>
      <c r="D1628" s="32">
        <f>C1628/Table1[[#This Row],[Std. Price ($)]]</f>
        <v>15.196999234204688</v>
      </c>
      <c r="E1628" s="28">
        <v>66</v>
      </c>
      <c r="F1628" s="28">
        <f>Table1[[#This Row],[APU
(units)]]*(1+Table1[[#This Row],[APU Trend]])^0</f>
        <v>66</v>
      </c>
      <c r="G1628" s="28">
        <f>Table1[[#This Row],[APU
(units)]]*(1+Table1[[#This Row],[APU Trend]])^1</f>
        <v>118.8</v>
      </c>
      <c r="H1628" s="28">
        <f>Table1[[#This Row],[APU
(units)]]*(1+Table1[[#This Row],[APU Trend]])^2</f>
        <v>213.84</v>
      </c>
      <c r="I1628" s="55">
        <f>Table1[[#This Row],[APU
(units)]]*(1+Table1[[#This Row],[APU Trend]])^3</f>
        <v>384.91200000000003</v>
      </c>
      <c r="J1628" s="55">
        <f>Table1[[#This Row],[APU
(units)]]*(1+Table1[[#This Row],[APU Trend]])^4</f>
        <v>692.84160000000008</v>
      </c>
      <c r="K1628" s="55">
        <f>Table1[[#This Row],[APU
(units)]]*(1+Table1[[#This Row],[APU Trend]])^5</f>
        <v>1247.1148800000003</v>
      </c>
      <c r="L1628" s="55">
        <f>Table1[[#This Row],[APU
(units)]]*(1+Table1[[#This Row],[APU Trend]])^6</f>
        <v>2244.8067840000008</v>
      </c>
      <c r="M1628" s="55">
        <f>Table1[[#This Row],[APU
(units)]]*(1+Table1[[#This Row],[APU Trend]])^7</f>
        <v>4040.6522112000011</v>
      </c>
      <c r="N1628" s="55">
        <f>Table1[[#This Row],[APU
(units)]]*(1+Table1[[#This Row],[APU Trend]])^8</f>
        <v>7273.1739801600024</v>
      </c>
      <c r="O1628" s="55">
        <f>Table1[[#This Row],[APU
(units)]]*(1+Table1[[#This Row],[APU Trend]])^9</f>
        <v>13091.713164288005</v>
      </c>
      <c r="P1628" s="55">
        <f>Table1[[#This Row],[APU
(units)]]*(1+Table1[[#This Row],[APU Trend]])^10</f>
        <v>23565.083695718411</v>
      </c>
      <c r="Q1628" s="55">
        <f>Table1[[#This Row],[APU
(units)]]*(1+Table1[[#This Row],[APU Trend]])^11</f>
        <v>42417.150652293145</v>
      </c>
      <c r="R1628" s="55">
        <f>SUM(Table1[[#This Row],[Oct]:[September]])</f>
        <v>95356.088967659569</v>
      </c>
      <c r="S1628" s="55">
        <f>Table1[[#This Row],[On-Hand Stock ($)]]*Table1[[#This Row],[APU Trend]]</f>
        <v>353.92555336446009</v>
      </c>
      <c r="T1628" s="87">
        <v>0.8</v>
      </c>
      <c r="U1628" s="87" t="b">
        <f>IF(AND(Table1[[#This Row],[INVENTROY SIZING]]&lt;0,Table1[[#This Row],[Lead Time (days)]]&lt;30),TRUE,FALSE)</f>
        <v>0</v>
      </c>
      <c r="V1628" s="28">
        <v>1</v>
      </c>
      <c r="W1628" s="28">
        <f>1.65+SQRT((30)*Table1[[#This Row],[Demand variability (COV)]])+(V1628*Table1[[#This Row],[APU
(units)]])^2</f>
        <v>4360.3886127875257</v>
      </c>
      <c r="X1628" s="28">
        <f>(Table1[[#This Row],[INVENTORY IN UNITS ON HAND]]-W1628)*Table1[[#This Row],[Std. Price ($)]]</f>
        <v>-126494.90226663428</v>
      </c>
      <c r="Y1628" s="28">
        <v>0.25</v>
      </c>
      <c r="Z1628" s="28">
        <v>21</v>
      </c>
    </row>
    <row r="1629" spans="1:26" x14ac:dyDescent="0.15">
      <c r="A1629" s="31">
        <v>16643.793191584598</v>
      </c>
      <c r="B1629" s="32">
        <v>5.7872210000000006</v>
      </c>
      <c r="C1629" s="32">
        <v>76.664216176364562</v>
      </c>
      <c r="D1629" s="32">
        <f>C1629/Table1[[#This Row],[Std. Price ($)]]</f>
        <v>13.247155444100814</v>
      </c>
      <c r="E1629" s="28">
        <v>34</v>
      </c>
      <c r="F1629" s="28">
        <f>Table1[[#This Row],[APU
(units)]]*(1+Table1[[#This Row],[APU Trend]])^0</f>
        <v>34</v>
      </c>
      <c r="G1629" s="28">
        <f>Table1[[#This Row],[APU
(units)]]*(1+Table1[[#This Row],[APU Trend]])^1</f>
        <v>61.2</v>
      </c>
      <c r="H1629" s="28">
        <f>Table1[[#This Row],[APU
(units)]]*(1+Table1[[#This Row],[APU Trend]])^2</f>
        <v>110.16000000000001</v>
      </c>
      <c r="I1629" s="55">
        <f>Table1[[#This Row],[APU
(units)]]*(1+Table1[[#This Row],[APU Trend]])^3</f>
        <v>198.28800000000001</v>
      </c>
      <c r="J1629" s="55">
        <f>Table1[[#This Row],[APU
(units)]]*(1+Table1[[#This Row],[APU Trend]])^4</f>
        <v>356.91840000000008</v>
      </c>
      <c r="K1629" s="55">
        <f>Table1[[#This Row],[APU
(units)]]*(1+Table1[[#This Row],[APU Trend]])^5</f>
        <v>642.45312000000024</v>
      </c>
      <c r="L1629" s="55">
        <f>Table1[[#This Row],[APU
(units)]]*(1+Table1[[#This Row],[APU Trend]])^6</f>
        <v>1156.4156160000005</v>
      </c>
      <c r="M1629" s="55">
        <f>Table1[[#This Row],[APU
(units)]]*(1+Table1[[#This Row],[APU Trend]])^7</f>
        <v>2081.5481088000006</v>
      </c>
      <c r="N1629" s="55">
        <f>Table1[[#This Row],[APU
(units)]]*(1+Table1[[#This Row],[APU Trend]])^8</f>
        <v>3746.7865958400012</v>
      </c>
      <c r="O1629" s="55">
        <f>Table1[[#This Row],[APU
(units)]]*(1+Table1[[#This Row],[APU Trend]])^9</f>
        <v>6744.2158725120025</v>
      </c>
      <c r="P1629" s="55">
        <f>Table1[[#This Row],[APU
(units)]]*(1+Table1[[#This Row],[APU Trend]])^10</f>
        <v>12139.588570521606</v>
      </c>
      <c r="Q1629" s="55">
        <f>Table1[[#This Row],[APU
(units)]]*(1+Table1[[#This Row],[APU Trend]])^11</f>
        <v>21851.259426938894</v>
      </c>
      <c r="R1629" s="55">
        <f>SUM(Table1[[#This Row],[Oct]:[September]])</f>
        <v>49122.833710612504</v>
      </c>
      <c r="S1629" s="55">
        <f>Table1[[#This Row],[On-Hand Stock ($)]]*Table1[[#This Row],[APU Trend]]</f>
        <v>61.331372941091651</v>
      </c>
      <c r="T1629" s="87">
        <v>0.8</v>
      </c>
      <c r="U1629" s="87" t="b">
        <f>IF(AND(Table1[[#This Row],[INVENTROY SIZING]]&lt;0,Table1[[#This Row],[Lead Time (days)]]&lt;30),TRUE,FALSE)</f>
        <v>0</v>
      </c>
      <c r="V1629" s="28">
        <v>0.83</v>
      </c>
      <c r="W1629" s="28">
        <f>1.65+SQRT((30)*Table1[[#This Row],[Demand variability (COV)]])+(V1629*Table1[[#This Row],[APU
(units)]])^2</f>
        <v>800.75701278752581</v>
      </c>
      <c r="X1629" s="28">
        <f>(Table1[[#This Row],[INVENTORY IN UNITS ON HAND]]-W1629)*Table1[[#This Row],[Std. Price ($)]]</f>
        <v>-4557.4935841248735</v>
      </c>
      <c r="Y1629" s="28">
        <v>0.25</v>
      </c>
      <c r="Z1629" s="28">
        <v>21</v>
      </c>
    </row>
    <row r="1630" spans="1:26" x14ac:dyDescent="0.15">
      <c r="A1630" s="31">
        <v>41517.178673154398</v>
      </c>
      <c r="B1630" s="32">
        <v>44.240064000000004</v>
      </c>
      <c r="C1630" s="32">
        <v>1314.9357542616533</v>
      </c>
      <c r="D1630" s="32">
        <f>C1630/Table1[[#This Row],[Std. Price ($)]]</f>
        <v>29.722736256928858</v>
      </c>
      <c r="E1630" s="28">
        <v>10</v>
      </c>
      <c r="F1630" s="28">
        <f>Table1[[#This Row],[APU
(units)]]*(1+Table1[[#This Row],[APU Trend]])^0</f>
        <v>10</v>
      </c>
      <c r="G1630" s="28">
        <f>Table1[[#This Row],[APU
(units)]]*(1+Table1[[#This Row],[APU Trend]])^1</f>
        <v>15</v>
      </c>
      <c r="H1630" s="28">
        <f>Table1[[#This Row],[APU
(units)]]*(1+Table1[[#This Row],[APU Trend]])^2</f>
        <v>22.5</v>
      </c>
      <c r="I1630" s="55">
        <f>Table1[[#This Row],[APU
(units)]]*(1+Table1[[#This Row],[APU Trend]])^3</f>
        <v>33.75</v>
      </c>
      <c r="J1630" s="55">
        <f>Table1[[#This Row],[APU
(units)]]*(1+Table1[[#This Row],[APU Trend]])^4</f>
        <v>50.625</v>
      </c>
      <c r="K1630" s="55">
        <f>Table1[[#This Row],[APU
(units)]]*(1+Table1[[#This Row],[APU Trend]])^5</f>
        <v>75.9375</v>
      </c>
      <c r="L1630" s="55">
        <f>Table1[[#This Row],[APU
(units)]]*(1+Table1[[#This Row],[APU Trend]])^6</f>
        <v>113.90625</v>
      </c>
      <c r="M1630" s="55">
        <f>Table1[[#This Row],[APU
(units)]]*(1+Table1[[#This Row],[APU Trend]])^7</f>
        <v>170.859375</v>
      </c>
      <c r="N1630" s="55">
        <f>Table1[[#This Row],[APU
(units)]]*(1+Table1[[#This Row],[APU Trend]])^8</f>
        <v>256.2890625</v>
      </c>
      <c r="O1630" s="55">
        <f>Table1[[#This Row],[APU
(units)]]*(1+Table1[[#This Row],[APU Trend]])^9</f>
        <v>384.43359375</v>
      </c>
      <c r="P1630" s="55">
        <f>Table1[[#This Row],[APU
(units)]]*(1+Table1[[#This Row],[APU Trend]])^10</f>
        <v>576.650390625</v>
      </c>
      <c r="Q1630" s="55">
        <f>Table1[[#This Row],[APU
(units)]]*(1+Table1[[#This Row],[APU Trend]])^11</f>
        <v>864.9755859375</v>
      </c>
      <c r="R1630" s="55">
        <f>SUM(Table1[[#This Row],[Oct]:[September]])</f>
        <v>2574.9267578125</v>
      </c>
      <c r="S1630" s="55">
        <f>Table1[[#This Row],[On-Hand Stock ($)]]*Table1[[#This Row],[APU Trend]]</f>
        <v>657.46787713082665</v>
      </c>
      <c r="T1630" s="87">
        <v>0.5</v>
      </c>
      <c r="U1630" s="87" t="b">
        <f>IF(AND(Table1[[#This Row],[INVENTROY SIZING]]&lt;0,Table1[[#This Row],[Lead Time (days)]]&lt;30),TRUE,FALSE)</f>
        <v>0</v>
      </c>
      <c r="V1630" s="28">
        <v>1</v>
      </c>
      <c r="W1630" s="28">
        <f>1.65+SQRT((30)*Table1[[#This Row],[Demand variability (COV)]])+(V1630*Table1[[#This Row],[APU
(units)]])^2</f>
        <v>110.86411959983155</v>
      </c>
      <c r="X1630" s="28">
        <f>(Table1[[#This Row],[INVENTORY IN UNITS ON HAND]]-W1630)*Table1[[#This Row],[Std. Price ($)]]</f>
        <v>-3589.6999921385495</v>
      </c>
      <c r="Y1630" s="28">
        <v>2.83</v>
      </c>
      <c r="Z1630" s="28">
        <v>23</v>
      </c>
    </row>
    <row r="1631" spans="1:26" x14ac:dyDescent="0.15">
      <c r="A1631" s="31">
        <v>1082.2286793170988</v>
      </c>
      <c r="B1631" s="32">
        <v>170.69993600000001</v>
      </c>
      <c r="C1631" s="32">
        <v>4776.1807069148535</v>
      </c>
      <c r="D1631" s="32">
        <f>C1631/Table1[[#This Row],[Std. Price ($)]]</f>
        <v>27.979979482328883</v>
      </c>
      <c r="E1631" s="28">
        <v>34</v>
      </c>
      <c r="F1631" s="28">
        <f>Table1[[#This Row],[APU
(units)]]*(1+Table1[[#This Row],[APU Trend]])^0</f>
        <v>34</v>
      </c>
      <c r="G1631" s="28">
        <f>Table1[[#This Row],[APU
(units)]]*(1+Table1[[#This Row],[APU Trend]])^1</f>
        <v>61.2</v>
      </c>
      <c r="H1631" s="28">
        <f>Table1[[#This Row],[APU
(units)]]*(1+Table1[[#This Row],[APU Trend]])^2</f>
        <v>110.16000000000001</v>
      </c>
      <c r="I1631" s="55">
        <f>Table1[[#This Row],[APU
(units)]]*(1+Table1[[#This Row],[APU Trend]])^3</f>
        <v>198.28800000000001</v>
      </c>
      <c r="J1631" s="55">
        <f>Table1[[#This Row],[APU
(units)]]*(1+Table1[[#This Row],[APU Trend]])^4</f>
        <v>356.91840000000008</v>
      </c>
      <c r="K1631" s="55">
        <f>Table1[[#This Row],[APU
(units)]]*(1+Table1[[#This Row],[APU Trend]])^5</f>
        <v>642.45312000000024</v>
      </c>
      <c r="L1631" s="55">
        <f>Table1[[#This Row],[APU
(units)]]*(1+Table1[[#This Row],[APU Trend]])^6</f>
        <v>1156.4156160000005</v>
      </c>
      <c r="M1631" s="55">
        <f>Table1[[#This Row],[APU
(units)]]*(1+Table1[[#This Row],[APU Trend]])^7</f>
        <v>2081.5481088000006</v>
      </c>
      <c r="N1631" s="55">
        <f>Table1[[#This Row],[APU
(units)]]*(1+Table1[[#This Row],[APU Trend]])^8</f>
        <v>3746.7865958400012</v>
      </c>
      <c r="O1631" s="55">
        <f>Table1[[#This Row],[APU
(units)]]*(1+Table1[[#This Row],[APU Trend]])^9</f>
        <v>6744.2158725120025</v>
      </c>
      <c r="P1631" s="55">
        <f>Table1[[#This Row],[APU
(units)]]*(1+Table1[[#This Row],[APU Trend]])^10</f>
        <v>12139.588570521606</v>
      </c>
      <c r="Q1631" s="55">
        <f>Table1[[#This Row],[APU
(units)]]*(1+Table1[[#This Row],[APU Trend]])^11</f>
        <v>21851.259426938894</v>
      </c>
      <c r="R1631" s="55">
        <f>SUM(Table1[[#This Row],[Oct]:[September]])</f>
        <v>49122.833710612504</v>
      </c>
      <c r="S1631" s="55">
        <f>Table1[[#This Row],[On-Hand Stock ($)]]*Table1[[#This Row],[APU Trend]]</f>
        <v>3820.9445655318832</v>
      </c>
      <c r="T1631" s="87">
        <v>0.8</v>
      </c>
      <c r="U1631" s="87" t="b">
        <f>IF(AND(Table1[[#This Row],[INVENTROY SIZING]]&lt;0,Table1[[#This Row],[Lead Time (days)]]&lt;30),TRUE,FALSE)</f>
        <v>0</v>
      </c>
      <c r="V1631" s="28">
        <v>0.82</v>
      </c>
      <c r="W1631" s="28">
        <f>1.65+SQRT((30)*Table1[[#This Row],[Demand variability (COV)]])+(V1631*Table1[[#This Row],[APU
(units)]])^2</f>
        <v>784.16934019104519</v>
      </c>
      <c r="X1631" s="28">
        <f>(Table1[[#This Row],[INVENTORY IN UNITS ON HAND]]-W1631)*Table1[[#This Row],[Std. Price ($)]]</f>
        <v>-129081.4754768588</v>
      </c>
      <c r="Y1631" s="28">
        <v>0.91</v>
      </c>
      <c r="Z1631" s="28">
        <v>23</v>
      </c>
    </row>
    <row r="1632" spans="1:26" x14ac:dyDescent="0.15">
      <c r="A1632" s="31">
        <v>12328.159625148404</v>
      </c>
      <c r="B1632" s="32">
        <v>10.086824000000002</v>
      </c>
      <c r="C1632" s="32">
        <v>1289.4343017029767</v>
      </c>
      <c r="D1632" s="32">
        <f>C1632/Table1[[#This Row],[Std. Price ($)]]</f>
        <v>127.83352834380538</v>
      </c>
      <c r="E1632" s="28">
        <v>26</v>
      </c>
      <c r="F1632" s="28">
        <f>Table1[[#This Row],[APU
(units)]]*(1+Table1[[#This Row],[APU Trend]])^0</f>
        <v>26</v>
      </c>
      <c r="G1632" s="28">
        <f>Table1[[#This Row],[APU
(units)]]*(1+Table1[[#This Row],[APU Trend]])^1</f>
        <v>36.4</v>
      </c>
      <c r="H1632" s="28">
        <f>Table1[[#This Row],[APU
(units)]]*(1+Table1[[#This Row],[APU Trend]])^2</f>
        <v>50.959999999999994</v>
      </c>
      <c r="I1632" s="55">
        <f>Table1[[#This Row],[APU
(units)]]*(1+Table1[[#This Row],[APU Trend]])^3</f>
        <v>71.34399999999998</v>
      </c>
      <c r="J1632" s="55">
        <f>Table1[[#This Row],[APU
(units)]]*(1+Table1[[#This Row],[APU Trend]])^4</f>
        <v>99.881599999999963</v>
      </c>
      <c r="K1632" s="55">
        <f>Table1[[#This Row],[APU
(units)]]*(1+Table1[[#This Row],[APU Trend]])^5</f>
        <v>139.83423999999997</v>
      </c>
      <c r="L1632" s="55">
        <f>Table1[[#This Row],[APU
(units)]]*(1+Table1[[#This Row],[APU Trend]])^6</f>
        <v>195.76793599999991</v>
      </c>
      <c r="M1632" s="55">
        <f>Table1[[#This Row],[APU
(units)]]*(1+Table1[[#This Row],[APU Trend]])^7</f>
        <v>274.07511039999986</v>
      </c>
      <c r="N1632" s="55">
        <f>Table1[[#This Row],[APU
(units)]]*(1+Table1[[#This Row],[APU Trend]])^8</f>
        <v>383.70515455999976</v>
      </c>
      <c r="O1632" s="55">
        <f>Table1[[#This Row],[APU
(units)]]*(1+Table1[[#This Row],[APU Trend]])^9</f>
        <v>537.18721638399961</v>
      </c>
      <c r="P1632" s="55">
        <f>Table1[[#This Row],[APU
(units)]]*(1+Table1[[#This Row],[APU Trend]])^10</f>
        <v>752.06210293759943</v>
      </c>
      <c r="Q1632" s="55">
        <f>Table1[[#This Row],[APU
(units)]]*(1+Table1[[#This Row],[APU Trend]])^11</f>
        <v>1052.8869441126392</v>
      </c>
      <c r="R1632" s="55">
        <f>SUM(Table1[[#This Row],[Oct]:[September]])</f>
        <v>3620.1043043942373</v>
      </c>
      <c r="S1632" s="55">
        <f>Table1[[#This Row],[On-Hand Stock ($)]]*Table1[[#This Row],[APU Trend]]</f>
        <v>515.77372068119064</v>
      </c>
      <c r="T1632" s="87">
        <v>0.4</v>
      </c>
      <c r="U1632" s="87" t="b">
        <f>IF(AND(Table1[[#This Row],[INVENTROY SIZING]]&lt;0,Table1[[#This Row],[Lead Time (days)]]&lt;30),TRUE,FALSE)</f>
        <v>0</v>
      </c>
      <c r="V1632" s="28">
        <v>1</v>
      </c>
      <c r="W1632" s="28">
        <f>1.65+SQRT((30)*Table1[[#This Row],[Demand variability (COV)]])+(V1632*Table1[[#This Row],[APU
(units)]])^2</f>
        <v>687.83822850156002</v>
      </c>
      <c r="X1632" s="28">
        <f>(Table1[[#This Row],[INVENTORY IN UNITS ON HAND]]-W1632)*Table1[[#This Row],[Std. Price ($)]]</f>
        <v>-5648.6688496640445</v>
      </c>
      <c r="Y1632" s="28">
        <v>3.46</v>
      </c>
      <c r="Z1632" s="28">
        <v>44</v>
      </c>
    </row>
    <row r="1633" spans="1:26" x14ac:dyDescent="0.15">
      <c r="A1633" s="31">
        <v>72626.318056653166</v>
      </c>
      <c r="B1633" s="32">
        <v>57.533135000000001</v>
      </c>
      <c r="C1633" s="32">
        <v>1562.0635251705003</v>
      </c>
      <c r="D1633" s="32">
        <f>C1633/Table1[[#This Row],[Std. Price ($)]]</f>
        <v>27.150676304541726</v>
      </c>
      <c r="E1633" s="28">
        <v>10</v>
      </c>
      <c r="F1633" s="28">
        <f>Table1[[#This Row],[APU
(units)]]*(1+Table1[[#This Row],[APU Trend]])^0</f>
        <v>10</v>
      </c>
      <c r="G1633" s="28">
        <f>Table1[[#This Row],[APU
(units)]]*(1+Table1[[#This Row],[APU Trend]])^1</f>
        <v>25</v>
      </c>
      <c r="H1633" s="28">
        <f>Table1[[#This Row],[APU
(units)]]*(1+Table1[[#This Row],[APU Trend]])^2</f>
        <v>62.5</v>
      </c>
      <c r="I1633" s="55">
        <f>Table1[[#This Row],[APU
(units)]]*(1+Table1[[#This Row],[APU Trend]])^3</f>
        <v>156.25</v>
      </c>
      <c r="J1633" s="55">
        <f>Table1[[#This Row],[APU
(units)]]*(1+Table1[[#This Row],[APU Trend]])^4</f>
        <v>390.625</v>
      </c>
      <c r="K1633" s="55">
        <f>Table1[[#This Row],[APU
(units)]]*(1+Table1[[#This Row],[APU Trend]])^5</f>
        <v>976.5625</v>
      </c>
      <c r="L1633" s="55">
        <f>Table1[[#This Row],[APU
(units)]]*(1+Table1[[#This Row],[APU Trend]])^6</f>
        <v>2441.40625</v>
      </c>
      <c r="M1633" s="55">
        <f>Table1[[#This Row],[APU
(units)]]*(1+Table1[[#This Row],[APU Trend]])^7</f>
        <v>6103.515625</v>
      </c>
      <c r="N1633" s="55">
        <f>Table1[[#This Row],[APU
(units)]]*(1+Table1[[#This Row],[APU Trend]])^8</f>
        <v>15258.7890625</v>
      </c>
      <c r="O1633" s="55">
        <f>Table1[[#This Row],[APU
(units)]]*(1+Table1[[#This Row],[APU Trend]])^9</f>
        <v>38146.97265625</v>
      </c>
      <c r="P1633" s="55">
        <f>Table1[[#This Row],[APU
(units)]]*(1+Table1[[#This Row],[APU Trend]])^10</f>
        <v>95367.431640625</v>
      </c>
      <c r="Q1633" s="55">
        <f>Table1[[#This Row],[APU
(units)]]*(1+Table1[[#This Row],[APU Trend]])^11</f>
        <v>238418.5791015625</v>
      </c>
      <c r="R1633" s="55">
        <f>SUM(Table1[[#This Row],[Oct]:[September]])</f>
        <v>397357.6318359375</v>
      </c>
      <c r="S1633" s="55">
        <f>Table1[[#This Row],[On-Hand Stock ($)]]*Table1[[#This Row],[APU Trend]]</f>
        <v>2343.0952877557502</v>
      </c>
      <c r="T1633" s="87">
        <v>1.5</v>
      </c>
      <c r="U1633" s="87" t="b">
        <f>IF(AND(Table1[[#This Row],[INVENTROY SIZING]]&lt;0,Table1[[#This Row],[Lead Time (days)]]&lt;30),TRUE,FALSE)</f>
        <v>0</v>
      </c>
      <c r="V1633" s="28">
        <v>1</v>
      </c>
      <c r="W1633" s="28">
        <f>1.65+SQRT((30)*Table1[[#This Row],[Demand variability (COV)]])+(V1633*Table1[[#This Row],[APU
(units)]])^2</f>
        <v>109.29852927038918</v>
      </c>
      <c r="X1633" s="28">
        <f>(Table1[[#This Row],[INVENTORY IN UNITS ON HAND]]-W1633)*Table1[[#This Row],[Std. Price ($)]]</f>
        <v>-4726.2235146442517</v>
      </c>
      <c r="Y1633" s="28">
        <v>1.95</v>
      </c>
      <c r="Z1633" s="28">
        <v>44</v>
      </c>
    </row>
    <row r="1634" spans="1:26" x14ac:dyDescent="0.15">
      <c r="A1634" s="31">
        <v>16289.396600729822</v>
      </c>
      <c r="B1634" s="32">
        <v>6.3484080000000001</v>
      </c>
      <c r="C1634" s="32">
        <v>281.97848653357431</v>
      </c>
      <c r="D1634" s="32">
        <f>C1634/Table1[[#This Row],[Std. Price ($)]]</f>
        <v>44.41719664734439</v>
      </c>
      <c r="E1634" s="28">
        <v>34</v>
      </c>
      <c r="F1634" s="28">
        <f>Table1[[#This Row],[APU
(units)]]*(1+Table1[[#This Row],[APU Trend]])^0</f>
        <v>34</v>
      </c>
      <c r="G1634" s="28">
        <f>Table1[[#This Row],[APU
(units)]]*(1+Table1[[#This Row],[APU Trend]])^1</f>
        <v>51</v>
      </c>
      <c r="H1634" s="28">
        <f>Table1[[#This Row],[APU
(units)]]*(1+Table1[[#This Row],[APU Trend]])^2</f>
        <v>76.5</v>
      </c>
      <c r="I1634" s="55">
        <f>Table1[[#This Row],[APU
(units)]]*(1+Table1[[#This Row],[APU Trend]])^3</f>
        <v>114.75</v>
      </c>
      <c r="J1634" s="55">
        <f>Table1[[#This Row],[APU
(units)]]*(1+Table1[[#This Row],[APU Trend]])^4</f>
        <v>172.125</v>
      </c>
      <c r="K1634" s="55">
        <f>Table1[[#This Row],[APU
(units)]]*(1+Table1[[#This Row],[APU Trend]])^5</f>
        <v>258.1875</v>
      </c>
      <c r="L1634" s="55">
        <f>Table1[[#This Row],[APU
(units)]]*(1+Table1[[#This Row],[APU Trend]])^6</f>
        <v>387.28125</v>
      </c>
      <c r="M1634" s="55">
        <f>Table1[[#This Row],[APU
(units)]]*(1+Table1[[#This Row],[APU Trend]])^7</f>
        <v>580.921875</v>
      </c>
      <c r="N1634" s="55">
        <f>Table1[[#This Row],[APU
(units)]]*(1+Table1[[#This Row],[APU Trend]])^8</f>
        <v>871.3828125</v>
      </c>
      <c r="O1634" s="55">
        <f>Table1[[#This Row],[APU
(units)]]*(1+Table1[[#This Row],[APU Trend]])^9</f>
        <v>1307.07421875</v>
      </c>
      <c r="P1634" s="55">
        <f>Table1[[#This Row],[APU
(units)]]*(1+Table1[[#This Row],[APU Trend]])^10</f>
        <v>1960.611328125</v>
      </c>
      <c r="Q1634" s="55">
        <f>Table1[[#This Row],[APU
(units)]]*(1+Table1[[#This Row],[APU Trend]])^11</f>
        <v>2940.9169921875</v>
      </c>
      <c r="R1634" s="55">
        <f>SUM(Table1[[#This Row],[Oct]:[September]])</f>
        <v>8754.7509765625</v>
      </c>
      <c r="S1634" s="55">
        <f>Table1[[#This Row],[On-Hand Stock ($)]]*Table1[[#This Row],[APU Trend]]</f>
        <v>140.98924326678716</v>
      </c>
      <c r="T1634" s="87">
        <v>0.5</v>
      </c>
      <c r="U1634" s="87" t="b">
        <f>IF(AND(Table1[[#This Row],[INVENTROY SIZING]]&lt;0,Table1[[#This Row],[Lead Time (days)]]&lt;30),TRUE,FALSE)</f>
        <v>0</v>
      </c>
      <c r="V1634" s="28">
        <v>0.85</v>
      </c>
      <c r="W1634" s="28">
        <f>1.65+SQRT((30)*Table1[[#This Row],[Demand variability (COV)]])+(V1634*Table1[[#This Row],[APU
(units)]])^2</f>
        <v>843.45545297913634</v>
      </c>
      <c r="X1634" s="28">
        <f>(Table1[[#This Row],[INVENTORY IN UNITS ON HAND]]-W1634)*Table1[[#This Row],[Std. Price ($)]]</f>
        <v>-5072.6208588027985</v>
      </c>
      <c r="Y1634" s="28">
        <v>1.45</v>
      </c>
      <c r="Z1634" s="28">
        <v>21</v>
      </c>
    </row>
    <row r="1635" spans="1:26" x14ac:dyDescent="0.15">
      <c r="A1635" s="31">
        <v>25964.720272971597</v>
      </c>
      <c r="B1635" s="32">
        <v>7.2486370000000004</v>
      </c>
      <c r="C1635" s="32">
        <v>116.88293647812031</v>
      </c>
      <c r="D1635" s="32">
        <f>C1635/Table1[[#This Row],[Std. Price ($)]]</f>
        <v>16.124815807181449</v>
      </c>
      <c r="E1635" s="28">
        <v>10</v>
      </c>
      <c r="F1635" s="28">
        <f>Table1[[#This Row],[APU
(units)]]*(1+Table1[[#This Row],[APU Trend]])^0</f>
        <v>10</v>
      </c>
      <c r="G1635" s="28">
        <f>Table1[[#This Row],[APU
(units)]]*(1+Table1[[#This Row],[APU Trend]])^1</f>
        <v>22</v>
      </c>
      <c r="H1635" s="28">
        <f>Table1[[#This Row],[APU
(units)]]*(1+Table1[[#This Row],[APU Trend]])^2</f>
        <v>48.400000000000006</v>
      </c>
      <c r="I1635" s="55">
        <f>Table1[[#This Row],[APU
(units)]]*(1+Table1[[#This Row],[APU Trend]])^3</f>
        <v>106.48000000000003</v>
      </c>
      <c r="J1635" s="55">
        <f>Table1[[#This Row],[APU
(units)]]*(1+Table1[[#This Row],[APU Trend]])^4</f>
        <v>234.25600000000006</v>
      </c>
      <c r="K1635" s="55">
        <f>Table1[[#This Row],[APU
(units)]]*(1+Table1[[#This Row],[APU Trend]])^5</f>
        <v>515.36320000000023</v>
      </c>
      <c r="L1635" s="55">
        <f>Table1[[#This Row],[APU
(units)]]*(1+Table1[[#This Row],[APU Trend]])^6</f>
        <v>1133.7990400000006</v>
      </c>
      <c r="M1635" s="55">
        <f>Table1[[#This Row],[APU
(units)]]*(1+Table1[[#This Row],[APU Trend]])^7</f>
        <v>2494.3578880000014</v>
      </c>
      <c r="N1635" s="55">
        <f>Table1[[#This Row],[APU
(units)]]*(1+Table1[[#This Row],[APU Trend]])^8</f>
        <v>5487.5873536000026</v>
      </c>
      <c r="O1635" s="55">
        <f>Table1[[#This Row],[APU
(units)]]*(1+Table1[[#This Row],[APU Trend]])^9</f>
        <v>12072.692177920007</v>
      </c>
      <c r="P1635" s="55">
        <f>Table1[[#This Row],[APU
(units)]]*(1+Table1[[#This Row],[APU Trend]])^10</f>
        <v>26559.922791424018</v>
      </c>
      <c r="Q1635" s="55">
        <f>Table1[[#This Row],[APU
(units)]]*(1+Table1[[#This Row],[APU Trend]])^11</f>
        <v>58431.83014113285</v>
      </c>
      <c r="R1635" s="55">
        <f>SUM(Table1[[#This Row],[Oct]:[September]])</f>
        <v>107116.68859207688</v>
      </c>
      <c r="S1635" s="55">
        <f>Table1[[#This Row],[On-Hand Stock ($)]]*Table1[[#This Row],[APU Trend]]</f>
        <v>140.25952377374438</v>
      </c>
      <c r="T1635" s="87">
        <v>1.2</v>
      </c>
      <c r="U1635" s="87" t="b">
        <f>IF(AND(Table1[[#This Row],[INVENTROY SIZING]]&lt;0,Table1[[#This Row],[Lead Time (days)]]&lt;30),TRUE,FALSE)</f>
        <v>0</v>
      </c>
      <c r="V1635" s="28">
        <v>0.82</v>
      </c>
      <c r="W1635" s="28">
        <f>1.65+SQRT((30)*Table1[[#This Row],[Demand variability (COV)]])+(V1635*Table1[[#This Row],[APU
(units)]])^2</f>
        <v>76.339832212875663</v>
      </c>
      <c r="X1635" s="28">
        <f>(Table1[[#This Row],[INVENTORY IN UNITS ON HAND]]-W1635)*Table1[[#This Row],[Std. Price ($)]]</f>
        <v>-436.47679587392213</v>
      </c>
      <c r="Y1635" s="28">
        <v>1.85</v>
      </c>
      <c r="Z1635" s="28">
        <v>21</v>
      </c>
    </row>
    <row r="1636" spans="1:26" x14ac:dyDescent="0.15">
      <c r="A1636" s="31">
        <v>14077.968112619832</v>
      </c>
      <c r="B1636" s="32">
        <v>105.689804</v>
      </c>
      <c r="C1636" s="32">
        <v>1209.1855873562765</v>
      </c>
      <c r="D1636" s="32">
        <f>C1636/Table1[[#This Row],[Std. Price ($)]]</f>
        <v>11.440891567518438</v>
      </c>
      <c r="E1636" s="28">
        <v>26</v>
      </c>
      <c r="F1636" s="28">
        <f>Table1[[#This Row],[APU
(units)]]*(1+Table1[[#This Row],[APU Trend]])^0</f>
        <v>26</v>
      </c>
      <c r="G1636" s="28">
        <f>Table1[[#This Row],[APU
(units)]]*(1+Table1[[#This Row],[APU Trend]])^1</f>
        <v>15.6</v>
      </c>
      <c r="H1636" s="28">
        <f>Table1[[#This Row],[APU
(units)]]*(1+Table1[[#This Row],[APU Trend]])^2</f>
        <v>9.36</v>
      </c>
      <c r="I1636" s="55">
        <f>Table1[[#This Row],[APU
(units)]]*(1+Table1[[#This Row],[APU Trend]])^3</f>
        <v>5.6159999999999997</v>
      </c>
      <c r="J1636" s="55">
        <f>Table1[[#This Row],[APU
(units)]]*(1+Table1[[#This Row],[APU Trend]])^4</f>
        <v>3.3695999999999997</v>
      </c>
      <c r="K1636" s="55">
        <f>Table1[[#This Row],[APU
(units)]]*(1+Table1[[#This Row],[APU Trend]])^5</f>
        <v>2.02176</v>
      </c>
      <c r="L1636" s="55">
        <f>Table1[[#This Row],[APU
(units)]]*(1+Table1[[#This Row],[APU Trend]])^6</f>
        <v>1.2130559999999999</v>
      </c>
      <c r="M1636" s="55">
        <f>Table1[[#This Row],[APU
(units)]]*(1+Table1[[#This Row],[APU Trend]])^7</f>
        <v>0.72783359999999997</v>
      </c>
      <c r="N1636" s="55">
        <f>Table1[[#This Row],[APU
(units)]]*(1+Table1[[#This Row],[APU Trend]])^8</f>
        <v>0.43670015999999995</v>
      </c>
      <c r="O1636" s="55">
        <f>Table1[[#This Row],[APU
(units)]]*(1+Table1[[#This Row],[APU Trend]])^9</f>
        <v>0.26202009599999998</v>
      </c>
      <c r="P1636" s="55">
        <f>Table1[[#This Row],[APU
(units)]]*(1+Table1[[#This Row],[APU Trend]])^10</f>
        <v>0.15721205759999998</v>
      </c>
      <c r="Q1636" s="55">
        <f>Table1[[#This Row],[APU
(units)]]*(1+Table1[[#This Row],[APU Trend]])^11</f>
        <v>9.4327234559999987E-2</v>
      </c>
      <c r="R1636" s="55">
        <f>SUM(Table1[[#This Row],[Oct]:[September]])</f>
        <v>64.858509148159996</v>
      </c>
      <c r="S1636" s="55">
        <f>Table1[[#This Row],[On-Hand Stock ($)]]*Table1[[#This Row],[APU Trend]]</f>
        <v>-483.67423494251062</v>
      </c>
      <c r="T1636" s="87">
        <v>-0.4</v>
      </c>
      <c r="U1636" s="87" t="b">
        <f>IF(AND(Table1[[#This Row],[INVENTROY SIZING]]&lt;0,Table1[[#This Row],[Lead Time (days)]]&lt;30),TRUE,FALSE)</f>
        <v>1</v>
      </c>
      <c r="V1636" s="28">
        <v>0.7</v>
      </c>
      <c r="W1636" s="28">
        <f>1.65+SQRT((30)*Table1[[#This Row],[Demand variability (COV)]])+(V1636*Table1[[#This Row],[APU
(units)]])^2</f>
        <v>338.96453701939492</v>
      </c>
      <c r="X1636" s="28">
        <f>(Table1[[#This Row],[INVENTORY IN UNITS ON HAND]]-W1636)*Table1[[#This Row],[Std. Price ($)]]</f>
        <v>-34615.909893174314</v>
      </c>
      <c r="Y1636" s="28">
        <v>1.23</v>
      </c>
      <c r="Z1636" s="28">
        <v>11</v>
      </c>
    </row>
    <row r="1637" spans="1:26" x14ac:dyDescent="0.15">
      <c r="A1637" s="31">
        <v>56373.145922449752</v>
      </c>
      <c r="B1637" s="32">
        <v>42.228175</v>
      </c>
      <c r="C1637" s="32">
        <v>1383.1823575246208</v>
      </c>
      <c r="D1637" s="32">
        <f>C1637/Table1[[#This Row],[Std. Price ($)]]</f>
        <v>32.75496413294254</v>
      </c>
      <c r="E1637" s="28">
        <v>34</v>
      </c>
      <c r="F1637" s="28">
        <f>Table1[[#This Row],[APU
(units)]]*(1+Table1[[#This Row],[APU Trend]])^0</f>
        <v>34</v>
      </c>
      <c r="G1637" s="28">
        <f>Table1[[#This Row],[APU
(units)]]*(1+Table1[[#This Row],[APU Trend]])^1</f>
        <v>85</v>
      </c>
      <c r="H1637" s="28">
        <f>Table1[[#This Row],[APU
(units)]]*(1+Table1[[#This Row],[APU Trend]])^2</f>
        <v>212.5</v>
      </c>
      <c r="I1637" s="55">
        <f>Table1[[#This Row],[APU
(units)]]*(1+Table1[[#This Row],[APU Trend]])^3</f>
        <v>531.25</v>
      </c>
      <c r="J1637" s="55">
        <f>Table1[[#This Row],[APU
(units)]]*(1+Table1[[#This Row],[APU Trend]])^4</f>
        <v>1328.125</v>
      </c>
      <c r="K1637" s="55">
        <f>Table1[[#This Row],[APU
(units)]]*(1+Table1[[#This Row],[APU Trend]])^5</f>
        <v>3320.3125</v>
      </c>
      <c r="L1637" s="55">
        <f>Table1[[#This Row],[APU
(units)]]*(1+Table1[[#This Row],[APU Trend]])^6</f>
        <v>8300.78125</v>
      </c>
      <c r="M1637" s="55">
        <f>Table1[[#This Row],[APU
(units)]]*(1+Table1[[#This Row],[APU Trend]])^7</f>
        <v>20751.953125</v>
      </c>
      <c r="N1637" s="55">
        <f>Table1[[#This Row],[APU
(units)]]*(1+Table1[[#This Row],[APU Trend]])^8</f>
        <v>51879.8828125</v>
      </c>
      <c r="O1637" s="55">
        <f>Table1[[#This Row],[APU
(units)]]*(1+Table1[[#This Row],[APU Trend]])^9</f>
        <v>129699.70703125</v>
      </c>
      <c r="P1637" s="55">
        <f>Table1[[#This Row],[APU
(units)]]*(1+Table1[[#This Row],[APU Trend]])^10</f>
        <v>324249.267578125</v>
      </c>
      <c r="Q1637" s="55">
        <f>Table1[[#This Row],[APU
(units)]]*(1+Table1[[#This Row],[APU Trend]])^11</f>
        <v>810623.1689453125</v>
      </c>
      <c r="R1637" s="55">
        <f>SUM(Table1[[#This Row],[Oct]:[September]])</f>
        <v>1351015.9482421875</v>
      </c>
      <c r="S1637" s="55">
        <f>Table1[[#This Row],[On-Hand Stock ($)]]*Table1[[#This Row],[APU Trend]]</f>
        <v>2074.7735362869312</v>
      </c>
      <c r="T1637" s="87">
        <v>1.5</v>
      </c>
      <c r="U1637" s="87" t="b">
        <f>IF(AND(Table1[[#This Row],[INVENTROY SIZING]]&lt;0,Table1[[#This Row],[Lead Time (days)]]&lt;30),TRUE,FALSE)</f>
        <v>0</v>
      </c>
      <c r="V1637" s="28">
        <v>0.82</v>
      </c>
      <c r="W1637" s="28">
        <f>1.65+SQRT((30)*Table1[[#This Row],[Demand variability (COV)]])+(V1637*Table1[[#This Row],[APU
(units)]])^2</f>
        <v>782.65923512420136</v>
      </c>
      <c r="X1637" s="28">
        <f>(Table1[[#This Row],[INVENTORY IN UNITS ON HAND]]-W1637)*Table1[[#This Row],[Std. Price ($)]]</f>
        <v>-31667.0887886663</v>
      </c>
      <c r="Y1637" s="28">
        <v>0.46</v>
      </c>
      <c r="Z1637" s="28">
        <v>41</v>
      </c>
    </row>
    <row r="1638" spans="1:26" x14ac:dyDescent="0.15">
      <c r="A1638" s="31">
        <v>95073.070571137636</v>
      </c>
      <c r="B1638" s="32">
        <v>41.013258</v>
      </c>
      <c r="C1638" s="32">
        <v>1106.5184151344456</v>
      </c>
      <c r="D1638" s="32">
        <f>C1638/Table1[[#This Row],[Std. Price ($)]]</f>
        <v>26.979529768994347</v>
      </c>
      <c r="E1638" s="28">
        <v>42</v>
      </c>
      <c r="F1638" s="28">
        <f>Table1[[#This Row],[APU
(units)]]*(1+Table1[[#This Row],[APU Trend]])^0</f>
        <v>42</v>
      </c>
      <c r="G1638" s="28">
        <f>Table1[[#This Row],[APU
(units)]]*(1+Table1[[#This Row],[APU Trend]])^1</f>
        <v>12.600000000000001</v>
      </c>
      <c r="H1638" s="28">
        <f>Table1[[#This Row],[APU
(units)]]*(1+Table1[[#This Row],[APU Trend]])^2</f>
        <v>3.7800000000000011</v>
      </c>
      <c r="I1638" s="55">
        <f>Table1[[#This Row],[APU
(units)]]*(1+Table1[[#This Row],[APU Trend]])^3</f>
        <v>1.1340000000000003</v>
      </c>
      <c r="J1638" s="55">
        <f>Table1[[#This Row],[APU
(units)]]*(1+Table1[[#This Row],[APU Trend]])^4</f>
        <v>0.34020000000000022</v>
      </c>
      <c r="K1638" s="55">
        <f>Table1[[#This Row],[APU
(units)]]*(1+Table1[[#This Row],[APU Trend]])^5</f>
        <v>0.10206000000000007</v>
      </c>
      <c r="L1638" s="55">
        <f>Table1[[#This Row],[APU
(units)]]*(1+Table1[[#This Row],[APU Trend]])^6</f>
        <v>3.0618000000000024E-2</v>
      </c>
      <c r="M1638" s="55">
        <f>Table1[[#This Row],[APU
(units)]]*(1+Table1[[#This Row],[APU Trend]])^7</f>
        <v>9.1854000000000085E-3</v>
      </c>
      <c r="N1638" s="55">
        <f>Table1[[#This Row],[APU
(units)]]*(1+Table1[[#This Row],[APU Trend]])^8</f>
        <v>2.7556200000000029E-3</v>
      </c>
      <c r="O1638" s="55">
        <f>Table1[[#This Row],[APU
(units)]]*(1+Table1[[#This Row],[APU Trend]])^9</f>
        <v>8.2668600000000106E-4</v>
      </c>
      <c r="P1638" s="55">
        <f>Table1[[#This Row],[APU
(units)]]*(1+Table1[[#This Row],[APU Trend]])^10</f>
        <v>2.4800580000000031E-4</v>
      </c>
      <c r="Q1638" s="55">
        <f>Table1[[#This Row],[APU
(units)]]*(1+Table1[[#This Row],[APU Trend]])^11</f>
        <v>7.4401740000000114E-5</v>
      </c>
      <c r="R1638" s="55">
        <f>SUM(Table1[[#This Row],[Oct]:[September]])</f>
        <v>59.999968113540014</v>
      </c>
      <c r="S1638" s="55">
        <f>Table1[[#This Row],[On-Hand Stock ($)]]*Table1[[#This Row],[APU Trend]]</f>
        <v>-774.56289059411188</v>
      </c>
      <c r="T1638" s="87">
        <v>-0.7</v>
      </c>
      <c r="U1638" s="87" t="b">
        <f>IF(AND(Table1[[#This Row],[INVENTROY SIZING]]&lt;0,Table1[[#This Row],[Lead Time (days)]]&lt;30),TRUE,FALSE)</f>
        <v>0</v>
      </c>
      <c r="V1638" s="28">
        <v>0.85</v>
      </c>
      <c r="W1638" s="28">
        <f>1.65+SQRT((30)*Table1[[#This Row],[Demand variability (COV)]])+(V1638*Table1[[#This Row],[APU
(units)]])^2</f>
        <v>1280.5217804600411</v>
      </c>
      <c r="X1638" s="28">
        <f>(Table1[[#This Row],[INVENTORY IN UNITS ON HAND]]-W1638)*Table1[[#This Row],[Std. Price ($)]]</f>
        <v>-51411.851741492581</v>
      </c>
      <c r="Y1638" s="28">
        <v>0.64</v>
      </c>
      <c r="Z1638" s="28">
        <v>30</v>
      </c>
    </row>
    <row r="1639" spans="1:26" x14ac:dyDescent="0.15">
      <c r="A1639" s="31">
        <v>6038.4370720272918</v>
      </c>
      <c r="B1639" s="32">
        <v>55.908039000000009</v>
      </c>
      <c r="C1639" s="32">
        <v>10733.378175834807</v>
      </c>
      <c r="D1639" s="32">
        <f>C1639/Table1[[#This Row],[Std. Price ($)]]</f>
        <v>191.98273392910104</v>
      </c>
      <c r="E1639" s="28">
        <v>74</v>
      </c>
      <c r="F1639" s="28">
        <f>Table1[[#This Row],[APU
(units)]]*(1+Table1[[#This Row],[APU Trend]])^0</f>
        <v>74</v>
      </c>
      <c r="G1639" s="28">
        <f>Table1[[#This Row],[APU
(units)]]*(1+Table1[[#This Row],[APU Trend]])^1</f>
        <v>162.80000000000001</v>
      </c>
      <c r="H1639" s="28">
        <f>Table1[[#This Row],[APU
(units)]]*(1+Table1[[#This Row],[APU Trend]])^2</f>
        <v>358.16000000000008</v>
      </c>
      <c r="I1639" s="55">
        <f>Table1[[#This Row],[APU
(units)]]*(1+Table1[[#This Row],[APU Trend]])^3</f>
        <v>787.95200000000023</v>
      </c>
      <c r="J1639" s="55">
        <f>Table1[[#This Row],[APU
(units)]]*(1+Table1[[#This Row],[APU Trend]])^4</f>
        <v>1733.4944000000005</v>
      </c>
      <c r="K1639" s="55">
        <f>Table1[[#This Row],[APU
(units)]]*(1+Table1[[#This Row],[APU Trend]])^5</f>
        <v>3813.6876800000014</v>
      </c>
      <c r="L1639" s="55">
        <f>Table1[[#This Row],[APU
(units)]]*(1+Table1[[#This Row],[APU Trend]])^6</f>
        <v>8390.1128960000042</v>
      </c>
      <c r="M1639" s="55">
        <f>Table1[[#This Row],[APU
(units)]]*(1+Table1[[#This Row],[APU Trend]])^7</f>
        <v>18458.24837120001</v>
      </c>
      <c r="N1639" s="55">
        <f>Table1[[#This Row],[APU
(units)]]*(1+Table1[[#This Row],[APU Trend]])^8</f>
        <v>40608.146416640018</v>
      </c>
      <c r="O1639" s="55">
        <f>Table1[[#This Row],[APU
(units)]]*(1+Table1[[#This Row],[APU Trend]])^9</f>
        <v>89337.922116608053</v>
      </c>
      <c r="P1639" s="55">
        <f>Table1[[#This Row],[APU
(units)]]*(1+Table1[[#This Row],[APU Trend]])^10</f>
        <v>196543.42865653776</v>
      </c>
      <c r="Q1639" s="55">
        <f>Table1[[#This Row],[APU
(units)]]*(1+Table1[[#This Row],[APU Trend]])^11</f>
        <v>432395.54304438311</v>
      </c>
      <c r="R1639" s="55">
        <f>SUM(Table1[[#This Row],[Oct]:[September]])</f>
        <v>792663.49558136892</v>
      </c>
      <c r="S1639" s="55">
        <f>Table1[[#This Row],[On-Hand Stock ($)]]*Table1[[#This Row],[APU Trend]]</f>
        <v>12880.053811001768</v>
      </c>
      <c r="T1639" s="87">
        <v>1.2</v>
      </c>
      <c r="U1639" s="87" t="b">
        <f>IF(AND(Table1[[#This Row],[INVENTROY SIZING]]&lt;0,Table1[[#This Row],[Lead Time (days)]]&lt;30),TRUE,FALSE)</f>
        <v>0</v>
      </c>
      <c r="V1639" s="28">
        <v>1</v>
      </c>
      <c r="W1639" s="28">
        <f>1.65+SQRT((30)*Table1[[#This Row],[Demand variability (COV)]])+(V1639*Table1[[#This Row],[APU
(units)]])^2</f>
        <v>5484.4027772064537</v>
      </c>
      <c r="X1639" s="28">
        <f>(Table1[[#This Row],[INVENTORY IN UNITS ON HAND]]-W1639)*Table1[[#This Row],[Std. Price ($)]]</f>
        <v>-295888.82618393196</v>
      </c>
      <c r="Y1639" s="28">
        <v>1.52</v>
      </c>
      <c r="Z1639" s="28">
        <v>44</v>
      </c>
    </row>
    <row r="1640" spans="1:26" x14ac:dyDescent="0.15">
      <c r="A1640" s="31">
        <v>58786.997466267509</v>
      </c>
      <c r="B1640" s="32">
        <v>29.473895000000002</v>
      </c>
      <c r="C1640" s="32">
        <v>1164.9431836470999</v>
      </c>
      <c r="D1640" s="32">
        <f>C1640/Table1[[#This Row],[Std. Price ($)]]</f>
        <v>39.524575345304712</v>
      </c>
      <c r="E1640" s="28">
        <v>34</v>
      </c>
      <c r="F1640" s="28">
        <f>Table1[[#This Row],[APU
(units)]]*(1+Table1[[#This Row],[APU Trend]])^0</f>
        <v>34</v>
      </c>
      <c r="G1640" s="28">
        <f>Table1[[#This Row],[APU
(units)]]*(1+Table1[[#This Row],[APU Trend]])^1</f>
        <v>74.800000000000011</v>
      </c>
      <c r="H1640" s="28">
        <f>Table1[[#This Row],[APU
(units)]]*(1+Table1[[#This Row],[APU Trend]])^2</f>
        <v>164.56000000000003</v>
      </c>
      <c r="I1640" s="55">
        <f>Table1[[#This Row],[APU
(units)]]*(1+Table1[[#This Row],[APU Trend]])^3</f>
        <v>362.0320000000001</v>
      </c>
      <c r="J1640" s="55">
        <f>Table1[[#This Row],[APU
(units)]]*(1+Table1[[#This Row],[APU Trend]])^4</f>
        <v>796.47040000000027</v>
      </c>
      <c r="K1640" s="55">
        <f>Table1[[#This Row],[APU
(units)]]*(1+Table1[[#This Row],[APU Trend]])^5</f>
        <v>1752.2348800000007</v>
      </c>
      <c r="L1640" s="55">
        <f>Table1[[#This Row],[APU
(units)]]*(1+Table1[[#This Row],[APU Trend]])^6</f>
        <v>3854.9167360000019</v>
      </c>
      <c r="M1640" s="55">
        <f>Table1[[#This Row],[APU
(units)]]*(1+Table1[[#This Row],[APU Trend]])^7</f>
        <v>8480.8168192000048</v>
      </c>
      <c r="N1640" s="55">
        <f>Table1[[#This Row],[APU
(units)]]*(1+Table1[[#This Row],[APU Trend]])^8</f>
        <v>18657.797002240011</v>
      </c>
      <c r="O1640" s="55">
        <f>Table1[[#This Row],[APU
(units)]]*(1+Table1[[#This Row],[APU Trend]])^9</f>
        <v>41047.153404928024</v>
      </c>
      <c r="P1640" s="55">
        <f>Table1[[#This Row],[APU
(units)]]*(1+Table1[[#This Row],[APU Trend]])^10</f>
        <v>90303.737490841668</v>
      </c>
      <c r="Q1640" s="55">
        <f>Table1[[#This Row],[APU
(units)]]*(1+Table1[[#This Row],[APU Trend]])^11</f>
        <v>198668.22247985168</v>
      </c>
      <c r="R1640" s="55">
        <f>SUM(Table1[[#This Row],[Oct]:[September]])</f>
        <v>364196.74121306138</v>
      </c>
      <c r="S1640" s="55">
        <f>Table1[[#This Row],[On-Hand Stock ($)]]*Table1[[#This Row],[APU Trend]]</f>
        <v>1397.9318203765199</v>
      </c>
      <c r="T1640" s="87">
        <v>1.2</v>
      </c>
      <c r="U1640" s="87" t="b">
        <f>IF(AND(Table1[[#This Row],[INVENTROY SIZING]]&lt;0,Table1[[#This Row],[Lead Time (days)]]&lt;30),TRUE,FALSE)</f>
        <v>0</v>
      </c>
      <c r="V1640" s="28">
        <v>1</v>
      </c>
      <c r="W1640" s="28">
        <f>1.65+SQRT((30)*Table1[[#This Row],[Demand variability (COV)]])+(V1640*Table1[[#This Row],[APU
(units)]])^2</f>
        <v>1162.6098387070549</v>
      </c>
      <c r="X1640" s="28">
        <f>(Table1[[#This Row],[INVENTORY IN UNITS ON HAND]]-W1640)*Table1[[#This Row],[Std. Price ($)]]</f>
        <v>-33101.697128371568</v>
      </c>
      <c r="Y1640" s="28">
        <v>0.82</v>
      </c>
      <c r="Z1640" s="28">
        <v>30</v>
      </c>
    </row>
    <row r="1641" spans="1:26" x14ac:dyDescent="0.15">
      <c r="A1641" s="31">
        <v>64638.53689229767</v>
      </c>
      <c r="B1641" s="32">
        <v>26.352304000000004</v>
      </c>
      <c r="C1641" s="32">
        <v>1092.0691157505487</v>
      </c>
      <c r="D1641" s="32">
        <f>C1641/Table1[[#This Row],[Std. Price ($)]]</f>
        <v>41.441124683084581</v>
      </c>
      <c r="E1641" s="28">
        <v>34</v>
      </c>
      <c r="F1641" s="28">
        <f>Table1[[#This Row],[APU
(units)]]*(1+Table1[[#This Row],[APU Trend]])^0</f>
        <v>34</v>
      </c>
      <c r="G1641" s="28">
        <f>Table1[[#This Row],[APU
(units)]]*(1+Table1[[#This Row],[APU Trend]])^1</f>
        <v>20.399999999999999</v>
      </c>
      <c r="H1641" s="28">
        <f>Table1[[#This Row],[APU
(units)]]*(1+Table1[[#This Row],[APU Trend]])^2</f>
        <v>12.24</v>
      </c>
      <c r="I1641" s="55">
        <f>Table1[[#This Row],[APU
(units)]]*(1+Table1[[#This Row],[APU Trend]])^3</f>
        <v>7.3440000000000003</v>
      </c>
      <c r="J1641" s="55">
        <f>Table1[[#This Row],[APU
(units)]]*(1+Table1[[#This Row],[APU Trend]])^4</f>
        <v>4.4063999999999997</v>
      </c>
      <c r="K1641" s="55">
        <f>Table1[[#This Row],[APU
(units)]]*(1+Table1[[#This Row],[APU Trend]])^5</f>
        <v>2.64384</v>
      </c>
      <c r="L1641" s="55">
        <f>Table1[[#This Row],[APU
(units)]]*(1+Table1[[#This Row],[APU Trend]])^6</f>
        <v>1.5863039999999999</v>
      </c>
      <c r="M1641" s="55">
        <f>Table1[[#This Row],[APU
(units)]]*(1+Table1[[#This Row],[APU Trend]])^7</f>
        <v>0.95178239999999992</v>
      </c>
      <c r="N1641" s="55">
        <f>Table1[[#This Row],[APU
(units)]]*(1+Table1[[#This Row],[APU Trend]])^8</f>
        <v>0.57106943999999993</v>
      </c>
      <c r="O1641" s="55">
        <f>Table1[[#This Row],[APU
(units)]]*(1+Table1[[#This Row],[APU Trend]])^9</f>
        <v>0.34264166399999996</v>
      </c>
      <c r="P1641" s="55">
        <f>Table1[[#This Row],[APU
(units)]]*(1+Table1[[#This Row],[APU Trend]])^10</f>
        <v>0.20558499839999997</v>
      </c>
      <c r="Q1641" s="55">
        <f>Table1[[#This Row],[APU
(units)]]*(1+Table1[[#This Row],[APU Trend]])^11</f>
        <v>0.12335099903999998</v>
      </c>
      <c r="R1641" s="55">
        <f>SUM(Table1[[#This Row],[Oct]:[September]])</f>
        <v>84.814973501439994</v>
      </c>
      <c r="S1641" s="55">
        <f>Table1[[#This Row],[On-Hand Stock ($)]]*Table1[[#This Row],[APU Trend]]</f>
        <v>-436.8276463002195</v>
      </c>
      <c r="T1641" s="87">
        <v>-0.4</v>
      </c>
      <c r="U1641" s="87" t="b">
        <f>IF(AND(Table1[[#This Row],[INVENTROY SIZING]]&lt;0,Table1[[#This Row],[Lead Time (days)]]&lt;30),TRUE,FALSE)</f>
        <v>0</v>
      </c>
      <c r="V1641" s="28">
        <v>0.75</v>
      </c>
      <c r="W1641" s="28">
        <f>1.65+SQRT((30)*Table1[[#This Row],[Demand variability (COV)]])+(V1641*Table1[[#This Row],[APU
(units)]])^2</f>
        <v>656.85983870705491</v>
      </c>
      <c r="X1641" s="28">
        <f>(Table1[[#This Row],[INVENTORY IN UNITS ON HAND]]-W1641)*Table1[[#This Row],[Std. Price ($)]]</f>
        <v>-16217.701039248732</v>
      </c>
      <c r="Y1641" s="28">
        <v>0.82</v>
      </c>
      <c r="Z1641" s="28">
        <v>30</v>
      </c>
    </row>
    <row r="1642" spans="1:26" x14ac:dyDescent="0.15">
      <c r="A1642" s="31">
        <v>69829.514547343613</v>
      </c>
      <c r="B1642" s="32">
        <v>22.412313000000001</v>
      </c>
      <c r="C1642" s="32">
        <v>1106.8992848421128</v>
      </c>
      <c r="D1642" s="32">
        <f>C1642/Table1[[#This Row],[Std. Price ($)]]</f>
        <v>49.387998679213197</v>
      </c>
      <c r="E1642" s="28">
        <v>34</v>
      </c>
      <c r="F1642" s="28">
        <f>Table1[[#This Row],[APU
(units)]]*(1+Table1[[#This Row],[APU Trend]])^0</f>
        <v>34</v>
      </c>
      <c r="G1642" s="28">
        <f>Table1[[#This Row],[APU
(units)]]*(1+Table1[[#This Row],[APU Trend]])^1</f>
        <v>51</v>
      </c>
      <c r="H1642" s="28">
        <f>Table1[[#This Row],[APU
(units)]]*(1+Table1[[#This Row],[APU Trend]])^2</f>
        <v>76.5</v>
      </c>
      <c r="I1642" s="55">
        <f>Table1[[#This Row],[APU
(units)]]*(1+Table1[[#This Row],[APU Trend]])^3</f>
        <v>114.75</v>
      </c>
      <c r="J1642" s="55">
        <f>Table1[[#This Row],[APU
(units)]]*(1+Table1[[#This Row],[APU Trend]])^4</f>
        <v>172.125</v>
      </c>
      <c r="K1642" s="55">
        <f>Table1[[#This Row],[APU
(units)]]*(1+Table1[[#This Row],[APU Trend]])^5</f>
        <v>258.1875</v>
      </c>
      <c r="L1642" s="55">
        <f>Table1[[#This Row],[APU
(units)]]*(1+Table1[[#This Row],[APU Trend]])^6</f>
        <v>387.28125</v>
      </c>
      <c r="M1642" s="55">
        <f>Table1[[#This Row],[APU
(units)]]*(1+Table1[[#This Row],[APU Trend]])^7</f>
        <v>580.921875</v>
      </c>
      <c r="N1642" s="55">
        <f>Table1[[#This Row],[APU
(units)]]*(1+Table1[[#This Row],[APU Trend]])^8</f>
        <v>871.3828125</v>
      </c>
      <c r="O1642" s="55">
        <f>Table1[[#This Row],[APU
(units)]]*(1+Table1[[#This Row],[APU Trend]])^9</f>
        <v>1307.07421875</v>
      </c>
      <c r="P1642" s="55">
        <f>Table1[[#This Row],[APU
(units)]]*(1+Table1[[#This Row],[APU Trend]])^10</f>
        <v>1960.611328125</v>
      </c>
      <c r="Q1642" s="55">
        <f>Table1[[#This Row],[APU
(units)]]*(1+Table1[[#This Row],[APU Trend]])^11</f>
        <v>2940.9169921875</v>
      </c>
      <c r="R1642" s="55">
        <f>SUM(Table1[[#This Row],[Oct]:[September]])</f>
        <v>8754.7509765625</v>
      </c>
      <c r="S1642" s="55">
        <f>Table1[[#This Row],[On-Hand Stock ($)]]*Table1[[#This Row],[APU Trend]]</f>
        <v>553.44964242105641</v>
      </c>
      <c r="T1642" s="87">
        <v>0.5</v>
      </c>
      <c r="U1642" s="87" t="b">
        <f>IF(AND(Table1[[#This Row],[INVENTROY SIZING]]&lt;0,Table1[[#This Row],[Lead Time (days)]]&lt;30),TRUE,FALSE)</f>
        <v>0</v>
      </c>
      <c r="V1642" s="28">
        <v>1</v>
      </c>
      <c r="W1642" s="28">
        <f>1.65+SQRT((30)*Table1[[#This Row],[Demand variability (COV)]])+(V1642*Table1[[#This Row],[APU
(units)]])^2</f>
        <v>1162.6098387070549</v>
      </c>
      <c r="X1642" s="28">
        <f>(Table1[[#This Row],[INVENTORY IN UNITS ON HAND]]-W1642)*Table1[[#This Row],[Std. Price ($)]]</f>
        <v>-24949.876317139915</v>
      </c>
      <c r="Y1642" s="28">
        <v>0.82</v>
      </c>
      <c r="Z1642" s="28">
        <v>37</v>
      </c>
    </row>
    <row r="1643" spans="1:26" x14ac:dyDescent="0.15">
      <c r="A1643" s="31">
        <v>65187.641517148084</v>
      </c>
      <c r="B1643" s="32">
        <v>24.516756000000004</v>
      </c>
      <c r="C1643" s="32">
        <v>1019.3885282194666</v>
      </c>
      <c r="D1643" s="32">
        <f>C1643/Table1[[#This Row],[Std. Price ($)]]</f>
        <v>41.579258210974828</v>
      </c>
      <c r="E1643" s="28">
        <v>34</v>
      </c>
      <c r="F1643" s="28">
        <f>Table1[[#This Row],[APU
(units)]]*(1+Table1[[#This Row],[APU Trend]])^0</f>
        <v>34</v>
      </c>
      <c r="G1643" s="28">
        <f>Table1[[#This Row],[APU
(units)]]*(1+Table1[[#This Row],[APU Trend]])^1</f>
        <v>74.800000000000011</v>
      </c>
      <c r="H1643" s="28">
        <f>Table1[[#This Row],[APU
(units)]]*(1+Table1[[#This Row],[APU Trend]])^2</f>
        <v>164.56000000000003</v>
      </c>
      <c r="I1643" s="55">
        <f>Table1[[#This Row],[APU
(units)]]*(1+Table1[[#This Row],[APU Trend]])^3</f>
        <v>362.0320000000001</v>
      </c>
      <c r="J1643" s="55">
        <f>Table1[[#This Row],[APU
(units)]]*(1+Table1[[#This Row],[APU Trend]])^4</f>
        <v>796.47040000000027</v>
      </c>
      <c r="K1643" s="55">
        <f>Table1[[#This Row],[APU
(units)]]*(1+Table1[[#This Row],[APU Trend]])^5</f>
        <v>1752.2348800000007</v>
      </c>
      <c r="L1643" s="55">
        <f>Table1[[#This Row],[APU
(units)]]*(1+Table1[[#This Row],[APU Trend]])^6</f>
        <v>3854.9167360000019</v>
      </c>
      <c r="M1643" s="55">
        <f>Table1[[#This Row],[APU
(units)]]*(1+Table1[[#This Row],[APU Trend]])^7</f>
        <v>8480.8168192000048</v>
      </c>
      <c r="N1643" s="55">
        <f>Table1[[#This Row],[APU
(units)]]*(1+Table1[[#This Row],[APU Trend]])^8</f>
        <v>18657.797002240011</v>
      </c>
      <c r="O1643" s="55">
        <f>Table1[[#This Row],[APU
(units)]]*(1+Table1[[#This Row],[APU Trend]])^9</f>
        <v>41047.153404928024</v>
      </c>
      <c r="P1643" s="55">
        <f>Table1[[#This Row],[APU
(units)]]*(1+Table1[[#This Row],[APU Trend]])^10</f>
        <v>90303.737490841668</v>
      </c>
      <c r="Q1643" s="55">
        <f>Table1[[#This Row],[APU
(units)]]*(1+Table1[[#This Row],[APU Trend]])^11</f>
        <v>198668.22247985168</v>
      </c>
      <c r="R1643" s="55">
        <f>SUM(Table1[[#This Row],[Oct]:[September]])</f>
        <v>364196.74121306138</v>
      </c>
      <c r="S1643" s="55">
        <f>Table1[[#This Row],[On-Hand Stock ($)]]*Table1[[#This Row],[APU Trend]]</f>
        <v>1223.26623386336</v>
      </c>
      <c r="T1643" s="87">
        <v>1.2</v>
      </c>
      <c r="U1643" s="87" t="b">
        <f>IF(AND(Table1[[#This Row],[INVENTROY SIZING]]&lt;0,Table1[[#This Row],[Lead Time (days)]]&lt;30),TRUE,FALSE)</f>
        <v>0</v>
      </c>
      <c r="V1643" s="28">
        <v>0.75</v>
      </c>
      <c r="W1643" s="28">
        <f>1.65+SQRT((30)*Table1[[#This Row],[Demand variability (COV)]])+(V1643*Table1[[#This Row],[APU
(units)]])^2</f>
        <v>656.85983870705491</v>
      </c>
      <c r="X1643" s="28">
        <f>(Table1[[#This Row],[INVENTORY IN UNITS ON HAND]]-W1643)*Table1[[#This Row],[Std. Price ($)]]</f>
        <v>-15084.683863560758</v>
      </c>
      <c r="Y1643" s="28">
        <v>0.82</v>
      </c>
      <c r="Z1643" s="28">
        <v>30</v>
      </c>
    </row>
    <row r="1644" spans="1:26" x14ac:dyDescent="0.15">
      <c r="A1644" s="31">
        <v>40051.270235325799</v>
      </c>
      <c r="B1644" s="32">
        <v>29.473895000000002</v>
      </c>
      <c r="C1644" s="32">
        <v>1164.9431836470999</v>
      </c>
      <c r="D1644" s="32">
        <f>C1644/Table1[[#This Row],[Std. Price ($)]]</f>
        <v>39.524575345304712</v>
      </c>
      <c r="E1644" s="28">
        <v>34</v>
      </c>
      <c r="F1644" s="28">
        <f>Table1[[#This Row],[APU
(units)]]*(1+Table1[[#This Row],[APU Trend]])^0</f>
        <v>34</v>
      </c>
      <c r="G1644" s="28">
        <f>Table1[[#This Row],[APU
(units)]]*(1+Table1[[#This Row],[APU Trend]])^1</f>
        <v>27.200000000000003</v>
      </c>
      <c r="H1644" s="28">
        <f>Table1[[#This Row],[APU
(units)]]*(1+Table1[[#This Row],[APU Trend]])^2</f>
        <v>21.760000000000005</v>
      </c>
      <c r="I1644" s="55">
        <f>Table1[[#This Row],[APU
(units)]]*(1+Table1[[#This Row],[APU Trend]])^3</f>
        <v>17.408000000000005</v>
      </c>
      <c r="J1644" s="55">
        <f>Table1[[#This Row],[APU
(units)]]*(1+Table1[[#This Row],[APU Trend]])^4</f>
        <v>13.926400000000006</v>
      </c>
      <c r="K1644" s="55">
        <f>Table1[[#This Row],[APU
(units)]]*(1+Table1[[#This Row],[APU Trend]])^5</f>
        <v>11.141120000000006</v>
      </c>
      <c r="L1644" s="55">
        <f>Table1[[#This Row],[APU
(units)]]*(1+Table1[[#This Row],[APU Trend]])^6</f>
        <v>8.9128960000000053</v>
      </c>
      <c r="M1644" s="55">
        <f>Table1[[#This Row],[APU
(units)]]*(1+Table1[[#This Row],[APU Trend]])^7</f>
        <v>7.1303168000000055</v>
      </c>
      <c r="N1644" s="55">
        <f>Table1[[#This Row],[APU
(units)]]*(1+Table1[[#This Row],[APU Trend]])^8</f>
        <v>5.7042534400000049</v>
      </c>
      <c r="O1644" s="55">
        <f>Table1[[#This Row],[APU
(units)]]*(1+Table1[[#This Row],[APU Trend]])^9</f>
        <v>4.5634027520000044</v>
      </c>
      <c r="P1644" s="55">
        <f>Table1[[#This Row],[APU
(units)]]*(1+Table1[[#This Row],[APU Trend]])^10</f>
        <v>3.6507222016000038</v>
      </c>
      <c r="Q1644" s="55">
        <f>Table1[[#This Row],[APU
(units)]]*(1+Table1[[#This Row],[APU Trend]])^11</f>
        <v>2.9205777612800032</v>
      </c>
      <c r="R1644" s="55">
        <f>SUM(Table1[[#This Row],[Oct]:[September]])</f>
        <v>158.31768895488003</v>
      </c>
      <c r="S1644" s="55">
        <f>Table1[[#This Row],[On-Hand Stock ($)]]*Table1[[#This Row],[APU Trend]]</f>
        <v>-232.98863672941999</v>
      </c>
      <c r="T1644" s="87">
        <v>-0.2</v>
      </c>
      <c r="U1644" s="87" t="b">
        <f>IF(AND(Table1[[#This Row],[INVENTROY SIZING]]&lt;0,Table1[[#This Row],[Lead Time (days)]]&lt;30),TRUE,FALSE)</f>
        <v>0</v>
      </c>
      <c r="V1644" s="28">
        <v>1</v>
      </c>
      <c r="W1644" s="28">
        <f>1.65+SQRT((30)*Table1[[#This Row],[Demand variability (COV)]])+(V1644*Table1[[#This Row],[APU
(units)]])^2</f>
        <v>1162.6098387070549</v>
      </c>
      <c r="X1644" s="28">
        <f>(Table1[[#This Row],[INVENTORY IN UNITS ON HAND]]-W1644)*Table1[[#This Row],[Std. Price ($)]]</f>
        <v>-33101.697128371568</v>
      </c>
      <c r="Y1644" s="28">
        <v>0.82</v>
      </c>
      <c r="Z1644" s="28">
        <v>30</v>
      </c>
    </row>
    <row r="1645" spans="1:26" x14ac:dyDescent="0.15">
      <c r="A1645" s="31">
        <v>85361.352775510051</v>
      </c>
      <c r="B1645" s="32">
        <v>21.816058000000002</v>
      </c>
      <c r="C1645" s="32">
        <v>874.90276042884</v>
      </c>
      <c r="D1645" s="32">
        <f>C1645/Table1[[#This Row],[Std. Price ($)]]</f>
        <v>40.103613605576221</v>
      </c>
      <c r="E1645" s="28">
        <v>34</v>
      </c>
      <c r="F1645" s="28">
        <f>Table1[[#This Row],[APU
(units)]]*(1+Table1[[#This Row],[APU Trend]])^0</f>
        <v>34</v>
      </c>
      <c r="G1645" s="28">
        <f>Table1[[#This Row],[APU
(units)]]*(1+Table1[[#This Row],[APU Trend]])^1</f>
        <v>30.6</v>
      </c>
      <c r="H1645" s="28">
        <f>Table1[[#This Row],[APU
(units)]]*(1+Table1[[#This Row],[APU Trend]])^2</f>
        <v>27.540000000000003</v>
      </c>
      <c r="I1645" s="55">
        <f>Table1[[#This Row],[APU
(units)]]*(1+Table1[[#This Row],[APU Trend]])^3</f>
        <v>24.786000000000001</v>
      </c>
      <c r="J1645" s="55">
        <f>Table1[[#This Row],[APU
(units)]]*(1+Table1[[#This Row],[APU Trend]])^4</f>
        <v>22.307400000000005</v>
      </c>
      <c r="K1645" s="55">
        <f>Table1[[#This Row],[APU
(units)]]*(1+Table1[[#This Row],[APU Trend]])^5</f>
        <v>20.076660000000007</v>
      </c>
      <c r="L1645" s="55">
        <f>Table1[[#This Row],[APU
(units)]]*(1+Table1[[#This Row],[APU Trend]])^6</f>
        <v>18.068994000000007</v>
      </c>
      <c r="M1645" s="55">
        <f>Table1[[#This Row],[APU
(units)]]*(1+Table1[[#This Row],[APU Trend]])^7</f>
        <v>16.262094600000005</v>
      </c>
      <c r="N1645" s="55">
        <f>Table1[[#This Row],[APU
(units)]]*(1+Table1[[#This Row],[APU Trend]])^8</f>
        <v>14.635885140000005</v>
      </c>
      <c r="O1645" s="55">
        <f>Table1[[#This Row],[APU
(units)]]*(1+Table1[[#This Row],[APU Trend]])^9</f>
        <v>13.172296626000005</v>
      </c>
      <c r="P1645" s="55">
        <f>Table1[[#This Row],[APU
(units)]]*(1+Table1[[#This Row],[APU Trend]])^10</f>
        <v>11.855066963400006</v>
      </c>
      <c r="Q1645" s="55">
        <f>Table1[[#This Row],[APU
(units)]]*(1+Table1[[#This Row],[APU Trend]])^11</f>
        <v>10.669560267060007</v>
      </c>
      <c r="R1645" s="55">
        <f>SUM(Table1[[#This Row],[Oct]:[September]])</f>
        <v>243.97395759646005</v>
      </c>
      <c r="S1645" s="55">
        <f>Table1[[#This Row],[On-Hand Stock ($)]]*Table1[[#This Row],[APU Trend]]</f>
        <v>-87.490276042884005</v>
      </c>
      <c r="T1645" s="87">
        <v>-0.1</v>
      </c>
      <c r="U1645" s="87" t="b">
        <f>IF(AND(Table1[[#This Row],[INVENTROY SIZING]]&lt;0,Table1[[#This Row],[Lead Time (days)]]&lt;30),TRUE,FALSE)</f>
        <v>0</v>
      </c>
      <c r="V1645" s="28">
        <v>1</v>
      </c>
      <c r="W1645" s="28">
        <f>1.65+SQRT((30)*Table1[[#This Row],[Demand variability (COV)]])+(V1645*Table1[[#This Row],[APU
(units)]])^2</f>
        <v>1162.6098387070549</v>
      </c>
      <c r="X1645" s="28">
        <f>(Table1[[#This Row],[INVENTORY IN UNITS ON HAND]]-W1645)*Table1[[#This Row],[Std. Price ($)]]</f>
        <v>-24488.660912174917</v>
      </c>
      <c r="Y1645" s="28">
        <v>0.82</v>
      </c>
      <c r="Z1645" s="28">
        <v>30</v>
      </c>
    </row>
    <row r="1646" spans="1:26" x14ac:dyDescent="0.15">
      <c r="A1646" s="31">
        <v>37091.966535578635</v>
      </c>
      <c r="B1646" s="32">
        <v>9.0724920000000004</v>
      </c>
      <c r="C1646" s="32">
        <v>102.02372416690669</v>
      </c>
      <c r="D1646" s="32">
        <f>C1646/Table1[[#This Row],[Std. Price ($)]]</f>
        <v>11.245391472035102</v>
      </c>
      <c r="E1646" s="28">
        <v>10</v>
      </c>
      <c r="F1646" s="28">
        <f>Table1[[#This Row],[APU
(units)]]*(1+Table1[[#This Row],[APU Trend]])^0</f>
        <v>10</v>
      </c>
      <c r="G1646" s="28">
        <f>Table1[[#This Row],[APU
(units)]]*(1+Table1[[#This Row],[APU Trend]])^1</f>
        <v>22</v>
      </c>
      <c r="H1646" s="28">
        <f>Table1[[#This Row],[APU
(units)]]*(1+Table1[[#This Row],[APU Trend]])^2</f>
        <v>48.400000000000006</v>
      </c>
      <c r="I1646" s="55">
        <f>Table1[[#This Row],[APU
(units)]]*(1+Table1[[#This Row],[APU Trend]])^3</f>
        <v>106.48000000000003</v>
      </c>
      <c r="J1646" s="55">
        <f>Table1[[#This Row],[APU
(units)]]*(1+Table1[[#This Row],[APU Trend]])^4</f>
        <v>234.25600000000006</v>
      </c>
      <c r="K1646" s="55">
        <f>Table1[[#This Row],[APU
(units)]]*(1+Table1[[#This Row],[APU Trend]])^5</f>
        <v>515.36320000000023</v>
      </c>
      <c r="L1646" s="55">
        <f>Table1[[#This Row],[APU
(units)]]*(1+Table1[[#This Row],[APU Trend]])^6</f>
        <v>1133.7990400000006</v>
      </c>
      <c r="M1646" s="55">
        <f>Table1[[#This Row],[APU
(units)]]*(1+Table1[[#This Row],[APU Trend]])^7</f>
        <v>2494.3578880000014</v>
      </c>
      <c r="N1646" s="55">
        <f>Table1[[#This Row],[APU
(units)]]*(1+Table1[[#This Row],[APU Trend]])^8</f>
        <v>5487.5873536000026</v>
      </c>
      <c r="O1646" s="55">
        <f>Table1[[#This Row],[APU
(units)]]*(1+Table1[[#This Row],[APU Trend]])^9</f>
        <v>12072.692177920007</v>
      </c>
      <c r="P1646" s="55">
        <f>Table1[[#This Row],[APU
(units)]]*(1+Table1[[#This Row],[APU Trend]])^10</f>
        <v>26559.922791424018</v>
      </c>
      <c r="Q1646" s="55">
        <f>Table1[[#This Row],[APU
(units)]]*(1+Table1[[#This Row],[APU Trend]])^11</f>
        <v>58431.83014113285</v>
      </c>
      <c r="R1646" s="55">
        <f>SUM(Table1[[#This Row],[Oct]:[September]])</f>
        <v>107116.68859207688</v>
      </c>
      <c r="S1646" s="55">
        <f>Table1[[#This Row],[On-Hand Stock ($)]]*Table1[[#This Row],[APU Trend]]</f>
        <v>122.42846900028802</v>
      </c>
      <c r="T1646" s="87">
        <v>1.2</v>
      </c>
      <c r="U1646" s="87" t="b">
        <f>IF(AND(Table1[[#This Row],[INVENTROY SIZING]]&lt;0,Table1[[#This Row],[Lead Time (days)]]&lt;30),TRUE,FALSE)</f>
        <v>0</v>
      </c>
      <c r="V1646" s="28">
        <v>1</v>
      </c>
      <c r="W1646" s="28">
        <f>1.65+SQRT((30)*Table1[[#This Row],[Demand variability (COV)]])+(V1646*Table1[[#This Row],[APU
(units)]])^2</f>
        <v>107.54915248150105</v>
      </c>
      <c r="X1646" s="28">
        <f>(Table1[[#This Row],[INVENTORY IN UNITS ON HAND]]-W1646)*Table1[[#This Row],[Std. Price ($)]]</f>
        <v>-873.71510132829178</v>
      </c>
      <c r="Y1646" s="28">
        <v>1.1599999999999999</v>
      </c>
      <c r="Z1646" s="28">
        <v>23</v>
      </c>
    </row>
    <row r="1647" spans="1:26" x14ac:dyDescent="0.15">
      <c r="A1647" s="31">
        <v>48685.61793384776</v>
      </c>
      <c r="B1647" s="32">
        <v>51.851140000000001</v>
      </c>
      <c r="C1647" s="32">
        <v>6846.3216537029621</v>
      </c>
      <c r="D1647" s="32">
        <f>C1647/Table1[[#This Row],[Std. Price ($)]]</f>
        <v>132.03801601474842</v>
      </c>
      <c r="E1647" s="28">
        <v>58</v>
      </c>
      <c r="F1647" s="28">
        <f>Table1[[#This Row],[APU
(units)]]*(1+Table1[[#This Row],[APU Trend]])^0</f>
        <v>58</v>
      </c>
      <c r="G1647" s="28">
        <f>Table1[[#This Row],[APU
(units)]]*(1+Table1[[#This Row],[APU Trend]])^1</f>
        <v>34.799999999999997</v>
      </c>
      <c r="H1647" s="28">
        <f>Table1[[#This Row],[APU
(units)]]*(1+Table1[[#This Row],[APU Trend]])^2</f>
        <v>20.88</v>
      </c>
      <c r="I1647" s="55">
        <f>Table1[[#This Row],[APU
(units)]]*(1+Table1[[#This Row],[APU Trend]])^3</f>
        <v>12.528</v>
      </c>
      <c r="J1647" s="55">
        <f>Table1[[#This Row],[APU
(units)]]*(1+Table1[[#This Row],[APU Trend]])^4</f>
        <v>7.5167999999999999</v>
      </c>
      <c r="K1647" s="55">
        <f>Table1[[#This Row],[APU
(units)]]*(1+Table1[[#This Row],[APU Trend]])^5</f>
        <v>4.5100799999999994</v>
      </c>
      <c r="L1647" s="55">
        <f>Table1[[#This Row],[APU
(units)]]*(1+Table1[[#This Row],[APU Trend]])^6</f>
        <v>2.7060479999999996</v>
      </c>
      <c r="M1647" s="55">
        <f>Table1[[#This Row],[APU
(units)]]*(1+Table1[[#This Row],[APU Trend]])^7</f>
        <v>1.6236287999999999</v>
      </c>
      <c r="N1647" s="55">
        <f>Table1[[#This Row],[APU
(units)]]*(1+Table1[[#This Row],[APU Trend]])^8</f>
        <v>0.97417727999999981</v>
      </c>
      <c r="O1647" s="55">
        <f>Table1[[#This Row],[APU
(units)]]*(1+Table1[[#This Row],[APU Trend]])^9</f>
        <v>0.58450636799999989</v>
      </c>
      <c r="P1647" s="55">
        <f>Table1[[#This Row],[APU
(units)]]*(1+Table1[[#This Row],[APU Trend]])^10</f>
        <v>0.35070382079999995</v>
      </c>
      <c r="Q1647" s="55">
        <f>Table1[[#This Row],[APU
(units)]]*(1+Table1[[#This Row],[APU Trend]])^11</f>
        <v>0.21042229247999997</v>
      </c>
      <c r="R1647" s="55">
        <f>SUM(Table1[[#This Row],[Oct]:[September]])</f>
        <v>144.68436656127997</v>
      </c>
      <c r="S1647" s="55">
        <f>Table1[[#This Row],[On-Hand Stock ($)]]*Table1[[#This Row],[APU Trend]]</f>
        <v>-2738.5286614811848</v>
      </c>
      <c r="T1647" s="87">
        <v>-0.4</v>
      </c>
      <c r="U1647" s="87" t="b">
        <f>IF(AND(Table1[[#This Row],[INVENTROY SIZING]]&lt;0,Table1[[#This Row],[Lead Time (days)]]&lt;30),TRUE,FALSE)</f>
        <v>0</v>
      </c>
      <c r="V1647" s="28">
        <v>1</v>
      </c>
      <c r="W1647" s="28">
        <f>1.65+SQRT((30)*Table1[[#This Row],[Demand variability (COV)]])+(V1647*Table1[[#This Row],[APU
(units)]])^2</f>
        <v>3371.9666446789415</v>
      </c>
      <c r="X1647" s="28">
        <f>(Table1[[#This Row],[INVENTORY IN UNITS ON HAND]]-W1647)*Table1[[#This Row],[Std. Price ($)]]</f>
        <v>-167993.9929148751</v>
      </c>
      <c r="Y1647" s="28">
        <v>1.33</v>
      </c>
      <c r="Z1647" s="28">
        <v>44</v>
      </c>
    </row>
    <row r="1648" spans="1:26" x14ac:dyDescent="0.15">
      <c r="A1648" s="31">
        <v>6647.5297473158053</v>
      </c>
      <c r="B1648" s="32">
        <v>21.921284</v>
      </c>
      <c r="C1648" s="32">
        <v>1219.2171813440668</v>
      </c>
      <c r="D1648" s="32">
        <f>C1648/Table1[[#This Row],[Std. Price ($)]]</f>
        <v>55.617963863068731</v>
      </c>
      <c r="E1648" s="28">
        <v>50</v>
      </c>
      <c r="F1648" s="28">
        <f>Table1[[#This Row],[APU
(units)]]*(1+Table1[[#This Row],[APU Trend]])^0</f>
        <v>50</v>
      </c>
      <c r="G1648" s="28">
        <f>Table1[[#This Row],[APU
(units)]]*(1+Table1[[#This Row],[APU Trend]])^1</f>
        <v>20</v>
      </c>
      <c r="H1648" s="28">
        <f>Table1[[#This Row],[APU
(units)]]*(1+Table1[[#This Row],[APU Trend]])^2</f>
        <v>8.0000000000000018</v>
      </c>
      <c r="I1648" s="55">
        <f>Table1[[#This Row],[APU
(units)]]*(1+Table1[[#This Row],[APU Trend]])^3</f>
        <v>3.2000000000000006</v>
      </c>
      <c r="J1648" s="55">
        <f>Table1[[#This Row],[APU
(units)]]*(1+Table1[[#This Row],[APU Trend]])^4</f>
        <v>1.2800000000000007</v>
      </c>
      <c r="K1648" s="55">
        <f>Table1[[#This Row],[APU
(units)]]*(1+Table1[[#This Row],[APU Trend]])^5</f>
        <v>0.51200000000000034</v>
      </c>
      <c r="L1648" s="55">
        <f>Table1[[#This Row],[APU
(units)]]*(1+Table1[[#This Row],[APU Trend]])^6</f>
        <v>0.20480000000000012</v>
      </c>
      <c r="M1648" s="55">
        <f>Table1[[#This Row],[APU
(units)]]*(1+Table1[[#This Row],[APU Trend]])^7</f>
        <v>8.1920000000000062E-2</v>
      </c>
      <c r="N1648" s="55">
        <f>Table1[[#This Row],[APU
(units)]]*(1+Table1[[#This Row],[APU Trend]])^8</f>
        <v>3.2768000000000026E-2</v>
      </c>
      <c r="O1648" s="55">
        <f>Table1[[#This Row],[APU
(units)]]*(1+Table1[[#This Row],[APU Trend]])^9</f>
        <v>1.3107200000000012E-2</v>
      </c>
      <c r="P1648" s="55">
        <f>Table1[[#This Row],[APU
(units)]]*(1+Table1[[#This Row],[APU Trend]])^10</f>
        <v>5.2428800000000053E-3</v>
      </c>
      <c r="Q1648" s="55">
        <f>Table1[[#This Row],[APU
(units)]]*(1+Table1[[#This Row],[APU Trend]])^11</f>
        <v>2.0971520000000023E-3</v>
      </c>
      <c r="R1648" s="55">
        <f>SUM(Table1[[#This Row],[Oct]:[September]])</f>
        <v>83.331935232000006</v>
      </c>
      <c r="S1648" s="55">
        <f>Table1[[#This Row],[On-Hand Stock ($)]]*Table1[[#This Row],[APU Trend]]</f>
        <v>-731.53030880644008</v>
      </c>
      <c r="T1648" s="87">
        <v>-0.6</v>
      </c>
      <c r="U1648" s="87" t="b">
        <f>IF(AND(Table1[[#This Row],[INVENTROY SIZING]]&lt;0,Table1[[#This Row],[Lead Time (days)]]&lt;30),TRUE,FALSE)</f>
        <v>1</v>
      </c>
      <c r="V1648" s="28">
        <v>1</v>
      </c>
      <c r="W1648" s="28">
        <f>1.65+SQRT((30)*Table1[[#This Row],[Demand variability (COV)]])+(V1648*Table1[[#This Row],[APU
(units)]])^2</f>
        <v>2507.1817266743756</v>
      </c>
      <c r="X1648" s="28">
        <f>(Table1[[#This Row],[INVENTORY IN UNITS ON HAND]]-W1648)*Table1[[#This Row],[Std. Price ($)]]</f>
        <v>-53741.425488695291</v>
      </c>
      <c r="Y1648" s="28">
        <v>1.02</v>
      </c>
      <c r="Z1648" s="28">
        <v>23</v>
      </c>
    </row>
    <row r="1649" spans="1:26" x14ac:dyDescent="0.15">
      <c r="A1649" s="31">
        <v>95126.425023113756</v>
      </c>
      <c r="B1649" s="32">
        <v>641.46930100000009</v>
      </c>
      <c r="C1649" s="32">
        <v>17309.024072626824</v>
      </c>
      <c r="D1649" s="32">
        <f>C1649/Table1[[#This Row],[Std. Price ($)]]</f>
        <v>26.983402082755042</v>
      </c>
      <c r="E1649" s="28">
        <v>50</v>
      </c>
      <c r="F1649" s="28">
        <f>Table1[[#This Row],[APU
(units)]]*(1+Table1[[#This Row],[APU Trend]])^0</f>
        <v>50</v>
      </c>
      <c r="G1649" s="28">
        <f>Table1[[#This Row],[APU
(units)]]*(1+Table1[[#This Row],[APU Trend]])^1</f>
        <v>75</v>
      </c>
      <c r="H1649" s="28">
        <f>Table1[[#This Row],[APU
(units)]]*(1+Table1[[#This Row],[APU Trend]])^2</f>
        <v>112.5</v>
      </c>
      <c r="I1649" s="55">
        <f>Table1[[#This Row],[APU
(units)]]*(1+Table1[[#This Row],[APU Trend]])^3</f>
        <v>168.75</v>
      </c>
      <c r="J1649" s="55">
        <f>Table1[[#This Row],[APU
(units)]]*(1+Table1[[#This Row],[APU Trend]])^4</f>
        <v>253.125</v>
      </c>
      <c r="K1649" s="55">
        <f>Table1[[#This Row],[APU
(units)]]*(1+Table1[[#This Row],[APU Trend]])^5</f>
        <v>379.6875</v>
      </c>
      <c r="L1649" s="55">
        <f>Table1[[#This Row],[APU
(units)]]*(1+Table1[[#This Row],[APU Trend]])^6</f>
        <v>569.53125</v>
      </c>
      <c r="M1649" s="55">
        <f>Table1[[#This Row],[APU
(units)]]*(1+Table1[[#This Row],[APU Trend]])^7</f>
        <v>854.296875</v>
      </c>
      <c r="N1649" s="55">
        <f>Table1[[#This Row],[APU
(units)]]*(1+Table1[[#This Row],[APU Trend]])^8</f>
        <v>1281.4453125</v>
      </c>
      <c r="O1649" s="55">
        <f>Table1[[#This Row],[APU
(units)]]*(1+Table1[[#This Row],[APU Trend]])^9</f>
        <v>1922.16796875</v>
      </c>
      <c r="P1649" s="55">
        <f>Table1[[#This Row],[APU
(units)]]*(1+Table1[[#This Row],[APU Trend]])^10</f>
        <v>2883.251953125</v>
      </c>
      <c r="Q1649" s="55">
        <f>Table1[[#This Row],[APU
(units)]]*(1+Table1[[#This Row],[APU Trend]])^11</f>
        <v>4324.8779296875</v>
      </c>
      <c r="R1649" s="55">
        <f>SUM(Table1[[#This Row],[Oct]:[September]])</f>
        <v>12874.6337890625</v>
      </c>
      <c r="S1649" s="55">
        <f>Table1[[#This Row],[On-Hand Stock ($)]]*Table1[[#This Row],[APU Trend]]</f>
        <v>8654.512036313412</v>
      </c>
      <c r="T1649" s="87">
        <v>0.5</v>
      </c>
      <c r="U1649" s="87" t="b">
        <f>IF(AND(Table1[[#This Row],[INVENTROY SIZING]]&lt;0,Table1[[#This Row],[Lead Time (days)]]&lt;30),TRUE,FALSE)</f>
        <v>0</v>
      </c>
      <c r="V1649" s="28">
        <v>0.82</v>
      </c>
      <c r="W1649" s="28">
        <f>1.65+SQRT((30)*Table1[[#This Row],[Demand variability (COV)]])+(V1649*Table1[[#This Row],[APU
(units)]])^2</f>
        <v>1687.7293700396801</v>
      </c>
      <c r="X1649" s="28">
        <f>(Table1[[#This Row],[INVENTORY IN UNITS ON HAND]]-W1649)*Table1[[#This Row],[Std. Price ($)]]</f>
        <v>-1065317.5552038974</v>
      </c>
      <c r="Y1649" s="28">
        <v>0.86</v>
      </c>
      <c r="Z1649" s="28">
        <v>16</v>
      </c>
    </row>
    <row r="1650" spans="1:26" x14ac:dyDescent="0.15">
      <c r="A1650" s="31">
        <v>3316.9795875012674</v>
      </c>
      <c r="B1650" s="32">
        <v>183.54020299999999</v>
      </c>
      <c r="C1650" s="32">
        <v>3226.9509675658192</v>
      </c>
      <c r="D1650" s="32">
        <f>C1650/Table1[[#This Row],[Std. Price ($)]]</f>
        <v>17.581711880125901</v>
      </c>
      <c r="E1650" s="28">
        <v>26</v>
      </c>
      <c r="F1650" s="28">
        <f>Table1[[#This Row],[APU
(units)]]*(1+Table1[[#This Row],[APU Trend]])^0</f>
        <v>26</v>
      </c>
      <c r="G1650" s="28">
        <f>Table1[[#This Row],[APU
(units)]]*(1+Table1[[#This Row],[APU Trend]])^1</f>
        <v>65</v>
      </c>
      <c r="H1650" s="28">
        <f>Table1[[#This Row],[APU
(units)]]*(1+Table1[[#This Row],[APU Trend]])^2</f>
        <v>162.5</v>
      </c>
      <c r="I1650" s="55">
        <f>Table1[[#This Row],[APU
(units)]]*(1+Table1[[#This Row],[APU Trend]])^3</f>
        <v>406.25</v>
      </c>
      <c r="J1650" s="55">
        <f>Table1[[#This Row],[APU
(units)]]*(1+Table1[[#This Row],[APU Trend]])^4</f>
        <v>1015.625</v>
      </c>
      <c r="K1650" s="55">
        <f>Table1[[#This Row],[APU
(units)]]*(1+Table1[[#This Row],[APU Trend]])^5</f>
        <v>2539.0625</v>
      </c>
      <c r="L1650" s="55">
        <f>Table1[[#This Row],[APU
(units)]]*(1+Table1[[#This Row],[APU Trend]])^6</f>
        <v>6347.65625</v>
      </c>
      <c r="M1650" s="55">
        <f>Table1[[#This Row],[APU
(units)]]*(1+Table1[[#This Row],[APU Trend]])^7</f>
        <v>15869.140625</v>
      </c>
      <c r="N1650" s="55">
        <f>Table1[[#This Row],[APU
(units)]]*(1+Table1[[#This Row],[APU Trend]])^8</f>
        <v>39672.8515625</v>
      </c>
      <c r="O1650" s="55">
        <f>Table1[[#This Row],[APU
(units)]]*(1+Table1[[#This Row],[APU Trend]])^9</f>
        <v>99182.12890625</v>
      </c>
      <c r="P1650" s="55">
        <f>Table1[[#This Row],[APU
(units)]]*(1+Table1[[#This Row],[APU Trend]])^10</f>
        <v>247955.322265625</v>
      </c>
      <c r="Q1650" s="55">
        <f>Table1[[#This Row],[APU
(units)]]*(1+Table1[[#This Row],[APU Trend]])^11</f>
        <v>619888.3056640625</v>
      </c>
      <c r="R1650" s="55">
        <f>SUM(Table1[[#This Row],[Oct]:[September]])</f>
        <v>1033129.8427734375</v>
      </c>
      <c r="S1650" s="55">
        <f>Table1[[#This Row],[On-Hand Stock ($)]]*Table1[[#This Row],[APU Trend]]</f>
        <v>4840.4264513487287</v>
      </c>
      <c r="T1650" s="87">
        <v>1.5</v>
      </c>
      <c r="U1650" s="87" t="b">
        <f>IF(AND(Table1[[#This Row],[INVENTROY SIZING]]&lt;0,Table1[[#This Row],[Lead Time (days)]]&lt;30),TRUE,FALSE)</f>
        <v>0</v>
      </c>
      <c r="V1650" s="28">
        <v>0.82</v>
      </c>
      <c r="W1650" s="28">
        <f>1.65+SQRT((30)*Table1[[#This Row],[Demand variability (COV)]])+(V1650*Table1[[#This Row],[APU
(units)]])^2</f>
        <v>460.90408759575587</v>
      </c>
      <c r="X1650" s="28">
        <f>(Table1[[#This Row],[INVENTORY IN UNITS ON HAND]]-W1650)*Table1[[#This Row],[Std. Price ($)]]</f>
        <v>-81367.478833288988</v>
      </c>
      <c r="Y1650" s="28">
        <v>0.74</v>
      </c>
      <c r="Z1650" s="28">
        <v>23</v>
      </c>
    </row>
    <row r="1651" spans="1:26" x14ac:dyDescent="0.15">
      <c r="A1651" s="31">
        <v>17330.332727177189</v>
      </c>
      <c r="B1651" s="32">
        <v>5.8865950000000007</v>
      </c>
      <c r="C1651" s="32">
        <v>63.443771357438642</v>
      </c>
      <c r="D1651" s="32">
        <f>C1651/Table1[[#This Row],[Std. Price ($)]]</f>
        <v>10.777668814898703</v>
      </c>
      <c r="E1651" s="28">
        <v>26</v>
      </c>
      <c r="F1651" s="28">
        <f>Table1[[#This Row],[APU
(units)]]*(1+Table1[[#This Row],[APU Trend]])^0</f>
        <v>26</v>
      </c>
      <c r="G1651" s="28">
        <f>Table1[[#This Row],[APU
(units)]]*(1+Table1[[#This Row],[APU Trend]])^1</f>
        <v>46.800000000000004</v>
      </c>
      <c r="H1651" s="28">
        <f>Table1[[#This Row],[APU
(units)]]*(1+Table1[[#This Row],[APU Trend]])^2</f>
        <v>84.240000000000009</v>
      </c>
      <c r="I1651" s="55">
        <f>Table1[[#This Row],[APU
(units)]]*(1+Table1[[#This Row],[APU Trend]])^3</f>
        <v>151.63200000000001</v>
      </c>
      <c r="J1651" s="55">
        <f>Table1[[#This Row],[APU
(units)]]*(1+Table1[[#This Row],[APU Trend]])^4</f>
        <v>272.93760000000003</v>
      </c>
      <c r="K1651" s="55">
        <f>Table1[[#This Row],[APU
(units)]]*(1+Table1[[#This Row],[APU Trend]])^5</f>
        <v>491.28768000000014</v>
      </c>
      <c r="L1651" s="55">
        <f>Table1[[#This Row],[APU
(units)]]*(1+Table1[[#This Row],[APU Trend]])^6</f>
        <v>884.31782400000031</v>
      </c>
      <c r="M1651" s="55">
        <f>Table1[[#This Row],[APU
(units)]]*(1+Table1[[#This Row],[APU Trend]])^7</f>
        <v>1591.7720832000005</v>
      </c>
      <c r="N1651" s="55">
        <f>Table1[[#This Row],[APU
(units)]]*(1+Table1[[#This Row],[APU Trend]])^8</f>
        <v>2865.1897497600012</v>
      </c>
      <c r="O1651" s="55">
        <f>Table1[[#This Row],[APU
(units)]]*(1+Table1[[#This Row],[APU Trend]])^9</f>
        <v>5157.3415495680019</v>
      </c>
      <c r="P1651" s="55">
        <f>Table1[[#This Row],[APU
(units)]]*(1+Table1[[#This Row],[APU Trend]])^10</f>
        <v>9283.2147892224039</v>
      </c>
      <c r="Q1651" s="55">
        <f>Table1[[#This Row],[APU
(units)]]*(1+Table1[[#This Row],[APU Trend]])^11</f>
        <v>16709.786620600331</v>
      </c>
      <c r="R1651" s="55">
        <f>SUM(Table1[[#This Row],[Oct]:[September]])</f>
        <v>37564.519896350743</v>
      </c>
      <c r="S1651" s="55">
        <f>Table1[[#This Row],[On-Hand Stock ($)]]*Table1[[#This Row],[APU Trend]]</f>
        <v>50.755017085950918</v>
      </c>
      <c r="T1651" s="87">
        <v>0.8</v>
      </c>
      <c r="U1651" s="87" t="b">
        <f>IF(AND(Table1[[#This Row],[INVENTROY SIZING]]&lt;0,Table1[[#This Row],[Lead Time (days)]]&lt;30),TRUE,FALSE)</f>
        <v>0</v>
      </c>
      <c r="V1651" s="28">
        <v>0.85</v>
      </c>
      <c r="W1651" s="28">
        <f>1.65+SQRT((30)*Table1[[#This Row],[Demand variability (COV)]])+(V1651*Table1[[#This Row],[APU
(units)]])^2</f>
        <v>492.79861278752577</v>
      </c>
      <c r="X1651" s="28">
        <f>(Table1[[#This Row],[INVENTORY IN UNITS ON HAND]]-W1651)*Table1[[#This Row],[Std. Price ($)]]</f>
        <v>-2837.4620786845467</v>
      </c>
      <c r="Y1651" s="28">
        <v>0.25</v>
      </c>
      <c r="Z1651" s="28">
        <v>23</v>
      </c>
    </row>
    <row r="1652" spans="1:26" x14ac:dyDescent="0.15">
      <c r="A1652" s="31">
        <v>73163.297418864298</v>
      </c>
      <c r="B1652" s="32">
        <v>8.3359320000000015</v>
      </c>
      <c r="C1652" s="32">
        <v>311.30737661702773</v>
      </c>
      <c r="D1652" s="32">
        <f>C1652/Table1[[#This Row],[Std. Price ($)]]</f>
        <v>37.345239454571811</v>
      </c>
      <c r="E1652" s="28">
        <v>34</v>
      </c>
      <c r="F1652" s="28">
        <f>Table1[[#This Row],[APU
(units)]]*(1+Table1[[#This Row],[APU Trend]])^0</f>
        <v>34</v>
      </c>
      <c r="G1652" s="28">
        <f>Table1[[#This Row],[APU
(units)]]*(1+Table1[[#This Row],[APU Trend]])^1</f>
        <v>54.400000000000006</v>
      </c>
      <c r="H1652" s="28">
        <f>Table1[[#This Row],[APU
(units)]]*(1+Table1[[#This Row],[APU Trend]])^2</f>
        <v>87.04000000000002</v>
      </c>
      <c r="I1652" s="55">
        <f>Table1[[#This Row],[APU
(units)]]*(1+Table1[[#This Row],[APU Trend]])^3</f>
        <v>139.26400000000004</v>
      </c>
      <c r="J1652" s="55">
        <f>Table1[[#This Row],[APU
(units)]]*(1+Table1[[#This Row],[APU Trend]])^4</f>
        <v>222.8224000000001</v>
      </c>
      <c r="K1652" s="55">
        <f>Table1[[#This Row],[APU
(units)]]*(1+Table1[[#This Row],[APU Trend]])^5</f>
        <v>356.5158400000002</v>
      </c>
      <c r="L1652" s="55">
        <f>Table1[[#This Row],[APU
(units)]]*(1+Table1[[#This Row],[APU Trend]])^6</f>
        <v>570.42534400000034</v>
      </c>
      <c r="M1652" s="55">
        <f>Table1[[#This Row],[APU
(units)]]*(1+Table1[[#This Row],[APU Trend]])^7</f>
        <v>912.6805504000007</v>
      </c>
      <c r="N1652" s="55">
        <f>Table1[[#This Row],[APU
(units)]]*(1+Table1[[#This Row],[APU Trend]])^8</f>
        <v>1460.2888806400013</v>
      </c>
      <c r="O1652" s="55">
        <f>Table1[[#This Row],[APU
(units)]]*(1+Table1[[#This Row],[APU Trend]])^9</f>
        <v>2336.4622090240023</v>
      </c>
      <c r="P1652" s="55">
        <f>Table1[[#This Row],[APU
(units)]]*(1+Table1[[#This Row],[APU Trend]])^10</f>
        <v>3738.3395344384039</v>
      </c>
      <c r="Q1652" s="55">
        <f>Table1[[#This Row],[APU
(units)]]*(1+Table1[[#This Row],[APU Trend]])^11</f>
        <v>5981.3432551014466</v>
      </c>
      <c r="R1652" s="55">
        <f>SUM(Table1[[#This Row],[Oct]:[September]])</f>
        <v>15893.582013603856</v>
      </c>
      <c r="S1652" s="55">
        <f>Table1[[#This Row],[On-Hand Stock ($)]]*Table1[[#This Row],[APU Trend]]</f>
        <v>186.78442597021663</v>
      </c>
      <c r="T1652" s="87">
        <v>0.6</v>
      </c>
      <c r="U1652" s="87" t="b">
        <f>IF(AND(Table1[[#This Row],[INVENTROY SIZING]]&lt;0,Table1[[#This Row],[Lead Time (days)]]&lt;30),TRUE,FALSE)</f>
        <v>0</v>
      </c>
      <c r="V1652" s="28">
        <v>0.82</v>
      </c>
      <c r="W1652" s="28">
        <f>1.65+SQRT((30)*Table1[[#This Row],[Demand variability (COV)]])+(V1652*Table1[[#This Row],[APU
(units)]])^2</f>
        <v>781.68301278752585</v>
      </c>
      <c r="X1652" s="28">
        <f>(Table1[[#This Row],[INVENTORY IN UNITS ON HAND]]-W1652)*Table1[[#This Row],[Std. Price ($)]]</f>
        <v>-6204.7490635349195</v>
      </c>
      <c r="Y1652" s="28">
        <v>0.25</v>
      </c>
      <c r="Z1652" s="28">
        <v>66</v>
      </c>
    </row>
    <row r="1653" spans="1:26" x14ac:dyDescent="0.15">
      <c r="A1653" s="31">
        <v>30529.136633842969</v>
      </c>
      <c r="B1653" s="32">
        <v>80.787233999999998</v>
      </c>
      <c r="C1653" s="32">
        <v>2423.1951397548983</v>
      </c>
      <c r="D1653" s="32">
        <f>C1653/Table1[[#This Row],[Std. Price ($)]]</f>
        <v>29.994777884769498</v>
      </c>
      <c r="E1653" s="28">
        <v>106</v>
      </c>
      <c r="F1653" s="28">
        <f>Table1[[#This Row],[APU
(units)]]*(1+Table1[[#This Row],[APU Trend]])^0</f>
        <v>106</v>
      </c>
      <c r="G1653" s="28">
        <f>Table1[[#This Row],[APU
(units)]]*(1+Table1[[#This Row],[APU Trend]])^1</f>
        <v>31.800000000000004</v>
      </c>
      <c r="H1653" s="28">
        <f>Table1[[#This Row],[APU
(units)]]*(1+Table1[[#This Row],[APU Trend]])^2</f>
        <v>9.5400000000000027</v>
      </c>
      <c r="I1653" s="55">
        <f>Table1[[#This Row],[APU
(units)]]*(1+Table1[[#This Row],[APU Trend]])^3</f>
        <v>2.862000000000001</v>
      </c>
      <c r="J1653" s="55">
        <f>Table1[[#This Row],[APU
(units)]]*(1+Table1[[#This Row],[APU Trend]])^4</f>
        <v>0.85860000000000047</v>
      </c>
      <c r="K1653" s="55">
        <f>Table1[[#This Row],[APU
(units)]]*(1+Table1[[#This Row],[APU Trend]])^5</f>
        <v>0.25758000000000014</v>
      </c>
      <c r="L1653" s="55">
        <f>Table1[[#This Row],[APU
(units)]]*(1+Table1[[#This Row],[APU Trend]])^6</f>
        <v>7.7274000000000065E-2</v>
      </c>
      <c r="M1653" s="55">
        <f>Table1[[#This Row],[APU
(units)]]*(1+Table1[[#This Row],[APU Trend]])^7</f>
        <v>2.3182200000000024E-2</v>
      </c>
      <c r="N1653" s="55">
        <f>Table1[[#This Row],[APU
(units)]]*(1+Table1[[#This Row],[APU Trend]])^8</f>
        <v>6.9546600000000075E-3</v>
      </c>
      <c r="O1653" s="55">
        <f>Table1[[#This Row],[APU
(units)]]*(1+Table1[[#This Row],[APU Trend]])^9</f>
        <v>2.0863980000000028E-3</v>
      </c>
      <c r="P1653" s="55">
        <f>Table1[[#This Row],[APU
(units)]]*(1+Table1[[#This Row],[APU Trend]])^10</f>
        <v>6.2591940000000085E-4</v>
      </c>
      <c r="Q1653" s="55">
        <f>Table1[[#This Row],[APU
(units)]]*(1+Table1[[#This Row],[APU Trend]])^11</f>
        <v>1.8777582000000027E-4</v>
      </c>
      <c r="R1653" s="55">
        <f>SUM(Table1[[#This Row],[Oct]:[September]])</f>
        <v>151.42849095321995</v>
      </c>
      <c r="S1653" s="55">
        <f>Table1[[#This Row],[On-Hand Stock ($)]]*Table1[[#This Row],[APU Trend]]</f>
        <v>-1696.2365978284288</v>
      </c>
      <c r="T1653" s="87">
        <v>-0.7</v>
      </c>
      <c r="U1653" s="87" t="b">
        <f>IF(AND(Table1[[#This Row],[INVENTROY SIZING]]&lt;0,Table1[[#This Row],[Lead Time (days)]]&lt;30),TRUE,FALSE)</f>
        <v>1</v>
      </c>
      <c r="V1653" s="28">
        <v>0.82</v>
      </c>
      <c r="W1653" s="28">
        <f>1.65+SQRT((30)*Table1[[#This Row],[Demand variability (COV)]])+(V1653*Table1[[#This Row],[APU
(units)]])^2</f>
        <v>7559.4750127875259</v>
      </c>
      <c r="X1653" s="28">
        <f>(Table1[[#This Row],[INVENTORY IN UNITS ON HAND]]-W1653)*Table1[[#This Row],[Std. Price ($)]]</f>
        <v>-608285.88163546391</v>
      </c>
      <c r="Y1653" s="28">
        <v>0.25</v>
      </c>
      <c r="Z1653" s="28">
        <v>23</v>
      </c>
    </row>
    <row r="1654" spans="1:26" x14ac:dyDescent="0.15">
      <c r="A1654" s="31">
        <v>75565.46092883173</v>
      </c>
      <c r="B1654" s="32">
        <v>373.60878500000001</v>
      </c>
      <c r="C1654" s="32">
        <v>25362.13704986867</v>
      </c>
      <c r="D1654" s="32">
        <f>C1654/Table1[[#This Row],[Std. Price ($)]]</f>
        <v>67.884209547879522</v>
      </c>
      <c r="E1654" s="28">
        <v>50</v>
      </c>
      <c r="F1654" s="28">
        <f>Table1[[#This Row],[APU
(units)]]*(1+Table1[[#This Row],[APU Trend]])^0</f>
        <v>50</v>
      </c>
      <c r="G1654" s="28">
        <f>Table1[[#This Row],[APU
(units)]]*(1+Table1[[#This Row],[APU Trend]])^1</f>
        <v>30</v>
      </c>
      <c r="H1654" s="28">
        <f>Table1[[#This Row],[APU
(units)]]*(1+Table1[[#This Row],[APU Trend]])^2</f>
        <v>18</v>
      </c>
      <c r="I1654" s="55">
        <f>Table1[[#This Row],[APU
(units)]]*(1+Table1[[#This Row],[APU Trend]])^3</f>
        <v>10.8</v>
      </c>
      <c r="J1654" s="55">
        <f>Table1[[#This Row],[APU
(units)]]*(1+Table1[[#This Row],[APU Trend]])^4</f>
        <v>6.4799999999999995</v>
      </c>
      <c r="K1654" s="55">
        <f>Table1[[#This Row],[APU
(units)]]*(1+Table1[[#This Row],[APU Trend]])^5</f>
        <v>3.8879999999999999</v>
      </c>
      <c r="L1654" s="55">
        <f>Table1[[#This Row],[APU
(units)]]*(1+Table1[[#This Row],[APU Trend]])^6</f>
        <v>2.3327999999999998</v>
      </c>
      <c r="M1654" s="55">
        <f>Table1[[#This Row],[APU
(units)]]*(1+Table1[[#This Row],[APU Trend]])^7</f>
        <v>1.3996799999999998</v>
      </c>
      <c r="N1654" s="55">
        <f>Table1[[#This Row],[APU
(units)]]*(1+Table1[[#This Row],[APU Trend]])^8</f>
        <v>0.83980799999999989</v>
      </c>
      <c r="O1654" s="55">
        <f>Table1[[#This Row],[APU
(units)]]*(1+Table1[[#This Row],[APU Trend]])^9</f>
        <v>0.50388479999999991</v>
      </c>
      <c r="P1654" s="55">
        <f>Table1[[#This Row],[APU
(units)]]*(1+Table1[[#This Row],[APU Trend]])^10</f>
        <v>0.30233087999999997</v>
      </c>
      <c r="Q1654" s="55">
        <f>Table1[[#This Row],[APU
(units)]]*(1+Table1[[#This Row],[APU Trend]])^11</f>
        <v>0.18139852799999998</v>
      </c>
      <c r="R1654" s="55">
        <f>SUM(Table1[[#This Row],[Oct]:[September]])</f>
        <v>124.72790220800002</v>
      </c>
      <c r="S1654" s="55">
        <f>Table1[[#This Row],[On-Hand Stock ($)]]*Table1[[#This Row],[APU Trend]]</f>
        <v>-10144.854819947468</v>
      </c>
      <c r="T1654" s="87">
        <v>-0.4</v>
      </c>
      <c r="U1654" s="87" t="b">
        <f>IF(AND(Table1[[#This Row],[INVENTROY SIZING]]&lt;0,Table1[[#This Row],[Lead Time (days)]]&lt;30),TRUE,FALSE)</f>
        <v>1</v>
      </c>
      <c r="V1654" s="28">
        <v>1</v>
      </c>
      <c r="W1654" s="28">
        <f>1.65+SQRT((30)*Table1[[#This Row],[Demand variability (COV)]])+(V1654*Table1[[#This Row],[APU
(units)]])^2</f>
        <v>2508.0374877690683</v>
      </c>
      <c r="X1654" s="28">
        <f>(Table1[[#This Row],[INVENTORY IN UNITS ON HAND]]-W1654)*Table1[[#This Row],[Std. Price ($)]]</f>
        <v>-911662.70148998534</v>
      </c>
      <c r="Y1654" s="28">
        <v>1.36</v>
      </c>
      <c r="Z1654" s="28">
        <v>26</v>
      </c>
    </row>
    <row r="1655" spans="1:26" x14ac:dyDescent="0.15">
      <c r="A1655" s="31">
        <v>26376.721453590701</v>
      </c>
      <c r="B1655" s="32">
        <v>31.332818000000003</v>
      </c>
      <c r="C1655" s="32">
        <v>1793.4398474008503</v>
      </c>
      <c r="D1655" s="32">
        <f>C1655/Table1[[#This Row],[Std. Price ($)]]</f>
        <v>57.238383327055047</v>
      </c>
      <c r="E1655" s="28">
        <v>74</v>
      </c>
      <c r="F1655" s="28">
        <f>Table1[[#This Row],[APU
(units)]]*(1+Table1[[#This Row],[APU Trend]])^0</f>
        <v>74</v>
      </c>
      <c r="G1655" s="28">
        <f>Table1[[#This Row],[APU
(units)]]*(1+Table1[[#This Row],[APU Trend]])^1</f>
        <v>66.600000000000009</v>
      </c>
      <c r="H1655" s="28">
        <f>Table1[[#This Row],[APU
(units)]]*(1+Table1[[#This Row],[APU Trend]])^2</f>
        <v>59.940000000000005</v>
      </c>
      <c r="I1655" s="55">
        <f>Table1[[#This Row],[APU
(units)]]*(1+Table1[[#This Row],[APU Trend]])^3</f>
        <v>53.946000000000005</v>
      </c>
      <c r="J1655" s="55">
        <f>Table1[[#This Row],[APU
(units)]]*(1+Table1[[#This Row],[APU Trend]])^4</f>
        <v>48.551400000000008</v>
      </c>
      <c r="K1655" s="55">
        <f>Table1[[#This Row],[APU
(units)]]*(1+Table1[[#This Row],[APU Trend]])^5</f>
        <v>43.696260000000017</v>
      </c>
      <c r="L1655" s="55">
        <f>Table1[[#This Row],[APU
(units)]]*(1+Table1[[#This Row],[APU Trend]])^6</f>
        <v>39.326634000000013</v>
      </c>
      <c r="M1655" s="55">
        <f>Table1[[#This Row],[APU
(units)]]*(1+Table1[[#This Row],[APU Trend]])^7</f>
        <v>35.39397060000001</v>
      </c>
      <c r="N1655" s="55">
        <f>Table1[[#This Row],[APU
(units)]]*(1+Table1[[#This Row],[APU Trend]])^8</f>
        <v>31.854573540000011</v>
      </c>
      <c r="O1655" s="55">
        <f>Table1[[#This Row],[APU
(units)]]*(1+Table1[[#This Row],[APU Trend]])^9</f>
        <v>28.669116186000011</v>
      </c>
      <c r="P1655" s="55">
        <f>Table1[[#This Row],[APU
(units)]]*(1+Table1[[#This Row],[APU Trend]])^10</f>
        <v>25.802204567400011</v>
      </c>
      <c r="Q1655" s="55">
        <f>Table1[[#This Row],[APU
(units)]]*(1+Table1[[#This Row],[APU Trend]])^11</f>
        <v>23.221984110660014</v>
      </c>
      <c r="R1655" s="55">
        <f>SUM(Table1[[#This Row],[Oct]:[September]])</f>
        <v>531.00214300406003</v>
      </c>
      <c r="S1655" s="55">
        <f>Table1[[#This Row],[On-Hand Stock ($)]]*Table1[[#This Row],[APU Trend]]</f>
        <v>-179.34398474008503</v>
      </c>
      <c r="T1655" s="87">
        <v>-0.1</v>
      </c>
      <c r="U1655" s="87" t="b">
        <f>IF(AND(Table1[[#This Row],[INVENTROY SIZING]]&lt;0,Table1[[#This Row],[Lead Time (days)]]&lt;30),TRUE,FALSE)</f>
        <v>0</v>
      </c>
      <c r="V1655" s="28">
        <v>1</v>
      </c>
      <c r="W1655" s="28">
        <f>1.65+SQRT((30)*Table1[[#This Row],[Demand variability (COV)]])+(V1655*Table1[[#This Row],[APU
(units)]])^2</f>
        <v>5480.3886127875257</v>
      </c>
      <c r="X1655" s="28">
        <f>(Table1[[#This Row],[INVENTORY IN UNITS ON HAND]]-W1655)*Table1[[#This Row],[Std. Price ($)]]</f>
        <v>-169922.57912634319</v>
      </c>
      <c r="Y1655" s="28">
        <v>0.25</v>
      </c>
      <c r="Z1655" s="28">
        <v>87</v>
      </c>
    </row>
    <row r="1656" spans="1:26" x14ac:dyDescent="0.15">
      <c r="A1656" s="31">
        <v>81114.434590001401</v>
      </c>
      <c r="B1656" s="32">
        <v>122.97560000000001</v>
      </c>
      <c r="C1656" s="32">
        <v>1083.7260550225797</v>
      </c>
      <c r="D1656" s="32">
        <f>C1656/Table1[[#This Row],[Std. Price ($)]]</f>
        <v>8.8125291116496243</v>
      </c>
      <c r="E1656" s="28">
        <v>42</v>
      </c>
      <c r="F1656" s="28">
        <f>Table1[[#This Row],[APU
(units)]]*(1+Table1[[#This Row],[APU Trend]])^0</f>
        <v>42</v>
      </c>
      <c r="G1656" s="28">
        <f>Table1[[#This Row],[APU
(units)]]*(1+Table1[[#This Row],[APU Trend]])^1</f>
        <v>75.600000000000009</v>
      </c>
      <c r="H1656" s="28">
        <f>Table1[[#This Row],[APU
(units)]]*(1+Table1[[#This Row],[APU Trend]])^2</f>
        <v>136.08000000000001</v>
      </c>
      <c r="I1656" s="55">
        <f>Table1[[#This Row],[APU
(units)]]*(1+Table1[[#This Row],[APU Trend]])^3</f>
        <v>244.94400000000002</v>
      </c>
      <c r="J1656" s="55">
        <f>Table1[[#This Row],[APU
(units)]]*(1+Table1[[#This Row],[APU Trend]])^4</f>
        <v>440.89920000000006</v>
      </c>
      <c r="K1656" s="55">
        <f>Table1[[#This Row],[APU
(units)]]*(1+Table1[[#This Row],[APU Trend]])^5</f>
        <v>793.61856000000023</v>
      </c>
      <c r="L1656" s="55">
        <f>Table1[[#This Row],[APU
(units)]]*(1+Table1[[#This Row],[APU Trend]])^6</f>
        <v>1428.5134080000005</v>
      </c>
      <c r="M1656" s="55">
        <f>Table1[[#This Row],[APU
(units)]]*(1+Table1[[#This Row],[APU Trend]])^7</f>
        <v>2571.3241344000007</v>
      </c>
      <c r="N1656" s="55">
        <f>Table1[[#This Row],[APU
(units)]]*(1+Table1[[#This Row],[APU Trend]])^8</f>
        <v>4628.383441920002</v>
      </c>
      <c r="O1656" s="55">
        <f>Table1[[#This Row],[APU
(units)]]*(1+Table1[[#This Row],[APU Trend]])^9</f>
        <v>8331.0901954560031</v>
      </c>
      <c r="P1656" s="55">
        <f>Table1[[#This Row],[APU
(units)]]*(1+Table1[[#This Row],[APU Trend]])^10</f>
        <v>14995.962351820806</v>
      </c>
      <c r="Q1656" s="55">
        <f>Table1[[#This Row],[APU
(units)]]*(1+Table1[[#This Row],[APU Trend]])^11</f>
        <v>26992.732233277457</v>
      </c>
      <c r="R1656" s="55">
        <f>SUM(Table1[[#This Row],[Oct]:[September]])</f>
        <v>60681.147524874272</v>
      </c>
      <c r="S1656" s="55">
        <f>Table1[[#This Row],[On-Hand Stock ($)]]*Table1[[#This Row],[APU Trend]]</f>
        <v>866.98084401806375</v>
      </c>
      <c r="T1656" s="87">
        <v>0.8</v>
      </c>
      <c r="U1656" s="87" t="b">
        <f>IF(AND(Table1[[#This Row],[INVENTROY SIZING]]&lt;0,Table1[[#This Row],[Lead Time (days)]]&lt;30),TRUE,FALSE)</f>
        <v>0</v>
      </c>
      <c r="V1656" s="28">
        <v>0.7</v>
      </c>
      <c r="W1656" s="28">
        <f>1.65+SQRT((30)*Table1[[#This Row],[Demand variability (COV)]])+(V1656*Table1[[#This Row],[APU
(units)]])^2</f>
        <v>869.72483512420126</v>
      </c>
      <c r="X1656" s="28">
        <f>(Table1[[#This Row],[INVENTORY IN UNITS ON HAND]]-W1656)*Table1[[#This Row],[Std. Price ($)]]</f>
        <v>-105871.20737927716</v>
      </c>
      <c r="Y1656" s="28">
        <v>0.46</v>
      </c>
      <c r="Z1656" s="28">
        <v>12</v>
      </c>
    </row>
    <row r="1657" spans="1:26" x14ac:dyDescent="0.15">
      <c r="A1657" s="31">
        <v>9225.6619220787979</v>
      </c>
      <c r="B1657" s="32">
        <v>5.7872210000000006</v>
      </c>
      <c r="C1657" s="32">
        <v>483.99263006287163</v>
      </c>
      <c r="D1657" s="32">
        <f>C1657/Table1[[#This Row],[Std. Price ($)]]</f>
        <v>83.631267937214005</v>
      </c>
      <c r="E1657" s="28">
        <v>58</v>
      </c>
      <c r="F1657" s="28">
        <f>Table1[[#This Row],[APU
(units)]]*(1+Table1[[#This Row],[APU Trend]])^0</f>
        <v>58</v>
      </c>
      <c r="G1657" s="28">
        <f>Table1[[#This Row],[APU
(units)]]*(1+Table1[[#This Row],[APU Trend]])^1</f>
        <v>87</v>
      </c>
      <c r="H1657" s="28">
        <f>Table1[[#This Row],[APU
(units)]]*(1+Table1[[#This Row],[APU Trend]])^2</f>
        <v>130.5</v>
      </c>
      <c r="I1657" s="55">
        <f>Table1[[#This Row],[APU
(units)]]*(1+Table1[[#This Row],[APU Trend]])^3</f>
        <v>195.75</v>
      </c>
      <c r="J1657" s="55">
        <f>Table1[[#This Row],[APU
(units)]]*(1+Table1[[#This Row],[APU Trend]])^4</f>
        <v>293.625</v>
      </c>
      <c r="K1657" s="55">
        <f>Table1[[#This Row],[APU
(units)]]*(1+Table1[[#This Row],[APU Trend]])^5</f>
        <v>440.4375</v>
      </c>
      <c r="L1657" s="55">
        <f>Table1[[#This Row],[APU
(units)]]*(1+Table1[[#This Row],[APU Trend]])^6</f>
        <v>660.65625</v>
      </c>
      <c r="M1657" s="55">
        <f>Table1[[#This Row],[APU
(units)]]*(1+Table1[[#This Row],[APU Trend]])^7</f>
        <v>990.984375</v>
      </c>
      <c r="N1657" s="55">
        <f>Table1[[#This Row],[APU
(units)]]*(1+Table1[[#This Row],[APU Trend]])^8</f>
        <v>1486.4765625</v>
      </c>
      <c r="O1657" s="55">
        <f>Table1[[#This Row],[APU
(units)]]*(1+Table1[[#This Row],[APU Trend]])^9</f>
        <v>2229.71484375</v>
      </c>
      <c r="P1657" s="55">
        <f>Table1[[#This Row],[APU
(units)]]*(1+Table1[[#This Row],[APU Trend]])^10</f>
        <v>3344.572265625</v>
      </c>
      <c r="Q1657" s="55">
        <f>Table1[[#This Row],[APU
(units)]]*(1+Table1[[#This Row],[APU Trend]])^11</f>
        <v>5016.8583984375</v>
      </c>
      <c r="R1657" s="55">
        <f>SUM(Table1[[#This Row],[Oct]:[September]])</f>
        <v>14934.5751953125</v>
      </c>
      <c r="S1657" s="55">
        <f>Table1[[#This Row],[On-Hand Stock ($)]]*Table1[[#This Row],[APU Trend]]</f>
        <v>241.99631503143581</v>
      </c>
      <c r="T1657" s="87">
        <v>0.5</v>
      </c>
      <c r="U1657" s="87" t="b">
        <f>IF(AND(Table1[[#This Row],[INVENTROY SIZING]]&lt;0,Table1[[#This Row],[Lead Time (days)]]&lt;30),TRUE,FALSE)</f>
        <v>0</v>
      </c>
      <c r="V1657" s="28">
        <v>0.82</v>
      </c>
      <c r="W1657" s="28">
        <f>1.65+SQRT((30)*Table1[[#This Row],[Demand variability (COV)]])+(V1657*Table1[[#This Row],[APU
(units)]])^2</f>
        <v>2270.5318032302748</v>
      </c>
      <c r="X1657" s="28">
        <f>(Table1[[#This Row],[INVENTORY IN UNITS ON HAND]]-W1657)*Table1[[#This Row],[Std. Price ($)]]</f>
        <v>-12656.076702759245</v>
      </c>
      <c r="Y1657" s="28">
        <v>1.6</v>
      </c>
      <c r="Z1657" s="28">
        <v>21</v>
      </c>
    </row>
    <row r="1658" spans="1:26" x14ac:dyDescent="0.15">
      <c r="A1658" s="31">
        <v>26561.549605724911</v>
      </c>
      <c r="B1658" s="32">
        <v>30.631337000000002</v>
      </c>
      <c r="C1658" s="32">
        <v>3029.8703386840461</v>
      </c>
      <c r="D1658" s="32">
        <f>C1658/Table1[[#This Row],[Std. Price ($)]]</f>
        <v>98.914074128858488</v>
      </c>
      <c r="E1658" s="28">
        <v>26</v>
      </c>
      <c r="F1658" s="28">
        <f>Table1[[#This Row],[APU
(units)]]*(1+Table1[[#This Row],[APU Trend]])^0</f>
        <v>26</v>
      </c>
      <c r="G1658" s="28">
        <f>Table1[[#This Row],[APU
(units)]]*(1+Table1[[#This Row],[APU Trend]])^1</f>
        <v>23.400000000000002</v>
      </c>
      <c r="H1658" s="28">
        <f>Table1[[#This Row],[APU
(units)]]*(1+Table1[[#This Row],[APU Trend]])^2</f>
        <v>21.060000000000002</v>
      </c>
      <c r="I1658" s="55">
        <f>Table1[[#This Row],[APU
(units)]]*(1+Table1[[#This Row],[APU Trend]])^3</f>
        <v>18.954000000000001</v>
      </c>
      <c r="J1658" s="55">
        <f>Table1[[#This Row],[APU
(units)]]*(1+Table1[[#This Row],[APU Trend]])^4</f>
        <v>17.058600000000002</v>
      </c>
      <c r="K1658" s="55">
        <f>Table1[[#This Row],[APU
(units)]]*(1+Table1[[#This Row],[APU Trend]])^5</f>
        <v>15.352740000000004</v>
      </c>
      <c r="L1658" s="55">
        <f>Table1[[#This Row],[APU
(units)]]*(1+Table1[[#This Row],[APU Trend]])^6</f>
        <v>13.817466000000005</v>
      </c>
      <c r="M1658" s="55">
        <f>Table1[[#This Row],[APU
(units)]]*(1+Table1[[#This Row],[APU Trend]])^7</f>
        <v>12.435719400000004</v>
      </c>
      <c r="N1658" s="55">
        <f>Table1[[#This Row],[APU
(units)]]*(1+Table1[[#This Row],[APU Trend]])^8</f>
        <v>11.192147460000005</v>
      </c>
      <c r="O1658" s="55">
        <f>Table1[[#This Row],[APU
(units)]]*(1+Table1[[#This Row],[APU Trend]])^9</f>
        <v>10.072932714000004</v>
      </c>
      <c r="P1658" s="55">
        <f>Table1[[#This Row],[APU
(units)]]*(1+Table1[[#This Row],[APU Trend]])^10</f>
        <v>9.0656394426000038</v>
      </c>
      <c r="Q1658" s="55">
        <f>Table1[[#This Row],[APU
(units)]]*(1+Table1[[#This Row],[APU Trend]])^11</f>
        <v>8.1590754983400053</v>
      </c>
      <c r="R1658" s="55">
        <f>SUM(Table1[[#This Row],[Oct]:[September]])</f>
        <v>186.56832051494004</v>
      </c>
      <c r="S1658" s="55">
        <f>Table1[[#This Row],[On-Hand Stock ($)]]*Table1[[#This Row],[APU Trend]]</f>
        <v>-302.98703386840464</v>
      </c>
      <c r="T1658" s="87">
        <v>-0.1</v>
      </c>
      <c r="U1658" s="87" t="b">
        <f>IF(AND(Table1[[#This Row],[INVENTROY SIZING]]&lt;0,Table1[[#This Row],[Lead Time (days)]]&lt;30),TRUE,FALSE)</f>
        <v>0</v>
      </c>
      <c r="V1658" s="28">
        <v>1</v>
      </c>
      <c r="W1658" s="28">
        <f>1.65+SQRT((30)*Table1[[#This Row],[Demand variability (COV)]])+(V1658*Table1[[#This Row],[APU
(units)]])^2</f>
        <v>684.2907830863536</v>
      </c>
      <c r="X1658" s="28">
        <f>(Table1[[#This Row],[INVENTORY IN UNITS ON HAND]]-W1658)*Table1[[#This Row],[Std. Price ($)]]</f>
        <v>-17930.871244027952</v>
      </c>
      <c r="Y1658" s="28">
        <v>1.47</v>
      </c>
      <c r="Z1658" s="28">
        <v>66</v>
      </c>
    </row>
    <row r="1659" spans="1:26" x14ac:dyDescent="0.15">
      <c r="A1659" s="31">
        <v>32623.096738568103</v>
      </c>
      <c r="B1659" s="32">
        <v>190.00174600000003</v>
      </c>
      <c r="C1659" s="32">
        <v>8835.1340169488321</v>
      </c>
      <c r="D1659" s="32">
        <f>C1659/Table1[[#This Row],[Std. Price ($)]]</f>
        <v>46.500278039280914</v>
      </c>
      <c r="E1659" s="28">
        <v>58</v>
      </c>
      <c r="F1659" s="28">
        <f>Table1[[#This Row],[APU
(units)]]*(1+Table1[[#This Row],[APU Trend]])^0</f>
        <v>58</v>
      </c>
      <c r="G1659" s="28">
        <f>Table1[[#This Row],[APU
(units)]]*(1+Table1[[#This Row],[APU Trend]])^1</f>
        <v>104.4</v>
      </c>
      <c r="H1659" s="28">
        <f>Table1[[#This Row],[APU
(units)]]*(1+Table1[[#This Row],[APU Trend]])^2</f>
        <v>187.92000000000002</v>
      </c>
      <c r="I1659" s="55">
        <f>Table1[[#This Row],[APU
(units)]]*(1+Table1[[#This Row],[APU Trend]])^3</f>
        <v>338.25600000000003</v>
      </c>
      <c r="J1659" s="55">
        <f>Table1[[#This Row],[APU
(units)]]*(1+Table1[[#This Row],[APU Trend]])^4</f>
        <v>608.86080000000015</v>
      </c>
      <c r="K1659" s="55">
        <f>Table1[[#This Row],[APU
(units)]]*(1+Table1[[#This Row],[APU Trend]])^5</f>
        <v>1095.9494400000003</v>
      </c>
      <c r="L1659" s="55">
        <f>Table1[[#This Row],[APU
(units)]]*(1+Table1[[#This Row],[APU Trend]])^6</f>
        <v>1972.7089920000005</v>
      </c>
      <c r="M1659" s="55">
        <f>Table1[[#This Row],[APU
(units)]]*(1+Table1[[#This Row],[APU Trend]])^7</f>
        <v>3550.876185600001</v>
      </c>
      <c r="N1659" s="55">
        <f>Table1[[#This Row],[APU
(units)]]*(1+Table1[[#This Row],[APU Trend]])^8</f>
        <v>6391.577134080002</v>
      </c>
      <c r="O1659" s="55">
        <f>Table1[[#This Row],[APU
(units)]]*(1+Table1[[#This Row],[APU Trend]])^9</f>
        <v>11504.838841344004</v>
      </c>
      <c r="P1659" s="55">
        <f>Table1[[#This Row],[APU
(units)]]*(1+Table1[[#This Row],[APU Trend]])^10</f>
        <v>20708.709914419211</v>
      </c>
      <c r="Q1659" s="55">
        <f>Table1[[#This Row],[APU
(units)]]*(1+Table1[[#This Row],[APU Trend]])^11</f>
        <v>37275.677845954582</v>
      </c>
      <c r="R1659" s="55">
        <f>SUM(Table1[[#This Row],[Oct]:[September]])</f>
        <v>83797.775153397801</v>
      </c>
      <c r="S1659" s="55">
        <f>Table1[[#This Row],[On-Hand Stock ($)]]*Table1[[#This Row],[APU Trend]]</f>
        <v>7068.1072135590657</v>
      </c>
      <c r="T1659" s="87">
        <v>0.8</v>
      </c>
      <c r="U1659" s="87" t="b">
        <f>IF(AND(Table1[[#This Row],[INVENTROY SIZING]]&lt;0,Table1[[#This Row],[Lead Time (days)]]&lt;30),TRUE,FALSE)</f>
        <v>0</v>
      </c>
      <c r="V1659" s="28">
        <v>1</v>
      </c>
      <c r="W1659" s="28">
        <f>1.65+SQRT((30)*Table1[[#This Row],[Demand variability (COV)]])+(V1659*Table1[[#This Row],[APU
(units)]])^2</f>
        <v>3369.4049966711036</v>
      </c>
      <c r="X1659" s="28">
        <f>(Table1[[#This Row],[INVENTORY IN UNITS ON HAND]]-W1659)*Table1[[#This Row],[Std. Price ($)]]</f>
        <v>-631357.69833168515</v>
      </c>
      <c r="Y1659" s="28">
        <v>0.47</v>
      </c>
      <c r="Z1659" s="28">
        <v>44</v>
      </c>
    </row>
    <row r="1660" spans="1:26" x14ac:dyDescent="0.15">
      <c r="A1660" s="31">
        <v>68540.276107225509</v>
      </c>
      <c r="B1660" s="32">
        <v>9.6687799999999999</v>
      </c>
      <c r="C1660" s="32">
        <v>166.72204427450001</v>
      </c>
      <c r="D1660" s="32">
        <f>C1660/Table1[[#This Row],[Std. Price ($)]]</f>
        <v>17.243338277890281</v>
      </c>
      <c r="E1660" s="28">
        <v>66</v>
      </c>
      <c r="F1660" s="28">
        <f>Table1[[#This Row],[APU
(units)]]*(1+Table1[[#This Row],[APU Trend]])^0</f>
        <v>66</v>
      </c>
      <c r="G1660" s="28">
        <f>Table1[[#This Row],[APU
(units)]]*(1+Table1[[#This Row],[APU Trend]])^1</f>
        <v>39.6</v>
      </c>
      <c r="H1660" s="28">
        <f>Table1[[#This Row],[APU
(units)]]*(1+Table1[[#This Row],[APU Trend]])^2</f>
        <v>23.759999999999998</v>
      </c>
      <c r="I1660" s="55">
        <f>Table1[[#This Row],[APU
(units)]]*(1+Table1[[#This Row],[APU Trend]])^3</f>
        <v>14.256</v>
      </c>
      <c r="J1660" s="55">
        <f>Table1[[#This Row],[APU
(units)]]*(1+Table1[[#This Row],[APU Trend]])^4</f>
        <v>8.5535999999999994</v>
      </c>
      <c r="K1660" s="55">
        <f>Table1[[#This Row],[APU
(units)]]*(1+Table1[[#This Row],[APU Trend]])^5</f>
        <v>5.1321599999999998</v>
      </c>
      <c r="L1660" s="55">
        <f>Table1[[#This Row],[APU
(units)]]*(1+Table1[[#This Row],[APU Trend]])^6</f>
        <v>3.0792959999999998</v>
      </c>
      <c r="M1660" s="55">
        <f>Table1[[#This Row],[APU
(units)]]*(1+Table1[[#This Row],[APU Trend]])^7</f>
        <v>1.8475775999999997</v>
      </c>
      <c r="N1660" s="55">
        <f>Table1[[#This Row],[APU
(units)]]*(1+Table1[[#This Row],[APU Trend]])^8</f>
        <v>1.1085465599999997</v>
      </c>
      <c r="O1660" s="55">
        <f>Table1[[#This Row],[APU
(units)]]*(1+Table1[[#This Row],[APU Trend]])^9</f>
        <v>0.66512793599999998</v>
      </c>
      <c r="P1660" s="55">
        <f>Table1[[#This Row],[APU
(units)]]*(1+Table1[[#This Row],[APU Trend]])^10</f>
        <v>0.39907676159999994</v>
      </c>
      <c r="Q1660" s="55">
        <f>Table1[[#This Row],[APU
(units)]]*(1+Table1[[#This Row],[APU Trend]])^11</f>
        <v>0.23944605695999996</v>
      </c>
      <c r="R1660" s="55">
        <f>SUM(Table1[[#This Row],[Oct]:[September]])</f>
        <v>164.64083091455996</v>
      </c>
      <c r="S1660" s="55">
        <f>Table1[[#This Row],[On-Hand Stock ($)]]*Table1[[#This Row],[APU Trend]]</f>
        <v>-66.688817709800006</v>
      </c>
      <c r="T1660" s="87">
        <v>-0.4</v>
      </c>
      <c r="U1660" s="87" t="b">
        <f>IF(AND(Table1[[#This Row],[INVENTROY SIZING]]&lt;0,Table1[[#This Row],[Lead Time (days)]]&lt;30),TRUE,FALSE)</f>
        <v>1</v>
      </c>
      <c r="V1660" s="28">
        <v>1</v>
      </c>
      <c r="W1660" s="28">
        <f>1.65+SQRT((30)*Table1[[#This Row],[Demand variability (COV)]])+(V1660*Table1[[#This Row],[APU
(units)]])^2</f>
        <v>4360.3886127875257</v>
      </c>
      <c r="X1660" s="28">
        <f>(Table1[[#This Row],[INVENTORY IN UNITS ON HAND]]-W1660)*Table1[[#This Row],[Std. Price ($)]]</f>
        <v>-41992.916167273273</v>
      </c>
      <c r="Y1660" s="28">
        <v>0.25</v>
      </c>
      <c r="Z1660" s="28">
        <v>19</v>
      </c>
    </row>
    <row r="1661" spans="1:26" x14ac:dyDescent="0.15">
      <c r="A1661" s="31">
        <v>28155.980699037253</v>
      </c>
      <c r="B1661" s="32">
        <v>218.608137</v>
      </c>
      <c r="C1661" s="32">
        <v>18227.80037001583</v>
      </c>
      <c r="D1661" s="32">
        <f>C1661/Table1[[#This Row],[Std. Price ($)]]</f>
        <v>83.381161470745397</v>
      </c>
      <c r="E1661" s="28">
        <v>42</v>
      </c>
      <c r="F1661" s="28">
        <f>Table1[[#This Row],[APU
(units)]]*(1+Table1[[#This Row],[APU Trend]])^0</f>
        <v>42</v>
      </c>
      <c r="G1661" s="28">
        <f>Table1[[#This Row],[APU
(units)]]*(1+Table1[[#This Row],[APU Trend]])^1</f>
        <v>37.800000000000004</v>
      </c>
      <c r="H1661" s="28">
        <f>Table1[[#This Row],[APU
(units)]]*(1+Table1[[#This Row],[APU Trend]])^2</f>
        <v>34.020000000000003</v>
      </c>
      <c r="I1661" s="55">
        <f>Table1[[#This Row],[APU
(units)]]*(1+Table1[[#This Row],[APU Trend]])^3</f>
        <v>30.618000000000002</v>
      </c>
      <c r="J1661" s="55">
        <f>Table1[[#This Row],[APU
(units)]]*(1+Table1[[#This Row],[APU Trend]])^4</f>
        <v>27.556200000000004</v>
      </c>
      <c r="K1661" s="55">
        <f>Table1[[#This Row],[APU
(units)]]*(1+Table1[[#This Row],[APU Trend]])^5</f>
        <v>24.800580000000007</v>
      </c>
      <c r="L1661" s="55">
        <f>Table1[[#This Row],[APU
(units)]]*(1+Table1[[#This Row],[APU Trend]])^6</f>
        <v>22.320522000000008</v>
      </c>
      <c r="M1661" s="55">
        <f>Table1[[#This Row],[APU
(units)]]*(1+Table1[[#This Row],[APU Trend]])^7</f>
        <v>20.088469800000006</v>
      </c>
      <c r="N1661" s="55">
        <f>Table1[[#This Row],[APU
(units)]]*(1+Table1[[#This Row],[APU Trend]])^8</f>
        <v>18.079622820000008</v>
      </c>
      <c r="O1661" s="55">
        <f>Table1[[#This Row],[APU
(units)]]*(1+Table1[[#This Row],[APU Trend]])^9</f>
        <v>16.271660538000006</v>
      </c>
      <c r="P1661" s="55">
        <f>Table1[[#This Row],[APU
(units)]]*(1+Table1[[#This Row],[APU Trend]])^10</f>
        <v>14.644494484200006</v>
      </c>
      <c r="Q1661" s="55">
        <f>Table1[[#This Row],[APU
(units)]]*(1+Table1[[#This Row],[APU Trend]])^11</f>
        <v>13.180045035780008</v>
      </c>
      <c r="R1661" s="55">
        <f>SUM(Table1[[#This Row],[Oct]:[September]])</f>
        <v>301.37959467798004</v>
      </c>
      <c r="S1661" s="55">
        <f>Table1[[#This Row],[On-Hand Stock ($)]]*Table1[[#This Row],[APU Trend]]</f>
        <v>-1822.780037001583</v>
      </c>
      <c r="T1661" s="87">
        <v>-0.1</v>
      </c>
      <c r="U1661" s="87" t="b">
        <f>IF(AND(Table1[[#This Row],[INVENTROY SIZING]]&lt;0,Table1[[#This Row],[Lead Time (days)]]&lt;30),TRUE,FALSE)</f>
        <v>0</v>
      </c>
      <c r="V1661" s="28">
        <v>0.92</v>
      </c>
      <c r="W1661" s="28">
        <f>1.65+SQRT((30)*Table1[[#This Row],[Demand variability (COV)]])+(V1661*Table1[[#This Row],[APU
(units)]])^2</f>
        <v>1500.6241252974396</v>
      </c>
      <c r="X1661" s="28">
        <f>(Table1[[#This Row],[INVENTORY IN UNITS ON HAND]]-W1661)*Table1[[#This Row],[Std. Price ($)]]</f>
        <v>-309820.84399851202</v>
      </c>
      <c r="Y1661" s="28">
        <v>1.17</v>
      </c>
      <c r="Z1661" s="28">
        <v>44</v>
      </c>
    </row>
    <row r="1662" spans="1:26" x14ac:dyDescent="0.15">
      <c r="A1662" s="31">
        <v>49101.294499170246</v>
      </c>
      <c r="B1662" s="32">
        <v>12.860485000000001</v>
      </c>
      <c r="C1662" s="32">
        <v>349.26577372946531</v>
      </c>
      <c r="D1662" s="32">
        <f>C1662/Table1[[#This Row],[Std. Price ($)]]</f>
        <v>27.158056148696204</v>
      </c>
      <c r="E1662" s="28">
        <v>66</v>
      </c>
      <c r="F1662" s="28">
        <f>Table1[[#This Row],[APU
(units)]]*(1+Table1[[#This Row],[APU Trend]])^0</f>
        <v>66</v>
      </c>
      <c r="G1662" s="28">
        <f>Table1[[#This Row],[APU
(units)]]*(1+Table1[[#This Row],[APU Trend]])^1</f>
        <v>79.2</v>
      </c>
      <c r="H1662" s="28">
        <f>Table1[[#This Row],[APU
(units)]]*(1+Table1[[#This Row],[APU Trend]])^2</f>
        <v>95.039999999999992</v>
      </c>
      <c r="I1662" s="55">
        <f>Table1[[#This Row],[APU
(units)]]*(1+Table1[[#This Row],[APU Trend]])^3</f>
        <v>114.048</v>
      </c>
      <c r="J1662" s="55">
        <f>Table1[[#This Row],[APU
(units)]]*(1+Table1[[#This Row],[APU Trend]])^4</f>
        <v>136.85759999999999</v>
      </c>
      <c r="K1662" s="55">
        <f>Table1[[#This Row],[APU
(units)]]*(1+Table1[[#This Row],[APU Trend]])^5</f>
        <v>164.22911999999999</v>
      </c>
      <c r="L1662" s="55">
        <f>Table1[[#This Row],[APU
(units)]]*(1+Table1[[#This Row],[APU Trend]])^6</f>
        <v>197.07494399999999</v>
      </c>
      <c r="M1662" s="55">
        <f>Table1[[#This Row],[APU
(units)]]*(1+Table1[[#This Row],[APU Trend]])^7</f>
        <v>236.48993279999996</v>
      </c>
      <c r="N1662" s="55">
        <f>Table1[[#This Row],[APU
(units)]]*(1+Table1[[#This Row],[APU Trend]])^8</f>
        <v>283.78791935999993</v>
      </c>
      <c r="O1662" s="55">
        <f>Table1[[#This Row],[APU
(units)]]*(1+Table1[[#This Row],[APU Trend]])^9</f>
        <v>340.54550323199999</v>
      </c>
      <c r="P1662" s="55">
        <f>Table1[[#This Row],[APU
(units)]]*(1+Table1[[#This Row],[APU Trend]])^10</f>
        <v>408.65460387839994</v>
      </c>
      <c r="Q1662" s="55">
        <f>Table1[[#This Row],[APU
(units)]]*(1+Table1[[#This Row],[APU Trend]])^11</f>
        <v>490.38552465407992</v>
      </c>
      <c r="R1662" s="55">
        <f>SUM(Table1[[#This Row],[Oct]:[September]])</f>
        <v>2612.3131479244794</v>
      </c>
      <c r="S1662" s="55">
        <f>Table1[[#This Row],[On-Hand Stock ($)]]*Table1[[#This Row],[APU Trend]]</f>
        <v>69.853154745893065</v>
      </c>
      <c r="T1662" s="87">
        <v>0.2</v>
      </c>
      <c r="U1662" s="87" t="b">
        <f>IF(AND(Table1[[#This Row],[INVENTROY SIZING]]&lt;0,Table1[[#This Row],[Lead Time (days)]]&lt;30),TRUE,FALSE)</f>
        <v>0</v>
      </c>
      <c r="V1662" s="28">
        <v>0.82</v>
      </c>
      <c r="W1662" s="28">
        <f>1.65+SQRT((30)*Table1[[#This Row],[Demand variability (COV)]])+(V1662*Table1[[#This Row],[APU
(units)]])^2</f>
        <v>2934.0449262752968</v>
      </c>
      <c r="X1662" s="28">
        <f>(Table1[[#This Row],[INVENTORY IN UNITS ON HAND]]-W1662)*Table1[[#This Row],[Std. Price ($)]]</f>
        <v>-37383.974989960094</v>
      </c>
      <c r="Y1662" s="28">
        <v>0.39</v>
      </c>
      <c r="Z1662" s="28">
        <v>21</v>
      </c>
    </row>
    <row r="1663" spans="1:26" x14ac:dyDescent="0.15">
      <c r="A1663" s="31">
        <v>65992.878141551104</v>
      </c>
      <c r="B1663" s="32">
        <v>19.208893000000003</v>
      </c>
      <c r="C1663" s="32">
        <v>931.3442411121423</v>
      </c>
      <c r="D1663" s="32">
        <f>C1663/Table1[[#This Row],[Std. Price ($)]]</f>
        <v>48.485055391382637</v>
      </c>
      <c r="E1663" s="28">
        <v>66</v>
      </c>
      <c r="F1663" s="28">
        <f>Table1[[#This Row],[APU
(units)]]*(1+Table1[[#This Row],[APU Trend]])^0</f>
        <v>66</v>
      </c>
      <c r="G1663" s="28">
        <f>Table1[[#This Row],[APU
(units)]]*(1+Table1[[#This Row],[APU Trend]])^1</f>
        <v>39.6</v>
      </c>
      <c r="H1663" s="28">
        <f>Table1[[#This Row],[APU
(units)]]*(1+Table1[[#This Row],[APU Trend]])^2</f>
        <v>23.759999999999998</v>
      </c>
      <c r="I1663" s="55">
        <f>Table1[[#This Row],[APU
(units)]]*(1+Table1[[#This Row],[APU Trend]])^3</f>
        <v>14.256</v>
      </c>
      <c r="J1663" s="55">
        <f>Table1[[#This Row],[APU
(units)]]*(1+Table1[[#This Row],[APU Trend]])^4</f>
        <v>8.5535999999999994</v>
      </c>
      <c r="K1663" s="55">
        <f>Table1[[#This Row],[APU
(units)]]*(1+Table1[[#This Row],[APU Trend]])^5</f>
        <v>5.1321599999999998</v>
      </c>
      <c r="L1663" s="55">
        <f>Table1[[#This Row],[APU
(units)]]*(1+Table1[[#This Row],[APU Trend]])^6</f>
        <v>3.0792959999999998</v>
      </c>
      <c r="M1663" s="55">
        <f>Table1[[#This Row],[APU
(units)]]*(1+Table1[[#This Row],[APU Trend]])^7</f>
        <v>1.8475775999999997</v>
      </c>
      <c r="N1663" s="55">
        <f>Table1[[#This Row],[APU
(units)]]*(1+Table1[[#This Row],[APU Trend]])^8</f>
        <v>1.1085465599999997</v>
      </c>
      <c r="O1663" s="55">
        <f>Table1[[#This Row],[APU
(units)]]*(1+Table1[[#This Row],[APU Trend]])^9</f>
        <v>0.66512793599999998</v>
      </c>
      <c r="P1663" s="55">
        <f>Table1[[#This Row],[APU
(units)]]*(1+Table1[[#This Row],[APU Trend]])^10</f>
        <v>0.39907676159999994</v>
      </c>
      <c r="Q1663" s="55">
        <f>Table1[[#This Row],[APU
(units)]]*(1+Table1[[#This Row],[APU Trend]])^11</f>
        <v>0.23944605695999996</v>
      </c>
      <c r="R1663" s="55">
        <f>SUM(Table1[[#This Row],[Oct]:[September]])</f>
        <v>164.64083091455996</v>
      </c>
      <c r="S1663" s="55">
        <f>Table1[[#This Row],[On-Hand Stock ($)]]*Table1[[#This Row],[APU Trend]]</f>
        <v>-372.53769644485692</v>
      </c>
      <c r="T1663" s="87">
        <v>-0.4</v>
      </c>
      <c r="U1663" s="87" t="b">
        <f>IF(AND(Table1[[#This Row],[INVENTROY SIZING]]&lt;0,Table1[[#This Row],[Lead Time (days)]]&lt;30),TRUE,FALSE)</f>
        <v>1</v>
      </c>
      <c r="V1663" s="28">
        <v>1</v>
      </c>
      <c r="W1663" s="28">
        <f>1.65+SQRT((30)*Table1[[#This Row],[Demand variability (COV)]])+(V1663*Table1[[#This Row],[APU
(units)]])^2</f>
        <v>4364.176867548832</v>
      </c>
      <c r="X1663" s="28">
        <f>(Table1[[#This Row],[INVENTORY IN UNITS ON HAND]]-W1663)*Table1[[#This Row],[Std. Price ($)]]</f>
        <v>-82899.662240708552</v>
      </c>
      <c r="Y1663" s="28">
        <v>1.42</v>
      </c>
      <c r="Z1663" s="28">
        <v>11</v>
      </c>
    </row>
    <row r="1664" spans="1:26" x14ac:dyDescent="0.15">
      <c r="A1664" s="31">
        <v>48763.900145347397</v>
      </c>
      <c r="B1664" s="32">
        <v>14.906474000000001</v>
      </c>
      <c r="C1664" s="32">
        <v>314.6403475002482</v>
      </c>
      <c r="D1664" s="32">
        <f>C1664/Table1[[#This Row],[Std. Price ($)]]</f>
        <v>21.107630650967369</v>
      </c>
      <c r="E1664" s="28">
        <v>34</v>
      </c>
      <c r="F1664" s="28">
        <f>Table1[[#This Row],[APU
(units)]]*(1+Table1[[#This Row],[APU Trend]])^0</f>
        <v>34</v>
      </c>
      <c r="G1664" s="28">
        <f>Table1[[#This Row],[APU
(units)]]*(1+Table1[[#This Row],[APU Trend]])^1</f>
        <v>51</v>
      </c>
      <c r="H1664" s="28">
        <f>Table1[[#This Row],[APU
(units)]]*(1+Table1[[#This Row],[APU Trend]])^2</f>
        <v>76.5</v>
      </c>
      <c r="I1664" s="55">
        <f>Table1[[#This Row],[APU
(units)]]*(1+Table1[[#This Row],[APU Trend]])^3</f>
        <v>114.75</v>
      </c>
      <c r="J1664" s="55">
        <f>Table1[[#This Row],[APU
(units)]]*(1+Table1[[#This Row],[APU Trend]])^4</f>
        <v>172.125</v>
      </c>
      <c r="K1664" s="55">
        <f>Table1[[#This Row],[APU
(units)]]*(1+Table1[[#This Row],[APU Trend]])^5</f>
        <v>258.1875</v>
      </c>
      <c r="L1664" s="55">
        <f>Table1[[#This Row],[APU
(units)]]*(1+Table1[[#This Row],[APU Trend]])^6</f>
        <v>387.28125</v>
      </c>
      <c r="M1664" s="55">
        <f>Table1[[#This Row],[APU
(units)]]*(1+Table1[[#This Row],[APU Trend]])^7</f>
        <v>580.921875</v>
      </c>
      <c r="N1664" s="55">
        <f>Table1[[#This Row],[APU
(units)]]*(1+Table1[[#This Row],[APU Trend]])^8</f>
        <v>871.3828125</v>
      </c>
      <c r="O1664" s="55">
        <f>Table1[[#This Row],[APU
(units)]]*(1+Table1[[#This Row],[APU Trend]])^9</f>
        <v>1307.07421875</v>
      </c>
      <c r="P1664" s="55">
        <f>Table1[[#This Row],[APU
(units)]]*(1+Table1[[#This Row],[APU Trend]])^10</f>
        <v>1960.611328125</v>
      </c>
      <c r="Q1664" s="55">
        <f>Table1[[#This Row],[APU
(units)]]*(1+Table1[[#This Row],[APU Trend]])^11</f>
        <v>2940.9169921875</v>
      </c>
      <c r="R1664" s="55">
        <f>SUM(Table1[[#This Row],[Oct]:[September]])</f>
        <v>8754.7509765625</v>
      </c>
      <c r="S1664" s="55">
        <f>Table1[[#This Row],[On-Hand Stock ($)]]*Table1[[#This Row],[APU Trend]]</f>
        <v>157.3201737501241</v>
      </c>
      <c r="T1664" s="87">
        <v>0.5</v>
      </c>
      <c r="U1664" s="87" t="b">
        <f>IF(AND(Table1[[#This Row],[INVENTROY SIZING]]&lt;0,Table1[[#This Row],[Lead Time (days)]]&lt;30),TRUE,FALSE)</f>
        <v>0</v>
      </c>
      <c r="V1664" s="28">
        <v>0.85</v>
      </c>
      <c r="W1664" s="28">
        <f>1.65+SQRT((30)*Table1[[#This Row],[Demand variability (COV)]])+(V1664*Table1[[#This Row],[APU
(units)]])^2</f>
        <v>842.14204505849762</v>
      </c>
      <c r="X1664" s="28">
        <f>(Table1[[#This Row],[INVENTORY IN UNITS ON HAND]]-W1664)*Table1[[#This Row],[Std. Price ($)]]</f>
        <v>-12238.728151471076</v>
      </c>
      <c r="Y1664" s="28">
        <v>0.93</v>
      </c>
      <c r="Z1664" s="28">
        <v>16</v>
      </c>
    </row>
    <row r="1665" spans="1:26" x14ac:dyDescent="0.15">
      <c r="A1665" s="31">
        <v>85710.851990425101</v>
      </c>
      <c r="B1665" s="32">
        <v>6.4732580000000004</v>
      </c>
      <c r="C1665" s="32">
        <v>558.3451667792242</v>
      </c>
      <c r="D1665" s="32">
        <f>C1665/Table1[[#This Row],[Std. Price ($)]]</f>
        <v>86.254119143594181</v>
      </c>
      <c r="E1665" s="28">
        <v>74</v>
      </c>
      <c r="F1665" s="28">
        <f>Table1[[#This Row],[APU
(units)]]*(1+Table1[[#This Row],[APU Trend]])^0</f>
        <v>74</v>
      </c>
      <c r="G1665" s="28">
        <f>Table1[[#This Row],[APU
(units)]]*(1+Table1[[#This Row],[APU Trend]])^1</f>
        <v>162.80000000000001</v>
      </c>
      <c r="H1665" s="28">
        <f>Table1[[#This Row],[APU
(units)]]*(1+Table1[[#This Row],[APU Trend]])^2</f>
        <v>358.16000000000008</v>
      </c>
      <c r="I1665" s="55">
        <f>Table1[[#This Row],[APU
(units)]]*(1+Table1[[#This Row],[APU Trend]])^3</f>
        <v>787.95200000000023</v>
      </c>
      <c r="J1665" s="55">
        <f>Table1[[#This Row],[APU
(units)]]*(1+Table1[[#This Row],[APU Trend]])^4</f>
        <v>1733.4944000000005</v>
      </c>
      <c r="K1665" s="55">
        <f>Table1[[#This Row],[APU
(units)]]*(1+Table1[[#This Row],[APU Trend]])^5</f>
        <v>3813.6876800000014</v>
      </c>
      <c r="L1665" s="55">
        <f>Table1[[#This Row],[APU
(units)]]*(1+Table1[[#This Row],[APU Trend]])^6</f>
        <v>8390.1128960000042</v>
      </c>
      <c r="M1665" s="55">
        <f>Table1[[#This Row],[APU
(units)]]*(1+Table1[[#This Row],[APU Trend]])^7</f>
        <v>18458.24837120001</v>
      </c>
      <c r="N1665" s="55">
        <f>Table1[[#This Row],[APU
(units)]]*(1+Table1[[#This Row],[APU Trend]])^8</f>
        <v>40608.146416640018</v>
      </c>
      <c r="O1665" s="55">
        <f>Table1[[#This Row],[APU
(units)]]*(1+Table1[[#This Row],[APU Trend]])^9</f>
        <v>89337.922116608053</v>
      </c>
      <c r="P1665" s="55">
        <f>Table1[[#This Row],[APU
(units)]]*(1+Table1[[#This Row],[APU Trend]])^10</f>
        <v>196543.42865653776</v>
      </c>
      <c r="Q1665" s="55">
        <f>Table1[[#This Row],[APU
(units)]]*(1+Table1[[#This Row],[APU Trend]])^11</f>
        <v>432395.54304438311</v>
      </c>
      <c r="R1665" s="55">
        <f>SUM(Table1[[#This Row],[Oct]:[September]])</f>
        <v>792663.49558136892</v>
      </c>
      <c r="S1665" s="55">
        <f>Table1[[#This Row],[On-Hand Stock ($)]]*Table1[[#This Row],[APU Trend]]</f>
        <v>670.01420013506902</v>
      </c>
      <c r="T1665" s="87">
        <v>1.2</v>
      </c>
      <c r="U1665" s="87" t="b">
        <f>IF(AND(Table1[[#This Row],[INVENTROY SIZING]]&lt;0,Table1[[#This Row],[Lead Time (days)]]&lt;30),TRUE,FALSE)</f>
        <v>0</v>
      </c>
      <c r="V1665" s="28">
        <v>1</v>
      </c>
      <c r="W1665" s="28">
        <f>1.65+SQRT((30)*Table1[[#This Row],[Demand variability (COV)]])+(V1665*Table1[[#This Row],[APU
(units)]])^2</f>
        <v>5483.5491524815006</v>
      </c>
      <c r="X1665" s="28">
        <f>(Table1[[#This Row],[INVENTORY IN UNITS ON HAND]]-W1665)*Table1[[#This Row],[Std. Price ($)]]</f>
        <v>-34938.083252914876</v>
      </c>
      <c r="Y1665" s="28">
        <v>1.1599999999999999</v>
      </c>
      <c r="Z1665" s="28">
        <v>23</v>
      </c>
    </row>
    <row r="1666" spans="1:26" x14ac:dyDescent="0.15">
      <c r="A1666" s="31">
        <v>39928.922147488869</v>
      </c>
      <c r="B1666" s="32">
        <v>7.1667970000000008</v>
      </c>
      <c r="C1666" s="32">
        <v>469.53881783195601</v>
      </c>
      <c r="D1666" s="32">
        <f>C1666/Table1[[#This Row],[Std. Price ($)]]</f>
        <v>65.515852874297394</v>
      </c>
      <c r="E1666" s="28">
        <v>130</v>
      </c>
      <c r="F1666" s="28">
        <f>Table1[[#This Row],[APU
(units)]]*(1+Table1[[#This Row],[APU Trend]])^0</f>
        <v>130</v>
      </c>
      <c r="G1666" s="28">
        <f>Table1[[#This Row],[APU
(units)]]*(1+Table1[[#This Row],[APU Trend]])^1</f>
        <v>104</v>
      </c>
      <c r="H1666" s="28">
        <f>Table1[[#This Row],[APU
(units)]]*(1+Table1[[#This Row],[APU Trend]])^2</f>
        <v>83.200000000000017</v>
      </c>
      <c r="I1666" s="55">
        <f>Table1[[#This Row],[APU
(units)]]*(1+Table1[[#This Row],[APU Trend]])^3</f>
        <v>66.560000000000016</v>
      </c>
      <c r="J1666" s="55">
        <f>Table1[[#This Row],[APU
(units)]]*(1+Table1[[#This Row],[APU Trend]])^4</f>
        <v>53.248000000000026</v>
      </c>
      <c r="K1666" s="55">
        <f>Table1[[#This Row],[APU
(units)]]*(1+Table1[[#This Row],[APU Trend]])^5</f>
        <v>42.598400000000026</v>
      </c>
      <c r="L1666" s="55">
        <f>Table1[[#This Row],[APU
(units)]]*(1+Table1[[#This Row],[APU Trend]])^6</f>
        <v>34.078720000000018</v>
      </c>
      <c r="M1666" s="55">
        <f>Table1[[#This Row],[APU
(units)]]*(1+Table1[[#This Row],[APU Trend]])^7</f>
        <v>27.26297600000002</v>
      </c>
      <c r="N1666" s="55">
        <f>Table1[[#This Row],[APU
(units)]]*(1+Table1[[#This Row],[APU Trend]])^8</f>
        <v>21.810380800000019</v>
      </c>
      <c r="O1666" s="55">
        <f>Table1[[#This Row],[APU
(units)]]*(1+Table1[[#This Row],[APU Trend]])^9</f>
        <v>17.448304640000014</v>
      </c>
      <c r="P1666" s="55">
        <f>Table1[[#This Row],[APU
(units)]]*(1+Table1[[#This Row],[APU Trend]])^10</f>
        <v>13.958643712000015</v>
      </c>
      <c r="Q1666" s="55">
        <f>Table1[[#This Row],[APU
(units)]]*(1+Table1[[#This Row],[APU Trend]])^11</f>
        <v>11.166914969600011</v>
      </c>
      <c r="R1666" s="55">
        <f>SUM(Table1[[#This Row],[Oct]:[September]])</f>
        <v>605.33234012160028</v>
      </c>
      <c r="S1666" s="55">
        <f>Table1[[#This Row],[On-Hand Stock ($)]]*Table1[[#This Row],[APU Trend]]</f>
        <v>-93.90776356639121</v>
      </c>
      <c r="T1666" s="87">
        <v>-0.2</v>
      </c>
      <c r="U1666" s="87" t="b">
        <f>IF(AND(Table1[[#This Row],[INVENTROY SIZING]]&lt;0,Table1[[#This Row],[Lead Time (days)]]&lt;30),TRUE,FALSE)</f>
        <v>0</v>
      </c>
      <c r="V1666" s="28">
        <v>0.85</v>
      </c>
      <c r="W1666" s="28">
        <f>1.65+SQRT((30)*Table1[[#This Row],[Demand variability (COV)]])+(V1666*Table1[[#This Row],[APU
(units)]])^2</f>
        <v>12214.638612787527</v>
      </c>
      <c r="X1666" s="28">
        <f>(Table1[[#This Row],[INVENTORY IN UNITS ON HAND]]-W1666)*Table1[[#This Row],[Std. Price ($)]]</f>
        <v>-87070.296548377853</v>
      </c>
      <c r="Y1666" s="28">
        <v>0.25</v>
      </c>
      <c r="Z1666" s="28">
        <v>30</v>
      </c>
    </row>
    <row r="1667" spans="1:26" x14ac:dyDescent="0.15">
      <c r="A1667" s="31">
        <v>48946.686386588422</v>
      </c>
      <c r="B1667" s="32">
        <v>76.367896000000002</v>
      </c>
      <c r="C1667" s="32">
        <v>1321.5753508031362</v>
      </c>
      <c r="D1667" s="32">
        <f>C1667/Table1[[#This Row],[Std. Price ($)]]</f>
        <v>17.305378569066981</v>
      </c>
      <c r="E1667" s="28">
        <v>66</v>
      </c>
      <c r="F1667" s="28">
        <f>Table1[[#This Row],[APU
(units)]]*(1+Table1[[#This Row],[APU Trend]])^0</f>
        <v>66</v>
      </c>
      <c r="G1667" s="28">
        <f>Table1[[#This Row],[APU
(units)]]*(1+Table1[[#This Row],[APU Trend]])^1</f>
        <v>39.6</v>
      </c>
      <c r="H1667" s="28">
        <f>Table1[[#This Row],[APU
(units)]]*(1+Table1[[#This Row],[APU Trend]])^2</f>
        <v>23.759999999999998</v>
      </c>
      <c r="I1667" s="55">
        <f>Table1[[#This Row],[APU
(units)]]*(1+Table1[[#This Row],[APU Trend]])^3</f>
        <v>14.256</v>
      </c>
      <c r="J1667" s="55">
        <f>Table1[[#This Row],[APU
(units)]]*(1+Table1[[#This Row],[APU Trend]])^4</f>
        <v>8.5535999999999994</v>
      </c>
      <c r="K1667" s="55">
        <f>Table1[[#This Row],[APU
(units)]]*(1+Table1[[#This Row],[APU Trend]])^5</f>
        <v>5.1321599999999998</v>
      </c>
      <c r="L1667" s="55">
        <f>Table1[[#This Row],[APU
(units)]]*(1+Table1[[#This Row],[APU Trend]])^6</f>
        <v>3.0792959999999998</v>
      </c>
      <c r="M1667" s="55">
        <f>Table1[[#This Row],[APU
(units)]]*(1+Table1[[#This Row],[APU Trend]])^7</f>
        <v>1.8475775999999997</v>
      </c>
      <c r="N1667" s="55">
        <f>Table1[[#This Row],[APU
(units)]]*(1+Table1[[#This Row],[APU Trend]])^8</f>
        <v>1.1085465599999997</v>
      </c>
      <c r="O1667" s="55">
        <f>Table1[[#This Row],[APU
(units)]]*(1+Table1[[#This Row],[APU Trend]])^9</f>
        <v>0.66512793599999998</v>
      </c>
      <c r="P1667" s="55">
        <f>Table1[[#This Row],[APU
(units)]]*(1+Table1[[#This Row],[APU Trend]])^10</f>
        <v>0.39907676159999994</v>
      </c>
      <c r="Q1667" s="55">
        <f>Table1[[#This Row],[APU
(units)]]*(1+Table1[[#This Row],[APU Trend]])^11</f>
        <v>0.23944605695999996</v>
      </c>
      <c r="R1667" s="55">
        <f>SUM(Table1[[#This Row],[Oct]:[September]])</f>
        <v>164.64083091455996</v>
      </c>
      <c r="S1667" s="55">
        <f>Table1[[#This Row],[On-Hand Stock ($)]]*Table1[[#This Row],[APU Trend]]</f>
        <v>-528.63014032125454</v>
      </c>
      <c r="T1667" s="87">
        <v>-0.4</v>
      </c>
      <c r="U1667" s="87" t="b">
        <f>IF(AND(Table1[[#This Row],[INVENTROY SIZING]]&lt;0,Table1[[#This Row],[Lead Time (days)]]&lt;30),TRUE,FALSE)</f>
        <v>1</v>
      </c>
      <c r="V1667" s="28">
        <v>1</v>
      </c>
      <c r="W1667" s="28">
        <f>1.65+SQRT((30)*Table1[[#This Row],[Demand variability (COV)]])+(V1667*Table1[[#This Row],[APU
(units)]])^2</f>
        <v>4362.2651923036856</v>
      </c>
      <c r="X1667" s="28">
        <f>(Table1[[#This Row],[INVENTORY IN UNITS ON HAND]]-W1667)*Table1[[#This Row],[Std. Price ($)]]</f>
        <v>-331815.43917946471</v>
      </c>
      <c r="Y1667" s="28">
        <v>0.71</v>
      </c>
      <c r="Z1667" s="28">
        <v>8</v>
      </c>
    </row>
    <row r="1668" spans="1:26" x14ac:dyDescent="0.15">
      <c r="A1668" s="31">
        <v>89693.700521313716</v>
      </c>
      <c r="B1668" s="32">
        <v>196.63681400000002</v>
      </c>
      <c r="C1668" s="32">
        <v>7340.5913789186643</v>
      </c>
      <c r="D1668" s="32">
        <f>C1668/Table1[[#This Row],[Std. Price ($)]]</f>
        <v>37.330707458058505</v>
      </c>
      <c r="E1668" s="28">
        <v>58</v>
      </c>
      <c r="F1668" s="28">
        <f>Table1[[#This Row],[APU
(units)]]*(1+Table1[[#This Row],[APU Trend]])^0</f>
        <v>58</v>
      </c>
      <c r="G1668" s="28">
        <f>Table1[[#This Row],[APU
(units)]]*(1+Table1[[#This Row],[APU Trend]])^1</f>
        <v>87</v>
      </c>
      <c r="H1668" s="28">
        <f>Table1[[#This Row],[APU
(units)]]*(1+Table1[[#This Row],[APU Trend]])^2</f>
        <v>130.5</v>
      </c>
      <c r="I1668" s="55">
        <f>Table1[[#This Row],[APU
(units)]]*(1+Table1[[#This Row],[APU Trend]])^3</f>
        <v>195.75</v>
      </c>
      <c r="J1668" s="55">
        <f>Table1[[#This Row],[APU
(units)]]*(1+Table1[[#This Row],[APU Trend]])^4</f>
        <v>293.625</v>
      </c>
      <c r="K1668" s="55">
        <f>Table1[[#This Row],[APU
(units)]]*(1+Table1[[#This Row],[APU Trend]])^5</f>
        <v>440.4375</v>
      </c>
      <c r="L1668" s="55">
        <f>Table1[[#This Row],[APU
(units)]]*(1+Table1[[#This Row],[APU Trend]])^6</f>
        <v>660.65625</v>
      </c>
      <c r="M1668" s="55">
        <f>Table1[[#This Row],[APU
(units)]]*(1+Table1[[#This Row],[APU Trend]])^7</f>
        <v>990.984375</v>
      </c>
      <c r="N1668" s="55">
        <f>Table1[[#This Row],[APU
(units)]]*(1+Table1[[#This Row],[APU Trend]])^8</f>
        <v>1486.4765625</v>
      </c>
      <c r="O1668" s="55">
        <f>Table1[[#This Row],[APU
(units)]]*(1+Table1[[#This Row],[APU Trend]])^9</f>
        <v>2229.71484375</v>
      </c>
      <c r="P1668" s="55">
        <f>Table1[[#This Row],[APU
(units)]]*(1+Table1[[#This Row],[APU Trend]])^10</f>
        <v>3344.572265625</v>
      </c>
      <c r="Q1668" s="55">
        <f>Table1[[#This Row],[APU
(units)]]*(1+Table1[[#This Row],[APU Trend]])^11</f>
        <v>5016.8583984375</v>
      </c>
      <c r="R1668" s="55">
        <f>SUM(Table1[[#This Row],[Oct]:[September]])</f>
        <v>14934.5751953125</v>
      </c>
      <c r="S1668" s="55">
        <f>Table1[[#This Row],[On-Hand Stock ($)]]*Table1[[#This Row],[APU Trend]]</f>
        <v>3670.2956894593322</v>
      </c>
      <c r="T1668" s="87">
        <v>0.5</v>
      </c>
      <c r="U1668" s="87" t="b">
        <f>IF(AND(Table1[[#This Row],[INVENTROY SIZING]]&lt;0,Table1[[#This Row],[Lead Time (days)]]&lt;30),TRUE,FALSE)</f>
        <v>0</v>
      </c>
      <c r="V1668" s="28">
        <v>0.7</v>
      </c>
      <c r="W1668" s="28">
        <f>1.65+SQRT((30)*Table1[[#This Row],[Demand variability (COV)]])+(V1668*Table1[[#This Row],[APU
(units)]])^2</f>
        <v>1654.4597190922568</v>
      </c>
      <c r="X1668" s="28">
        <f>(Table1[[#This Row],[INVENTORY IN UNITS ON HAND]]-W1668)*Table1[[#This Row],[Std. Price ($)]]</f>
        <v>-317987.09667471773</v>
      </c>
      <c r="Y1668" s="28">
        <v>0.66</v>
      </c>
      <c r="Z1668" s="28">
        <v>23</v>
      </c>
    </row>
    <row r="1669" spans="1:26" x14ac:dyDescent="0.15">
      <c r="A1669" s="31">
        <v>38529.69786482511</v>
      </c>
      <c r="B1669" s="32">
        <v>52.657836000000003</v>
      </c>
      <c r="C1669" s="32">
        <v>5976.4496642576005</v>
      </c>
      <c r="D1669" s="32">
        <f>C1669/Table1[[#This Row],[Std. Price ($)]]</f>
        <v>113.49592232118312</v>
      </c>
      <c r="E1669" s="28">
        <v>66</v>
      </c>
      <c r="F1669" s="28">
        <f>Table1[[#This Row],[APU
(units)]]*(1+Table1[[#This Row],[APU Trend]])^0</f>
        <v>66</v>
      </c>
      <c r="G1669" s="28">
        <f>Table1[[#This Row],[APU
(units)]]*(1+Table1[[#This Row],[APU Trend]])^1</f>
        <v>99</v>
      </c>
      <c r="H1669" s="28">
        <f>Table1[[#This Row],[APU
(units)]]*(1+Table1[[#This Row],[APU Trend]])^2</f>
        <v>148.5</v>
      </c>
      <c r="I1669" s="55">
        <f>Table1[[#This Row],[APU
(units)]]*(1+Table1[[#This Row],[APU Trend]])^3</f>
        <v>222.75</v>
      </c>
      <c r="J1669" s="55">
        <f>Table1[[#This Row],[APU
(units)]]*(1+Table1[[#This Row],[APU Trend]])^4</f>
        <v>334.125</v>
      </c>
      <c r="K1669" s="55">
        <f>Table1[[#This Row],[APU
(units)]]*(1+Table1[[#This Row],[APU Trend]])^5</f>
        <v>501.1875</v>
      </c>
      <c r="L1669" s="55">
        <f>Table1[[#This Row],[APU
(units)]]*(1+Table1[[#This Row],[APU Trend]])^6</f>
        <v>751.78125</v>
      </c>
      <c r="M1669" s="55">
        <f>Table1[[#This Row],[APU
(units)]]*(1+Table1[[#This Row],[APU Trend]])^7</f>
        <v>1127.671875</v>
      </c>
      <c r="N1669" s="55">
        <f>Table1[[#This Row],[APU
(units)]]*(1+Table1[[#This Row],[APU Trend]])^8</f>
        <v>1691.5078125</v>
      </c>
      <c r="O1669" s="55">
        <f>Table1[[#This Row],[APU
(units)]]*(1+Table1[[#This Row],[APU Trend]])^9</f>
        <v>2537.26171875</v>
      </c>
      <c r="P1669" s="55">
        <f>Table1[[#This Row],[APU
(units)]]*(1+Table1[[#This Row],[APU Trend]])^10</f>
        <v>3805.892578125</v>
      </c>
      <c r="Q1669" s="55">
        <f>Table1[[#This Row],[APU
(units)]]*(1+Table1[[#This Row],[APU Trend]])^11</f>
        <v>5708.8388671875</v>
      </c>
      <c r="R1669" s="55">
        <f>SUM(Table1[[#This Row],[Oct]:[September]])</f>
        <v>16994.5166015625</v>
      </c>
      <c r="S1669" s="55">
        <f>Table1[[#This Row],[On-Hand Stock ($)]]*Table1[[#This Row],[APU Trend]]</f>
        <v>2988.2248321288002</v>
      </c>
      <c r="T1669" s="87">
        <v>0.5</v>
      </c>
      <c r="U1669" s="87" t="b">
        <f>IF(AND(Table1[[#This Row],[INVENTROY SIZING]]&lt;0,Table1[[#This Row],[Lead Time (days)]]&lt;30),TRUE,FALSE)</f>
        <v>0</v>
      </c>
      <c r="V1669" s="28">
        <v>1</v>
      </c>
      <c r="W1669" s="28">
        <f>1.65+SQRT((30)*Table1[[#This Row],[Demand variability (COV)]])+(V1669*Table1[[#This Row],[APU
(units)]])^2</f>
        <v>4363.1272255750519</v>
      </c>
      <c r="X1669" s="28">
        <f>(Table1[[#This Row],[INVENTORY IN UNITS ON HAND]]-W1669)*Table1[[#This Row],[Std. Price ($)]]</f>
        <v>-223776.38822720852</v>
      </c>
      <c r="Y1669" s="28">
        <v>1</v>
      </c>
      <c r="Z1669" s="28">
        <v>44</v>
      </c>
    </row>
    <row r="1670" spans="1:26" x14ac:dyDescent="0.15">
      <c r="A1670" s="31">
        <v>16511.170695133027</v>
      </c>
      <c r="B1670" s="32">
        <v>27.766959000000003</v>
      </c>
      <c r="C1670" s="32">
        <v>2788.103354252426</v>
      </c>
      <c r="D1670" s="32">
        <f>C1670/Table1[[#This Row],[Std. Price ($)]]</f>
        <v>100.41082836087401</v>
      </c>
      <c r="E1670" s="28">
        <v>74</v>
      </c>
      <c r="F1670" s="28">
        <f>Table1[[#This Row],[APU
(units)]]*(1+Table1[[#This Row],[APU Trend]])^0</f>
        <v>74</v>
      </c>
      <c r="G1670" s="28">
        <f>Table1[[#This Row],[APU
(units)]]*(1+Table1[[#This Row],[APU Trend]])^1</f>
        <v>44.4</v>
      </c>
      <c r="H1670" s="28">
        <f>Table1[[#This Row],[APU
(units)]]*(1+Table1[[#This Row],[APU Trend]])^2</f>
        <v>26.64</v>
      </c>
      <c r="I1670" s="55">
        <f>Table1[[#This Row],[APU
(units)]]*(1+Table1[[#This Row],[APU Trend]])^3</f>
        <v>15.984</v>
      </c>
      <c r="J1670" s="55">
        <f>Table1[[#This Row],[APU
(units)]]*(1+Table1[[#This Row],[APU Trend]])^4</f>
        <v>9.5903999999999989</v>
      </c>
      <c r="K1670" s="55">
        <f>Table1[[#This Row],[APU
(units)]]*(1+Table1[[#This Row],[APU Trend]])^5</f>
        <v>5.7542399999999994</v>
      </c>
      <c r="L1670" s="55">
        <f>Table1[[#This Row],[APU
(units)]]*(1+Table1[[#This Row],[APU Trend]])^6</f>
        <v>3.4525439999999996</v>
      </c>
      <c r="M1670" s="55">
        <f>Table1[[#This Row],[APU
(units)]]*(1+Table1[[#This Row],[APU Trend]])^7</f>
        <v>2.0715263999999998</v>
      </c>
      <c r="N1670" s="55">
        <f>Table1[[#This Row],[APU
(units)]]*(1+Table1[[#This Row],[APU Trend]])^8</f>
        <v>1.2429158399999998</v>
      </c>
      <c r="O1670" s="55">
        <f>Table1[[#This Row],[APU
(units)]]*(1+Table1[[#This Row],[APU Trend]])^9</f>
        <v>0.74574950399999995</v>
      </c>
      <c r="P1670" s="55">
        <f>Table1[[#This Row],[APU
(units)]]*(1+Table1[[#This Row],[APU Trend]])^10</f>
        <v>0.44744970239999993</v>
      </c>
      <c r="Q1670" s="55">
        <f>Table1[[#This Row],[APU
(units)]]*(1+Table1[[#This Row],[APU Trend]])^11</f>
        <v>0.26846982143999998</v>
      </c>
      <c r="R1670" s="55">
        <f>SUM(Table1[[#This Row],[Oct]:[September]])</f>
        <v>184.59729526784002</v>
      </c>
      <c r="S1670" s="55">
        <f>Table1[[#This Row],[On-Hand Stock ($)]]*Table1[[#This Row],[APU Trend]]</f>
        <v>-1115.2413417009705</v>
      </c>
      <c r="T1670" s="87">
        <v>-0.4</v>
      </c>
      <c r="U1670" s="87" t="b">
        <f>IF(AND(Table1[[#This Row],[INVENTROY SIZING]]&lt;0,Table1[[#This Row],[Lead Time (days)]]&lt;30),TRUE,FALSE)</f>
        <v>0</v>
      </c>
      <c r="V1670" s="28">
        <v>1</v>
      </c>
      <c r="W1670" s="28">
        <f>1.65+SQRT((30)*Table1[[#This Row],[Demand variability (COV)]])+(V1670*Table1[[#This Row],[APU
(units)]])^2</f>
        <v>5480.3886127875257</v>
      </c>
      <c r="X1670" s="28">
        <f>(Table1[[#This Row],[INVENTORY IN UNITS ON HAND]]-W1670)*Table1[[#This Row],[Std. Price ($)]]</f>
        <v>-149385.62256108571</v>
      </c>
      <c r="Y1670" s="28">
        <v>0.25</v>
      </c>
      <c r="Z1670" s="28">
        <v>123</v>
      </c>
    </row>
    <row r="1671" spans="1:26" x14ac:dyDescent="0.15">
      <c r="A1671" s="31">
        <v>30237.844447345906</v>
      </c>
      <c r="B1671" s="32">
        <v>27.883867000000002</v>
      </c>
      <c r="C1671" s="32">
        <v>2345.2486811532926</v>
      </c>
      <c r="D1671" s="32">
        <f>C1671/Table1[[#This Row],[Std. Price ($)]]</f>
        <v>84.107727280197267</v>
      </c>
      <c r="E1671" s="28">
        <v>50</v>
      </c>
      <c r="F1671" s="28">
        <f>Table1[[#This Row],[APU
(units)]]*(1+Table1[[#This Row],[APU Trend]])^0</f>
        <v>50</v>
      </c>
      <c r="G1671" s="28">
        <f>Table1[[#This Row],[APU
(units)]]*(1+Table1[[#This Row],[APU Trend]])^1</f>
        <v>80</v>
      </c>
      <c r="H1671" s="28">
        <f>Table1[[#This Row],[APU
(units)]]*(1+Table1[[#This Row],[APU Trend]])^2</f>
        <v>128.00000000000003</v>
      </c>
      <c r="I1671" s="55">
        <f>Table1[[#This Row],[APU
(units)]]*(1+Table1[[#This Row],[APU Trend]])^3</f>
        <v>204.80000000000004</v>
      </c>
      <c r="J1671" s="55">
        <f>Table1[[#This Row],[APU
(units)]]*(1+Table1[[#This Row],[APU Trend]])^4</f>
        <v>327.68000000000018</v>
      </c>
      <c r="K1671" s="55">
        <f>Table1[[#This Row],[APU
(units)]]*(1+Table1[[#This Row],[APU Trend]])^5</f>
        <v>524.28800000000035</v>
      </c>
      <c r="L1671" s="55">
        <f>Table1[[#This Row],[APU
(units)]]*(1+Table1[[#This Row],[APU Trend]])^6</f>
        <v>838.86080000000049</v>
      </c>
      <c r="M1671" s="55">
        <f>Table1[[#This Row],[APU
(units)]]*(1+Table1[[#This Row],[APU Trend]])^7</f>
        <v>1342.177280000001</v>
      </c>
      <c r="N1671" s="55">
        <f>Table1[[#This Row],[APU
(units)]]*(1+Table1[[#This Row],[APU Trend]])^8</f>
        <v>2147.4836480000017</v>
      </c>
      <c r="O1671" s="55">
        <f>Table1[[#This Row],[APU
(units)]]*(1+Table1[[#This Row],[APU Trend]])^9</f>
        <v>3435.973836800003</v>
      </c>
      <c r="P1671" s="55">
        <f>Table1[[#This Row],[APU
(units)]]*(1+Table1[[#This Row],[APU Trend]])^10</f>
        <v>5497.5581388800056</v>
      </c>
      <c r="Q1671" s="55">
        <f>Table1[[#This Row],[APU
(units)]]*(1+Table1[[#This Row],[APU Trend]])^11</f>
        <v>8796.0930222080096</v>
      </c>
      <c r="R1671" s="55">
        <f>SUM(Table1[[#This Row],[Oct]:[September]])</f>
        <v>23372.914725888022</v>
      </c>
      <c r="S1671" s="55">
        <f>Table1[[#This Row],[On-Hand Stock ($)]]*Table1[[#This Row],[APU Trend]]</f>
        <v>1407.1492086919754</v>
      </c>
      <c r="T1671" s="87">
        <v>0.6</v>
      </c>
      <c r="U1671" s="87" t="b">
        <f>IF(AND(Table1[[#This Row],[INVENTROY SIZING]]&lt;0,Table1[[#This Row],[Lead Time (days)]]&lt;30),TRUE,FALSE)</f>
        <v>0</v>
      </c>
      <c r="V1671" s="28">
        <v>0.82</v>
      </c>
      <c r="W1671" s="28">
        <f>1.65+SQRT((30)*Table1[[#This Row],[Demand variability (COV)]])+(V1671*Table1[[#This Row],[APU
(units)]])^2</f>
        <v>1688.8467733539319</v>
      </c>
      <c r="X1671" s="28">
        <f>(Table1[[#This Row],[INVENTORY IN UNITS ON HAND]]-W1671)*Table1[[#This Row],[Std. Price ($)]]</f>
        <v>-44746.330130426897</v>
      </c>
      <c r="Y1671" s="28">
        <v>1.28</v>
      </c>
      <c r="Z1671" s="28">
        <v>33</v>
      </c>
    </row>
    <row r="1672" spans="1:26" x14ac:dyDescent="0.15">
      <c r="A1672" s="31">
        <v>95354.159864203466</v>
      </c>
      <c r="B1672" s="32">
        <v>7.1784900000000009</v>
      </c>
      <c r="C1672" s="32">
        <v>209.03750331200007</v>
      </c>
      <c r="D1672" s="32">
        <f>C1672/Table1[[#This Row],[Std. Price ($)]]</f>
        <v>29.119982518886289</v>
      </c>
      <c r="E1672" s="28">
        <v>50</v>
      </c>
      <c r="F1672" s="28">
        <f>Table1[[#This Row],[APU
(units)]]*(1+Table1[[#This Row],[APU Trend]])^0</f>
        <v>50</v>
      </c>
      <c r="G1672" s="28">
        <f>Table1[[#This Row],[APU
(units)]]*(1+Table1[[#This Row],[APU Trend]])^1</f>
        <v>110.00000000000001</v>
      </c>
      <c r="H1672" s="28">
        <f>Table1[[#This Row],[APU
(units)]]*(1+Table1[[#This Row],[APU Trend]])^2</f>
        <v>242.00000000000003</v>
      </c>
      <c r="I1672" s="55">
        <f>Table1[[#This Row],[APU
(units)]]*(1+Table1[[#This Row],[APU Trend]])^3</f>
        <v>532.4000000000002</v>
      </c>
      <c r="J1672" s="55">
        <f>Table1[[#This Row],[APU
(units)]]*(1+Table1[[#This Row],[APU Trend]])^4</f>
        <v>1171.2800000000004</v>
      </c>
      <c r="K1672" s="55">
        <f>Table1[[#This Row],[APU
(units)]]*(1+Table1[[#This Row],[APU Trend]])^5</f>
        <v>2576.8160000000007</v>
      </c>
      <c r="L1672" s="55">
        <f>Table1[[#This Row],[APU
(units)]]*(1+Table1[[#This Row],[APU Trend]])^6</f>
        <v>5668.995200000003</v>
      </c>
      <c r="M1672" s="55">
        <f>Table1[[#This Row],[APU
(units)]]*(1+Table1[[#This Row],[APU Trend]])^7</f>
        <v>12471.789440000008</v>
      </c>
      <c r="N1672" s="55">
        <f>Table1[[#This Row],[APU
(units)]]*(1+Table1[[#This Row],[APU Trend]])^8</f>
        <v>27437.936768000014</v>
      </c>
      <c r="O1672" s="55">
        <f>Table1[[#This Row],[APU
(units)]]*(1+Table1[[#This Row],[APU Trend]])^9</f>
        <v>60363.460889600035</v>
      </c>
      <c r="P1672" s="55">
        <f>Table1[[#This Row],[APU
(units)]]*(1+Table1[[#This Row],[APU Trend]])^10</f>
        <v>132799.61395712011</v>
      </c>
      <c r="Q1672" s="55">
        <f>Table1[[#This Row],[APU
(units)]]*(1+Table1[[#This Row],[APU Trend]])^11</f>
        <v>292159.15070566424</v>
      </c>
      <c r="R1672" s="55">
        <f>SUM(Table1[[#This Row],[Oct]:[September]])</f>
        <v>535583.44296038442</v>
      </c>
      <c r="S1672" s="55">
        <f>Table1[[#This Row],[On-Hand Stock ($)]]*Table1[[#This Row],[APU Trend]]</f>
        <v>250.84500397440007</v>
      </c>
      <c r="T1672" s="87">
        <v>1.2</v>
      </c>
      <c r="U1672" s="87" t="b">
        <f>IF(AND(Table1[[#This Row],[INVENTROY SIZING]]&lt;0,Table1[[#This Row],[Lead Time (days)]]&lt;30),TRUE,FALSE)</f>
        <v>0</v>
      </c>
      <c r="V1672" s="28">
        <v>1</v>
      </c>
      <c r="W1672" s="28">
        <f>1.65+SQRT((30)*Table1[[#This Row],[Demand variability (COV)]])+(V1672*Table1[[#This Row],[APU
(units)]])^2</f>
        <v>2507.4465506984757</v>
      </c>
      <c r="X1672" s="28">
        <f>(Table1[[#This Row],[INVENTORY IN UNITS ON HAND]]-W1672)*Table1[[#This Row],[Std. Price ($)]]</f>
        <v>-17790.642486411503</v>
      </c>
      <c r="Y1672" s="28">
        <v>1.1200000000000001</v>
      </c>
      <c r="Z1672" s="28">
        <v>12</v>
      </c>
    </row>
    <row r="1673" spans="1:26" x14ac:dyDescent="0.15">
      <c r="A1673" s="31">
        <v>10194.793221537346</v>
      </c>
      <c r="B1673" s="32">
        <v>35.07405</v>
      </c>
      <c r="C1673" s="32">
        <v>1181.5096046752353</v>
      </c>
      <c r="D1673" s="32">
        <f>C1673/Table1[[#This Row],[Std. Price ($)]]</f>
        <v>33.686147013967172</v>
      </c>
      <c r="E1673" s="28">
        <v>90</v>
      </c>
      <c r="F1673" s="28">
        <f>Table1[[#This Row],[APU
(units)]]*(1+Table1[[#This Row],[APU Trend]])^0</f>
        <v>90</v>
      </c>
      <c r="G1673" s="28">
        <f>Table1[[#This Row],[APU
(units)]]*(1+Table1[[#This Row],[APU Trend]])^1</f>
        <v>162</v>
      </c>
      <c r="H1673" s="28">
        <f>Table1[[#This Row],[APU
(units)]]*(1+Table1[[#This Row],[APU Trend]])^2</f>
        <v>291.60000000000002</v>
      </c>
      <c r="I1673" s="55">
        <f>Table1[[#This Row],[APU
(units)]]*(1+Table1[[#This Row],[APU Trend]])^3</f>
        <v>524.88000000000011</v>
      </c>
      <c r="J1673" s="55">
        <f>Table1[[#This Row],[APU
(units)]]*(1+Table1[[#This Row],[APU Trend]])^4</f>
        <v>944.78400000000022</v>
      </c>
      <c r="K1673" s="55">
        <f>Table1[[#This Row],[APU
(units)]]*(1+Table1[[#This Row],[APU Trend]])^5</f>
        <v>1700.6112000000005</v>
      </c>
      <c r="L1673" s="55">
        <f>Table1[[#This Row],[APU
(units)]]*(1+Table1[[#This Row],[APU Trend]])^6</f>
        <v>3061.1001600000009</v>
      </c>
      <c r="M1673" s="55">
        <f>Table1[[#This Row],[APU
(units)]]*(1+Table1[[#This Row],[APU Trend]])^7</f>
        <v>5509.9802880000016</v>
      </c>
      <c r="N1673" s="55">
        <f>Table1[[#This Row],[APU
(units)]]*(1+Table1[[#This Row],[APU Trend]])^8</f>
        <v>9917.9645184000037</v>
      </c>
      <c r="O1673" s="55">
        <f>Table1[[#This Row],[APU
(units)]]*(1+Table1[[#This Row],[APU Trend]])^9</f>
        <v>17852.336133120007</v>
      </c>
      <c r="P1673" s="55">
        <f>Table1[[#This Row],[APU
(units)]]*(1+Table1[[#This Row],[APU Trend]])^10</f>
        <v>32134.205039616016</v>
      </c>
      <c r="Q1673" s="55">
        <f>Table1[[#This Row],[APU
(units)]]*(1+Table1[[#This Row],[APU Trend]])^11</f>
        <v>57841.569071308833</v>
      </c>
      <c r="R1673" s="55">
        <f>SUM(Table1[[#This Row],[Oct]:[September]])</f>
        <v>130031.03041044486</v>
      </c>
      <c r="S1673" s="55">
        <f>Table1[[#This Row],[On-Hand Stock ($)]]*Table1[[#This Row],[APU Trend]]</f>
        <v>945.20768374018826</v>
      </c>
      <c r="T1673" s="87">
        <v>0.8</v>
      </c>
      <c r="U1673" s="87" t="b">
        <f>IF(AND(Table1[[#This Row],[INVENTROY SIZING]]&lt;0,Table1[[#This Row],[Lead Time (days)]]&lt;30),TRUE,FALSE)</f>
        <v>0</v>
      </c>
      <c r="V1673" s="28">
        <v>0.8</v>
      </c>
      <c r="W1673" s="28">
        <f>1.65+SQRT((30)*Table1[[#This Row],[Demand variability (COV)]])+(V1673*Table1[[#This Row],[APU
(units)]])^2</f>
        <v>5189.5229833462072</v>
      </c>
      <c r="X1673" s="28">
        <f>(Table1[[#This Row],[INVENTORY IN UNITS ON HAND]]-W1673)*Table1[[#This Row],[Std. Price ($)]]</f>
        <v>-180836.07898935879</v>
      </c>
      <c r="Y1673" s="28">
        <v>0.5</v>
      </c>
      <c r="Z1673" s="28">
        <v>21</v>
      </c>
    </row>
    <row r="1674" spans="1:26" x14ac:dyDescent="0.15">
      <c r="A1674" s="31">
        <v>12342.418337911087</v>
      </c>
      <c r="B1674" s="32">
        <v>20.309630000000002</v>
      </c>
      <c r="C1674" s="32">
        <v>2458.4563932122905</v>
      </c>
      <c r="D1674" s="32">
        <f>C1674/Table1[[#This Row],[Std. Price ($)]]</f>
        <v>121.04880262280949</v>
      </c>
      <c r="E1674" s="28">
        <v>82</v>
      </c>
      <c r="F1674" s="28">
        <f>Table1[[#This Row],[APU
(units)]]*(1+Table1[[#This Row],[APU Trend]])^0</f>
        <v>82</v>
      </c>
      <c r="G1674" s="28">
        <f>Table1[[#This Row],[APU
(units)]]*(1+Table1[[#This Row],[APU Trend]])^1</f>
        <v>98.399999999999991</v>
      </c>
      <c r="H1674" s="28">
        <f>Table1[[#This Row],[APU
(units)]]*(1+Table1[[#This Row],[APU Trend]])^2</f>
        <v>118.08</v>
      </c>
      <c r="I1674" s="55">
        <f>Table1[[#This Row],[APU
(units)]]*(1+Table1[[#This Row],[APU Trend]])^3</f>
        <v>141.696</v>
      </c>
      <c r="J1674" s="55">
        <f>Table1[[#This Row],[APU
(units)]]*(1+Table1[[#This Row],[APU Trend]])^4</f>
        <v>170.0352</v>
      </c>
      <c r="K1674" s="55">
        <f>Table1[[#This Row],[APU
(units)]]*(1+Table1[[#This Row],[APU Trend]])^5</f>
        <v>204.04223999999999</v>
      </c>
      <c r="L1674" s="55">
        <f>Table1[[#This Row],[APU
(units)]]*(1+Table1[[#This Row],[APU Trend]])^6</f>
        <v>244.85068799999999</v>
      </c>
      <c r="M1674" s="55">
        <f>Table1[[#This Row],[APU
(units)]]*(1+Table1[[#This Row],[APU Trend]])^7</f>
        <v>293.82082559999998</v>
      </c>
      <c r="N1674" s="55">
        <f>Table1[[#This Row],[APU
(units)]]*(1+Table1[[#This Row],[APU Trend]])^8</f>
        <v>352.58499071999995</v>
      </c>
      <c r="O1674" s="55">
        <f>Table1[[#This Row],[APU
(units)]]*(1+Table1[[#This Row],[APU Trend]])^9</f>
        <v>423.10198886399996</v>
      </c>
      <c r="P1674" s="55">
        <f>Table1[[#This Row],[APU
(units)]]*(1+Table1[[#This Row],[APU Trend]])^10</f>
        <v>507.72238663679991</v>
      </c>
      <c r="Q1674" s="55">
        <f>Table1[[#This Row],[APU
(units)]]*(1+Table1[[#This Row],[APU Trend]])^11</f>
        <v>609.26686396415994</v>
      </c>
      <c r="R1674" s="55">
        <f>SUM(Table1[[#This Row],[Oct]:[September]])</f>
        <v>3245.6011837849601</v>
      </c>
      <c r="S1674" s="55">
        <f>Table1[[#This Row],[On-Hand Stock ($)]]*Table1[[#This Row],[APU Trend]]</f>
        <v>491.69127864245814</v>
      </c>
      <c r="T1674" s="87">
        <v>0.2</v>
      </c>
      <c r="U1674" s="87" t="b">
        <f>IF(AND(Table1[[#This Row],[INVENTROY SIZING]]&lt;0,Table1[[#This Row],[Lead Time (days)]]&lt;30),TRUE,FALSE)</f>
        <v>0</v>
      </c>
      <c r="V1674" s="28">
        <v>0.85</v>
      </c>
      <c r="W1674" s="28">
        <f>1.65+SQRT((30)*Table1[[#This Row],[Demand variability (COV)]])+(V1674*Table1[[#This Row],[APU
(units)]])^2</f>
        <v>4864.669503017547</v>
      </c>
      <c r="X1674" s="28">
        <f>(Table1[[#This Row],[INVENTORY IN UNITS ON HAND]]-W1674)*Table1[[#This Row],[Std. Price ($)]]</f>
        <v>-96341.181285357976</v>
      </c>
      <c r="Y1674" s="28">
        <v>0.81</v>
      </c>
      <c r="Z1674" s="28">
        <v>44</v>
      </c>
    </row>
    <row r="1675" spans="1:26" x14ac:dyDescent="0.15">
      <c r="A1675" s="31">
        <v>40524.067175698176</v>
      </c>
      <c r="B1675" s="32">
        <v>5.8456750000000008</v>
      </c>
      <c r="C1675" s="32">
        <v>520.64342968486733</v>
      </c>
      <c r="D1675" s="32">
        <f>C1675/Table1[[#This Row],[Std. Price ($)]]</f>
        <v>89.06472386591237</v>
      </c>
      <c r="E1675" s="28">
        <v>58</v>
      </c>
      <c r="F1675" s="28">
        <f>Table1[[#This Row],[APU
(units)]]*(1+Table1[[#This Row],[APU Trend]])^0</f>
        <v>58</v>
      </c>
      <c r="G1675" s="28">
        <f>Table1[[#This Row],[APU
(units)]]*(1+Table1[[#This Row],[APU Trend]])^1</f>
        <v>46.400000000000006</v>
      </c>
      <c r="H1675" s="28">
        <f>Table1[[#This Row],[APU
(units)]]*(1+Table1[[#This Row],[APU Trend]])^2</f>
        <v>37.120000000000005</v>
      </c>
      <c r="I1675" s="55">
        <f>Table1[[#This Row],[APU
(units)]]*(1+Table1[[#This Row],[APU Trend]])^3</f>
        <v>29.696000000000009</v>
      </c>
      <c r="J1675" s="55">
        <f>Table1[[#This Row],[APU
(units)]]*(1+Table1[[#This Row],[APU Trend]])^4</f>
        <v>23.756800000000013</v>
      </c>
      <c r="K1675" s="55">
        <f>Table1[[#This Row],[APU
(units)]]*(1+Table1[[#This Row],[APU Trend]])^5</f>
        <v>19.005440000000011</v>
      </c>
      <c r="L1675" s="55">
        <f>Table1[[#This Row],[APU
(units)]]*(1+Table1[[#This Row],[APU Trend]])^6</f>
        <v>15.204352000000009</v>
      </c>
      <c r="M1675" s="55">
        <f>Table1[[#This Row],[APU
(units)]]*(1+Table1[[#This Row],[APU Trend]])^7</f>
        <v>12.16348160000001</v>
      </c>
      <c r="N1675" s="55">
        <f>Table1[[#This Row],[APU
(units)]]*(1+Table1[[#This Row],[APU Trend]])^8</f>
        <v>9.7307852800000081</v>
      </c>
      <c r="O1675" s="55">
        <f>Table1[[#This Row],[APU
(units)]]*(1+Table1[[#This Row],[APU Trend]])^9</f>
        <v>7.7846282240000066</v>
      </c>
      <c r="P1675" s="55">
        <f>Table1[[#This Row],[APU
(units)]]*(1+Table1[[#This Row],[APU Trend]])^10</f>
        <v>6.2277025792000069</v>
      </c>
      <c r="Q1675" s="55">
        <f>Table1[[#This Row],[APU
(units)]]*(1+Table1[[#This Row],[APU Trend]])^11</f>
        <v>4.982162063360005</v>
      </c>
      <c r="R1675" s="55">
        <f>SUM(Table1[[#This Row],[Oct]:[September]])</f>
        <v>270.07135174656008</v>
      </c>
      <c r="S1675" s="55">
        <f>Table1[[#This Row],[On-Hand Stock ($)]]*Table1[[#This Row],[APU Trend]]</f>
        <v>-104.12868593697347</v>
      </c>
      <c r="T1675" s="87">
        <v>-0.2</v>
      </c>
      <c r="U1675" s="87" t="b">
        <f>IF(AND(Table1[[#This Row],[INVENTROY SIZING]]&lt;0,Table1[[#This Row],[Lead Time (days)]]&lt;30),TRUE,FALSE)</f>
        <v>1</v>
      </c>
      <c r="V1675" s="28">
        <v>0.85</v>
      </c>
      <c r="W1675" s="28">
        <f>1.65+SQRT((30)*Table1[[#This Row],[Demand variability (COV)]])+(V1675*Table1[[#This Row],[APU
(units)]])^2</f>
        <v>2442.3282285015598</v>
      </c>
      <c r="X1675" s="28">
        <f>(Table1[[#This Row],[INVENTORY IN UNITS ON HAND]]-W1675)*Table1[[#This Row],[Std. Price ($)]]</f>
        <v>-13756.41363746099</v>
      </c>
      <c r="Y1675" s="28">
        <v>3.46</v>
      </c>
      <c r="Z1675" s="28">
        <v>11</v>
      </c>
    </row>
    <row r="1676" spans="1:26" x14ac:dyDescent="0.15">
      <c r="A1676" s="31">
        <v>73436.207373070443</v>
      </c>
      <c r="B1676" s="32">
        <v>34.933756000000002</v>
      </c>
      <c r="C1676" s="32">
        <v>2507.6024905815189</v>
      </c>
      <c r="D1676" s="32">
        <f>C1676/Table1[[#This Row],[Std. Price ($)]]</f>
        <v>71.781645540248192</v>
      </c>
      <c r="E1676" s="28">
        <v>74</v>
      </c>
      <c r="F1676" s="28">
        <f>Table1[[#This Row],[APU
(units)]]*(1+Table1[[#This Row],[APU Trend]])^0</f>
        <v>74</v>
      </c>
      <c r="G1676" s="28">
        <f>Table1[[#This Row],[APU
(units)]]*(1+Table1[[#This Row],[APU Trend]])^1</f>
        <v>66.600000000000009</v>
      </c>
      <c r="H1676" s="28">
        <f>Table1[[#This Row],[APU
(units)]]*(1+Table1[[#This Row],[APU Trend]])^2</f>
        <v>59.940000000000005</v>
      </c>
      <c r="I1676" s="55">
        <f>Table1[[#This Row],[APU
(units)]]*(1+Table1[[#This Row],[APU Trend]])^3</f>
        <v>53.946000000000005</v>
      </c>
      <c r="J1676" s="55">
        <f>Table1[[#This Row],[APU
(units)]]*(1+Table1[[#This Row],[APU Trend]])^4</f>
        <v>48.551400000000008</v>
      </c>
      <c r="K1676" s="55">
        <f>Table1[[#This Row],[APU
(units)]]*(1+Table1[[#This Row],[APU Trend]])^5</f>
        <v>43.696260000000017</v>
      </c>
      <c r="L1676" s="55">
        <f>Table1[[#This Row],[APU
(units)]]*(1+Table1[[#This Row],[APU Trend]])^6</f>
        <v>39.326634000000013</v>
      </c>
      <c r="M1676" s="55">
        <f>Table1[[#This Row],[APU
(units)]]*(1+Table1[[#This Row],[APU Trend]])^7</f>
        <v>35.39397060000001</v>
      </c>
      <c r="N1676" s="55">
        <f>Table1[[#This Row],[APU
(units)]]*(1+Table1[[#This Row],[APU Trend]])^8</f>
        <v>31.854573540000011</v>
      </c>
      <c r="O1676" s="55">
        <f>Table1[[#This Row],[APU
(units)]]*(1+Table1[[#This Row],[APU Trend]])^9</f>
        <v>28.669116186000011</v>
      </c>
      <c r="P1676" s="55">
        <f>Table1[[#This Row],[APU
(units)]]*(1+Table1[[#This Row],[APU Trend]])^10</f>
        <v>25.802204567400011</v>
      </c>
      <c r="Q1676" s="55">
        <f>Table1[[#This Row],[APU
(units)]]*(1+Table1[[#This Row],[APU Trend]])^11</f>
        <v>23.221984110660014</v>
      </c>
      <c r="R1676" s="55">
        <f>SUM(Table1[[#This Row],[Oct]:[September]])</f>
        <v>531.00214300406003</v>
      </c>
      <c r="S1676" s="55">
        <f>Table1[[#This Row],[On-Hand Stock ($)]]*Table1[[#This Row],[APU Trend]]</f>
        <v>-250.76024905815189</v>
      </c>
      <c r="T1676" s="87">
        <v>-0.1</v>
      </c>
      <c r="U1676" s="87" t="b">
        <f>IF(AND(Table1[[#This Row],[INVENTROY SIZING]]&lt;0,Table1[[#This Row],[Lead Time (days)]]&lt;30),TRUE,FALSE)</f>
        <v>1</v>
      </c>
      <c r="V1676" s="28">
        <v>0.85</v>
      </c>
      <c r="W1676" s="28">
        <f>1.65+SQRT((30)*Table1[[#This Row],[Demand variability (COV)]])+(V1676*Table1[[#This Row],[APU
(units)]])^2</f>
        <v>3963.6991488719486</v>
      </c>
      <c r="X1676" s="28">
        <f>(Table1[[#This Row],[INVENTORY IN UNITS ON HAND]]-W1676)*Table1[[#This Row],[Std. Price ($)]]</f>
        <v>-135959.29643351882</v>
      </c>
      <c r="Y1676" s="28">
        <v>1.06</v>
      </c>
      <c r="Z1676" s="28">
        <v>23</v>
      </c>
    </row>
    <row r="1677" spans="1:26" x14ac:dyDescent="0.15">
      <c r="A1677" s="31">
        <v>57978.834570754625</v>
      </c>
      <c r="B1677" s="32">
        <v>17.537025</v>
      </c>
      <c r="C1677" s="32">
        <v>2346.5642000655262</v>
      </c>
      <c r="D1677" s="32">
        <f>C1677/Table1[[#This Row],[Std. Price ($)]]</f>
        <v>133.80628698798833</v>
      </c>
      <c r="E1677" s="28">
        <v>66</v>
      </c>
      <c r="F1677" s="28">
        <f>Table1[[#This Row],[APU
(units)]]*(1+Table1[[#This Row],[APU Trend]])^0</f>
        <v>66</v>
      </c>
      <c r="G1677" s="28">
        <f>Table1[[#This Row],[APU
(units)]]*(1+Table1[[#This Row],[APU Trend]])^1</f>
        <v>145.20000000000002</v>
      </c>
      <c r="H1677" s="28">
        <f>Table1[[#This Row],[APU
(units)]]*(1+Table1[[#This Row],[APU Trend]])^2</f>
        <v>319.44000000000005</v>
      </c>
      <c r="I1677" s="55">
        <f>Table1[[#This Row],[APU
(units)]]*(1+Table1[[#This Row],[APU Trend]])^3</f>
        <v>702.76800000000026</v>
      </c>
      <c r="J1677" s="55">
        <f>Table1[[#This Row],[APU
(units)]]*(1+Table1[[#This Row],[APU Trend]])^4</f>
        <v>1546.0896000000005</v>
      </c>
      <c r="K1677" s="55">
        <f>Table1[[#This Row],[APU
(units)]]*(1+Table1[[#This Row],[APU Trend]])^5</f>
        <v>3401.397120000001</v>
      </c>
      <c r="L1677" s="55">
        <f>Table1[[#This Row],[APU
(units)]]*(1+Table1[[#This Row],[APU Trend]])^6</f>
        <v>7483.0736640000032</v>
      </c>
      <c r="M1677" s="55">
        <f>Table1[[#This Row],[APU
(units)]]*(1+Table1[[#This Row],[APU Trend]])^7</f>
        <v>16462.762060800011</v>
      </c>
      <c r="N1677" s="55">
        <f>Table1[[#This Row],[APU
(units)]]*(1+Table1[[#This Row],[APU Trend]])^8</f>
        <v>36218.076533760017</v>
      </c>
      <c r="O1677" s="55">
        <f>Table1[[#This Row],[APU
(units)]]*(1+Table1[[#This Row],[APU Trend]])^9</f>
        <v>79679.768374272055</v>
      </c>
      <c r="P1677" s="55">
        <f>Table1[[#This Row],[APU
(units)]]*(1+Table1[[#This Row],[APU Trend]])^10</f>
        <v>175295.49042339853</v>
      </c>
      <c r="Q1677" s="55">
        <f>Table1[[#This Row],[APU
(units)]]*(1+Table1[[#This Row],[APU Trend]])^11</f>
        <v>385650.0789314768</v>
      </c>
      <c r="R1677" s="55">
        <f>SUM(Table1[[#This Row],[Oct]:[September]])</f>
        <v>706970.14470770746</v>
      </c>
      <c r="S1677" s="55">
        <f>Table1[[#This Row],[On-Hand Stock ($)]]*Table1[[#This Row],[APU Trend]]</f>
        <v>2815.8770400786311</v>
      </c>
      <c r="T1677" s="87">
        <v>1.2</v>
      </c>
      <c r="U1677" s="87" t="b">
        <f>IF(AND(Table1[[#This Row],[INVENTROY SIZING]]&lt;0,Table1[[#This Row],[Lead Time (days)]]&lt;30),TRUE,FALSE)</f>
        <v>0</v>
      </c>
      <c r="V1677" s="28">
        <v>1</v>
      </c>
      <c r="W1677" s="28">
        <f>1.65+SQRT((30)*Table1[[#This Row],[Demand variability (COV)]])+(V1677*Table1[[#This Row],[APU
(units)]])^2</f>
        <v>4364.0609281699299</v>
      </c>
      <c r="X1677" s="28">
        <f>(Table1[[#This Row],[INVENTORY IN UNITS ON HAND]]-W1677)*Table1[[#This Row],[Std. Price ($)]]</f>
        <v>-74186.081398773735</v>
      </c>
      <c r="Y1677" s="28">
        <v>1.37</v>
      </c>
      <c r="Z1677" s="28">
        <v>37</v>
      </c>
    </row>
    <row r="1678" spans="1:26" x14ac:dyDescent="0.15">
      <c r="A1678" s="31">
        <v>86446.444119472537</v>
      </c>
      <c r="B1678" s="32">
        <v>20.226041000000002</v>
      </c>
      <c r="C1678" s="32">
        <v>1347.870013002117</v>
      </c>
      <c r="D1678" s="32">
        <f>C1678/Table1[[#This Row],[Std. Price ($)]]</f>
        <v>66.640328327333904</v>
      </c>
      <c r="E1678" s="28">
        <v>82</v>
      </c>
      <c r="F1678" s="28">
        <f>Table1[[#This Row],[APU
(units)]]*(1+Table1[[#This Row],[APU Trend]])^0</f>
        <v>82</v>
      </c>
      <c r="G1678" s="28">
        <f>Table1[[#This Row],[APU
(units)]]*(1+Table1[[#This Row],[APU Trend]])^1</f>
        <v>73.8</v>
      </c>
      <c r="H1678" s="28">
        <f>Table1[[#This Row],[APU
(units)]]*(1+Table1[[#This Row],[APU Trend]])^2</f>
        <v>66.42</v>
      </c>
      <c r="I1678" s="55">
        <f>Table1[[#This Row],[APU
(units)]]*(1+Table1[[#This Row],[APU Trend]])^3</f>
        <v>59.778000000000006</v>
      </c>
      <c r="J1678" s="55">
        <f>Table1[[#This Row],[APU
(units)]]*(1+Table1[[#This Row],[APU Trend]])^4</f>
        <v>53.800200000000011</v>
      </c>
      <c r="K1678" s="55">
        <f>Table1[[#This Row],[APU
(units)]]*(1+Table1[[#This Row],[APU Trend]])^5</f>
        <v>48.420180000000016</v>
      </c>
      <c r="L1678" s="55">
        <f>Table1[[#This Row],[APU
(units)]]*(1+Table1[[#This Row],[APU Trend]])^6</f>
        <v>43.578162000000013</v>
      </c>
      <c r="M1678" s="55">
        <f>Table1[[#This Row],[APU
(units)]]*(1+Table1[[#This Row],[APU Trend]])^7</f>
        <v>39.220345800000011</v>
      </c>
      <c r="N1678" s="55">
        <f>Table1[[#This Row],[APU
(units)]]*(1+Table1[[#This Row],[APU Trend]])^8</f>
        <v>35.298311220000009</v>
      </c>
      <c r="O1678" s="55">
        <f>Table1[[#This Row],[APU
(units)]]*(1+Table1[[#This Row],[APU Trend]])^9</f>
        <v>31.768480098000012</v>
      </c>
      <c r="P1678" s="55">
        <f>Table1[[#This Row],[APU
(units)]]*(1+Table1[[#This Row],[APU Trend]])^10</f>
        <v>28.591632088200011</v>
      </c>
      <c r="Q1678" s="55">
        <f>Table1[[#This Row],[APU
(units)]]*(1+Table1[[#This Row],[APU Trend]])^11</f>
        <v>25.732468879380015</v>
      </c>
      <c r="R1678" s="55">
        <f>SUM(Table1[[#This Row],[Oct]:[September]])</f>
        <v>588.40778008558016</v>
      </c>
      <c r="S1678" s="55">
        <f>Table1[[#This Row],[On-Hand Stock ($)]]*Table1[[#This Row],[APU Trend]]</f>
        <v>-134.7870013002117</v>
      </c>
      <c r="T1678" s="87">
        <v>-0.1</v>
      </c>
      <c r="U1678" s="87" t="b">
        <f>IF(AND(Table1[[#This Row],[INVENTROY SIZING]]&lt;0,Table1[[#This Row],[Lead Time (days)]]&lt;30),TRUE,FALSE)</f>
        <v>1</v>
      </c>
      <c r="V1678" s="28">
        <v>0.75</v>
      </c>
      <c r="W1678" s="28">
        <f>1.65+SQRT((30)*Table1[[#This Row],[Demand variability (COV)]])+(V1678*Table1[[#This Row],[APU
(units)]])^2</f>
        <v>3789.4856960175075</v>
      </c>
      <c r="X1678" s="28">
        <f>(Table1[[#This Row],[INVENTORY IN UNITS ON HAND]]-W1678)*Table1[[#This Row],[Std. Price ($)]]</f>
        <v>-75298.423043561532</v>
      </c>
      <c r="Y1678" s="28">
        <v>1.04</v>
      </c>
      <c r="Z1678" s="28">
        <v>16</v>
      </c>
    </row>
    <row r="1679" spans="1:26" x14ac:dyDescent="0.15">
      <c r="A1679" s="31">
        <v>35399.658312769345</v>
      </c>
      <c r="B1679" s="32">
        <v>15.993769000000002</v>
      </c>
      <c r="C1679" s="32">
        <v>772.05182948570427</v>
      </c>
      <c r="D1679" s="32">
        <f>C1679/Table1[[#This Row],[Std. Price ($)]]</f>
        <v>48.272038284766033</v>
      </c>
      <c r="E1679" s="28">
        <v>90</v>
      </c>
      <c r="F1679" s="28">
        <f>Table1[[#This Row],[APU
(units)]]*(1+Table1[[#This Row],[APU Trend]])^0</f>
        <v>90</v>
      </c>
      <c r="G1679" s="28">
        <f>Table1[[#This Row],[APU
(units)]]*(1+Table1[[#This Row],[APU Trend]])^1</f>
        <v>54</v>
      </c>
      <c r="H1679" s="28">
        <f>Table1[[#This Row],[APU
(units)]]*(1+Table1[[#This Row],[APU Trend]])^2</f>
        <v>32.4</v>
      </c>
      <c r="I1679" s="55">
        <f>Table1[[#This Row],[APU
(units)]]*(1+Table1[[#This Row],[APU Trend]])^3</f>
        <v>19.440000000000001</v>
      </c>
      <c r="J1679" s="55">
        <f>Table1[[#This Row],[APU
(units)]]*(1+Table1[[#This Row],[APU Trend]])^4</f>
        <v>11.664</v>
      </c>
      <c r="K1679" s="55">
        <f>Table1[[#This Row],[APU
(units)]]*(1+Table1[[#This Row],[APU Trend]])^5</f>
        <v>6.9983999999999993</v>
      </c>
      <c r="L1679" s="55">
        <f>Table1[[#This Row],[APU
(units)]]*(1+Table1[[#This Row],[APU Trend]])^6</f>
        <v>4.1990399999999992</v>
      </c>
      <c r="M1679" s="55">
        <f>Table1[[#This Row],[APU
(units)]]*(1+Table1[[#This Row],[APU Trend]])^7</f>
        <v>2.5194239999999999</v>
      </c>
      <c r="N1679" s="55">
        <f>Table1[[#This Row],[APU
(units)]]*(1+Table1[[#This Row],[APU Trend]])^8</f>
        <v>1.5116543999999998</v>
      </c>
      <c r="O1679" s="55">
        <f>Table1[[#This Row],[APU
(units)]]*(1+Table1[[#This Row],[APU Trend]])^9</f>
        <v>0.90699263999999991</v>
      </c>
      <c r="P1679" s="55">
        <f>Table1[[#This Row],[APU
(units)]]*(1+Table1[[#This Row],[APU Trend]])^10</f>
        <v>0.5441955839999999</v>
      </c>
      <c r="Q1679" s="55">
        <f>Table1[[#This Row],[APU
(units)]]*(1+Table1[[#This Row],[APU Trend]])^11</f>
        <v>0.32651735039999996</v>
      </c>
      <c r="R1679" s="55">
        <f>SUM(Table1[[#This Row],[Oct]:[September]])</f>
        <v>224.51022397439996</v>
      </c>
      <c r="S1679" s="55">
        <f>Table1[[#This Row],[On-Hand Stock ($)]]*Table1[[#This Row],[APU Trend]]</f>
        <v>-308.82073179428176</v>
      </c>
      <c r="T1679" s="87">
        <v>-0.4</v>
      </c>
      <c r="U1679" s="87" t="b">
        <f>IF(AND(Table1[[#This Row],[INVENTROY SIZING]]&lt;0,Table1[[#This Row],[Lead Time (days)]]&lt;30),TRUE,FALSE)</f>
        <v>1</v>
      </c>
      <c r="V1679" s="28">
        <v>0.82</v>
      </c>
      <c r="W1679" s="28">
        <f>1.65+SQRT((30)*Table1[[#This Row],[Demand variability (COV)]])+(V1679*Table1[[#This Row],[APU
(units)]])^2</f>
        <v>5452.5058804331638</v>
      </c>
      <c r="X1679" s="28">
        <f>(Table1[[#This Row],[INVENTORY IN UNITS ON HAND]]-W1679)*Table1[[#This Row],[Std. Price ($)]]</f>
        <v>-86434.06769330395</v>
      </c>
      <c r="Y1679" s="28">
        <v>0.65</v>
      </c>
      <c r="Z1679" s="28">
        <v>16</v>
      </c>
    </row>
    <row r="1680" spans="1:26" x14ac:dyDescent="0.15">
      <c r="A1680" s="31">
        <v>68922.106380340236</v>
      </c>
      <c r="B1680" s="32">
        <v>633.42565000000002</v>
      </c>
      <c r="C1680" s="32">
        <v>172682.48270892818</v>
      </c>
      <c r="D1680" s="32">
        <f>C1680/Table1[[#This Row],[Std. Price ($)]]</f>
        <v>272.61681415794919</v>
      </c>
      <c r="E1680" s="28">
        <v>82</v>
      </c>
      <c r="F1680" s="28">
        <f>Table1[[#This Row],[APU
(units)]]*(1+Table1[[#This Row],[APU Trend]])^0</f>
        <v>82</v>
      </c>
      <c r="G1680" s="28">
        <f>Table1[[#This Row],[APU
(units)]]*(1+Table1[[#This Row],[APU Trend]])^1</f>
        <v>49.199999999999996</v>
      </c>
      <c r="H1680" s="28">
        <f>Table1[[#This Row],[APU
(units)]]*(1+Table1[[#This Row],[APU Trend]])^2</f>
        <v>29.52</v>
      </c>
      <c r="I1680" s="55">
        <f>Table1[[#This Row],[APU
(units)]]*(1+Table1[[#This Row],[APU Trend]])^3</f>
        <v>17.712</v>
      </c>
      <c r="J1680" s="55">
        <f>Table1[[#This Row],[APU
(units)]]*(1+Table1[[#This Row],[APU Trend]])^4</f>
        <v>10.6272</v>
      </c>
      <c r="K1680" s="55">
        <f>Table1[[#This Row],[APU
(units)]]*(1+Table1[[#This Row],[APU Trend]])^5</f>
        <v>6.3763199999999998</v>
      </c>
      <c r="L1680" s="55">
        <f>Table1[[#This Row],[APU
(units)]]*(1+Table1[[#This Row],[APU Trend]])^6</f>
        <v>3.8257919999999999</v>
      </c>
      <c r="M1680" s="55">
        <f>Table1[[#This Row],[APU
(units)]]*(1+Table1[[#This Row],[APU Trend]])^7</f>
        <v>2.2954751999999998</v>
      </c>
      <c r="N1680" s="55">
        <f>Table1[[#This Row],[APU
(units)]]*(1+Table1[[#This Row],[APU Trend]])^8</f>
        <v>1.3772851199999998</v>
      </c>
      <c r="O1680" s="55">
        <f>Table1[[#This Row],[APU
(units)]]*(1+Table1[[#This Row],[APU Trend]])^9</f>
        <v>0.82637107199999993</v>
      </c>
      <c r="P1680" s="55">
        <f>Table1[[#This Row],[APU
(units)]]*(1+Table1[[#This Row],[APU Trend]])^10</f>
        <v>0.49582264319999991</v>
      </c>
      <c r="Q1680" s="55">
        <f>Table1[[#This Row],[APU
(units)]]*(1+Table1[[#This Row],[APU Trend]])^11</f>
        <v>0.29749358591999997</v>
      </c>
      <c r="R1680" s="55">
        <f>SUM(Table1[[#This Row],[Oct]:[September]])</f>
        <v>204.55375962111998</v>
      </c>
      <c r="S1680" s="55">
        <f>Table1[[#This Row],[On-Hand Stock ($)]]*Table1[[#This Row],[APU Trend]]</f>
        <v>-69072.993083571273</v>
      </c>
      <c r="T1680" s="87">
        <v>-0.4</v>
      </c>
      <c r="U1680" s="87" t="b">
        <f>IF(AND(Table1[[#This Row],[INVENTROY SIZING]]&lt;0,Table1[[#This Row],[Lead Time (days)]]&lt;30),TRUE,FALSE)</f>
        <v>0</v>
      </c>
      <c r="V1680" s="28">
        <v>1</v>
      </c>
      <c r="W1680" s="28">
        <f>1.65+SQRT((30)*Table1[[#This Row],[Demand variability (COV)]])+(V1680*Table1[[#This Row],[APU
(units)]])^2</f>
        <v>6731.4980766068857</v>
      </c>
      <c r="X1680" s="28">
        <f>(Table1[[#This Row],[INVENTORY IN UNITS ON HAND]]-W1680)*Table1[[#This Row],[Std. Price ($)]]</f>
        <v>-4091221.0619395385</v>
      </c>
      <c r="Y1680" s="28">
        <v>1.1399999999999999</v>
      </c>
      <c r="Z1680" s="28">
        <v>76</v>
      </c>
    </row>
    <row r="1681" spans="1:26" x14ac:dyDescent="0.15">
      <c r="A1681" s="31">
        <v>51201.692175325777</v>
      </c>
      <c r="B1681" s="32">
        <v>23.803593000000003</v>
      </c>
      <c r="C1681" s="32">
        <v>1235.4673133849285</v>
      </c>
      <c r="D1681" s="32">
        <f>C1681/Table1[[#This Row],[Std. Price ($)]]</f>
        <v>51.902555777395804</v>
      </c>
      <c r="E1681" s="28">
        <v>82</v>
      </c>
      <c r="F1681" s="28">
        <f>Table1[[#This Row],[APU
(units)]]*(1+Table1[[#This Row],[APU Trend]])^0</f>
        <v>82</v>
      </c>
      <c r="G1681" s="28">
        <f>Table1[[#This Row],[APU
(units)]]*(1+Table1[[#This Row],[APU Trend]])^1</f>
        <v>180.4</v>
      </c>
      <c r="H1681" s="28">
        <f>Table1[[#This Row],[APU
(units)]]*(1+Table1[[#This Row],[APU Trend]])^2</f>
        <v>396.88000000000005</v>
      </c>
      <c r="I1681" s="55">
        <f>Table1[[#This Row],[APU
(units)]]*(1+Table1[[#This Row],[APU Trend]])^3</f>
        <v>873.13600000000031</v>
      </c>
      <c r="J1681" s="55">
        <f>Table1[[#This Row],[APU
(units)]]*(1+Table1[[#This Row],[APU Trend]])^4</f>
        <v>1920.8992000000005</v>
      </c>
      <c r="K1681" s="55">
        <f>Table1[[#This Row],[APU
(units)]]*(1+Table1[[#This Row],[APU Trend]])^5</f>
        <v>4225.9782400000013</v>
      </c>
      <c r="L1681" s="55">
        <f>Table1[[#This Row],[APU
(units)]]*(1+Table1[[#This Row],[APU Trend]])^6</f>
        <v>9297.1521280000052</v>
      </c>
      <c r="M1681" s="55">
        <f>Table1[[#This Row],[APU
(units)]]*(1+Table1[[#This Row],[APU Trend]])^7</f>
        <v>20453.734681600014</v>
      </c>
      <c r="N1681" s="55">
        <f>Table1[[#This Row],[APU
(units)]]*(1+Table1[[#This Row],[APU Trend]])^8</f>
        <v>44998.216299520027</v>
      </c>
      <c r="O1681" s="55">
        <f>Table1[[#This Row],[APU
(units)]]*(1+Table1[[#This Row],[APU Trend]])^9</f>
        <v>98996.075858944067</v>
      </c>
      <c r="P1681" s="55">
        <f>Table1[[#This Row],[APU
(units)]]*(1+Table1[[#This Row],[APU Trend]])^10</f>
        <v>217791.36688967695</v>
      </c>
      <c r="Q1681" s="55">
        <f>Table1[[#This Row],[APU
(units)]]*(1+Table1[[#This Row],[APU Trend]])^11</f>
        <v>479141.00715728936</v>
      </c>
      <c r="R1681" s="55">
        <f>SUM(Table1[[#This Row],[Oct]:[September]])</f>
        <v>878356.84645503038</v>
      </c>
      <c r="S1681" s="55">
        <f>Table1[[#This Row],[On-Hand Stock ($)]]*Table1[[#This Row],[APU Trend]]</f>
        <v>1482.5607760619141</v>
      </c>
      <c r="T1681" s="87">
        <v>1.2</v>
      </c>
      <c r="U1681" s="87" t="b">
        <f>IF(AND(Table1[[#This Row],[INVENTROY SIZING]]&lt;0,Table1[[#This Row],[Lead Time (days)]]&lt;30),TRUE,FALSE)</f>
        <v>0</v>
      </c>
      <c r="V1681" s="28">
        <v>0.85</v>
      </c>
      <c r="W1681" s="28">
        <f>1.65+SQRT((30)*Table1[[#This Row],[Demand variability (COV)]])+(V1681*Table1[[#This Row],[APU
(units)]])^2</f>
        <v>4864.6998387070553</v>
      </c>
      <c r="X1681" s="28">
        <f>(Table1[[#This Row],[INVENTORY IN UNITS ON HAND]]-W1681)*Table1[[#This Row],[Std. Price ($)]]</f>
        <v>-114561.86771436347</v>
      </c>
      <c r="Y1681" s="28">
        <v>0.82</v>
      </c>
      <c r="Z1681" s="28">
        <v>23</v>
      </c>
    </row>
    <row r="1682" spans="1:26" x14ac:dyDescent="0.15">
      <c r="A1682" s="31">
        <v>68884.345922272012</v>
      </c>
      <c r="B1682" s="32">
        <v>6.7459040000000012</v>
      </c>
      <c r="C1682" s="32">
        <v>1054.1165746999566</v>
      </c>
      <c r="D1682" s="32">
        <f>C1682/Table1[[#This Row],[Std. Price ($)]]</f>
        <v>156.26023950236416</v>
      </c>
      <c r="E1682" s="28">
        <v>58</v>
      </c>
      <c r="F1682" s="28">
        <f>Table1[[#This Row],[APU
(units)]]*(1+Table1[[#This Row],[APU Trend]])^0</f>
        <v>58</v>
      </c>
      <c r="G1682" s="28">
        <f>Table1[[#This Row],[APU
(units)]]*(1+Table1[[#This Row],[APU Trend]])^1</f>
        <v>46.400000000000006</v>
      </c>
      <c r="H1682" s="28">
        <f>Table1[[#This Row],[APU
(units)]]*(1+Table1[[#This Row],[APU Trend]])^2</f>
        <v>37.120000000000005</v>
      </c>
      <c r="I1682" s="55">
        <f>Table1[[#This Row],[APU
(units)]]*(1+Table1[[#This Row],[APU Trend]])^3</f>
        <v>29.696000000000009</v>
      </c>
      <c r="J1682" s="55">
        <f>Table1[[#This Row],[APU
(units)]]*(1+Table1[[#This Row],[APU Trend]])^4</f>
        <v>23.756800000000013</v>
      </c>
      <c r="K1682" s="55">
        <f>Table1[[#This Row],[APU
(units)]]*(1+Table1[[#This Row],[APU Trend]])^5</f>
        <v>19.005440000000011</v>
      </c>
      <c r="L1682" s="55">
        <f>Table1[[#This Row],[APU
(units)]]*(1+Table1[[#This Row],[APU Trend]])^6</f>
        <v>15.204352000000009</v>
      </c>
      <c r="M1682" s="55">
        <f>Table1[[#This Row],[APU
(units)]]*(1+Table1[[#This Row],[APU Trend]])^7</f>
        <v>12.16348160000001</v>
      </c>
      <c r="N1682" s="55">
        <f>Table1[[#This Row],[APU
(units)]]*(1+Table1[[#This Row],[APU Trend]])^8</f>
        <v>9.7307852800000081</v>
      </c>
      <c r="O1682" s="55">
        <f>Table1[[#This Row],[APU
(units)]]*(1+Table1[[#This Row],[APU Trend]])^9</f>
        <v>7.7846282240000066</v>
      </c>
      <c r="P1682" s="55">
        <f>Table1[[#This Row],[APU
(units)]]*(1+Table1[[#This Row],[APU Trend]])^10</f>
        <v>6.2277025792000069</v>
      </c>
      <c r="Q1682" s="55">
        <f>Table1[[#This Row],[APU
(units)]]*(1+Table1[[#This Row],[APU Trend]])^11</f>
        <v>4.982162063360005</v>
      </c>
      <c r="R1682" s="55">
        <f>SUM(Table1[[#This Row],[Oct]:[September]])</f>
        <v>270.07135174656008</v>
      </c>
      <c r="S1682" s="55">
        <f>Table1[[#This Row],[On-Hand Stock ($)]]*Table1[[#This Row],[APU Trend]]</f>
        <v>-210.82331493999132</v>
      </c>
      <c r="T1682" s="87">
        <v>-0.2</v>
      </c>
      <c r="U1682" s="87" t="b">
        <f>IF(AND(Table1[[#This Row],[INVENTROY SIZING]]&lt;0,Table1[[#This Row],[Lead Time (days)]]&lt;30),TRUE,FALSE)</f>
        <v>0</v>
      </c>
      <c r="V1682" s="28">
        <v>0.85</v>
      </c>
      <c r="W1682" s="28">
        <f>1.65+SQRT((30)*Table1[[#This Row],[Demand variability (COV)]])+(V1682*Table1[[#This Row],[APU
(units)]])^2</f>
        <v>2439.1542711666998</v>
      </c>
      <c r="X1682" s="28">
        <f>(Table1[[#This Row],[INVENTORY IN UNITS ON HAND]]-W1682)*Table1[[#This Row],[Std. Price ($)]]</f>
        <v>-15400.183979780571</v>
      </c>
      <c r="Y1682" s="28">
        <v>1.64</v>
      </c>
      <c r="Z1682" s="28">
        <v>33</v>
      </c>
    </row>
    <row r="1683" spans="1:26" x14ac:dyDescent="0.15">
      <c r="A1683" s="31">
        <v>59404.987309265853</v>
      </c>
      <c r="B1683" s="32">
        <v>8.6749850000000013</v>
      </c>
      <c r="C1683" s="32">
        <v>191.81404358462501</v>
      </c>
      <c r="D1683" s="32">
        <f>C1683/Table1[[#This Row],[Std. Price ($)]]</f>
        <v>22.111167176038343</v>
      </c>
      <c r="E1683" s="28">
        <v>42</v>
      </c>
      <c r="F1683" s="28">
        <f>Table1[[#This Row],[APU
(units)]]*(1+Table1[[#This Row],[APU Trend]])^0</f>
        <v>42</v>
      </c>
      <c r="G1683" s="28">
        <f>Table1[[#This Row],[APU
(units)]]*(1+Table1[[#This Row],[APU Trend]])^1</f>
        <v>63</v>
      </c>
      <c r="H1683" s="28">
        <f>Table1[[#This Row],[APU
(units)]]*(1+Table1[[#This Row],[APU Trend]])^2</f>
        <v>94.5</v>
      </c>
      <c r="I1683" s="55">
        <f>Table1[[#This Row],[APU
(units)]]*(1+Table1[[#This Row],[APU Trend]])^3</f>
        <v>141.75</v>
      </c>
      <c r="J1683" s="55">
        <f>Table1[[#This Row],[APU
(units)]]*(1+Table1[[#This Row],[APU Trend]])^4</f>
        <v>212.625</v>
      </c>
      <c r="K1683" s="55">
        <f>Table1[[#This Row],[APU
(units)]]*(1+Table1[[#This Row],[APU Trend]])^5</f>
        <v>318.9375</v>
      </c>
      <c r="L1683" s="55">
        <f>Table1[[#This Row],[APU
(units)]]*(1+Table1[[#This Row],[APU Trend]])^6</f>
        <v>478.40625</v>
      </c>
      <c r="M1683" s="55">
        <f>Table1[[#This Row],[APU
(units)]]*(1+Table1[[#This Row],[APU Trend]])^7</f>
        <v>717.609375</v>
      </c>
      <c r="N1683" s="55">
        <f>Table1[[#This Row],[APU
(units)]]*(1+Table1[[#This Row],[APU Trend]])^8</f>
        <v>1076.4140625</v>
      </c>
      <c r="O1683" s="55">
        <f>Table1[[#This Row],[APU
(units)]]*(1+Table1[[#This Row],[APU Trend]])^9</f>
        <v>1614.62109375</v>
      </c>
      <c r="P1683" s="55">
        <f>Table1[[#This Row],[APU
(units)]]*(1+Table1[[#This Row],[APU Trend]])^10</f>
        <v>2421.931640625</v>
      </c>
      <c r="Q1683" s="55">
        <f>Table1[[#This Row],[APU
(units)]]*(1+Table1[[#This Row],[APU Trend]])^11</f>
        <v>3632.8974609375</v>
      </c>
      <c r="R1683" s="55">
        <f>SUM(Table1[[#This Row],[Oct]:[September]])</f>
        <v>10814.6923828125</v>
      </c>
      <c r="S1683" s="55">
        <f>Table1[[#This Row],[On-Hand Stock ($)]]*Table1[[#This Row],[APU Trend]]</f>
        <v>95.907021792312506</v>
      </c>
      <c r="T1683" s="87">
        <v>0.5</v>
      </c>
      <c r="U1683" s="87" t="b">
        <f>IF(AND(Table1[[#This Row],[INVENTROY SIZING]]&lt;0,Table1[[#This Row],[Lead Time (days)]]&lt;30),TRUE,FALSE)</f>
        <v>0</v>
      </c>
      <c r="V1683" s="28">
        <v>1</v>
      </c>
      <c r="W1683" s="28">
        <f>1.65+SQRT((30)*Table1[[#This Row],[Demand variability (COV)]])+(V1683*Table1[[#This Row],[APU
(units)]])^2</f>
        <v>1768.3886127875257</v>
      </c>
      <c r="X1683" s="28">
        <f>(Table1[[#This Row],[INVENTORY IN UNITS ON HAND]]-W1683)*Table1[[#This Row],[Std. Price ($)]]</f>
        <v>-15148.930646517971</v>
      </c>
      <c r="Y1683" s="28">
        <v>0.25</v>
      </c>
      <c r="Z1683" s="28">
        <v>37</v>
      </c>
    </row>
    <row r="1684" spans="1:26" x14ac:dyDescent="0.15">
      <c r="A1684" s="31">
        <v>82482.983191593245</v>
      </c>
      <c r="B1684" s="32">
        <v>11.861696</v>
      </c>
      <c r="C1684" s="32">
        <v>908.41782934988817</v>
      </c>
      <c r="D1684" s="32">
        <f>C1684/Table1[[#This Row],[Std. Price ($)]]</f>
        <v>76.584143561754416</v>
      </c>
      <c r="E1684" s="28">
        <v>82</v>
      </c>
      <c r="F1684" s="28">
        <f>Table1[[#This Row],[APU
(units)]]*(1+Table1[[#This Row],[APU Trend]])^0</f>
        <v>82</v>
      </c>
      <c r="G1684" s="28">
        <f>Table1[[#This Row],[APU
(units)]]*(1+Table1[[#This Row],[APU Trend]])^1</f>
        <v>65.600000000000009</v>
      </c>
      <c r="H1684" s="28">
        <f>Table1[[#This Row],[APU
(units)]]*(1+Table1[[#This Row],[APU Trend]])^2</f>
        <v>52.480000000000011</v>
      </c>
      <c r="I1684" s="55">
        <f>Table1[[#This Row],[APU
(units)]]*(1+Table1[[#This Row],[APU Trend]])^3</f>
        <v>41.984000000000009</v>
      </c>
      <c r="J1684" s="55">
        <f>Table1[[#This Row],[APU
(units)]]*(1+Table1[[#This Row],[APU Trend]])^4</f>
        <v>33.587200000000017</v>
      </c>
      <c r="K1684" s="55">
        <f>Table1[[#This Row],[APU
(units)]]*(1+Table1[[#This Row],[APU Trend]])^5</f>
        <v>26.869760000000017</v>
      </c>
      <c r="L1684" s="55">
        <f>Table1[[#This Row],[APU
(units)]]*(1+Table1[[#This Row],[APU Trend]])^6</f>
        <v>21.495808000000011</v>
      </c>
      <c r="M1684" s="55">
        <f>Table1[[#This Row],[APU
(units)]]*(1+Table1[[#This Row],[APU Trend]])^7</f>
        <v>17.196646400000013</v>
      </c>
      <c r="N1684" s="55">
        <f>Table1[[#This Row],[APU
(units)]]*(1+Table1[[#This Row],[APU Trend]])^8</f>
        <v>13.757317120000012</v>
      </c>
      <c r="O1684" s="55">
        <f>Table1[[#This Row],[APU
(units)]]*(1+Table1[[#This Row],[APU Trend]])^9</f>
        <v>11.00585369600001</v>
      </c>
      <c r="P1684" s="55">
        <f>Table1[[#This Row],[APU
(units)]]*(1+Table1[[#This Row],[APU Trend]])^10</f>
        <v>8.8046829568000096</v>
      </c>
      <c r="Q1684" s="55">
        <f>Table1[[#This Row],[APU
(units)]]*(1+Table1[[#This Row],[APU Trend]])^11</f>
        <v>7.0437463654400077</v>
      </c>
      <c r="R1684" s="55">
        <f>SUM(Table1[[#This Row],[Oct]:[September]])</f>
        <v>381.82501453824028</v>
      </c>
      <c r="S1684" s="55">
        <f>Table1[[#This Row],[On-Hand Stock ($)]]*Table1[[#This Row],[APU Trend]]</f>
        <v>-181.68356586997766</v>
      </c>
      <c r="T1684" s="87">
        <v>-0.2</v>
      </c>
      <c r="U1684" s="87" t="b">
        <f>IF(AND(Table1[[#This Row],[INVENTROY SIZING]]&lt;0,Table1[[#This Row],[Lead Time (days)]]&lt;30),TRUE,FALSE)</f>
        <v>0</v>
      </c>
      <c r="V1684" s="28">
        <v>1</v>
      </c>
      <c r="W1684" s="28">
        <f>1.65+SQRT((30)*Table1[[#This Row],[Demand variability (COV)]])+(V1684*Table1[[#This Row],[APU
(units)]])^2</f>
        <v>6729.0263886032271</v>
      </c>
      <c r="X1684" s="28">
        <f>(Table1[[#This Row],[INVENTORY IN UNITS ON HAND]]-W1684)*Table1[[#This Row],[Std. Price ($)]]</f>
        <v>-78909.247568239458</v>
      </c>
      <c r="Y1684" s="28">
        <v>0.38</v>
      </c>
      <c r="Z1684" s="28">
        <v>44</v>
      </c>
    </row>
    <row r="1685" spans="1:26" x14ac:dyDescent="0.15">
      <c r="A1685" s="31">
        <v>82555.757998845744</v>
      </c>
      <c r="B1685" s="32">
        <v>6.9446630000000003</v>
      </c>
      <c r="C1685" s="32">
        <v>429.80887551848497</v>
      </c>
      <c r="D1685" s="32">
        <f>C1685/Table1[[#This Row],[Std. Price ($)]]</f>
        <v>61.890530255893623</v>
      </c>
      <c r="E1685" s="28">
        <v>66</v>
      </c>
      <c r="F1685" s="28">
        <f>Table1[[#This Row],[APU
(units)]]*(1+Table1[[#This Row],[APU Trend]])^0</f>
        <v>66</v>
      </c>
      <c r="G1685" s="28">
        <f>Table1[[#This Row],[APU
(units)]]*(1+Table1[[#This Row],[APU Trend]])^1</f>
        <v>145.20000000000002</v>
      </c>
      <c r="H1685" s="28">
        <f>Table1[[#This Row],[APU
(units)]]*(1+Table1[[#This Row],[APU Trend]])^2</f>
        <v>319.44000000000005</v>
      </c>
      <c r="I1685" s="55">
        <f>Table1[[#This Row],[APU
(units)]]*(1+Table1[[#This Row],[APU Trend]])^3</f>
        <v>702.76800000000026</v>
      </c>
      <c r="J1685" s="55">
        <f>Table1[[#This Row],[APU
(units)]]*(1+Table1[[#This Row],[APU Trend]])^4</f>
        <v>1546.0896000000005</v>
      </c>
      <c r="K1685" s="55">
        <f>Table1[[#This Row],[APU
(units)]]*(1+Table1[[#This Row],[APU Trend]])^5</f>
        <v>3401.397120000001</v>
      </c>
      <c r="L1685" s="55">
        <f>Table1[[#This Row],[APU
(units)]]*(1+Table1[[#This Row],[APU Trend]])^6</f>
        <v>7483.0736640000032</v>
      </c>
      <c r="M1685" s="55">
        <f>Table1[[#This Row],[APU
(units)]]*(1+Table1[[#This Row],[APU Trend]])^7</f>
        <v>16462.762060800011</v>
      </c>
      <c r="N1685" s="55">
        <f>Table1[[#This Row],[APU
(units)]]*(1+Table1[[#This Row],[APU Trend]])^8</f>
        <v>36218.076533760017</v>
      </c>
      <c r="O1685" s="55">
        <f>Table1[[#This Row],[APU
(units)]]*(1+Table1[[#This Row],[APU Trend]])^9</f>
        <v>79679.768374272055</v>
      </c>
      <c r="P1685" s="55">
        <f>Table1[[#This Row],[APU
(units)]]*(1+Table1[[#This Row],[APU Trend]])^10</f>
        <v>175295.49042339853</v>
      </c>
      <c r="Q1685" s="55">
        <f>Table1[[#This Row],[APU
(units)]]*(1+Table1[[#This Row],[APU Trend]])^11</f>
        <v>385650.0789314768</v>
      </c>
      <c r="R1685" s="55">
        <f>SUM(Table1[[#This Row],[Oct]:[September]])</f>
        <v>706970.14470770746</v>
      </c>
      <c r="S1685" s="55">
        <f>Table1[[#This Row],[On-Hand Stock ($)]]*Table1[[#This Row],[APU Trend]]</f>
        <v>515.77065062218196</v>
      </c>
      <c r="T1685" s="87">
        <v>1.2</v>
      </c>
      <c r="U1685" s="87" t="b">
        <f>IF(AND(Table1[[#This Row],[INVENTROY SIZING]]&lt;0,Table1[[#This Row],[Lead Time (days)]]&lt;30),TRUE,FALSE)</f>
        <v>0</v>
      </c>
      <c r="V1685" s="28">
        <v>0.85</v>
      </c>
      <c r="W1685" s="28">
        <f>1.65+SQRT((30)*Table1[[#This Row],[Demand variability (COV)]])+(V1685*Table1[[#This Row],[APU
(units)]])^2</f>
        <v>3153.1727717305698</v>
      </c>
      <c r="X1685" s="28">
        <f>(Table1[[#This Row],[INVENTORY IN UNITS ON HAND]]-W1685)*Table1[[#This Row],[Std. Price ($)]]</f>
        <v>-21467.91340492625</v>
      </c>
      <c r="Y1685" s="28">
        <v>0.62</v>
      </c>
      <c r="Z1685" s="28">
        <v>31</v>
      </c>
    </row>
    <row r="1686" spans="1:26" x14ac:dyDescent="0.15">
      <c r="A1686" s="31">
        <v>48497.52952364603</v>
      </c>
      <c r="B1686" s="32">
        <v>54.961038000000002</v>
      </c>
      <c r="C1686" s="32">
        <v>1038.707363195776</v>
      </c>
      <c r="D1686" s="32">
        <f>C1686/Table1[[#This Row],[Std. Price ($)]]</f>
        <v>18.898976456663281</v>
      </c>
      <c r="E1686" s="28">
        <v>82</v>
      </c>
      <c r="F1686" s="28">
        <f>Table1[[#This Row],[APU
(units)]]*(1+Table1[[#This Row],[APU Trend]])^0</f>
        <v>82</v>
      </c>
      <c r="G1686" s="28">
        <f>Table1[[#This Row],[APU
(units)]]*(1+Table1[[#This Row],[APU Trend]])^1</f>
        <v>114.8</v>
      </c>
      <c r="H1686" s="28">
        <f>Table1[[#This Row],[APU
(units)]]*(1+Table1[[#This Row],[APU Trend]])^2</f>
        <v>160.71999999999997</v>
      </c>
      <c r="I1686" s="55">
        <f>Table1[[#This Row],[APU
(units)]]*(1+Table1[[#This Row],[APU Trend]])^3</f>
        <v>225.00799999999995</v>
      </c>
      <c r="J1686" s="55">
        <f>Table1[[#This Row],[APU
(units)]]*(1+Table1[[#This Row],[APU Trend]])^4</f>
        <v>315.01119999999992</v>
      </c>
      <c r="K1686" s="55">
        <f>Table1[[#This Row],[APU
(units)]]*(1+Table1[[#This Row],[APU Trend]])^5</f>
        <v>441.01567999999986</v>
      </c>
      <c r="L1686" s="55">
        <f>Table1[[#This Row],[APU
(units)]]*(1+Table1[[#This Row],[APU Trend]])^6</f>
        <v>617.42195199999969</v>
      </c>
      <c r="M1686" s="55">
        <f>Table1[[#This Row],[APU
(units)]]*(1+Table1[[#This Row],[APU Trend]])^7</f>
        <v>864.39073279999945</v>
      </c>
      <c r="N1686" s="55">
        <f>Table1[[#This Row],[APU
(units)]]*(1+Table1[[#This Row],[APU Trend]])^8</f>
        <v>1210.1470259199994</v>
      </c>
      <c r="O1686" s="55">
        <f>Table1[[#This Row],[APU
(units)]]*(1+Table1[[#This Row],[APU Trend]])^9</f>
        <v>1694.2058362879989</v>
      </c>
      <c r="P1686" s="55">
        <f>Table1[[#This Row],[APU
(units)]]*(1+Table1[[#This Row],[APU Trend]])^10</f>
        <v>2371.8881708031981</v>
      </c>
      <c r="Q1686" s="55">
        <f>Table1[[#This Row],[APU
(units)]]*(1+Table1[[#This Row],[APU Trend]])^11</f>
        <v>3320.6434391244775</v>
      </c>
      <c r="R1686" s="55">
        <f>SUM(Table1[[#This Row],[Oct]:[September]])</f>
        <v>11417.252036935672</v>
      </c>
      <c r="S1686" s="55">
        <f>Table1[[#This Row],[On-Hand Stock ($)]]*Table1[[#This Row],[APU Trend]]</f>
        <v>415.48294527831041</v>
      </c>
      <c r="T1686" s="87">
        <v>0.4</v>
      </c>
      <c r="U1686" s="87" t="b">
        <f>IF(AND(Table1[[#This Row],[INVENTROY SIZING]]&lt;0,Table1[[#This Row],[Lead Time (days)]]&lt;30),TRUE,FALSE)</f>
        <v>0</v>
      </c>
      <c r="V1686" s="28">
        <v>0.8</v>
      </c>
      <c r="W1686" s="28">
        <f>1.65+SQRT((30)*Table1[[#This Row],[Demand variability (COV)]])+(V1686*Table1[[#This Row],[APU
(units)]])^2</f>
        <v>4307.7486127875272</v>
      </c>
      <c r="X1686" s="28">
        <f>(Table1[[#This Row],[INVENTORY IN UNITS ON HAND]]-W1686)*Table1[[#This Row],[Std. Price ($)]]</f>
        <v>-235719.62783866681</v>
      </c>
      <c r="Y1686" s="28">
        <v>0.25</v>
      </c>
      <c r="Z1686" s="28">
        <v>15</v>
      </c>
    </row>
    <row r="1687" spans="1:26" x14ac:dyDescent="0.15">
      <c r="A1687" s="31">
        <v>43580.497142835527</v>
      </c>
      <c r="B1687" s="32">
        <v>6.0795020000000006</v>
      </c>
      <c r="C1687" s="32">
        <v>270.58395336185237</v>
      </c>
      <c r="D1687" s="32">
        <f>C1687/Table1[[#This Row],[Std. Price ($)]]</f>
        <v>44.507585220278294</v>
      </c>
      <c r="E1687" s="28">
        <v>82</v>
      </c>
      <c r="F1687" s="28">
        <f>Table1[[#This Row],[APU
(units)]]*(1+Table1[[#This Row],[APU Trend]])^0</f>
        <v>82</v>
      </c>
      <c r="G1687" s="28">
        <f>Table1[[#This Row],[APU
(units)]]*(1+Table1[[#This Row],[APU Trend]])^1</f>
        <v>180.4</v>
      </c>
      <c r="H1687" s="28">
        <f>Table1[[#This Row],[APU
(units)]]*(1+Table1[[#This Row],[APU Trend]])^2</f>
        <v>396.88000000000005</v>
      </c>
      <c r="I1687" s="55">
        <f>Table1[[#This Row],[APU
(units)]]*(1+Table1[[#This Row],[APU Trend]])^3</f>
        <v>873.13600000000031</v>
      </c>
      <c r="J1687" s="55">
        <f>Table1[[#This Row],[APU
(units)]]*(1+Table1[[#This Row],[APU Trend]])^4</f>
        <v>1920.8992000000005</v>
      </c>
      <c r="K1687" s="55">
        <f>Table1[[#This Row],[APU
(units)]]*(1+Table1[[#This Row],[APU Trend]])^5</f>
        <v>4225.9782400000013</v>
      </c>
      <c r="L1687" s="55">
        <f>Table1[[#This Row],[APU
(units)]]*(1+Table1[[#This Row],[APU Trend]])^6</f>
        <v>9297.1521280000052</v>
      </c>
      <c r="M1687" s="55">
        <f>Table1[[#This Row],[APU
(units)]]*(1+Table1[[#This Row],[APU Trend]])^7</f>
        <v>20453.734681600014</v>
      </c>
      <c r="N1687" s="55">
        <f>Table1[[#This Row],[APU
(units)]]*(1+Table1[[#This Row],[APU Trend]])^8</f>
        <v>44998.216299520027</v>
      </c>
      <c r="O1687" s="55">
        <f>Table1[[#This Row],[APU
(units)]]*(1+Table1[[#This Row],[APU Trend]])^9</f>
        <v>98996.075858944067</v>
      </c>
      <c r="P1687" s="55">
        <f>Table1[[#This Row],[APU
(units)]]*(1+Table1[[#This Row],[APU Trend]])^10</f>
        <v>217791.36688967695</v>
      </c>
      <c r="Q1687" s="55">
        <f>Table1[[#This Row],[APU
(units)]]*(1+Table1[[#This Row],[APU Trend]])^11</f>
        <v>479141.00715728936</v>
      </c>
      <c r="R1687" s="55">
        <f>SUM(Table1[[#This Row],[Oct]:[September]])</f>
        <v>878356.84645503038</v>
      </c>
      <c r="S1687" s="55">
        <f>Table1[[#This Row],[On-Hand Stock ($)]]*Table1[[#This Row],[APU Trend]]</f>
        <v>324.70074403422285</v>
      </c>
      <c r="T1687" s="87">
        <v>1.2</v>
      </c>
      <c r="U1687" s="87" t="b">
        <f>IF(AND(Table1[[#This Row],[INVENTROY SIZING]]&lt;0,Table1[[#This Row],[Lead Time (days)]]&lt;30),TRUE,FALSE)</f>
        <v>0</v>
      </c>
      <c r="V1687" s="28">
        <v>0.82</v>
      </c>
      <c r="W1687" s="28">
        <f>1.65+SQRT((30)*Table1[[#This Row],[Demand variability (COV)]])+(V1687*Table1[[#This Row],[APU
(units)]])^2</f>
        <v>4528.6121626465374</v>
      </c>
      <c r="X1687" s="28">
        <f>(Table1[[#This Row],[INVENTORY IN UNITS ON HAND]]-W1687)*Table1[[#This Row],[Std. Price ($)]]</f>
        <v>-27261.122746672103</v>
      </c>
      <c r="Y1687" s="28">
        <v>1.1000000000000001</v>
      </c>
      <c r="Z1687" s="28">
        <v>11</v>
      </c>
    </row>
    <row r="1688" spans="1:26" x14ac:dyDescent="0.15">
      <c r="A1688" s="31">
        <v>26840.769425959086</v>
      </c>
      <c r="B1688" s="32">
        <v>12.148686</v>
      </c>
      <c r="C1688" s="32">
        <v>149.80002025265674</v>
      </c>
      <c r="D1688" s="32">
        <f>C1688/Table1[[#This Row],[Std. Price ($)]]</f>
        <v>12.330553300386292</v>
      </c>
      <c r="E1688" s="28">
        <v>74</v>
      </c>
      <c r="F1688" s="28">
        <f>Table1[[#This Row],[APU
(units)]]*(1+Table1[[#This Row],[APU Trend]])^0</f>
        <v>74</v>
      </c>
      <c r="G1688" s="28">
        <f>Table1[[#This Row],[APU
(units)]]*(1+Table1[[#This Row],[APU Trend]])^1</f>
        <v>162.80000000000001</v>
      </c>
      <c r="H1688" s="28">
        <f>Table1[[#This Row],[APU
(units)]]*(1+Table1[[#This Row],[APU Trend]])^2</f>
        <v>358.16000000000008</v>
      </c>
      <c r="I1688" s="55">
        <f>Table1[[#This Row],[APU
(units)]]*(1+Table1[[#This Row],[APU Trend]])^3</f>
        <v>787.95200000000023</v>
      </c>
      <c r="J1688" s="55">
        <f>Table1[[#This Row],[APU
(units)]]*(1+Table1[[#This Row],[APU Trend]])^4</f>
        <v>1733.4944000000005</v>
      </c>
      <c r="K1688" s="55">
        <f>Table1[[#This Row],[APU
(units)]]*(1+Table1[[#This Row],[APU Trend]])^5</f>
        <v>3813.6876800000014</v>
      </c>
      <c r="L1688" s="55">
        <f>Table1[[#This Row],[APU
(units)]]*(1+Table1[[#This Row],[APU Trend]])^6</f>
        <v>8390.1128960000042</v>
      </c>
      <c r="M1688" s="55">
        <f>Table1[[#This Row],[APU
(units)]]*(1+Table1[[#This Row],[APU Trend]])^7</f>
        <v>18458.24837120001</v>
      </c>
      <c r="N1688" s="55">
        <f>Table1[[#This Row],[APU
(units)]]*(1+Table1[[#This Row],[APU Trend]])^8</f>
        <v>40608.146416640018</v>
      </c>
      <c r="O1688" s="55">
        <f>Table1[[#This Row],[APU
(units)]]*(1+Table1[[#This Row],[APU Trend]])^9</f>
        <v>89337.922116608053</v>
      </c>
      <c r="P1688" s="55">
        <f>Table1[[#This Row],[APU
(units)]]*(1+Table1[[#This Row],[APU Trend]])^10</f>
        <v>196543.42865653776</v>
      </c>
      <c r="Q1688" s="55">
        <f>Table1[[#This Row],[APU
(units)]]*(1+Table1[[#This Row],[APU Trend]])^11</f>
        <v>432395.54304438311</v>
      </c>
      <c r="R1688" s="55">
        <f>SUM(Table1[[#This Row],[Oct]:[September]])</f>
        <v>792663.49558136892</v>
      </c>
      <c r="S1688" s="55">
        <f>Table1[[#This Row],[On-Hand Stock ($)]]*Table1[[#This Row],[APU Trend]]</f>
        <v>179.76002430318809</v>
      </c>
      <c r="T1688" s="87">
        <v>1.2</v>
      </c>
      <c r="U1688" s="87" t="b">
        <f>IF(AND(Table1[[#This Row],[INVENTROY SIZING]]&lt;0,Table1[[#This Row],[Lead Time (days)]]&lt;30),TRUE,FALSE)</f>
        <v>0</v>
      </c>
      <c r="V1688" s="28">
        <v>0.82</v>
      </c>
      <c r="W1688" s="28">
        <f>1.65+SQRT((30)*Table1[[#This Row],[Demand variability (COV)]])+(V1688*Table1[[#This Row],[APU
(units)]])^2</f>
        <v>3687.2620478698595</v>
      </c>
      <c r="X1688" s="28">
        <f>(Table1[[#This Row],[INVENTORY IN UNITS ON HAND]]-W1688)*Table1[[#This Row],[Std. Price ($)]]</f>
        <v>-44645.588799035235</v>
      </c>
      <c r="Y1688" s="28">
        <v>0.42</v>
      </c>
      <c r="Z1688" s="28">
        <v>8</v>
      </c>
    </row>
    <row r="1689" spans="1:26" x14ac:dyDescent="0.15">
      <c r="A1689" s="31">
        <v>39582.743547801627</v>
      </c>
      <c r="B1689" s="32">
        <v>9.3409250000000004</v>
      </c>
      <c r="C1689" s="32">
        <v>14969.420062424942</v>
      </c>
      <c r="D1689" s="32">
        <f>C1689/Table1[[#This Row],[Std. Price ($)]]</f>
        <v>1602.5629220259173</v>
      </c>
      <c r="E1689" s="28">
        <v>146</v>
      </c>
      <c r="F1689" s="28">
        <f>Table1[[#This Row],[APU
(units)]]*(1+Table1[[#This Row],[APU Trend]])^0</f>
        <v>146</v>
      </c>
      <c r="G1689" s="28">
        <f>Table1[[#This Row],[APU
(units)]]*(1+Table1[[#This Row],[APU Trend]])^1</f>
        <v>365</v>
      </c>
      <c r="H1689" s="28">
        <f>Table1[[#This Row],[APU
(units)]]*(1+Table1[[#This Row],[APU Trend]])^2</f>
        <v>912.5</v>
      </c>
      <c r="I1689" s="55">
        <f>Table1[[#This Row],[APU
(units)]]*(1+Table1[[#This Row],[APU Trend]])^3</f>
        <v>2281.25</v>
      </c>
      <c r="J1689" s="55">
        <f>Table1[[#This Row],[APU
(units)]]*(1+Table1[[#This Row],[APU Trend]])^4</f>
        <v>5703.125</v>
      </c>
      <c r="K1689" s="55">
        <f>Table1[[#This Row],[APU
(units)]]*(1+Table1[[#This Row],[APU Trend]])^5</f>
        <v>14257.8125</v>
      </c>
      <c r="L1689" s="55">
        <f>Table1[[#This Row],[APU
(units)]]*(1+Table1[[#This Row],[APU Trend]])^6</f>
        <v>35644.53125</v>
      </c>
      <c r="M1689" s="55">
        <f>Table1[[#This Row],[APU
(units)]]*(1+Table1[[#This Row],[APU Trend]])^7</f>
        <v>89111.328125</v>
      </c>
      <c r="N1689" s="55">
        <f>Table1[[#This Row],[APU
(units)]]*(1+Table1[[#This Row],[APU Trend]])^8</f>
        <v>222778.3203125</v>
      </c>
      <c r="O1689" s="55">
        <f>Table1[[#This Row],[APU
(units)]]*(1+Table1[[#This Row],[APU Trend]])^9</f>
        <v>556945.80078125</v>
      </c>
      <c r="P1689" s="55">
        <f>Table1[[#This Row],[APU
(units)]]*(1+Table1[[#This Row],[APU Trend]])^10</f>
        <v>1392364.501953125</v>
      </c>
      <c r="Q1689" s="55">
        <f>Table1[[#This Row],[APU
(units)]]*(1+Table1[[#This Row],[APU Trend]])^11</f>
        <v>3480911.2548828125</v>
      </c>
      <c r="R1689" s="55">
        <f>SUM(Table1[[#This Row],[Oct]:[September]])</f>
        <v>5801421.4248046875</v>
      </c>
      <c r="S1689" s="55">
        <f>Table1[[#This Row],[On-Hand Stock ($)]]*Table1[[#This Row],[APU Trend]]</f>
        <v>22454.130093637414</v>
      </c>
      <c r="T1689" s="87">
        <v>1.5</v>
      </c>
      <c r="U1689" s="87" t="b">
        <f>IF(AND(Table1[[#This Row],[INVENTROY SIZING]]&lt;0,Table1[[#This Row],[Lead Time (days)]]&lt;30),TRUE,FALSE)</f>
        <v>0</v>
      </c>
      <c r="V1689" s="28">
        <v>1</v>
      </c>
      <c r="W1689" s="28">
        <f>1.65+SQRT((30)*Table1[[#This Row],[Demand variability (COV)]])+(V1689*Table1[[#This Row],[APU
(units)]])^2</f>
        <v>21324.290783086355</v>
      </c>
      <c r="X1689" s="28">
        <f>(Table1[[#This Row],[INVENTORY IN UNITS ON HAND]]-W1689)*Table1[[#This Row],[Std. Price ($)]]</f>
        <v>-184219.18082057597</v>
      </c>
      <c r="Y1689" s="28">
        <v>1.47</v>
      </c>
      <c r="Z1689" s="28">
        <v>181</v>
      </c>
    </row>
    <row r="1690" spans="1:26" x14ac:dyDescent="0.15">
      <c r="A1690" s="31">
        <v>58892.402695975732</v>
      </c>
      <c r="B1690" s="32">
        <v>12.720191000000002</v>
      </c>
      <c r="C1690" s="32">
        <v>934.45166586895948</v>
      </c>
      <c r="D1690" s="32">
        <f>C1690/Table1[[#This Row],[Std. Price ($)]]</f>
        <v>73.462078192769226</v>
      </c>
      <c r="E1690" s="28">
        <v>58</v>
      </c>
      <c r="F1690" s="28">
        <f>Table1[[#This Row],[APU
(units)]]*(1+Table1[[#This Row],[APU Trend]])^0</f>
        <v>58</v>
      </c>
      <c r="G1690" s="28">
        <f>Table1[[#This Row],[APU
(units)]]*(1+Table1[[#This Row],[APU Trend]])^1</f>
        <v>34.799999999999997</v>
      </c>
      <c r="H1690" s="28">
        <f>Table1[[#This Row],[APU
(units)]]*(1+Table1[[#This Row],[APU Trend]])^2</f>
        <v>20.88</v>
      </c>
      <c r="I1690" s="55">
        <f>Table1[[#This Row],[APU
(units)]]*(1+Table1[[#This Row],[APU Trend]])^3</f>
        <v>12.528</v>
      </c>
      <c r="J1690" s="55">
        <f>Table1[[#This Row],[APU
(units)]]*(1+Table1[[#This Row],[APU Trend]])^4</f>
        <v>7.5167999999999999</v>
      </c>
      <c r="K1690" s="55">
        <f>Table1[[#This Row],[APU
(units)]]*(1+Table1[[#This Row],[APU Trend]])^5</f>
        <v>4.5100799999999994</v>
      </c>
      <c r="L1690" s="55">
        <f>Table1[[#This Row],[APU
(units)]]*(1+Table1[[#This Row],[APU Trend]])^6</f>
        <v>2.7060479999999996</v>
      </c>
      <c r="M1690" s="55">
        <f>Table1[[#This Row],[APU
(units)]]*(1+Table1[[#This Row],[APU Trend]])^7</f>
        <v>1.6236287999999999</v>
      </c>
      <c r="N1690" s="55">
        <f>Table1[[#This Row],[APU
(units)]]*(1+Table1[[#This Row],[APU Trend]])^8</f>
        <v>0.97417727999999981</v>
      </c>
      <c r="O1690" s="55">
        <f>Table1[[#This Row],[APU
(units)]]*(1+Table1[[#This Row],[APU Trend]])^9</f>
        <v>0.58450636799999989</v>
      </c>
      <c r="P1690" s="55">
        <f>Table1[[#This Row],[APU
(units)]]*(1+Table1[[#This Row],[APU Trend]])^10</f>
        <v>0.35070382079999995</v>
      </c>
      <c r="Q1690" s="55">
        <f>Table1[[#This Row],[APU
(units)]]*(1+Table1[[#This Row],[APU Trend]])^11</f>
        <v>0.21042229247999997</v>
      </c>
      <c r="R1690" s="55">
        <f>SUM(Table1[[#This Row],[Oct]:[September]])</f>
        <v>144.68436656127997</v>
      </c>
      <c r="S1690" s="55">
        <f>Table1[[#This Row],[On-Hand Stock ($)]]*Table1[[#This Row],[APU Trend]]</f>
        <v>-373.7806663475838</v>
      </c>
      <c r="T1690" s="87">
        <v>-0.4</v>
      </c>
      <c r="U1690" s="87" t="b">
        <f>IF(AND(Table1[[#This Row],[INVENTROY SIZING]]&lt;0,Table1[[#This Row],[Lead Time (days)]]&lt;30),TRUE,FALSE)</f>
        <v>1</v>
      </c>
      <c r="V1690" s="28">
        <v>1</v>
      </c>
      <c r="W1690" s="28">
        <f>1.65+SQRT((30)*Table1[[#This Row],[Demand variability (COV)]])+(V1690*Table1[[#This Row],[APU
(units)]])^2</f>
        <v>3374.2406926379658</v>
      </c>
      <c r="X1690" s="28">
        <f>(Table1[[#This Row],[INVENTORY IN UNITS ON HAND]]-W1690)*Table1[[#This Row],[Std. Price ($)]]</f>
        <v>-41986.534424458267</v>
      </c>
      <c r="Y1690" s="28">
        <v>2.46</v>
      </c>
      <c r="Z1690" s="28">
        <v>11</v>
      </c>
    </row>
    <row r="1691" spans="1:26" x14ac:dyDescent="0.15">
      <c r="A1691" s="31">
        <v>33180.04635394759</v>
      </c>
      <c r="B1691" s="32">
        <v>57.287560000000006</v>
      </c>
      <c r="C1691" s="32">
        <v>9781.0645834749685</v>
      </c>
      <c r="D1691" s="32">
        <f>C1691/Table1[[#This Row],[Std. Price ($)]]</f>
        <v>170.73627474228203</v>
      </c>
      <c r="E1691" s="28">
        <v>122</v>
      </c>
      <c r="F1691" s="28">
        <f>Table1[[#This Row],[APU
(units)]]*(1+Table1[[#This Row],[APU Trend]])^0</f>
        <v>122</v>
      </c>
      <c r="G1691" s="28">
        <f>Table1[[#This Row],[APU
(units)]]*(1+Table1[[#This Row],[APU Trend]])^1</f>
        <v>146.4</v>
      </c>
      <c r="H1691" s="28">
        <f>Table1[[#This Row],[APU
(units)]]*(1+Table1[[#This Row],[APU Trend]])^2</f>
        <v>175.68</v>
      </c>
      <c r="I1691" s="55">
        <f>Table1[[#This Row],[APU
(units)]]*(1+Table1[[#This Row],[APU Trend]])^3</f>
        <v>210.816</v>
      </c>
      <c r="J1691" s="55">
        <f>Table1[[#This Row],[APU
(units)]]*(1+Table1[[#This Row],[APU Trend]])^4</f>
        <v>252.97919999999999</v>
      </c>
      <c r="K1691" s="55">
        <f>Table1[[#This Row],[APU
(units)]]*(1+Table1[[#This Row],[APU Trend]])^5</f>
        <v>303.57504</v>
      </c>
      <c r="L1691" s="55">
        <f>Table1[[#This Row],[APU
(units)]]*(1+Table1[[#This Row],[APU Trend]])^6</f>
        <v>364.29004799999996</v>
      </c>
      <c r="M1691" s="55">
        <f>Table1[[#This Row],[APU
(units)]]*(1+Table1[[#This Row],[APU Trend]])^7</f>
        <v>437.14805759999996</v>
      </c>
      <c r="N1691" s="55">
        <f>Table1[[#This Row],[APU
(units)]]*(1+Table1[[#This Row],[APU Trend]])^8</f>
        <v>524.57766911999988</v>
      </c>
      <c r="O1691" s="55">
        <f>Table1[[#This Row],[APU
(units)]]*(1+Table1[[#This Row],[APU Trend]])^9</f>
        <v>629.4932029439999</v>
      </c>
      <c r="P1691" s="55">
        <f>Table1[[#This Row],[APU
(units)]]*(1+Table1[[#This Row],[APU Trend]])^10</f>
        <v>755.39184353279984</v>
      </c>
      <c r="Q1691" s="55">
        <f>Table1[[#This Row],[APU
(units)]]*(1+Table1[[#This Row],[APU Trend]])^11</f>
        <v>906.47021223935985</v>
      </c>
      <c r="R1691" s="55">
        <f>SUM(Table1[[#This Row],[Oct]:[September]])</f>
        <v>4828.8212734361596</v>
      </c>
      <c r="S1691" s="55">
        <f>Table1[[#This Row],[On-Hand Stock ($)]]*Table1[[#This Row],[APU Trend]]</f>
        <v>1956.2129166949937</v>
      </c>
      <c r="T1691" s="87">
        <v>0.2</v>
      </c>
      <c r="U1691" s="87" t="b">
        <f>IF(AND(Table1[[#This Row],[INVENTROY SIZING]]&lt;0,Table1[[#This Row],[Lead Time (days)]]&lt;30),TRUE,FALSE)</f>
        <v>0</v>
      </c>
      <c r="V1691" s="28">
        <v>0.7</v>
      </c>
      <c r="W1691" s="28">
        <f>1.65+SQRT((30)*Table1[[#This Row],[Demand variability (COV)]])+(V1691*Table1[[#This Row],[APU
(units)]])^2</f>
        <v>7299.157413023856</v>
      </c>
      <c r="X1691" s="28">
        <f>(Table1[[#This Row],[INVENTORY IN UNITS ON HAND]]-W1691)*Table1[[#This Row],[Std. Price ($)]]</f>
        <v>-408369.85366457398</v>
      </c>
      <c r="Y1691" s="28">
        <v>0.63</v>
      </c>
      <c r="Z1691" s="28">
        <v>51</v>
      </c>
    </row>
    <row r="1692" spans="1:26" x14ac:dyDescent="0.15">
      <c r="A1692" s="31">
        <v>77659.501680429821</v>
      </c>
      <c r="B1692" s="32">
        <v>6.4271020000000005</v>
      </c>
      <c r="C1692" s="32">
        <v>429.12466695938406</v>
      </c>
      <c r="D1692" s="32">
        <f>C1692/Table1[[#This Row],[Std. Price ($)]]</f>
        <v>66.7679876497034</v>
      </c>
      <c r="E1692" s="28">
        <v>114</v>
      </c>
      <c r="F1692" s="28">
        <f>Table1[[#This Row],[APU
(units)]]*(1+Table1[[#This Row],[APU Trend]])^0</f>
        <v>114</v>
      </c>
      <c r="G1692" s="28">
        <f>Table1[[#This Row],[APU
(units)]]*(1+Table1[[#This Row],[APU Trend]])^1</f>
        <v>182.4</v>
      </c>
      <c r="H1692" s="28">
        <f>Table1[[#This Row],[APU
(units)]]*(1+Table1[[#This Row],[APU Trend]])^2</f>
        <v>291.84000000000003</v>
      </c>
      <c r="I1692" s="55">
        <f>Table1[[#This Row],[APU
(units)]]*(1+Table1[[#This Row],[APU Trend]])^3</f>
        <v>466.94400000000013</v>
      </c>
      <c r="J1692" s="55">
        <f>Table1[[#This Row],[APU
(units)]]*(1+Table1[[#This Row],[APU Trend]])^4</f>
        <v>747.11040000000037</v>
      </c>
      <c r="K1692" s="55">
        <f>Table1[[#This Row],[APU
(units)]]*(1+Table1[[#This Row],[APU Trend]])^5</f>
        <v>1195.3766400000006</v>
      </c>
      <c r="L1692" s="55">
        <f>Table1[[#This Row],[APU
(units)]]*(1+Table1[[#This Row],[APU Trend]])^6</f>
        <v>1912.602624000001</v>
      </c>
      <c r="M1692" s="55">
        <f>Table1[[#This Row],[APU
(units)]]*(1+Table1[[#This Row],[APU Trend]])^7</f>
        <v>3060.1641984000021</v>
      </c>
      <c r="N1692" s="55">
        <f>Table1[[#This Row],[APU
(units)]]*(1+Table1[[#This Row],[APU Trend]])^8</f>
        <v>4896.2627174400041</v>
      </c>
      <c r="O1692" s="55">
        <f>Table1[[#This Row],[APU
(units)]]*(1+Table1[[#This Row],[APU Trend]])^9</f>
        <v>7834.0203479040074</v>
      </c>
      <c r="P1692" s="55">
        <f>Table1[[#This Row],[APU
(units)]]*(1+Table1[[#This Row],[APU Trend]])^10</f>
        <v>12534.432556646414</v>
      </c>
      <c r="Q1692" s="55">
        <f>Table1[[#This Row],[APU
(units)]]*(1+Table1[[#This Row],[APU Trend]])^11</f>
        <v>20055.092090634262</v>
      </c>
      <c r="R1692" s="55">
        <f>SUM(Table1[[#This Row],[Oct]:[September]])</f>
        <v>53290.245575024688</v>
      </c>
      <c r="S1692" s="55">
        <f>Table1[[#This Row],[On-Hand Stock ($)]]*Table1[[#This Row],[APU Trend]]</f>
        <v>257.47480017563043</v>
      </c>
      <c r="T1692" s="87">
        <v>0.6</v>
      </c>
      <c r="U1692" s="87" t="b">
        <f>IF(AND(Table1[[#This Row],[INVENTROY SIZING]]&lt;0,Table1[[#This Row],[Lead Time (days)]]&lt;30),TRUE,FALSE)</f>
        <v>0</v>
      </c>
      <c r="V1692" s="28">
        <v>1</v>
      </c>
      <c r="W1692" s="28">
        <f>1.65+SQRT((30)*Table1[[#This Row],[Demand variability (COV)]])+(V1692*Table1[[#This Row],[APU
(units)]])^2</f>
        <v>13003.420615218502</v>
      </c>
      <c r="X1692" s="28">
        <f>(Table1[[#This Row],[INVENTORY IN UNITS ON HAND]]-W1692)*Table1[[#This Row],[Std. Price ($)]]</f>
        <v>-83145.185975952685</v>
      </c>
      <c r="Y1692" s="28">
        <v>1.1100000000000001</v>
      </c>
      <c r="Z1692" s="28">
        <v>12</v>
      </c>
    </row>
    <row r="1693" spans="1:26" x14ac:dyDescent="0.15">
      <c r="A1693" s="31">
        <v>84694.082524901241</v>
      </c>
      <c r="B1693" s="32">
        <v>7.1911180000000003</v>
      </c>
      <c r="C1693" s="32">
        <v>1032.8902647948439</v>
      </c>
      <c r="D1693" s="32">
        <f>C1693/Table1[[#This Row],[Std. Price ($)]]</f>
        <v>143.63416992946631</v>
      </c>
      <c r="E1693" s="28">
        <v>122</v>
      </c>
      <c r="F1693" s="28">
        <f>Table1[[#This Row],[APU
(units)]]*(1+Table1[[#This Row],[APU Trend]])^0</f>
        <v>122</v>
      </c>
      <c r="G1693" s="28">
        <f>Table1[[#This Row],[APU
(units)]]*(1+Table1[[#This Row],[APU Trend]])^1</f>
        <v>195.20000000000002</v>
      </c>
      <c r="H1693" s="28">
        <f>Table1[[#This Row],[APU
(units)]]*(1+Table1[[#This Row],[APU Trend]])^2</f>
        <v>312.32000000000005</v>
      </c>
      <c r="I1693" s="55">
        <f>Table1[[#This Row],[APU
(units)]]*(1+Table1[[#This Row],[APU Trend]])^3</f>
        <v>499.7120000000001</v>
      </c>
      <c r="J1693" s="55">
        <f>Table1[[#This Row],[APU
(units)]]*(1+Table1[[#This Row],[APU Trend]])^4</f>
        <v>799.53920000000039</v>
      </c>
      <c r="K1693" s="55">
        <f>Table1[[#This Row],[APU
(units)]]*(1+Table1[[#This Row],[APU Trend]])^5</f>
        <v>1279.2627200000009</v>
      </c>
      <c r="L1693" s="55">
        <f>Table1[[#This Row],[APU
(units)]]*(1+Table1[[#This Row],[APU Trend]])^6</f>
        <v>2046.8203520000011</v>
      </c>
      <c r="M1693" s="55">
        <f>Table1[[#This Row],[APU
(units)]]*(1+Table1[[#This Row],[APU Trend]])^7</f>
        <v>3274.9125632000023</v>
      </c>
      <c r="N1693" s="55">
        <f>Table1[[#This Row],[APU
(units)]]*(1+Table1[[#This Row],[APU Trend]])^8</f>
        <v>5239.8601011200044</v>
      </c>
      <c r="O1693" s="55">
        <f>Table1[[#This Row],[APU
(units)]]*(1+Table1[[#This Row],[APU Trend]])^9</f>
        <v>8383.7761617920078</v>
      </c>
      <c r="P1693" s="55">
        <f>Table1[[#This Row],[APU
(units)]]*(1+Table1[[#This Row],[APU Trend]])^10</f>
        <v>13414.041858867215</v>
      </c>
      <c r="Q1693" s="55">
        <f>Table1[[#This Row],[APU
(units)]]*(1+Table1[[#This Row],[APU Trend]])^11</f>
        <v>21462.466974187544</v>
      </c>
      <c r="R1693" s="55">
        <f>SUM(Table1[[#This Row],[Oct]:[September]])</f>
        <v>57029.911931166775</v>
      </c>
      <c r="S1693" s="55">
        <f>Table1[[#This Row],[On-Hand Stock ($)]]*Table1[[#This Row],[APU Trend]]</f>
        <v>619.73415887690635</v>
      </c>
      <c r="T1693" s="87">
        <v>0.6</v>
      </c>
      <c r="U1693" s="87" t="b">
        <f>IF(AND(Table1[[#This Row],[INVENTROY SIZING]]&lt;0,Table1[[#This Row],[Lead Time (days)]]&lt;30),TRUE,FALSE)</f>
        <v>0</v>
      </c>
      <c r="V1693" s="28">
        <v>0.82</v>
      </c>
      <c r="W1693" s="28">
        <f>1.65+SQRT((30)*Table1[[#This Row],[Demand variability (COV)]])+(V1693*Table1[[#This Row],[APU
(units)]])^2</f>
        <v>10013.92944992724</v>
      </c>
      <c r="X1693" s="28">
        <f>(Table1[[#This Row],[INVENTORY IN UNITS ON HAND]]-W1693)*Table1[[#This Row],[Std. Price ($)]]</f>
        <v>-70978.45805330704</v>
      </c>
      <c r="Y1693" s="28">
        <v>0.61</v>
      </c>
      <c r="Z1693" s="28">
        <v>48</v>
      </c>
    </row>
    <row r="1694" spans="1:26" x14ac:dyDescent="0.15">
      <c r="A1694" s="31">
        <v>2669.1779973021635</v>
      </c>
      <c r="B1694" s="32">
        <v>30.163683000000002</v>
      </c>
      <c r="C1694" s="32">
        <v>3774.3760014565228</v>
      </c>
      <c r="D1694" s="32">
        <f>C1694/Table1[[#This Row],[Std. Price ($)]]</f>
        <v>125.12981261129559</v>
      </c>
      <c r="E1694" s="28">
        <v>98</v>
      </c>
      <c r="F1694" s="28">
        <f>Table1[[#This Row],[APU
(units)]]*(1+Table1[[#This Row],[APU Trend]])^0</f>
        <v>98</v>
      </c>
      <c r="G1694" s="28">
        <f>Table1[[#This Row],[APU
(units)]]*(1+Table1[[#This Row],[APU Trend]])^1</f>
        <v>137.19999999999999</v>
      </c>
      <c r="H1694" s="28">
        <f>Table1[[#This Row],[APU
(units)]]*(1+Table1[[#This Row],[APU Trend]])^2</f>
        <v>192.07999999999998</v>
      </c>
      <c r="I1694" s="55">
        <f>Table1[[#This Row],[APU
(units)]]*(1+Table1[[#This Row],[APU Trend]])^3</f>
        <v>268.91199999999992</v>
      </c>
      <c r="J1694" s="55">
        <f>Table1[[#This Row],[APU
(units)]]*(1+Table1[[#This Row],[APU Trend]])^4</f>
        <v>376.47679999999986</v>
      </c>
      <c r="K1694" s="55">
        <f>Table1[[#This Row],[APU
(units)]]*(1+Table1[[#This Row],[APU Trend]])^5</f>
        <v>527.06751999999983</v>
      </c>
      <c r="L1694" s="55">
        <f>Table1[[#This Row],[APU
(units)]]*(1+Table1[[#This Row],[APU Trend]])^6</f>
        <v>737.8945279999997</v>
      </c>
      <c r="M1694" s="55">
        <f>Table1[[#This Row],[APU
(units)]]*(1+Table1[[#This Row],[APU Trend]])^7</f>
        <v>1033.0523391999993</v>
      </c>
      <c r="N1694" s="55">
        <f>Table1[[#This Row],[APU
(units)]]*(1+Table1[[#This Row],[APU Trend]])^8</f>
        <v>1446.273274879999</v>
      </c>
      <c r="O1694" s="55">
        <f>Table1[[#This Row],[APU
(units)]]*(1+Table1[[#This Row],[APU Trend]])^9</f>
        <v>2024.7825848319985</v>
      </c>
      <c r="P1694" s="55">
        <f>Table1[[#This Row],[APU
(units)]]*(1+Table1[[#This Row],[APU Trend]])^10</f>
        <v>2834.6956187647979</v>
      </c>
      <c r="Q1694" s="55">
        <f>Table1[[#This Row],[APU
(units)]]*(1+Table1[[#This Row],[APU Trend]])^11</f>
        <v>3968.5738662707167</v>
      </c>
      <c r="R1694" s="55">
        <f>SUM(Table1[[#This Row],[Oct]:[September]])</f>
        <v>13645.008531947511</v>
      </c>
      <c r="S1694" s="55">
        <f>Table1[[#This Row],[On-Hand Stock ($)]]*Table1[[#This Row],[APU Trend]]</f>
        <v>1509.7504005826092</v>
      </c>
      <c r="T1694" s="87">
        <v>0.4</v>
      </c>
      <c r="U1694" s="87" t="b">
        <f>IF(AND(Table1[[#This Row],[INVENTROY SIZING]]&lt;0,Table1[[#This Row],[Lead Time (days)]]&lt;30),TRUE,FALSE)</f>
        <v>0</v>
      </c>
      <c r="V1694" s="28">
        <v>1</v>
      </c>
      <c r="W1694" s="28">
        <f>1.65+SQRT((30)*Table1[[#This Row],[Demand variability (COV)]])+(V1694*Table1[[#This Row],[APU
(units)]])^2</f>
        <v>9609.4049966711045</v>
      </c>
      <c r="X1694" s="28">
        <f>(Table1[[#This Row],[INVENTORY IN UNITS ON HAND]]-W1694)*Table1[[#This Row],[Std. Price ($)]]</f>
        <v>-286080.67013674672</v>
      </c>
      <c r="Y1694" s="28">
        <v>0.47</v>
      </c>
      <c r="Z1694" s="28">
        <v>66</v>
      </c>
    </row>
    <row r="1695" spans="1:26" x14ac:dyDescent="0.15">
      <c r="A1695" s="31">
        <v>28199.61617042519</v>
      </c>
      <c r="B1695" s="32">
        <v>28.152773000000003</v>
      </c>
      <c r="C1695" s="32">
        <v>3074.7132783732754</v>
      </c>
      <c r="D1695" s="32">
        <f>C1695/Table1[[#This Row],[Std. Price ($)]]</f>
        <v>109.21529038625343</v>
      </c>
      <c r="E1695" s="28">
        <v>114</v>
      </c>
      <c r="F1695" s="28">
        <f>Table1[[#This Row],[APU
(units)]]*(1+Table1[[#This Row],[APU Trend]])^0</f>
        <v>114</v>
      </c>
      <c r="G1695" s="28">
        <f>Table1[[#This Row],[APU
(units)]]*(1+Table1[[#This Row],[APU Trend]])^1</f>
        <v>159.6</v>
      </c>
      <c r="H1695" s="28">
        <f>Table1[[#This Row],[APU
(units)]]*(1+Table1[[#This Row],[APU Trend]])^2</f>
        <v>223.43999999999997</v>
      </c>
      <c r="I1695" s="55">
        <f>Table1[[#This Row],[APU
(units)]]*(1+Table1[[#This Row],[APU Trend]])^3</f>
        <v>312.81599999999992</v>
      </c>
      <c r="J1695" s="55">
        <f>Table1[[#This Row],[APU
(units)]]*(1+Table1[[#This Row],[APU Trend]])^4</f>
        <v>437.94239999999985</v>
      </c>
      <c r="K1695" s="55">
        <f>Table1[[#This Row],[APU
(units)]]*(1+Table1[[#This Row],[APU Trend]])^5</f>
        <v>613.1193599999998</v>
      </c>
      <c r="L1695" s="55">
        <f>Table1[[#This Row],[APU
(units)]]*(1+Table1[[#This Row],[APU Trend]])^6</f>
        <v>858.36710399999959</v>
      </c>
      <c r="M1695" s="55">
        <f>Table1[[#This Row],[APU
(units)]]*(1+Table1[[#This Row],[APU Trend]])^7</f>
        <v>1201.7139455999993</v>
      </c>
      <c r="N1695" s="55">
        <f>Table1[[#This Row],[APU
(units)]]*(1+Table1[[#This Row],[APU Trend]])^8</f>
        <v>1682.3995238399989</v>
      </c>
      <c r="O1695" s="55">
        <f>Table1[[#This Row],[APU
(units)]]*(1+Table1[[#This Row],[APU Trend]])^9</f>
        <v>2355.3593333759982</v>
      </c>
      <c r="P1695" s="55">
        <f>Table1[[#This Row],[APU
(units)]]*(1+Table1[[#This Row],[APU Trend]])^10</f>
        <v>3297.5030667263977</v>
      </c>
      <c r="Q1695" s="55">
        <f>Table1[[#This Row],[APU
(units)]]*(1+Table1[[#This Row],[APU Trend]])^11</f>
        <v>4616.504293416956</v>
      </c>
      <c r="R1695" s="55">
        <f>SUM(Table1[[#This Row],[Oct]:[September]])</f>
        <v>15872.765026959349</v>
      </c>
      <c r="S1695" s="55">
        <f>Table1[[#This Row],[On-Hand Stock ($)]]*Table1[[#This Row],[APU Trend]]</f>
        <v>1229.8853113493103</v>
      </c>
      <c r="T1695" s="87">
        <v>0.4</v>
      </c>
      <c r="U1695" s="87" t="b">
        <f>IF(AND(Table1[[#This Row],[INVENTROY SIZING]]&lt;0,Table1[[#This Row],[Lead Time (days)]]&lt;30),TRUE,FALSE)</f>
        <v>0</v>
      </c>
      <c r="V1695" s="28">
        <v>1</v>
      </c>
      <c r="W1695" s="28">
        <f>1.65+SQRT((30)*Table1[[#This Row],[Demand variability (COV)]])+(V1695*Table1[[#This Row],[APU
(units)]])^2</f>
        <v>13000.388612787527</v>
      </c>
      <c r="X1695" s="28">
        <f>(Table1[[#This Row],[INVENTORY IN UNITS ON HAND]]-W1695)*Table1[[#This Row],[Std. Price ($)]]</f>
        <v>-362922.27624921891</v>
      </c>
      <c r="Y1695" s="28">
        <v>0.25</v>
      </c>
      <c r="Z1695" s="28">
        <v>87</v>
      </c>
    </row>
    <row r="1696" spans="1:26" x14ac:dyDescent="0.15">
      <c r="A1696" s="31">
        <v>29973.663944282071</v>
      </c>
      <c r="B1696" s="32">
        <v>101.42246400000001</v>
      </c>
      <c r="C1696" s="32">
        <v>25609.62022939009</v>
      </c>
      <c r="D1696" s="32">
        <f>C1696/Table1[[#This Row],[Std. Price ($)]]</f>
        <v>252.50441785155297</v>
      </c>
      <c r="E1696" s="28">
        <v>82</v>
      </c>
      <c r="F1696" s="28">
        <f>Table1[[#This Row],[APU
(units)]]*(1+Table1[[#This Row],[APU Trend]])^0</f>
        <v>82</v>
      </c>
      <c r="G1696" s="28">
        <f>Table1[[#This Row],[APU
(units)]]*(1+Table1[[#This Row],[APU Trend]])^1</f>
        <v>131.20000000000002</v>
      </c>
      <c r="H1696" s="28">
        <f>Table1[[#This Row],[APU
(units)]]*(1+Table1[[#This Row],[APU Trend]])^2</f>
        <v>209.92000000000004</v>
      </c>
      <c r="I1696" s="55">
        <f>Table1[[#This Row],[APU
(units)]]*(1+Table1[[#This Row],[APU Trend]])^3</f>
        <v>335.87200000000007</v>
      </c>
      <c r="J1696" s="55">
        <f>Table1[[#This Row],[APU
(units)]]*(1+Table1[[#This Row],[APU Trend]])^4</f>
        <v>537.39520000000027</v>
      </c>
      <c r="K1696" s="55">
        <f>Table1[[#This Row],[APU
(units)]]*(1+Table1[[#This Row],[APU Trend]])^5</f>
        <v>859.83232000000055</v>
      </c>
      <c r="L1696" s="55">
        <f>Table1[[#This Row],[APU
(units)]]*(1+Table1[[#This Row],[APU Trend]])^6</f>
        <v>1375.7317120000007</v>
      </c>
      <c r="M1696" s="55">
        <f>Table1[[#This Row],[APU
(units)]]*(1+Table1[[#This Row],[APU Trend]])^7</f>
        <v>2201.1707392000017</v>
      </c>
      <c r="N1696" s="55">
        <f>Table1[[#This Row],[APU
(units)]]*(1+Table1[[#This Row],[APU Trend]])^8</f>
        <v>3521.8731827200031</v>
      </c>
      <c r="O1696" s="55">
        <f>Table1[[#This Row],[APU
(units)]]*(1+Table1[[#This Row],[APU Trend]])^9</f>
        <v>5634.997092352005</v>
      </c>
      <c r="P1696" s="55">
        <f>Table1[[#This Row],[APU
(units)]]*(1+Table1[[#This Row],[APU Trend]])^10</f>
        <v>9015.9953477632098</v>
      </c>
      <c r="Q1696" s="55">
        <f>Table1[[#This Row],[APU
(units)]]*(1+Table1[[#This Row],[APU Trend]])^11</f>
        <v>14425.592556421136</v>
      </c>
      <c r="R1696" s="55">
        <f>SUM(Table1[[#This Row],[Oct]:[September]])</f>
        <v>38331.580150456357</v>
      </c>
      <c r="S1696" s="55">
        <f>Table1[[#This Row],[On-Hand Stock ($)]]*Table1[[#This Row],[APU Trend]]</f>
        <v>15365.772137634052</v>
      </c>
      <c r="T1696" s="87">
        <v>0.6</v>
      </c>
      <c r="U1696" s="87" t="b">
        <f>IF(AND(Table1[[#This Row],[INVENTROY SIZING]]&lt;0,Table1[[#This Row],[Lead Time (days)]]&lt;30),TRUE,FALSE)</f>
        <v>0</v>
      </c>
      <c r="V1696" s="28">
        <v>0.87</v>
      </c>
      <c r="W1696" s="28">
        <f>1.65+SQRT((30)*Table1[[#This Row],[Demand variability (COV)]])+(V1696*Table1[[#This Row],[APU
(units)]])^2</f>
        <v>5097.8866525505955</v>
      </c>
      <c r="X1696" s="28">
        <f>(Table1[[#This Row],[INVENTORY IN UNITS ON HAND]]-W1696)*Table1[[#This Row],[Std. Price ($)]]</f>
        <v>-491430.60526500322</v>
      </c>
      <c r="Y1696" s="28">
        <v>1.56</v>
      </c>
      <c r="Z1696" s="28">
        <v>51</v>
      </c>
    </row>
    <row r="1697" spans="1:26" x14ac:dyDescent="0.15">
      <c r="A1697" s="31">
        <v>97640.658619448499</v>
      </c>
      <c r="B1697" s="32">
        <v>5.7287670000000013</v>
      </c>
      <c r="C1697" s="32">
        <v>207.76773963281607</v>
      </c>
      <c r="D1697" s="32">
        <f>C1697/Table1[[#This Row],[Std. Price ($)]]</f>
        <v>36.267444571024797</v>
      </c>
      <c r="E1697" s="28">
        <v>66</v>
      </c>
      <c r="F1697" s="28">
        <f>Table1[[#This Row],[APU
(units)]]*(1+Table1[[#This Row],[APU Trend]])^0</f>
        <v>66</v>
      </c>
      <c r="G1697" s="28">
        <f>Table1[[#This Row],[APU
(units)]]*(1+Table1[[#This Row],[APU Trend]])^1</f>
        <v>105.60000000000001</v>
      </c>
      <c r="H1697" s="28">
        <f>Table1[[#This Row],[APU
(units)]]*(1+Table1[[#This Row],[APU Trend]])^2</f>
        <v>168.96000000000004</v>
      </c>
      <c r="I1697" s="55">
        <f>Table1[[#This Row],[APU
(units)]]*(1+Table1[[#This Row],[APU Trend]])^3</f>
        <v>270.33600000000007</v>
      </c>
      <c r="J1697" s="55">
        <f>Table1[[#This Row],[APU
(units)]]*(1+Table1[[#This Row],[APU Trend]])^4</f>
        <v>432.53760000000023</v>
      </c>
      <c r="K1697" s="55">
        <f>Table1[[#This Row],[APU
(units)]]*(1+Table1[[#This Row],[APU Trend]])^5</f>
        <v>692.06016000000045</v>
      </c>
      <c r="L1697" s="55">
        <f>Table1[[#This Row],[APU
(units)]]*(1+Table1[[#This Row],[APU Trend]])^6</f>
        <v>1107.2962560000005</v>
      </c>
      <c r="M1697" s="55">
        <f>Table1[[#This Row],[APU
(units)]]*(1+Table1[[#This Row],[APU Trend]])^7</f>
        <v>1771.6740096000012</v>
      </c>
      <c r="N1697" s="55">
        <f>Table1[[#This Row],[APU
(units)]]*(1+Table1[[#This Row],[APU Trend]])^8</f>
        <v>2834.6784153600024</v>
      </c>
      <c r="O1697" s="55">
        <f>Table1[[#This Row],[APU
(units)]]*(1+Table1[[#This Row],[APU Trend]])^9</f>
        <v>4535.4854645760042</v>
      </c>
      <c r="P1697" s="55">
        <f>Table1[[#This Row],[APU
(units)]]*(1+Table1[[#This Row],[APU Trend]])^10</f>
        <v>7256.7767433216077</v>
      </c>
      <c r="Q1697" s="55">
        <f>Table1[[#This Row],[APU
(units)]]*(1+Table1[[#This Row],[APU Trend]])^11</f>
        <v>11610.842789314573</v>
      </c>
      <c r="R1697" s="55">
        <f>SUM(Table1[[#This Row],[Oct]:[September]])</f>
        <v>30852.247438172191</v>
      </c>
      <c r="S1697" s="55">
        <f>Table1[[#This Row],[On-Hand Stock ($)]]*Table1[[#This Row],[APU Trend]]</f>
        <v>124.66064377968964</v>
      </c>
      <c r="T1697" s="87">
        <v>0.6</v>
      </c>
      <c r="U1697" s="87" t="b">
        <f>IF(AND(Table1[[#This Row],[INVENTROY SIZING]]&lt;0,Table1[[#This Row],[Lead Time (days)]]&lt;30),TRUE,FALSE)</f>
        <v>0</v>
      </c>
      <c r="V1697" s="28">
        <v>1</v>
      </c>
      <c r="W1697" s="28">
        <f>1.65+SQRT((30)*Table1[[#This Row],[Demand variability (COV)]])+(V1697*Table1[[#This Row],[APU
(units)]])^2</f>
        <v>4363.4465506984761</v>
      </c>
      <c r="X1697" s="28">
        <f>(Table1[[#This Row],[INVENTORY IN UNITS ON HAND]]-W1697)*Table1[[#This Row],[Std. Price ($)]]</f>
        <v>-24789.400866272448</v>
      </c>
      <c r="Y1697" s="28">
        <v>1.1200000000000001</v>
      </c>
      <c r="Z1697" s="28">
        <v>11</v>
      </c>
    </row>
    <row r="1698" spans="1:26" x14ac:dyDescent="0.15">
      <c r="A1698" s="31">
        <v>33429.502556007159</v>
      </c>
      <c r="B1698" s="32">
        <v>27.462985</v>
      </c>
      <c r="C1698" s="32">
        <v>1271.4150446654801</v>
      </c>
      <c r="D1698" s="32">
        <f>C1698/Table1[[#This Row],[Std. Price ($)]]</f>
        <v>46.295588213206983</v>
      </c>
      <c r="E1698" s="28">
        <v>122</v>
      </c>
      <c r="F1698" s="28">
        <f>Table1[[#This Row],[APU
(units)]]*(1+Table1[[#This Row],[APU Trend]])^0</f>
        <v>122</v>
      </c>
      <c r="G1698" s="28">
        <f>Table1[[#This Row],[APU
(units)]]*(1+Table1[[#This Row],[APU Trend]])^1</f>
        <v>48.800000000000004</v>
      </c>
      <c r="H1698" s="28">
        <f>Table1[[#This Row],[APU
(units)]]*(1+Table1[[#This Row],[APU Trend]])^2</f>
        <v>19.520000000000003</v>
      </c>
      <c r="I1698" s="55">
        <f>Table1[[#This Row],[APU
(units)]]*(1+Table1[[#This Row],[APU Trend]])^3</f>
        <v>7.8080000000000016</v>
      </c>
      <c r="J1698" s="55">
        <f>Table1[[#This Row],[APU
(units)]]*(1+Table1[[#This Row],[APU Trend]])^4</f>
        <v>3.1232000000000015</v>
      </c>
      <c r="K1698" s="55">
        <f>Table1[[#This Row],[APU
(units)]]*(1+Table1[[#This Row],[APU Trend]])^5</f>
        <v>1.2492800000000008</v>
      </c>
      <c r="L1698" s="55">
        <f>Table1[[#This Row],[APU
(units)]]*(1+Table1[[#This Row],[APU Trend]])^6</f>
        <v>0.49971200000000027</v>
      </c>
      <c r="M1698" s="55">
        <f>Table1[[#This Row],[APU
(units)]]*(1+Table1[[#This Row],[APU Trend]])^7</f>
        <v>0.19988480000000014</v>
      </c>
      <c r="N1698" s="55">
        <f>Table1[[#This Row],[APU
(units)]]*(1+Table1[[#This Row],[APU Trend]])^8</f>
        <v>7.9953920000000067E-2</v>
      </c>
      <c r="O1698" s="55">
        <f>Table1[[#This Row],[APU
(units)]]*(1+Table1[[#This Row],[APU Trend]])^9</f>
        <v>3.198156800000003E-2</v>
      </c>
      <c r="P1698" s="55">
        <f>Table1[[#This Row],[APU
(units)]]*(1+Table1[[#This Row],[APU Trend]])^10</f>
        <v>1.2792627200000014E-2</v>
      </c>
      <c r="Q1698" s="55">
        <f>Table1[[#This Row],[APU
(units)]]*(1+Table1[[#This Row],[APU Trend]])^11</f>
        <v>5.1170508800000057E-3</v>
      </c>
      <c r="R1698" s="55">
        <f>SUM(Table1[[#This Row],[Oct]:[September]])</f>
        <v>203.32992196608001</v>
      </c>
      <c r="S1698" s="55">
        <f>Table1[[#This Row],[On-Hand Stock ($)]]*Table1[[#This Row],[APU Trend]]</f>
        <v>-762.84902679928803</v>
      </c>
      <c r="T1698" s="87">
        <v>-0.6</v>
      </c>
      <c r="U1698" s="87" t="b">
        <f>IF(AND(Table1[[#This Row],[INVENTROY SIZING]]&lt;0,Table1[[#This Row],[Lead Time (days)]]&lt;30),TRUE,FALSE)</f>
        <v>1</v>
      </c>
      <c r="V1698" s="28">
        <v>1</v>
      </c>
      <c r="W1698" s="28">
        <f>1.65+SQRT((30)*Table1[[#This Row],[Demand variability (COV)]])+(V1698*Table1[[#This Row],[APU
(units)]])^2</f>
        <v>14890.099719092257</v>
      </c>
      <c r="X1698" s="28">
        <f>(Table1[[#This Row],[INVENTORY IN UNITS ON HAND]]-W1698)*Table1[[#This Row],[Std. Price ($)]]</f>
        <v>-407655.17018926941</v>
      </c>
      <c r="Y1698" s="28">
        <v>0.66</v>
      </c>
      <c r="Z1698" s="28">
        <v>12</v>
      </c>
    </row>
    <row r="1699" spans="1:26" x14ac:dyDescent="0.15">
      <c r="A1699" s="31">
        <v>21705.944204616455</v>
      </c>
      <c r="B1699" s="32">
        <v>73.725652000000011</v>
      </c>
      <c r="C1699" s="32">
        <v>2788.5998916585932</v>
      </c>
      <c r="D1699" s="32">
        <f>C1699/Table1[[#This Row],[Std. Price ($)]]</f>
        <v>37.824011263523211</v>
      </c>
      <c r="E1699" s="28">
        <v>122</v>
      </c>
      <c r="F1699" s="28">
        <f>Table1[[#This Row],[APU
(units)]]*(1+Table1[[#This Row],[APU Trend]])^0</f>
        <v>122</v>
      </c>
      <c r="G1699" s="28">
        <f>Table1[[#This Row],[APU
(units)]]*(1+Table1[[#This Row],[APU Trend]])^1</f>
        <v>146.4</v>
      </c>
      <c r="H1699" s="28">
        <f>Table1[[#This Row],[APU
(units)]]*(1+Table1[[#This Row],[APU Trend]])^2</f>
        <v>175.68</v>
      </c>
      <c r="I1699" s="55">
        <f>Table1[[#This Row],[APU
(units)]]*(1+Table1[[#This Row],[APU Trend]])^3</f>
        <v>210.816</v>
      </c>
      <c r="J1699" s="55">
        <f>Table1[[#This Row],[APU
(units)]]*(1+Table1[[#This Row],[APU Trend]])^4</f>
        <v>252.97919999999999</v>
      </c>
      <c r="K1699" s="55">
        <f>Table1[[#This Row],[APU
(units)]]*(1+Table1[[#This Row],[APU Trend]])^5</f>
        <v>303.57504</v>
      </c>
      <c r="L1699" s="55">
        <f>Table1[[#This Row],[APU
(units)]]*(1+Table1[[#This Row],[APU Trend]])^6</f>
        <v>364.29004799999996</v>
      </c>
      <c r="M1699" s="55">
        <f>Table1[[#This Row],[APU
(units)]]*(1+Table1[[#This Row],[APU Trend]])^7</f>
        <v>437.14805759999996</v>
      </c>
      <c r="N1699" s="55">
        <f>Table1[[#This Row],[APU
(units)]]*(1+Table1[[#This Row],[APU Trend]])^8</f>
        <v>524.57766911999988</v>
      </c>
      <c r="O1699" s="55">
        <f>Table1[[#This Row],[APU
(units)]]*(1+Table1[[#This Row],[APU Trend]])^9</f>
        <v>629.4932029439999</v>
      </c>
      <c r="P1699" s="55">
        <f>Table1[[#This Row],[APU
(units)]]*(1+Table1[[#This Row],[APU Trend]])^10</f>
        <v>755.39184353279984</v>
      </c>
      <c r="Q1699" s="55">
        <f>Table1[[#This Row],[APU
(units)]]*(1+Table1[[#This Row],[APU Trend]])^11</f>
        <v>906.47021223935985</v>
      </c>
      <c r="R1699" s="55">
        <f>SUM(Table1[[#This Row],[Oct]:[September]])</f>
        <v>4828.8212734361596</v>
      </c>
      <c r="S1699" s="55">
        <f>Table1[[#This Row],[On-Hand Stock ($)]]*Table1[[#This Row],[APU Trend]]</f>
        <v>557.71997833171861</v>
      </c>
      <c r="T1699" s="87">
        <v>0.2</v>
      </c>
      <c r="U1699" s="87" t="b">
        <f>IF(AND(Table1[[#This Row],[INVENTROY SIZING]]&lt;0,Table1[[#This Row],[Lead Time (days)]]&lt;30),TRUE,FALSE)</f>
        <v>0</v>
      </c>
      <c r="V1699" s="28">
        <v>1</v>
      </c>
      <c r="W1699" s="28">
        <f>1.65+SQRT((30)*Table1[[#This Row],[Demand variability (COV)]])+(V1699*Table1[[#This Row],[APU
(units)]])^2</f>
        <v>14890.099719092257</v>
      </c>
      <c r="X1699" s="28">
        <f>(Table1[[#This Row],[INVENTORY IN UNITS ON HAND]]-W1699)*Table1[[#This Row],[Std. Price ($)]]</f>
        <v>-1094993.7102434351</v>
      </c>
      <c r="Y1699" s="28">
        <v>0.66</v>
      </c>
      <c r="Z1699" s="28">
        <v>12</v>
      </c>
    </row>
    <row r="1700" spans="1:26" x14ac:dyDescent="0.15">
      <c r="A1700" s="31">
        <v>61949.221826514469</v>
      </c>
      <c r="B1700" s="32">
        <v>16.952463000000002</v>
      </c>
      <c r="C1700" s="32">
        <v>1142.6440687959443</v>
      </c>
      <c r="D1700" s="32">
        <f>C1700/Table1[[#This Row],[Std. Price ($)]]</f>
        <v>67.402835139409788</v>
      </c>
      <c r="E1700" s="28">
        <v>114</v>
      </c>
      <c r="F1700" s="28">
        <f>Table1[[#This Row],[APU
(units)]]*(1+Table1[[#This Row],[APU Trend]])^0</f>
        <v>114</v>
      </c>
      <c r="G1700" s="28">
        <f>Table1[[#This Row],[APU
(units)]]*(1+Table1[[#This Row],[APU Trend]])^1</f>
        <v>102.60000000000001</v>
      </c>
      <c r="H1700" s="28">
        <f>Table1[[#This Row],[APU
(units)]]*(1+Table1[[#This Row],[APU Trend]])^2</f>
        <v>92.34</v>
      </c>
      <c r="I1700" s="55">
        <f>Table1[[#This Row],[APU
(units)]]*(1+Table1[[#This Row],[APU Trend]])^3</f>
        <v>83.106000000000009</v>
      </c>
      <c r="J1700" s="55">
        <f>Table1[[#This Row],[APU
(units)]]*(1+Table1[[#This Row],[APU Trend]])^4</f>
        <v>74.795400000000015</v>
      </c>
      <c r="K1700" s="55">
        <f>Table1[[#This Row],[APU
(units)]]*(1+Table1[[#This Row],[APU Trend]])^5</f>
        <v>67.315860000000015</v>
      </c>
      <c r="L1700" s="55">
        <f>Table1[[#This Row],[APU
(units)]]*(1+Table1[[#This Row],[APU Trend]])^6</f>
        <v>60.584274000000022</v>
      </c>
      <c r="M1700" s="55">
        <f>Table1[[#This Row],[APU
(units)]]*(1+Table1[[#This Row],[APU Trend]])^7</f>
        <v>54.525846600000015</v>
      </c>
      <c r="N1700" s="55">
        <f>Table1[[#This Row],[APU
(units)]]*(1+Table1[[#This Row],[APU Trend]])^8</f>
        <v>49.073261940000016</v>
      </c>
      <c r="O1700" s="55">
        <f>Table1[[#This Row],[APU
(units)]]*(1+Table1[[#This Row],[APU Trend]])^9</f>
        <v>44.165935746000017</v>
      </c>
      <c r="P1700" s="55">
        <f>Table1[[#This Row],[APU
(units)]]*(1+Table1[[#This Row],[APU Trend]])^10</f>
        <v>39.749342171400016</v>
      </c>
      <c r="Q1700" s="55">
        <f>Table1[[#This Row],[APU
(units)]]*(1+Table1[[#This Row],[APU Trend]])^11</f>
        <v>35.77440795426002</v>
      </c>
      <c r="R1700" s="55">
        <f>SUM(Table1[[#This Row],[Oct]:[September]])</f>
        <v>818.03032841166032</v>
      </c>
      <c r="S1700" s="55">
        <f>Table1[[#This Row],[On-Hand Stock ($)]]*Table1[[#This Row],[APU Trend]]</f>
        <v>-114.26440687959445</v>
      </c>
      <c r="T1700" s="87">
        <v>-0.1</v>
      </c>
      <c r="U1700" s="87" t="b">
        <f>IF(AND(Table1[[#This Row],[INVENTROY SIZING]]&lt;0,Table1[[#This Row],[Lead Time (days)]]&lt;30),TRUE,FALSE)</f>
        <v>1</v>
      </c>
      <c r="V1700" s="28">
        <v>1</v>
      </c>
      <c r="W1700" s="28">
        <f>1.65+SQRT((30)*Table1[[#This Row],[Demand variability (COV)]])+(V1700*Table1[[#This Row],[APU
(units)]])^2</f>
        <v>13004.512943974709</v>
      </c>
      <c r="X1700" s="28">
        <f>(Table1[[#This Row],[INVENTORY IN UNITS ON HAND]]-W1700)*Table1[[#This Row],[Std. Price ($)]]</f>
        <v>-219315.88044695641</v>
      </c>
      <c r="Y1700" s="28">
        <v>1.57</v>
      </c>
      <c r="Z1700" s="28">
        <v>8</v>
      </c>
    </row>
    <row r="1701" spans="1:26" x14ac:dyDescent="0.15">
      <c r="A1701" s="31">
        <v>57758.835656623472</v>
      </c>
      <c r="B1701" s="32">
        <v>12.860485000000001</v>
      </c>
      <c r="C1701" s="32">
        <v>598.44795261341028</v>
      </c>
      <c r="D1701" s="32">
        <f>C1701/Table1[[#This Row],[Std. Price ($)]]</f>
        <v>46.533855652676415</v>
      </c>
      <c r="E1701" s="28">
        <v>114</v>
      </c>
      <c r="F1701" s="28">
        <f>Table1[[#This Row],[APU
(units)]]*(1+Table1[[#This Row],[APU Trend]])^0</f>
        <v>114</v>
      </c>
      <c r="G1701" s="28">
        <f>Table1[[#This Row],[APU
(units)]]*(1+Table1[[#This Row],[APU Trend]])^1</f>
        <v>102.60000000000001</v>
      </c>
      <c r="H1701" s="28">
        <f>Table1[[#This Row],[APU
(units)]]*(1+Table1[[#This Row],[APU Trend]])^2</f>
        <v>92.34</v>
      </c>
      <c r="I1701" s="55">
        <f>Table1[[#This Row],[APU
(units)]]*(1+Table1[[#This Row],[APU Trend]])^3</f>
        <v>83.106000000000009</v>
      </c>
      <c r="J1701" s="55">
        <f>Table1[[#This Row],[APU
(units)]]*(1+Table1[[#This Row],[APU Trend]])^4</f>
        <v>74.795400000000015</v>
      </c>
      <c r="K1701" s="55">
        <f>Table1[[#This Row],[APU
(units)]]*(1+Table1[[#This Row],[APU Trend]])^5</f>
        <v>67.315860000000015</v>
      </c>
      <c r="L1701" s="55">
        <f>Table1[[#This Row],[APU
(units)]]*(1+Table1[[#This Row],[APU Trend]])^6</f>
        <v>60.584274000000022</v>
      </c>
      <c r="M1701" s="55">
        <f>Table1[[#This Row],[APU
(units)]]*(1+Table1[[#This Row],[APU Trend]])^7</f>
        <v>54.525846600000015</v>
      </c>
      <c r="N1701" s="55">
        <f>Table1[[#This Row],[APU
(units)]]*(1+Table1[[#This Row],[APU Trend]])^8</f>
        <v>49.073261940000016</v>
      </c>
      <c r="O1701" s="55">
        <f>Table1[[#This Row],[APU
(units)]]*(1+Table1[[#This Row],[APU Trend]])^9</f>
        <v>44.165935746000017</v>
      </c>
      <c r="P1701" s="55">
        <f>Table1[[#This Row],[APU
(units)]]*(1+Table1[[#This Row],[APU Trend]])^10</f>
        <v>39.749342171400016</v>
      </c>
      <c r="Q1701" s="55">
        <f>Table1[[#This Row],[APU
(units)]]*(1+Table1[[#This Row],[APU Trend]])^11</f>
        <v>35.77440795426002</v>
      </c>
      <c r="R1701" s="55">
        <f>SUM(Table1[[#This Row],[Oct]:[September]])</f>
        <v>818.03032841166032</v>
      </c>
      <c r="S1701" s="55">
        <f>Table1[[#This Row],[On-Hand Stock ($)]]*Table1[[#This Row],[APU Trend]]</f>
        <v>-59.844795261341034</v>
      </c>
      <c r="T1701" s="87">
        <v>-0.1</v>
      </c>
      <c r="U1701" s="87" t="b">
        <f>IF(AND(Table1[[#This Row],[INVENTROY SIZING]]&lt;0,Table1[[#This Row],[Lead Time (days)]]&lt;30),TRUE,FALSE)</f>
        <v>1</v>
      </c>
      <c r="V1701" s="28">
        <v>0.83</v>
      </c>
      <c r="W1701" s="28">
        <f>1.65+SQRT((30)*Table1[[#This Row],[Demand variability (COV)]])+(V1701*Table1[[#This Row],[APU
(units)]])^2</f>
        <v>8958.0149262752966</v>
      </c>
      <c r="X1701" s="28">
        <f>(Table1[[#This Row],[INVENTORY IN UNITS ON HAND]]-W1701)*Table1[[#This Row],[Std. Price ($)]]</f>
        <v>-114605.96863652614</v>
      </c>
      <c r="Y1701" s="28">
        <v>0.39</v>
      </c>
      <c r="Z1701" s="28">
        <v>21</v>
      </c>
    </row>
    <row r="1702" spans="1:26" x14ac:dyDescent="0.15">
      <c r="A1702" s="31">
        <v>28562.10694120912</v>
      </c>
      <c r="B1702" s="32">
        <v>29.427123000000005</v>
      </c>
      <c r="C1702" s="32">
        <v>3766.718397464098</v>
      </c>
      <c r="D1702" s="32">
        <f>C1702/Table1[[#This Row],[Std. Price ($)]]</f>
        <v>128.00158538991724</v>
      </c>
      <c r="E1702" s="28">
        <v>66</v>
      </c>
      <c r="F1702" s="28">
        <f>Table1[[#This Row],[APU
(units)]]*(1+Table1[[#This Row],[APU Trend]])^0</f>
        <v>66</v>
      </c>
      <c r="G1702" s="28">
        <f>Table1[[#This Row],[APU
(units)]]*(1+Table1[[#This Row],[APU Trend]])^1</f>
        <v>26.400000000000002</v>
      </c>
      <c r="H1702" s="28">
        <f>Table1[[#This Row],[APU
(units)]]*(1+Table1[[#This Row],[APU Trend]])^2</f>
        <v>10.560000000000002</v>
      </c>
      <c r="I1702" s="55">
        <f>Table1[[#This Row],[APU
(units)]]*(1+Table1[[#This Row],[APU Trend]])^3</f>
        <v>4.2240000000000011</v>
      </c>
      <c r="J1702" s="55">
        <f>Table1[[#This Row],[APU
(units)]]*(1+Table1[[#This Row],[APU Trend]])^4</f>
        <v>1.6896000000000009</v>
      </c>
      <c r="K1702" s="55">
        <f>Table1[[#This Row],[APU
(units)]]*(1+Table1[[#This Row],[APU Trend]])^5</f>
        <v>0.67584000000000044</v>
      </c>
      <c r="L1702" s="55">
        <f>Table1[[#This Row],[APU
(units)]]*(1+Table1[[#This Row],[APU Trend]])^6</f>
        <v>0.27033600000000013</v>
      </c>
      <c r="M1702" s="55">
        <f>Table1[[#This Row],[APU
(units)]]*(1+Table1[[#This Row],[APU Trend]])^7</f>
        <v>0.10813440000000007</v>
      </c>
      <c r="N1702" s="55">
        <f>Table1[[#This Row],[APU
(units)]]*(1+Table1[[#This Row],[APU Trend]])^8</f>
        <v>4.3253760000000037E-2</v>
      </c>
      <c r="O1702" s="55">
        <f>Table1[[#This Row],[APU
(units)]]*(1+Table1[[#This Row],[APU Trend]])^9</f>
        <v>1.7301504000000016E-2</v>
      </c>
      <c r="P1702" s="55">
        <f>Table1[[#This Row],[APU
(units)]]*(1+Table1[[#This Row],[APU Trend]])^10</f>
        <v>6.9206016000000073E-3</v>
      </c>
      <c r="Q1702" s="55">
        <f>Table1[[#This Row],[APU
(units)]]*(1+Table1[[#This Row],[APU Trend]])^11</f>
        <v>2.768240640000003E-3</v>
      </c>
      <c r="R1702" s="55">
        <f>SUM(Table1[[#This Row],[Oct]:[September]])</f>
        <v>109.99815450624</v>
      </c>
      <c r="S1702" s="55">
        <f>Table1[[#This Row],[On-Hand Stock ($)]]*Table1[[#This Row],[APU Trend]]</f>
        <v>-2260.0310384784589</v>
      </c>
      <c r="T1702" s="87">
        <v>-0.6</v>
      </c>
      <c r="U1702" s="87" t="b">
        <f>IF(AND(Table1[[#This Row],[INVENTROY SIZING]]&lt;0,Table1[[#This Row],[Lead Time (days)]]&lt;30),TRUE,FALSE)</f>
        <v>0</v>
      </c>
      <c r="V1702" s="28">
        <v>0.82</v>
      </c>
      <c r="W1702" s="28">
        <f>1.65+SQRT((30)*Table1[[#This Row],[Demand variability (COV)]])+(V1702*Table1[[#This Row],[APU
(units)]])^2</f>
        <v>2936.9172530890205</v>
      </c>
      <c r="X1702" s="28">
        <f>(Table1[[#This Row],[INVENTORY IN UNITS ON HAND]]-W1702)*Table1[[#This Row],[Std. Price ($)]]</f>
        <v>-82658.306850008652</v>
      </c>
      <c r="Y1702" s="28">
        <v>1.32</v>
      </c>
      <c r="Z1702" s="28">
        <v>37</v>
      </c>
    </row>
    <row r="1703" spans="1:26" x14ac:dyDescent="0.15">
      <c r="A1703" s="31">
        <v>71502.147417326007</v>
      </c>
      <c r="B1703" s="32">
        <v>60.537807000000008</v>
      </c>
      <c r="C1703" s="32">
        <v>7473.5085196985292</v>
      </c>
      <c r="D1703" s="32">
        <f>C1703/Table1[[#This Row],[Std. Price ($)]]</f>
        <v>123.45192021406604</v>
      </c>
      <c r="E1703" s="28">
        <v>106</v>
      </c>
      <c r="F1703" s="28">
        <f>Table1[[#This Row],[APU
(units)]]*(1+Table1[[#This Row],[APU Trend]])^0</f>
        <v>106</v>
      </c>
      <c r="G1703" s="28">
        <f>Table1[[#This Row],[APU
(units)]]*(1+Table1[[#This Row],[APU Trend]])^1</f>
        <v>265</v>
      </c>
      <c r="H1703" s="28">
        <f>Table1[[#This Row],[APU
(units)]]*(1+Table1[[#This Row],[APU Trend]])^2</f>
        <v>662.5</v>
      </c>
      <c r="I1703" s="55">
        <f>Table1[[#This Row],[APU
(units)]]*(1+Table1[[#This Row],[APU Trend]])^3</f>
        <v>1656.25</v>
      </c>
      <c r="J1703" s="55">
        <f>Table1[[#This Row],[APU
(units)]]*(1+Table1[[#This Row],[APU Trend]])^4</f>
        <v>4140.625</v>
      </c>
      <c r="K1703" s="55">
        <f>Table1[[#This Row],[APU
(units)]]*(1+Table1[[#This Row],[APU Trend]])^5</f>
        <v>10351.5625</v>
      </c>
      <c r="L1703" s="55">
        <f>Table1[[#This Row],[APU
(units)]]*(1+Table1[[#This Row],[APU Trend]])^6</f>
        <v>25878.90625</v>
      </c>
      <c r="M1703" s="55">
        <f>Table1[[#This Row],[APU
(units)]]*(1+Table1[[#This Row],[APU Trend]])^7</f>
        <v>64697.265625</v>
      </c>
      <c r="N1703" s="55">
        <f>Table1[[#This Row],[APU
(units)]]*(1+Table1[[#This Row],[APU Trend]])^8</f>
        <v>161743.1640625</v>
      </c>
      <c r="O1703" s="55">
        <f>Table1[[#This Row],[APU
(units)]]*(1+Table1[[#This Row],[APU Trend]])^9</f>
        <v>404357.91015625</v>
      </c>
      <c r="P1703" s="55">
        <f>Table1[[#This Row],[APU
(units)]]*(1+Table1[[#This Row],[APU Trend]])^10</f>
        <v>1010894.775390625</v>
      </c>
      <c r="Q1703" s="55">
        <f>Table1[[#This Row],[APU
(units)]]*(1+Table1[[#This Row],[APU Trend]])^11</f>
        <v>2527236.9384765625</v>
      </c>
      <c r="R1703" s="55">
        <f>SUM(Table1[[#This Row],[Oct]:[September]])</f>
        <v>4211990.8974609375</v>
      </c>
      <c r="S1703" s="55">
        <f>Table1[[#This Row],[On-Hand Stock ($)]]*Table1[[#This Row],[APU Trend]]</f>
        <v>11210.262779547793</v>
      </c>
      <c r="T1703" s="87">
        <v>1.5</v>
      </c>
      <c r="U1703" s="87" t="b">
        <f>IF(AND(Table1[[#This Row],[INVENTROY SIZING]]&lt;0,Table1[[#This Row],[Lead Time (days)]]&lt;30),TRUE,FALSE)</f>
        <v>0</v>
      </c>
      <c r="V1703" s="28">
        <v>1</v>
      </c>
      <c r="W1703" s="28">
        <f>1.65+SQRT((30)*Table1[[#This Row],[Demand variability (COV)]])+(V1703*Table1[[#This Row],[APU
(units)]])^2</f>
        <v>11244.199809157526</v>
      </c>
      <c r="X1703" s="28">
        <f>(Table1[[#This Row],[INVENTORY IN UNITS ON HAND]]-W1703)*Table1[[#This Row],[Std. Price ($)]]</f>
        <v>-673225.68939651677</v>
      </c>
      <c r="Y1703" s="28">
        <v>1.43</v>
      </c>
      <c r="Z1703" s="28">
        <v>21</v>
      </c>
    </row>
    <row r="1704" spans="1:26" x14ac:dyDescent="0.15">
      <c r="A1704" s="31">
        <v>56881.876250297282</v>
      </c>
      <c r="B1704" s="32">
        <v>8.3359320000000015</v>
      </c>
      <c r="C1704" s="32">
        <v>469.76205792302738</v>
      </c>
      <c r="D1704" s="32">
        <f>C1704/Table1[[#This Row],[Std. Price ($)]]</f>
        <v>56.353873558832689</v>
      </c>
      <c r="E1704" s="28">
        <v>220</v>
      </c>
      <c r="F1704" s="28">
        <f>Table1[[#This Row],[APU
(units)]]*(1+Table1[[#This Row],[APU Trend]])^0</f>
        <v>220</v>
      </c>
      <c r="G1704" s="28">
        <f>Table1[[#This Row],[APU
(units)]]*(1+Table1[[#This Row],[APU Trend]])^1</f>
        <v>330</v>
      </c>
      <c r="H1704" s="28">
        <f>Table1[[#This Row],[APU
(units)]]*(1+Table1[[#This Row],[APU Trend]])^2</f>
        <v>495</v>
      </c>
      <c r="I1704" s="55">
        <f>Table1[[#This Row],[APU
(units)]]*(1+Table1[[#This Row],[APU Trend]])^3</f>
        <v>742.5</v>
      </c>
      <c r="J1704" s="55">
        <f>Table1[[#This Row],[APU
(units)]]*(1+Table1[[#This Row],[APU Trend]])^4</f>
        <v>1113.75</v>
      </c>
      <c r="K1704" s="55">
        <f>Table1[[#This Row],[APU
(units)]]*(1+Table1[[#This Row],[APU Trend]])^5</f>
        <v>1670.625</v>
      </c>
      <c r="L1704" s="55">
        <f>Table1[[#This Row],[APU
(units)]]*(1+Table1[[#This Row],[APU Trend]])^6</f>
        <v>2505.9375</v>
      </c>
      <c r="M1704" s="55">
        <f>Table1[[#This Row],[APU
(units)]]*(1+Table1[[#This Row],[APU Trend]])^7</f>
        <v>3758.90625</v>
      </c>
      <c r="N1704" s="55">
        <f>Table1[[#This Row],[APU
(units)]]*(1+Table1[[#This Row],[APU Trend]])^8</f>
        <v>5638.359375</v>
      </c>
      <c r="O1704" s="55">
        <f>Table1[[#This Row],[APU
(units)]]*(1+Table1[[#This Row],[APU Trend]])^9</f>
        <v>8457.5390625</v>
      </c>
      <c r="P1704" s="55">
        <f>Table1[[#This Row],[APU
(units)]]*(1+Table1[[#This Row],[APU Trend]])^10</f>
        <v>12686.30859375</v>
      </c>
      <c r="Q1704" s="55">
        <f>Table1[[#This Row],[APU
(units)]]*(1+Table1[[#This Row],[APU Trend]])^11</f>
        <v>19029.462890625</v>
      </c>
      <c r="R1704" s="55">
        <f>SUM(Table1[[#This Row],[Oct]:[September]])</f>
        <v>56648.388671875</v>
      </c>
      <c r="S1704" s="55">
        <f>Table1[[#This Row],[On-Hand Stock ($)]]*Table1[[#This Row],[APU Trend]]</f>
        <v>234.88102896151369</v>
      </c>
      <c r="T1704" s="87">
        <v>0.5</v>
      </c>
      <c r="U1704" s="87" t="b">
        <f>IF(AND(Table1[[#This Row],[INVENTROY SIZING]]&lt;0,Table1[[#This Row],[Lead Time (days)]]&lt;30),TRUE,FALSE)</f>
        <v>0</v>
      </c>
      <c r="V1704" s="28">
        <v>0.85</v>
      </c>
      <c r="W1704" s="28">
        <f>1.65+SQRT((30)*Table1[[#This Row],[Demand variability (COV)]])+(V1704*Table1[[#This Row],[APU
(units)]])^2</f>
        <v>34973.388612787523</v>
      </c>
      <c r="X1704" s="28">
        <f>(Table1[[#This Row],[INVENTORY IN UNITS ON HAND]]-W1704)*Table1[[#This Row],[Std. Price ($)]]</f>
        <v>-291066.02722784819</v>
      </c>
      <c r="Y1704" s="28">
        <v>0.25</v>
      </c>
      <c r="Z1704" s="28">
        <v>16</v>
      </c>
    </row>
    <row r="1705" spans="1:26" x14ac:dyDescent="0.15">
      <c r="A1705" s="31">
        <v>90821.500730421103</v>
      </c>
      <c r="B1705" s="32">
        <v>6.4302480000000006</v>
      </c>
      <c r="C1705" s="32">
        <v>447.37409911733323</v>
      </c>
      <c r="D1705" s="32">
        <f>C1705/Table1[[#This Row],[Std. Price ($)]]</f>
        <v>69.573381791391739</v>
      </c>
      <c r="E1705" s="28">
        <v>146</v>
      </c>
      <c r="F1705" s="28">
        <f>Table1[[#This Row],[APU
(units)]]*(1+Table1[[#This Row],[APU Trend]])^0</f>
        <v>146</v>
      </c>
      <c r="G1705" s="28">
        <f>Table1[[#This Row],[APU
(units)]]*(1+Table1[[#This Row],[APU Trend]])^1</f>
        <v>219</v>
      </c>
      <c r="H1705" s="28">
        <f>Table1[[#This Row],[APU
(units)]]*(1+Table1[[#This Row],[APU Trend]])^2</f>
        <v>328.5</v>
      </c>
      <c r="I1705" s="55">
        <f>Table1[[#This Row],[APU
(units)]]*(1+Table1[[#This Row],[APU Trend]])^3</f>
        <v>492.75</v>
      </c>
      <c r="J1705" s="55">
        <f>Table1[[#This Row],[APU
(units)]]*(1+Table1[[#This Row],[APU Trend]])^4</f>
        <v>739.125</v>
      </c>
      <c r="K1705" s="55">
        <f>Table1[[#This Row],[APU
(units)]]*(1+Table1[[#This Row],[APU Trend]])^5</f>
        <v>1108.6875</v>
      </c>
      <c r="L1705" s="55">
        <f>Table1[[#This Row],[APU
(units)]]*(1+Table1[[#This Row],[APU Trend]])^6</f>
        <v>1663.03125</v>
      </c>
      <c r="M1705" s="55">
        <f>Table1[[#This Row],[APU
(units)]]*(1+Table1[[#This Row],[APU Trend]])^7</f>
        <v>2494.546875</v>
      </c>
      <c r="N1705" s="55">
        <f>Table1[[#This Row],[APU
(units)]]*(1+Table1[[#This Row],[APU Trend]])^8</f>
        <v>3741.8203125</v>
      </c>
      <c r="O1705" s="55">
        <f>Table1[[#This Row],[APU
(units)]]*(1+Table1[[#This Row],[APU Trend]])^9</f>
        <v>5612.73046875</v>
      </c>
      <c r="P1705" s="55">
        <f>Table1[[#This Row],[APU
(units)]]*(1+Table1[[#This Row],[APU Trend]])^10</f>
        <v>8419.095703125</v>
      </c>
      <c r="Q1705" s="55">
        <f>Table1[[#This Row],[APU
(units)]]*(1+Table1[[#This Row],[APU Trend]])^11</f>
        <v>12628.6435546875</v>
      </c>
      <c r="R1705" s="55">
        <f>SUM(Table1[[#This Row],[Oct]:[September]])</f>
        <v>37593.9306640625</v>
      </c>
      <c r="S1705" s="55">
        <f>Table1[[#This Row],[On-Hand Stock ($)]]*Table1[[#This Row],[APU Trend]]</f>
        <v>223.68704955866662</v>
      </c>
      <c r="T1705" s="87">
        <v>0.5</v>
      </c>
      <c r="U1705" s="87" t="b">
        <f>IF(AND(Table1[[#This Row],[INVENTROY SIZING]]&lt;0,Table1[[#This Row],[Lead Time (days)]]&lt;30),TRUE,FALSE)</f>
        <v>0</v>
      </c>
      <c r="V1705" s="28">
        <v>0.82</v>
      </c>
      <c r="W1705" s="28">
        <f>1.65+SQRT((30)*Table1[[#This Row],[Demand variability (COV)]])+(V1705*Table1[[#This Row],[APU
(units)]])^2</f>
        <v>14339.866939126015</v>
      </c>
      <c r="X1705" s="28">
        <f>(Table1[[#This Row],[INVENTORY IN UNITS ON HAND]]-W1705)*Table1[[#This Row],[Std. Price ($)]]</f>
        <v>-91761.526606463856</v>
      </c>
      <c r="Y1705" s="28">
        <v>0.95</v>
      </c>
      <c r="Z1705" s="28">
        <v>11</v>
      </c>
    </row>
    <row r="1706" spans="1:26" x14ac:dyDescent="0.15">
      <c r="A1706" s="31">
        <v>59338.993828077277</v>
      </c>
      <c r="B1706" s="32">
        <v>9.0374130000000008</v>
      </c>
      <c r="C1706" s="32">
        <v>1135.5520889583754</v>
      </c>
      <c r="D1706" s="32">
        <f>C1706/Table1[[#This Row],[Std. Price ($)]]</f>
        <v>125.65012675180112</v>
      </c>
      <c r="E1706" s="28">
        <v>50</v>
      </c>
      <c r="F1706" s="28">
        <f>Table1[[#This Row],[APU
(units)]]*(1+Table1[[#This Row],[APU Trend]])^0</f>
        <v>50</v>
      </c>
      <c r="G1706" s="28">
        <f>Table1[[#This Row],[APU
(units)]]*(1+Table1[[#This Row],[APU Trend]])^1</f>
        <v>90</v>
      </c>
      <c r="H1706" s="28">
        <f>Table1[[#This Row],[APU
(units)]]*(1+Table1[[#This Row],[APU Trend]])^2</f>
        <v>162</v>
      </c>
      <c r="I1706" s="55">
        <f>Table1[[#This Row],[APU
(units)]]*(1+Table1[[#This Row],[APU Trend]])^3</f>
        <v>291.60000000000002</v>
      </c>
      <c r="J1706" s="55">
        <f>Table1[[#This Row],[APU
(units)]]*(1+Table1[[#This Row],[APU Trend]])^4</f>
        <v>524.88000000000011</v>
      </c>
      <c r="K1706" s="55">
        <f>Table1[[#This Row],[APU
(units)]]*(1+Table1[[#This Row],[APU Trend]])^5</f>
        <v>944.78400000000033</v>
      </c>
      <c r="L1706" s="55">
        <f>Table1[[#This Row],[APU
(units)]]*(1+Table1[[#This Row],[APU Trend]])^6</f>
        <v>1700.6112000000005</v>
      </c>
      <c r="M1706" s="55">
        <f>Table1[[#This Row],[APU
(units)]]*(1+Table1[[#This Row],[APU Trend]])^7</f>
        <v>3061.1001600000009</v>
      </c>
      <c r="N1706" s="55">
        <f>Table1[[#This Row],[APU
(units)]]*(1+Table1[[#This Row],[APU Trend]])^8</f>
        <v>5509.9802880000016</v>
      </c>
      <c r="O1706" s="55">
        <f>Table1[[#This Row],[APU
(units)]]*(1+Table1[[#This Row],[APU Trend]])^9</f>
        <v>9917.9645184000037</v>
      </c>
      <c r="P1706" s="55">
        <f>Table1[[#This Row],[APU
(units)]]*(1+Table1[[#This Row],[APU Trend]])^10</f>
        <v>17852.336133120007</v>
      </c>
      <c r="Q1706" s="55">
        <f>Table1[[#This Row],[APU
(units)]]*(1+Table1[[#This Row],[APU Trend]])^11</f>
        <v>32134.205039616019</v>
      </c>
      <c r="R1706" s="55">
        <f>SUM(Table1[[#This Row],[Oct]:[September]])</f>
        <v>72239.461339136033</v>
      </c>
      <c r="S1706" s="55">
        <f>Table1[[#This Row],[On-Hand Stock ($)]]*Table1[[#This Row],[APU Trend]]</f>
        <v>908.44167116670042</v>
      </c>
      <c r="T1706" s="87">
        <v>0.8</v>
      </c>
      <c r="U1706" s="87" t="b">
        <f>IF(AND(Table1[[#This Row],[INVENTROY SIZING]]&lt;0,Table1[[#This Row],[Lead Time (days)]]&lt;30),TRUE,FALSE)</f>
        <v>0</v>
      </c>
      <c r="V1706" s="28">
        <v>1</v>
      </c>
      <c r="W1706" s="28">
        <f>1.65+SQRT((30)*Table1[[#This Row],[Demand variability (COV)]])+(V1706*Table1[[#This Row],[APU
(units)]])^2</f>
        <v>2509.4921935706789</v>
      </c>
      <c r="X1706" s="28">
        <f>(Table1[[#This Row],[INVENTORY IN UNITS ON HAND]]-W1706)*Table1[[#This Row],[Std. Price ($)]]</f>
        <v>-21543.765284615798</v>
      </c>
      <c r="Y1706" s="28">
        <v>2.0499999999999998</v>
      </c>
      <c r="Z1706" s="28">
        <v>37</v>
      </c>
    </row>
    <row r="1707" spans="1:26" x14ac:dyDescent="0.15">
      <c r="A1707" s="31">
        <v>27500.373609168295</v>
      </c>
      <c r="B1707" s="32">
        <v>12.860485000000001</v>
      </c>
      <c r="C1707" s="32">
        <v>1014.7172603517951</v>
      </c>
      <c r="D1707" s="32">
        <f>C1707/Table1[[#This Row],[Std. Price ($)]]</f>
        <v>78.901943461058821</v>
      </c>
      <c r="E1707" s="28">
        <v>82</v>
      </c>
      <c r="F1707" s="28">
        <f>Table1[[#This Row],[APU
(units)]]*(1+Table1[[#This Row],[APU Trend]])^0</f>
        <v>82</v>
      </c>
      <c r="G1707" s="28">
        <f>Table1[[#This Row],[APU
(units)]]*(1+Table1[[#This Row],[APU Trend]])^1</f>
        <v>65.600000000000009</v>
      </c>
      <c r="H1707" s="28">
        <f>Table1[[#This Row],[APU
(units)]]*(1+Table1[[#This Row],[APU Trend]])^2</f>
        <v>52.480000000000011</v>
      </c>
      <c r="I1707" s="55">
        <f>Table1[[#This Row],[APU
(units)]]*(1+Table1[[#This Row],[APU Trend]])^3</f>
        <v>41.984000000000009</v>
      </c>
      <c r="J1707" s="55">
        <f>Table1[[#This Row],[APU
(units)]]*(1+Table1[[#This Row],[APU Trend]])^4</f>
        <v>33.587200000000017</v>
      </c>
      <c r="K1707" s="55">
        <f>Table1[[#This Row],[APU
(units)]]*(1+Table1[[#This Row],[APU Trend]])^5</f>
        <v>26.869760000000017</v>
      </c>
      <c r="L1707" s="55">
        <f>Table1[[#This Row],[APU
(units)]]*(1+Table1[[#This Row],[APU Trend]])^6</f>
        <v>21.495808000000011</v>
      </c>
      <c r="M1707" s="55">
        <f>Table1[[#This Row],[APU
(units)]]*(1+Table1[[#This Row],[APU Trend]])^7</f>
        <v>17.196646400000013</v>
      </c>
      <c r="N1707" s="55">
        <f>Table1[[#This Row],[APU
(units)]]*(1+Table1[[#This Row],[APU Trend]])^8</f>
        <v>13.757317120000012</v>
      </c>
      <c r="O1707" s="55">
        <f>Table1[[#This Row],[APU
(units)]]*(1+Table1[[#This Row],[APU Trend]])^9</f>
        <v>11.00585369600001</v>
      </c>
      <c r="P1707" s="55">
        <f>Table1[[#This Row],[APU
(units)]]*(1+Table1[[#This Row],[APU Trend]])^10</f>
        <v>8.8046829568000096</v>
      </c>
      <c r="Q1707" s="55">
        <f>Table1[[#This Row],[APU
(units)]]*(1+Table1[[#This Row],[APU Trend]])^11</f>
        <v>7.0437463654400077</v>
      </c>
      <c r="R1707" s="55">
        <f>SUM(Table1[[#This Row],[Oct]:[September]])</f>
        <v>381.82501453824028</v>
      </c>
      <c r="S1707" s="55">
        <f>Table1[[#This Row],[On-Hand Stock ($)]]*Table1[[#This Row],[APU Trend]]</f>
        <v>-202.94345207035903</v>
      </c>
      <c r="T1707" s="87">
        <v>-0.2</v>
      </c>
      <c r="U1707" s="87" t="b">
        <f>IF(AND(Table1[[#This Row],[INVENTROY SIZING]]&lt;0,Table1[[#This Row],[Lead Time (days)]]&lt;30),TRUE,FALSE)</f>
        <v>1</v>
      </c>
      <c r="V1707" s="28">
        <v>1</v>
      </c>
      <c r="W1707" s="28">
        <f>1.65+SQRT((30)*Table1[[#This Row],[Demand variability (COV)]])+(V1707*Table1[[#This Row],[APU
(units)]])^2</f>
        <v>6730.9320450584974</v>
      </c>
      <c r="X1707" s="28">
        <f>(Table1[[#This Row],[INVENTORY IN UNITS ON HAND]]-W1707)*Table1[[#This Row],[Std. Price ($)]]</f>
        <v>-85548.333341142337</v>
      </c>
      <c r="Y1707" s="28">
        <v>0.93</v>
      </c>
      <c r="Z1707" s="28">
        <v>21</v>
      </c>
    </row>
    <row r="1708" spans="1:26" x14ac:dyDescent="0.15">
      <c r="A1708" s="31">
        <v>45812.715337786532</v>
      </c>
      <c r="B1708" s="32">
        <v>17.127825000000001</v>
      </c>
      <c r="C1708" s="32">
        <v>1039.7071799830612</v>
      </c>
      <c r="D1708" s="32">
        <f>C1708/Table1[[#This Row],[Std. Price ($)]]</f>
        <v>60.702814279283047</v>
      </c>
      <c r="E1708" s="28">
        <v>90</v>
      </c>
      <c r="F1708" s="28">
        <f>Table1[[#This Row],[APU
(units)]]*(1+Table1[[#This Row],[APU Trend]])^0</f>
        <v>90</v>
      </c>
      <c r="G1708" s="28">
        <f>Table1[[#This Row],[APU
(units)]]*(1+Table1[[#This Row],[APU Trend]])^1</f>
        <v>54</v>
      </c>
      <c r="H1708" s="28">
        <f>Table1[[#This Row],[APU
(units)]]*(1+Table1[[#This Row],[APU Trend]])^2</f>
        <v>32.4</v>
      </c>
      <c r="I1708" s="55">
        <f>Table1[[#This Row],[APU
(units)]]*(1+Table1[[#This Row],[APU Trend]])^3</f>
        <v>19.440000000000001</v>
      </c>
      <c r="J1708" s="55">
        <f>Table1[[#This Row],[APU
(units)]]*(1+Table1[[#This Row],[APU Trend]])^4</f>
        <v>11.664</v>
      </c>
      <c r="K1708" s="55">
        <f>Table1[[#This Row],[APU
(units)]]*(1+Table1[[#This Row],[APU Trend]])^5</f>
        <v>6.9983999999999993</v>
      </c>
      <c r="L1708" s="55">
        <f>Table1[[#This Row],[APU
(units)]]*(1+Table1[[#This Row],[APU Trend]])^6</f>
        <v>4.1990399999999992</v>
      </c>
      <c r="M1708" s="55">
        <f>Table1[[#This Row],[APU
(units)]]*(1+Table1[[#This Row],[APU Trend]])^7</f>
        <v>2.5194239999999999</v>
      </c>
      <c r="N1708" s="55">
        <f>Table1[[#This Row],[APU
(units)]]*(1+Table1[[#This Row],[APU Trend]])^8</f>
        <v>1.5116543999999998</v>
      </c>
      <c r="O1708" s="55">
        <f>Table1[[#This Row],[APU
(units)]]*(1+Table1[[#This Row],[APU Trend]])^9</f>
        <v>0.90699263999999991</v>
      </c>
      <c r="P1708" s="55">
        <f>Table1[[#This Row],[APU
(units)]]*(1+Table1[[#This Row],[APU Trend]])^10</f>
        <v>0.5441955839999999</v>
      </c>
      <c r="Q1708" s="55">
        <f>Table1[[#This Row],[APU
(units)]]*(1+Table1[[#This Row],[APU Trend]])^11</f>
        <v>0.32651735039999996</v>
      </c>
      <c r="R1708" s="55">
        <f>SUM(Table1[[#This Row],[Oct]:[September]])</f>
        <v>224.51022397439996</v>
      </c>
      <c r="S1708" s="55">
        <f>Table1[[#This Row],[On-Hand Stock ($)]]*Table1[[#This Row],[APU Trend]]</f>
        <v>-415.88287199322451</v>
      </c>
      <c r="T1708" s="87">
        <v>-0.4</v>
      </c>
      <c r="U1708" s="87" t="b">
        <f>IF(AND(Table1[[#This Row],[INVENTROY SIZING]]&lt;0,Table1[[#This Row],[Lead Time (days)]]&lt;30),TRUE,FALSE)</f>
        <v>1</v>
      </c>
      <c r="V1708" s="28">
        <v>0.82</v>
      </c>
      <c r="W1708" s="28">
        <f>1.65+SQRT((30)*Table1[[#This Row],[Demand variability (COV)]])+(V1708*Table1[[#This Row],[APU
(units)]])^2</f>
        <v>5454.2867733539315</v>
      </c>
      <c r="X1708" s="28">
        <f>(Table1[[#This Row],[INVENTORY IN UNITS ON HAND]]-W1708)*Table1[[#This Row],[Std. Price ($)]]</f>
        <v>-92380.362173837741</v>
      </c>
      <c r="Y1708" s="28">
        <v>1.28</v>
      </c>
      <c r="Z1708" s="28">
        <v>11</v>
      </c>
    </row>
    <row r="1709" spans="1:26" x14ac:dyDescent="0.15">
      <c r="A1709" s="31">
        <v>19252.278203520367</v>
      </c>
      <c r="B1709" s="32">
        <v>109.337503</v>
      </c>
      <c r="C1709" s="32">
        <v>2332.5956342130467</v>
      </c>
      <c r="D1709" s="32">
        <f>C1709/Table1[[#This Row],[Std. Price ($)]]</f>
        <v>21.333902551378429</v>
      </c>
      <c r="E1709" s="28">
        <v>82</v>
      </c>
      <c r="F1709" s="28">
        <f>Table1[[#This Row],[APU
(units)]]*(1+Table1[[#This Row],[APU Trend]])^0</f>
        <v>82</v>
      </c>
      <c r="G1709" s="28">
        <f>Table1[[#This Row],[APU
(units)]]*(1+Table1[[#This Row],[APU Trend]])^1</f>
        <v>147.6</v>
      </c>
      <c r="H1709" s="28">
        <f>Table1[[#This Row],[APU
(units)]]*(1+Table1[[#This Row],[APU Trend]])^2</f>
        <v>265.68</v>
      </c>
      <c r="I1709" s="55">
        <f>Table1[[#This Row],[APU
(units)]]*(1+Table1[[#This Row],[APU Trend]])^3</f>
        <v>478.22400000000005</v>
      </c>
      <c r="J1709" s="55">
        <f>Table1[[#This Row],[APU
(units)]]*(1+Table1[[#This Row],[APU Trend]])^4</f>
        <v>860.80320000000017</v>
      </c>
      <c r="K1709" s="55">
        <f>Table1[[#This Row],[APU
(units)]]*(1+Table1[[#This Row],[APU Trend]])^5</f>
        <v>1549.4457600000005</v>
      </c>
      <c r="L1709" s="55">
        <f>Table1[[#This Row],[APU
(units)]]*(1+Table1[[#This Row],[APU Trend]])^6</f>
        <v>2789.0023680000008</v>
      </c>
      <c r="M1709" s="55">
        <f>Table1[[#This Row],[APU
(units)]]*(1+Table1[[#This Row],[APU Trend]])^7</f>
        <v>5020.2042624000014</v>
      </c>
      <c r="N1709" s="55">
        <f>Table1[[#This Row],[APU
(units)]]*(1+Table1[[#This Row],[APU Trend]])^8</f>
        <v>9036.3676723200024</v>
      </c>
      <c r="O1709" s="55">
        <f>Table1[[#This Row],[APU
(units)]]*(1+Table1[[#This Row],[APU Trend]])^9</f>
        <v>16265.461810176006</v>
      </c>
      <c r="P1709" s="55">
        <f>Table1[[#This Row],[APU
(units)]]*(1+Table1[[#This Row],[APU Trend]])^10</f>
        <v>29277.831258316812</v>
      </c>
      <c r="Q1709" s="55">
        <f>Table1[[#This Row],[APU
(units)]]*(1+Table1[[#This Row],[APU Trend]])^11</f>
        <v>52700.096264970271</v>
      </c>
      <c r="R1709" s="55">
        <f>SUM(Table1[[#This Row],[Oct]:[September]])</f>
        <v>118472.71659618309</v>
      </c>
      <c r="S1709" s="55">
        <f>Table1[[#This Row],[On-Hand Stock ($)]]*Table1[[#This Row],[APU Trend]]</f>
        <v>1866.0765073704374</v>
      </c>
      <c r="T1709" s="87">
        <v>0.8</v>
      </c>
      <c r="U1709" s="87" t="b">
        <f>IF(AND(Table1[[#This Row],[INVENTROY SIZING]]&lt;0,Table1[[#This Row],[Lead Time (days)]]&lt;30),TRUE,FALSE)</f>
        <v>0</v>
      </c>
      <c r="V1709" s="28">
        <v>0.85</v>
      </c>
      <c r="W1709" s="28">
        <f>1.65+SQRT((30)*Table1[[#This Row],[Demand variability (COV)]])+(V1709*Table1[[#This Row],[APU
(units)]])^2</f>
        <v>4866.0803469936591</v>
      </c>
      <c r="X1709" s="28">
        <f>(Table1[[#This Row],[INVENTORY IN UNITS ON HAND]]-W1709)*Table1[[#This Row],[Std. Price ($)]]</f>
        <v>-529712.47890344716</v>
      </c>
      <c r="Y1709" s="28">
        <v>1.34</v>
      </c>
      <c r="Z1709" s="28">
        <v>5</v>
      </c>
    </row>
    <row r="1710" spans="1:26" x14ac:dyDescent="0.15">
      <c r="A1710" s="31">
        <v>74569.653912837879</v>
      </c>
      <c r="B1710" s="32">
        <v>634.67662500000006</v>
      </c>
      <c r="C1710" s="32">
        <v>131154.0634201857</v>
      </c>
      <c r="D1710" s="32">
        <f>C1710/Table1[[#This Row],[Std. Price ($)]]</f>
        <v>206.64706758372532</v>
      </c>
      <c r="E1710" s="28">
        <v>122</v>
      </c>
      <c r="F1710" s="28">
        <f>Table1[[#This Row],[APU
(units)]]*(1+Table1[[#This Row],[APU Trend]])^0</f>
        <v>122</v>
      </c>
      <c r="G1710" s="28">
        <f>Table1[[#This Row],[APU
(units)]]*(1+Table1[[#This Row],[APU Trend]])^1</f>
        <v>305</v>
      </c>
      <c r="H1710" s="28">
        <f>Table1[[#This Row],[APU
(units)]]*(1+Table1[[#This Row],[APU Trend]])^2</f>
        <v>762.5</v>
      </c>
      <c r="I1710" s="55">
        <f>Table1[[#This Row],[APU
(units)]]*(1+Table1[[#This Row],[APU Trend]])^3</f>
        <v>1906.25</v>
      </c>
      <c r="J1710" s="55">
        <f>Table1[[#This Row],[APU
(units)]]*(1+Table1[[#This Row],[APU Trend]])^4</f>
        <v>4765.625</v>
      </c>
      <c r="K1710" s="55">
        <f>Table1[[#This Row],[APU
(units)]]*(1+Table1[[#This Row],[APU Trend]])^5</f>
        <v>11914.0625</v>
      </c>
      <c r="L1710" s="55">
        <f>Table1[[#This Row],[APU
(units)]]*(1+Table1[[#This Row],[APU Trend]])^6</f>
        <v>29785.15625</v>
      </c>
      <c r="M1710" s="55">
        <f>Table1[[#This Row],[APU
(units)]]*(1+Table1[[#This Row],[APU Trend]])^7</f>
        <v>74462.890625</v>
      </c>
      <c r="N1710" s="55">
        <f>Table1[[#This Row],[APU
(units)]]*(1+Table1[[#This Row],[APU Trend]])^8</f>
        <v>186157.2265625</v>
      </c>
      <c r="O1710" s="55">
        <f>Table1[[#This Row],[APU
(units)]]*(1+Table1[[#This Row],[APU Trend]])^9</f>
        <v>465393.06640625</v>
      </c>
      <c r="P1710" s="55">
        <f>Table1[[#This Row],[APU
(units)]]*(1+Table1[[#This Row],[APU Trend]])^10</f>
        <v>1163482.666015625</v>
      </c>
      <c r="Q1710" s="55">
        <f>Table1[[#This Row],[APU
(units)]]*(1+Table1[[#This Row],[APU Trend]])^11</f>
        <v>2908706.6650390625</v>
      </c>
      <c r="R1710" s="55">
        <f>SUM(Table1[[#This Row],[Oct]:[September]])</f>
        <v>4847763.1083984375</v>
      </c>
      <c r="S1710" s="55">
        <f>Table1[[#This Row],[On-Hand Stock ($)]]*Table1[[#This Row],[APU Trend]]</f>
        <v>196731.09513027855</v>
      </c>
      <c r="T1710" s="87">
        <v>1.5</v>
      </c>
      <c r="U1710" s="87" t="b">
        <f>IF(AND(Table1[[#This Row],[INVENTROY SIZING]]&lt;0,Table1[[#This Row],[Lead Time (days)]]&lt;30),TRUE,FALSE)</f>
        <v>0</v>
      </c>
      <c r="V1710" s="28">
        <v>1</v>
      </c>
      <c r="W1710" s="28">
        <f>1.65+SQRT((30)*Table1[[#This Row],[Demand variability (COV)]])+(V1710*Table1[[#This Row],[APU
(units)]])^2</f>
        <v>14889.821330722923</v>
      </c>
      <c r="X1710" s="28">
        <f>(Table1[[#This Row],[INVENTORY IN UNITS ON HAND]]-W1710)*Table1[[#This Row],[Std. Price ($)]]</f>
        <v>-9319067.4856160488</v>
      </c>
      <c r="Y1710" s="28">
        <v>0.57999999999999996</v>
      </c>
      <c r="Z1710" s="28">
        <v>76</v>
      </c>
    </row>
    <row r="1711" spans="1:26" x14ac:dyDescent="0.15">
      <c r="A1711" s="31">
        <v>37919.040461674871</v>
      </c>
      <c r="B1711" s="32">
        <v>24.820741000000002</v>
      </c>
      <c r="C1711" s="32">
        <v>25486.744183780047</v>
      </c>
      <c r="D1711" s="32">
        <f>C1711/Table1[[#This Row],[Std. Price ($)]]</f>
        <v>1026.8325262239368</v>
      </c>
      <c r="E1711" s="28">
        <v>74</v>
      </c>
      <c r="F1711" s="28">
        <f>Table1[[#This Row],[APU
(units)]]*(1+Table1[[#This Row],[APU Trend]])^0</f>
        <v>74</v>
      </c>
      <c r="G1711" s="28">
        <f>Table1[[#This Row],[APU
(units)]]*(1+Table1[[#This Row],[APU Trend]])^1</f>
        <v>111</v>
      </c>
      <c r="H1711" s="28">
        <f>Table1[[#This Row],[APU
(units)]]*(1+Table1[[#This Row],[APU Trend]])^2</f>
        <v>166.5</v>
      </c>
      <c r="I1711" s="55">
        <f>Table1[[#This Row],[APU
(units)]]*(1+Table1[[#This Row],[APU Trend]])^3</f>
        <v>249.75</v>
      </c>
      <c r="J1711" s="55">
        <f>Table1[[#This Row],[APU
(units)]]*(1+Table1[[#This Row],[APU Trend]])^4</f>
        <v>374.625</v>
      </c>
      <c r="K1711" s="55">
        <f>Table1[[#This Row],[APU
(units)]]*(1+Table1[[#This Row],[APU Trend]])^5</f>
        <v>561.9375</v>
      </c>
      <c r="L1711" s="55">
        <f>Table1[[#This Row],[APU
(units)]]*(1+Table1[[#This Row],[APU Trend]])^6</f>
        <v>842.90625</v>
      </c>
      <c r="M1711" s="55">
        <f>Table1[[#This Row],[APU
(units)]]*(1+Table1[[#This Row],[APU Trend]])^7</f>
        <v>1264.359375</v>
      </c>
      <c r="N1711" s="55">
        <f>Table1[[#This Row],[APU
(units)]]*(1+Table1[[#This Row],[APU Trend]])^8</f>
        <v>1896.5390625</v>
      </c>
      <c r="O1711" s="55">
        <f>Table1[[#This Row],[APU
(units)]]*(1+Table1[[#This Row],[APU Trend]])^9</f>
        <v>2844.80859375</v>
      </c>
      <c r="P1711" s="55">
        <f>Table1[[#This Row],[APU
(units)]]*(1+Table1[[#This Row],[APU Trend]])^10</f>
        <v>4267.212890625</v>
      </c>
      <c r="Q1711" s="55">
        <f>Table1[[#This Row],[APU
(units)]]*(1+Table1[[#This Row],[APU Trend]])^11</f>
        <v>6400.8193359375</v>
      </c>
      <c r="R1711" s="55">
        <f>SUM(Table1[[#This Row],[Oct]:[September]])</f>
        <v>19054.4580078125</v>
      </c>
      <c r="S1711" s="55">
        <f>Table1[[#This Row],[On-Hand Stock ($)]]*Table1[[#This Row],[APU Trend]]</f>
        <v>12743.372091890024</v>
      </c>
      <c r="T1711" s="87">
        <v>0.5</v>
      </c>
      <c r="U1711" s="87" t="b">
        <f>IF(AND(Table1[[#This Row],[INVENTROY SIZING]]&lt;0,Table1[[#This Row],[Lead Time (days)]]&lt;30),TRUE,FALSE)</f>
        <v>0</v>
      </c>
      <c r="V1711" s="28">
        <v>0.82</v>
      </c>
      <c r="W1711" s="28">
        <f>1.65+SQRT((30)*Table1[[#This Row],[Demand variability (COV)]])+(V1711*Table1[[#This Row],[APU
(units)]])^2</f>
        <v>3693.1516796335313</v>
      </c>
      <c r="X1711" s="28">
        <f>(Table1[[#This Row],[INVENTORY IN UNITS ON HAND]]-W1711)*Table1[[#This Row],[Std. Price ($)]]</f>
        <v>-66180.017130118809</v>
      </c>
      <c r="Y1711" s="28">
        <v>2.97</v>
      </c>
      <c r="Z1711" s="28">
        <v>120</v>
      </c>
    </row>
    <row r="1712" spans="1:26" x14ac:dyDescent="0.15">
      <c r="A1712" s="31">
        <v>97164.69178361629</v>
      </c>
      <c r="B1712" s="32">
        <v>24.996103000000002</v>
      </c>
      <c r="C1712" s="32">
        <v>4198.306200832425</v>
      </c>
      <c r="D1712" s="32">
        <f>C1712/Table1[[#This Row],[Std. Price ($)]]</f>
        <v>167.95842939327082</v>
      </c>
      <c r="E1712" s="28">
        <v>122</v>
      </c>
      <c r="F1712" s="28">
        <f>Table1[[#This Row],[APU
(units)]]*(1+Table1[[#This Row],[APU Trend]])^0</f>
        <v>122</v>
      </c>
      <c r="G1712" s="28">
        <f>Table1[[#This Row],[APU
(units)]]*(1+Table1[[#This Row],[APU Trend]])^1</f>
        <v>268.40000000000003</v>
      </c>
      <c r="H1712" s="28">
        <f>Table1[[#This Row],[APU
(units)]]*(1+Table1[[#This Row],[APU Trend]])^2</f>
        <v>590.48000000000013</v>
      </c>
      <c r="I1712" s="55">
        <f>Table1[[#This Row],[APU
(units)]]*(1+Table1[[#This Row],[APU Trend]])^3</f>
        <v>1299.0560000000005</v>
      </c>
      <c r="J1712" s="55">
        <f>Table1[[#This Row],[APU
(units)]]*(1+Table1[[#This Row],[APU Trend]])^4</f>
        <v>2857.9232000000006</v>
      </c>
      <c r="K1712" s="55">
        <f>Table1[[#This Row],[APU
(units)]]*(1+Table1[[#This Row],[APU Trend]])^5</f>
        <v>6287.4310400000022</v>
      </c>
      <c r="L1712" s="55">
        <f>Table1[[#This Row],[APU
(units)]]*(1+Table1[[#This Row],[APU Trend]])^6</f>
        <v>13832.348288000007</v>
      </c>
      <c r="M1712" s="55">
        <f>Table1[[#This Row],[APU
(units)]]*(1+Table1[[#This Row],[APU Trend]])^7</f>
        <v>30431.166233600019</v>
      </c>
      <c r="N1712" s="55">
        <f>Table1[[#This Row],[APU
(units)]]*(1+Table1[[#This Row],[APU Trend]])^8</f>
        <v>66948.565713920034</v>
      </c>
      <c r="O1712" s="55">
        <f>Table1[[#This Row],[APU
(units)]]*(1+Table1[[#This Row],[APU Trend]])^9</f>
        <v>147286.84457062409</v>
      </c>
      <c r="P1712" s="55">
        <f>Table1[[#This Row],[APU
(units)]]*(1+Table1[[#This Row],[APU Trend]])^10</f>
        <v>324031.05805537303</v>
      </c>
      <c r="Q1712" s="55">
        <f>Table1[[#This Row],[APU
(units)]]*(1+Table1[[#This Row],[APU Trend]])^11</f>
        <v>712868.32772182079</v>
      </c>
      <c r="R1712" s="55">
        <f>SUM(Table1[[#This Row],[Oct]:[September]])</f>
        <v>1306823.6008233381</v>
      </c>
      <c r="S1712" s="55">
        <f>Table1[[#This Row],[On-Hand Stock ($)]]*Table1[[#This Row],[APU Trend]]</f>
        <v>5037.9674409989102</v>
      </c>
      <c r="T1712" s="87">
        <v>1.2</v>
      </c>
      <c r="U1712" s="87" t="b">
        <f>IF(AND(Table1[[#This Row],[INVENTROY SIZING]]&lt;0,Table1[[#This Row],[Lead Time (days)]]&lt;30),TRUE,FALSE)</f>
        <v>0</v>
      </c>
      <c r="V1712" s="28">
        <v>1</v>
      </c>
      <c r="W1712" s="28">
        <f>1.65+SQRT((30)*Table1[[#This Row],[Demand variability (COV)]])+(V1712*Table1[[#This Row],[APU
(units)]])^2</f>
        <v>14888.388612787527</v>
      </c>
      <c r="X1712" s="28">
        <f>(Table1[[#This Row],[INVENTORY IN UNITS ON HAND]]-W1712)*Table1[[#This Row],[Std. Price ($)]]</f>
        <v>-367953.38906843174</v>
      </c>
      <c r="Y1712" s="28">
        <v>0.25</v>
      </c>
      <c r="Z1712" s="28">
        <v>123</v>
      </c>
    </row>
    <row r="1713" spans="1:26" x14ac:dyDescent="0.15">
      <c r="A1713" s="31">
        <v>53917.250935176467</v>
      </c>
      <c r="B1713" s="32">
        <v>8.7217460000000013</v>
      </c>
      <c r="C1713" s="32">
        <v>5656.18111499923</v>
      </c>
      <c r="D1713" s="32">
        <f>C1713/Table1[[#This Row],[Std. Price ($)]]</f>
        <v>648.51477158349132</v>
      </c>
      <c r="E1713" s="28">
        <v>284</v>
      </c>
      <c r="F1713" s="28">
        <f>Table1[[#This Row],[APU
(units)]]*(1+Table1[[#This Row],[APU Trend]])^0</f>
        <v>284</v>
      </c>
      <c r="G1713" s="28">
        <f>Table1[[#This Row],[APU
(units)]]*(1+Table1[[#This Row],[APU Trend]])^1</f>
        <v>85.200000000000017</v>
      </c>
      <c r="H1713" s="28">
        <f>Table1[[#This Row],[APU
(units)]]*(1+Table1[[#This Row],[APU Trend]])^2</f>
        <v>25.560000000000006</v>
      </c>
      <c r="I1713" s="55">
        <f>Table1[[#This Row],[APU
(units)]]*(1+Table1[[#This Row],[APU Trend]])^3</f>
        <v>7.6680000000000028</v>
      </c>
      <c r="J1713" s="55">
        <f>Table1[[#This Row],[APU
(units)]]*(1+Table1[[#This Row],[APU Trend]])^4</f>
        <v>2.3004000000000016</v>
      </c>
      <c r="K1713" s="55">
        <f>Table1[[#This Row],[APU
(units)]]*(1+Table1[[#This Row],[APU Trend]])^5</f>
        <v>0.69012000000000051</v>
      </c>
      <c r="L1713" s="55">
        <f>Table1[[#This Row],[APU
(units)]]*(1+Table1[[#This Row],[APU Trend]])^6</f>
        <v>0.20703600000000016</v>
      </c>
      <c r="M1713" s="55">
        <f>Table1[[#This Row],[APU
(units)]]*(1+Table1[[#This Row],[APU Trend]])^7</f>
        <v>6.2110800000000063E-2</v>
      </c>
      <c r="N1713" s="55">
        <f>Table1[[#This Row],[APU
(units)]]*(1+Table1[[#This Row],[APU Trend]])^8</f>
        <v>1.863324000000002E-2</v>
      </c>
      <c r="O1713" s="55">
        <f>Table1[[#This Row],[APU
(units)]]*(1+Table1[[#This Row],[APU Trend]])^9</f>
        <v>5.5899720000000073E-3</v>
      </c>
      <c r="P1713" s="55">
        <f>Table1[[#This Row],[APU
(units)]]*(1+Table1[[#This Row],[APU Trend]])^10</f>
        <v>1.6769916000000022E-3</v>
      </c>
      <c r="Q1713" s="55">
        <f>Table1[[#This Row],[APU
(units)]]*(1+Table1[[#This Row],[APU Trend]])^11</f>
        <v>5.0309748000000078E-4</v>
      </c>
      <c r="R1713" s="55">
        <f>SUM(Table1[[#This Row],[Oct]:[September]])</f>
        <v>405.7140701010801</v>
      </c>
      <c r="S1713" s="55">
        <f>Table1[[#This Row],[On-Hand Stock ($)]]*Table1[[#This Row],[APU Trend]]</f>
        <v>-3959.3267804994607</v>
      </c>
      <c r="T1713" s="87">
        <v>-0.7</v>
      </c>
      <c r="U1713" s="87" t="b">
        <f>IF(AND(Table1[[#This Row],[INVENTROY SIZING]]&lt;0,Table1[[#This Row],[Lead Time (days)]]&lt;30),TRUE,FALSE)</f>
        <v>0</v>
      </c>
      <c r="V1713" s="28">
        <v>1</v>
      </c>
      <c r="W1713" s="28">
        <f>1.65+SQRT((30)*Table1[[#This Row],[Demand variability (COV)]])+(V1713*Table1[[#This Row],[APU
(units)]])^2</f>
        <v>80664.335805860173</v>
      </c>
      <c r="X1713" s="28">
        <f>(Table1[[#This Row],[INVENTORY IN UNITS ON HAND]]-W1713)*Table1[[#This Row],[Std. Price ($)]]</f>
        <v>-697877.66704241862</v>
      </c>
      <c r="Y1713" s="28">
        <v>1.49</v>
      </c>
      <c r="Z1713" s="28">
        <v>37</v>
      </c>
    </row>
    <row r="1714" spans="1:26" x14ac:dyDescent="0.15">
      <c r="A1714" s="31">
        <v>11944.611739507571</v>
      </c>
      <c r="B1714" s="32">
        <v>21.874511999999999</v>
      </c>
      <c r="C1714" s="32">
        <v>2986.3648873772058</v>
      </c>
      <c r="D1714" s="32">
        <f>C1714/Table1[[#This Row],[Std. Price ($)]]</f>
        <v>136.52258333247417</v>
      </c>
      <c r="E1714" s="28">
        <v>170</v>
      </c>
      <c r="F1714" s="28">
        <f>Table1[[#This Row],[APU
(units)]]*(1+Table1[[#This Row],[APU Trend]])^0</f>
        <v>170</v>
      </c>
      <c r="G1714" s="28">
        <f>Table1[[#This Row],[APU
(units)]]*(1+Table1[[#This Row],[APU Trend]])^1</f>
        <v>237.99999999999997</v>
      </c>
      <c r="H1714" s="28">
        <f>Table1[[#This Row],[APU
(units)]]*(1+Table1[[#This Row],[APU Trend]])^2</f>
        <v>333.19999999999993</v>
      </c>
      <c r="I1714" s="55">
        <f>Table1[[#This Row],[APU
(units)]]*(1+Table1[[#This Row],[APU Trend]])^3</f>
        <v>466.4799999999999</v>
      </c>
      <c r="J1714" s="55">
        <f>Table1[[#This Row],[APU
(units)]]*(1+Table1[[#This Row],[APU Trend]])^4</f>
        <v>653.07199999999978</v>
      </c>
      <c r="K1714" s="55">
        <f>Table1[[#This Row],[APU
(units)]]*(1+Table1[[#This Row],[APU Trend]])^5</f>
        <v>914.30079999999964</v>
      </c>
      <c r="L1714" s="55">
        <f>Table1[[#This Row],[APU
(units)]]*(1+Table1[[#This Row],[APU Trend]])^6</f>
        <v>1280.0211199999994</v>
      </c>
      <c r="M1714" s="55">
        <f>Table1[[#This Row],[APU
(units)]]*(1+Table1[[#This Row],[APU Trend]])^7</f>
        <v>1792.029567999999</v>
      </c>
      <c r="N1714" s="55">
        <f>Table1[[#This Row],[APU
(units)]]*(1+Table1[[#This Row],[APU Trend]])^8</f>
        <v>2508.8413951999983</v>
      </c>
      <c r="O1714" s="55">
        <f>Table1[[#This Row],[APU
(units)]]*(1+Table1[[#This Row],[APU Trend]])^9</f>
        <v>3512.3779532799977</v>
      </c>
      <c r="P1714" s="55">
        <f>Table1[[#This Row],[APU
(units)]]*(1+Table1[[#This Row],[APU Trend]])^10</f>
        <v>4917.329134591997</v>
      </c>
      <c r="Q1714" s="55">
        <f>Table1[[#This Row],[APU
(units)]]*(1+Table1[[#This Row],[APU Trend]])^11</f>
        <v>6884.2607884287945</v>
      </c>
      <c r="R1714" s="55">
        <f>SUM(Table1[[#This Row],[Oct]:[September]])</f>
        <v>23669.912759500781</v>
      </c>
      <c r="S1714" s="55">
        <f>Table1[[#This Row],[On-Hand Stock ($)]]*Table1[[#This Row],[APU Trend]]</f>
        <v>1194.5459549508823</v>
      </c>
      <c r="T1714" s="87">
        <v>0.4</v>
      </c>
      <c r="U1714" s="87" t="b">
        <f>IF(AND(Table1[[#This Row],[INVENTROY SIZING]]&lt;0,Table1[[#This Row],[Lead Time (days)]]&lt;30),TRUE,FALSE)</f>
        <v>0</v>
      </c>
      <c r="V1714" s="28">
        <v>0.85</v>
      </c>
      <c r="W1714" s="28">
        <f>1.65+SQRT((30)*Table1[[#This Row],[Demand variability (COV)]])+(V1714*Table1[[#This Row],[APU
(units)]])^2</f>
        <v>20886.94975246918</v>
      </c>
      <c r="X1714" s="28">
        <f>(Table1[[#This Row],[INVENTORY IN UNITS ON HAND]]-W1714)*Table1[[#This Row],[Std. Price ($)]]</f>
        <v>-453905.46811640693</v>
      </c>
      <c r="Y1714" s="28">
        <v>0.85</v>
      </c>
      <c r="Z1714" s="28">
        <v>23</v>
      </c>
    </row>
    <row r="1715" spans="1:26" x14ac:dyDescent="0.15">
      <c r="A1715" s="31">
        <v>29982.571990210115</v>
      </c>
      <c r="B1715" s="32">
        <v>7.7747450000000002</v>
      </c>
      <c r="C1715" s="32">
        <v>247.03546939762086</v>
      </c>
      <c r="D1715" s="32">
        <f>C1715/Table1[[#This Row],[Std. Price ($)]]</f>
        <v>31.774092834893086</v>
      </c>
      <c r="E1715" s="28">
        <v>106</v>
      </c>
      <c r="F1715" s="28">
        <f>Table1[[#This Row],[APU
(units)]]*(1+Table1[[#This Row],[APU Trend]])^0</f>
        <v>106</v>
      </c>
      <c r="G1715" s="28">
        <f>Table1[[#This Row],[APU
(units)]]*(1+Table1[[#This Row],[APU Trend]])^1</f>
        <v>31.800000000000004</v>
      </c>
      <c r="H1715" s="28">
        <f>Table1[[#This Row],[APU
(units)]]*(1+Table1[[#This Row],[APU Trend]])^2</f>
        <v>9.5400000000000027</v>
      </c>
      <c r="I1715" s="55">
        <f>Table1[[#This Row],[APU
(units)]]*(1+Table1[[#This Row],[APU Trend]])^3</f>
        <v>2.862000000000001</v>
      </c>
      <c r="J1715" s="55">
        <f>Table1[[#This Row],[APU
(units)]]*(1+Table1[[#This Row],[APU Trend]])^4</f>
        <v>0.85860000000000047</v>
      </c>
      <c r="K1715" s="55">
        <f>Table1[[#This Row],[APU
(units)]]*(1+Table1[[#This Row],[APU Trend]])^5</f>
        <v>0.25758000000000014</v>
      </c>
      <c r="L1715" s="55">
        <f>Table1[[#This Row],[APU
(units)]]*(1+Table1[[#This Row],[APU Trend]])^6</f>
        <v>7.7274000000000065E-2</v>
      </c>
      <c r="M1715" s="55">
        <f>Table1[[#This Row],[APU
(units)]]*(1+Table1[[#This Row],[APU Trend]])^7</f>
        <v>2.3182200000000024E-2</v>
      </c>
      <c r="N1715" s="55">
        <f>Table1[[#This Row],[APU
(units)]]*(1+Table1[[#This Row],[APU Trend]])^8</f>
        <v>6.9546600000000075E-3</v>
      </c>
      <c r="O1715" s="55">
        <f>Table1[[#This Row],[APU
(units)]]*(1+Table1[[#This Row],[APU Trend]])^9</f>
        <v>2.0863980000000028E-3</v>
      </c>
      <c r="P1715" s="55">
        <f>Table1[[#This Row],[APU
(units)]]*(1+Table1[[#This Row],[APU Trend]])^10</f>
        <v>6.2591940000000085E-4</v>
      </c>
      <c r="Q1715" s="55">
        <f>Table1[[#This Row],[APU
(units)]]*(1+Table1[[#This Row],[APU Trend]])^11</f>
        <v>1.8777582000000027E-4</v>
      </c>
      <c r="R1715" s="55">
        <f>SUM(Table1[[#This Row],[Oct]:[September]])</f>
        <v>151.42849095321995</v>
      </c>
      <c r="S1715" s="55">
        <f>Table1[[#This Row],[On-Hand Stock ($)]]*Table1[[#This Row],[APU Trend]]</f>
        <v>-172.9248285783346</v>
      </c>
      <c r="T1715" s="87">
        <v>-0.7</v>
      </c>
      <c r="U1715" s="87" t="b">
        <f>IF(AND(Table1[[#This Row],[INVENTROY SIZING]]&lt;0,Table1[[#This Row],[Lead Time (days)]]&lt;30),TRUE,FALSE)</f>
        <v>1</v>
      </c>
      <c r="V1715" s="28">
        <v>0.75</v>
      </c>
      <c r="W1715" s="28">
        <f>1.65+SQRT((30)*Table1[[#This Row],[Demand variability (COV)]])+(V1715*Table1[[#This Row],[APU
(units)]])^2</f>
        <v>6324.6386127875257</v>
      </c>
      <c r="X1715" s="28">
        <f>(Table1[[#This Row],[INVENTORY IN UNITS ON HAND]]-W1715)*Table1[[#This Row],[Std. Price ($)]]</f>
        <v>-48925.41696217913</v>
      </c>
      <c r="Y1715" s="28">
        <v>0.25</v>
      </c>
      <c r="Z1715" s="28">
        <v>16</v>
      </c>
    </row>
    <row r="1716" spans="1:26" x14ac:dyDescent="0.15">
      <c r="A1716" s="31">
        <v>19688.649008100547</v>
      </c>
      <c r="B1716" s="32">
        <v>12.451285</v>
      </c>
      <c r="C1716" s="32">
        <v>2731.8922753910701</v>
      </c>
      <c r="D1716" s="32">
        <f>C1716/Table1[[#This Row],[Std. Price ($)]]</f>
        <v>219.40645285936913</v>
      </c>
      <c r="E1716" s="28">
        <v>66</v>
      </c>
      <c r="F1716" s="28">
        <f>Table1[[#This Row],[APU
(units)]]*(1+Table1[[#This Row],[APU Trend]])^0</f>
        <v>66</v>
      </c>
      <c r="G1716" s="28">
        <f>Table1[[#This Row],[APU
(units)]]*(1+Table1[[#This Row],[APU Trend]])^1</f>
        <v>145.20000000000002</v>
      </c>
      <c r="H1716" s="28">
        <f>Table1[[#This Row],[APU
(units)]]*(1+Table1[[#This Row],[APU Trend]])^2</f>
        <v>319.44000000000005</v>
      </c>
      <c r="I1716" s="55">
        <f>Table1[[#This Row],[APU
(units)]]*(1+Table1[[#This Row],[APU Trend]])^3</f>
        <v>702.76800000000026</v>
      </c>
      <c r="J1716" s="55">
        <f>Table1[[#This Row],[APU
(units)]]*(1+Table1[[#This Row],[APU Trend]])^4</f>
        <v>1546.0896000000005</v>
      </c>
      <c r="K1716" s="55">
        <f>Table1[[#This Row],[APU
(units)]]*(1+Table1[[#This Row],[APU Trend]])^5</f>
        <v>3401.397120000001</v>
      </c>
      <c r="L1716" s="55">
        <f>Table1[[#This Row],[APU
(units)]]*(1+Table1[[#This Row],[APU Trend]])^6</f>
        <v>7483.0736640000032</v>
      </c>
      <c r="M1716" s="55">
        <f>Table1[[#This Row],[APU
(units)]]*(1+Table1[[#This Row],[APU Trend]])^7</f>
        <v>16462.762060800011</v>
      </c>
      <c r="N1716" s="55">
        <f>Table1[[#This Row],[APU
(units)]]*(1+Table1[[#This Row],[APU Trend]])^8</f>
        <v>36218.076533760017</v>
      </c>
      <c r="O1716" s="55">
        <f>Table1[[#This Row],[APU
(units)]]*(1+Table1[[#This Row],[APU Trend]])^9</f>
        <v>79679.768374272055</v>
      </c>
      <c r="P1716" s="55">
        <f>Table1[[#This Row],[APU
(units)]]*(1+Table1[[#This Row],[APU Trend]])^10</f>
        <v>175295.49042339853</v>
      </c>
      <c r="Q1716" s="55">
        <f>Table1[[#This Row],[APU
(units)]]*(1+Table1[[#This Row],[APU Trend]])^11</f>
        <v>385650.0789314768</v>
      </c>
      <c r="R1716" s="55">
        <f>SUM(Table1[[#This Row],[Oct]:[September]])</f>
        <v>706970.14470770746</v>
      </c>
      <c r="S1716" s="55">
        <f>Table1[[#This Row],[On-Hand Stock ($)]]*Table1[[#This Row],[APU Trend]]</f>
        <v>3278.270730469284</v>
      </c>
      <c r="T1716" s="87">
        <v>1.2</v>
      </c>
      <c r="U1716" s="87" t="b">
        <f>IF(AND(Table1[[#This Row],[INVENTROY SIZING]]&lt;0,Table1[[#This Row],[Lead Time (days)]]&lt;30),TRUE,FALSE)</f>
        <v>0</v>
      </c>
      <c r="V1716" s="28">
        <v>1</v>
      </c>
      <c r="W1716" s="28">
        <f>1.65+SQRT((30)*Table1[[#This Row],[Demand variability (COV)]])+(V1716*Table1[[#This Row],[APU
(units)]])^2</f>
        <v>4363.724537019395</v>
      </c>
      <c r="X1716" s="28">
        <f>(Table1[[#This Row],[INVENTORY IN UNITS ON HAND]]-W1716)*Table1[[#This Row],[Std. Price ($)]]</f>
        <v>-51602.085596530473</v>
      </c>
      <c r="Y1716" s="28">
        <v>1.23</v>
      </c>
      <c r="Z1716" s="28">
        <v>66</v>
      </c>
    </row>
    <row r="1717" spans="1:26" x14ac:dyDescent="0.15">
      <c r="A1717" s="31">
        <v>3420.1533990760759</v>
      </c>
      <c r="B1717" s="32">
        <v>6.5822350000000007</v>
      </c>
      <c r="C1717" s="32">
        <v>1128.7695210725042</v>
      </c>
      <c r="D1717" s="32">
        <f>C1717/Table1[[#This Row],[Std. Price ($)]]</f>
        <v>171.48727158366484</v>
      </c>
      <c r="E1717" s="28">
        <v>90</v>
      </c>
      <c r="F1717" s="28">
        <f>Table1[[#This Row],[APU
(units)]]*(1+Table1[[#This Row],[APU Trend]])^0</f>
        <v>90</v>
      </c>
      <c r="G1717" s="28">
        <f>Table1[[#This Row],[APU
(units)]]*(1+Table1[[#This Row],[APU Trend]])^1</f>
        <v>198.00000000000003</v>
      </c>
      <c r="H1717" s="28">
        <f>Table1[[#This Row],[APU
(units)]]*(1+Table1[[#This Row],[APU Trend]])^2</f>
        <v>435.60000000000008</v>
      </c>
      <c r="I1717" s="55">
        <f>Table1[[#This Row],[APU
(units)]]*(1+Table1[[#This Row],[APU Trend]])^3</f>
        <v>958.32000000000028</v>
      </c>
      <c r="J1717" s="55">
        <f>Table1[[#This Row],[APU
(units)]]*(1+Table1[[#This Row],[APU Trend]])^4</f>
        <v>2108.3040000000005</v>
      </c>
      <c r="K1717" s="55">
        <f>Table1[[#This Row],[APU
(units)]]*(1+Table1[[#This Row],[APU Trend]])^5</f>
        <v>4638.2688000000016</v>
      </c>
      <c r="L1717" s="55">
        <f>Table1[[#This Row],[APU
(units)]]*(1+Table1[[#This Row],[APU Trend]])^6</f>
        <v>10204.191360000004</v>
      </c>
      <c r="M1717" s="55">
        <f>Table1[[#This Row],[APU
(units)]]*(1+Table1[[#This Row],[APU Trend]])^7</f>
        <v>22449.220992000013</v>
      </c>
      <c r="N1717" s="55">
        <f>Table1[[#This Row],[APU
(units)]]*(1+Table1[[#This Row],[APU Trend]])^8</f>
        <v>49388.286182400028</v>
      </c>
      <c r="O1717" s="55">
        <f>Table1[[#This Row],[APU
(units)]]*(1+Table1[[#This Row],[APU Trend]])^9</f>
        <v>108654.22960128007</v>
      </c>
      <c r="P1717" s="55">
        <f>Table1[[#This Row],[APU
(units)]]*(1+Table1[[#This Row],[APU Trend]])^10</f>
        <v>239039.30512281618</v>
      </c>
      <c r="Q1717" s="55">
        <f>Table1[[#This Row],[APU
(units)]]*(1+Table1[[#This Row],[APU Trend]])^11</f>
        <v>525886.47127019567</v>
      </c>
      <c r="R1717" s="55">
        <f>SUM(Table1[[#This Row],[Oct]:[September]])</f>
        <v>964050.19732869195</v>
      </c>
      <c r="S1717" s="55">
        <f>Table1[[#This Row],[On-Hand Stock ($)]]*Table1[[#This Row],[APU Trend]]</f>
        <v>1354.523425287005</v>
      </c>
      <c r="T1717" s="87">
        <v>1.2</v>
      </c>
      <c r="U1717" s="87" t="b">
        <f>IF(AND(Table1[[#This Row],[INVENTROY SIZING]]&lt;0,Table1[[#This Row],[Lead Time (days)]]&lt;30),TRUE,FALSE)</f>
        <v>0</v>
      </c>
      <c r="V1717" s="28">
        <v>0.85</v>
      </c>
      <c r="W1717" s="28">
        <f>1.65+SQRT((30)*Table1[[#This Row],[Demand variability (COV)]])+(V1717*Table1[[#This Row],[APU
(units)]])^2</f>
        <v>5861.3699397587934</v>
      </c>
      <c r="X1717" s="28">
        <f>(Table1[[#This Row],[INVENTORY IN UNITS ON HAND]]-W1717)*Table1[[#This Row],[Std. Price ($)]]</f>
        <v>-37452.144844355724</v>
      </c>
      <c r="Y1717" s="28">
        <v>1.86</v>
      </c>
      <c r="Z1717" s="28">
        <v>30</v>
      </c>
    </row>
    <row r="1718" spans="1:26" x14ac:dyDescent="0.15">
      <c r="A1718" s="31">
        <v>34397.375238616354</v>
      </c>
      <c r="B1718" s="32">
        <v>10.091851</v>
      </c>
      <c r="C1718" s="32">
        <v>5900.5591192387446</v>
      </c>
      <c r="D1718" s="32">
        <f>C1718/Table1[[#This Row],[Std. Price ($)]]</f>
        <v>584.68551698184456</v>
      </c>
      <c r="E1718" s="28">
        <v>138</v>
      </c>
      <c r="F1718" s="28">
        <f>Table1[[#This Row],[APU
(units)]]*(1+Table1[[#This Row],[APU Trend]])^0</f>
        <v>138</v>
      </c>
      <c r="G1718" s="28">
        <f>Table1[[#This Row],[APU
(units)]]*(1+Table1[[#This Row],[APU Trend]])^1</f>
        <v>345</v>
      </c>
      <c r="H1718" s="28">
        <f>Table1[[#This Row],[APU
(units)]]*(1+Table1[[#This Row],[APU Trend]])^2</f>
        <v>862.5</v>
      </c>
      <c r="I1718" s="55">
        <f>Table1[[#This Row],[APU
(units)]]*(1+Table1[[#This Row],[APU Trend]])^3</f>
        <v>2156.25</v>
      </c>
      <c r="J1718" s="55">
        <f>Table1[[#This Row],[APU
(units)]]*(1+Table1[[#This Row],[APU Trend]])^4</f>
        <v>5390.625</v>
      </c>
      <c r="K1718" s="55">
        <f>Table1[[#This Row],[APU
(units)]]*(1+Table1[[#This Row],[APU Trend]])^5</f>
        <v>13476.5625</v>
      </c>
      <c r="L1718" s="55">
        <f>Table1[[#This Row],[APU
(units)]]*(1+Table1[[#This Row],[APU Trend]])^6</f>
        <v>33691.40625</v>
      </c>
      <c r="M1718" s="55">
        <f>Table1[[#This Row],[APU
(units)]]*(1+Table1[[#This Row],[APU Trend]])^7</f>
        <v>84228.515625</v>
      </c>
      <c r="N1718" s="55">
        <f>Table1[[#This Row],[APU
(units)]]*(1+Table1[[#This Row],[APU Trend]])^8</f>
        <v>210571.2890625</v>
      </c>
      <c r="O1718" s="55">
        <f>Table1[[#This Row],[APU
(units)]]*(1+Table1[[#This Row],[APU Trend]])^9</f>
        <v>526428.22265625</v>
      </c>
      <c r="P1718" s="55">
        <f>Table1[[#This Row],[APU
(units)]]*(1+Table1[[#This Row],[APU Trend]])^10</f>
        <v>1316070.556640625</v>
      </c>
      <c r="Q1718" s="55">
        <f>Table1[[#This Row],[APU
(units)]]*(1+Table1[[#This Row],[APU Trend]])^11</f>
        <v>3290176.3916015625</v>
      </c>
      <c r="R1718" s="55">
        <f>SUM(Table1[[#This Row],[Oct]:[September]])</f>
        <v>5483535.3193359375</v>
      </c>
      <c r="S1718" s="55">
        <f>Table1[[#This Row],[On-Hand Stock ($)]]*Table1[[#This Row],[APU Trend]]</f>
        <v>8850.8386788581174</v>
      </c>
      <c r="T1718" s="87">
        <v>1.5</v>
      </c>
      <c r="U1718" s="87" t="b">
        <f>IF(AND(Table1[[#This Row],[INVENTROY SIZING]]&lt;0,Table1[[#This Row],[Lead Time (days)]]&lt;30),TRUE,FALSE)</f>
        <v>0</v>
      </c>
      <c r="V1718" s="28">
        <v>0.7</v>
      </c>
      <c r="W1718" s="28">
        <f>1.65+SQRT((30)*Table1[[#This Row],[Demand variability (COV)]])+(V1718*Table1[[#This Row],[APU
(units)]])^2</f>
        <v>9341.6775852520059</v>
      </c>
      <c r="X1718" s="28">
        <f>(Table1[[#This Row],[INVENTORY IN UNITS ON HAND]]-W1718)*Table1[[#This Row],[Std. Price ($)]]</f>
        <v>-88374.2591611643</v>
      </c>
      <c r="Y1718" s="28">
        <v>2.39</v>
      </c>
      <c r="Z1718" s="28">
        <v>44</v>
      </c>
    </row>
    <row r="1719" spans="1:26" x14ac:dyDescent="0.15">
      <c r="A1719" s="31">
        <v>94232.442561845193</v>
      </c>
      <c r="B1719" s="32">
        <v>19.341113000000004</v>
      </c>
      <c r="C1719" s="32">
        <v>4742.5274504272284</v>
      </c>
      <c r="D1719" s="32">
        <f>C1719/Table1[[#This Row],[Std. Price ($)]]</f>
        <v>245.20447455258793</v>
      </c>
      <c r="E1719" s="28">
        <v>154</v>
      </c>
      <c r="F1719" s="28">
        <f>Table1[[#This Row],[APU
(units)]]*(1+Table1[[#This Row],[APU Trend]])^0</f>
        <v>154</v>
      </c>
      <c r="G1719" s="28">
        <f>Table1[[#This Row],[APU
(units)]]*(1+Table1[[#This Row],[APU Trend]])^1</f>
        <v>61.6</v>
      </c>
      <c r="H1719" s="28">
        <f>Table1[[#This Row],[APU
(units)]]*(1+Table1[[#This Row],[APU Trend]])^2</f>
        <v>24.640000000000004</v>
      </c>
      <c r="I1719" s="55">
        <f>Table1[[#This Row],[APU
(units)]]*(1+Table1[[#This Row],[APU Trend]])^3</f>
        <v>9.8560000000000016</v>
      </c>
      <c r="J1719" s="55">
        <f>Table1[[#This Row],[APU
(units)]]*(1+Table1[[#This Row],[APU Trend]])^4</f>
        <v>3.9424000000000019</v>
      </c>
      <c r="K1719" s="55">
        <f>Table1[[#This Row],[APU
(units)]]*(1+Table1[[#This Row],[APU Trend]])^5</f>
        <v>1.576960000000001</v>
      </c>
      <c r="L1719" s="55">
        <f>Table1[[#This Row],[APU
(units)]]*(1+Table1[[#This Row],[APU Trend]])^6</f>
        <v>0.63078400000000034</v>
      </c>
      <c r="M1719" s="55">
        <f>Table1[[#This Row],[APU
(units)]]*(1+Table1[[#This Row],[APU Trend]])^7</f>
        <v>0.25231360000000019</v>
      </c>
      <c r="N1719" s="55">
        <f>Table1[[#This Row],[APU
(units)]]*(1+Table1[[#This Row],[APU Trend]])^8</f>
        <v>0.10092544000000009</v>
      </c>
      <c r="O1719" s="55">
        <f>Table1[[#This Row],[APU
(units)]]*(1+Table1[[#This Row],[APU Trend]])^9</f>
        <v>4.0370176000000035E-2</v>
      </c>
      <c r="P1719" s="55">
        <f>Table1[[#This Row],[APU
(units)]]*(1+Table1[[#This Row],[APU Trend]])^10</f>
        <v>1.6148070400000016E-2</v>
      </c>
      <c r="Q1719" s="55">
        <f>Table1[[#This Row],[APU
(units)]]*(1+Table1[[#This Row],[APU Trend]])^11</f>
        <v>6.4592281600000072E-3</v>
      </c>
      <c r="R1719" s="55">
        <f>SUM(Table1[[#This Row],[Oct]:[September]])</f>
        <v>256.66236051456002</v>
      </c>
      <c r="S1719" s="55">
        <f>Table1[[#This Row],[On-Hand Stock ($)]]*Table1[[#This Row],[APU Trend]]</f>
        <v>-2845.516470256337</v>
      </c>
      <c r="T1719" s="87">
        <v>-0.6</v>
      </c>
      <c r="U1719" s="87" t="b">
        <f>IF(AND(Table1[[#This Row],[INVENTROY SIZING]]&lt;0,Table1[[#This Row],[Lead Time (days)]]&lt;30),TRUE,FALSE)</f>
        <v>0</v>
      </c>
      <c r="V1719" s="28">
        <v>1</v>
      </c>
      <c r="W1719" s="28">
        <f>1.65+SQRT((30)*Table1[[#This Row],[Demand variability (COV)]])+(V1719*Table1[[#This Row],[APU
(units)]])^2</f>
        <v>23722.817204273106</v>
      </c>
      <c r="X1719" s="28">
        <f>(Table1[[#This Row],[INVENTORY IN UNITS ON HAND]]-W1719)*Table1[[#This Row],[Std. Price ($)]]</f>
        <v>-454083.16077576304</v>
      </c>
      <c r="Y1719" s="28">
        <v>0.89</v>
      </c>
      <c r="Z1719" s="28">
        <v>44</v>
      </c>
    </row>
    <row r="1720" spans="1:26" x14ac:dyDescent="0.15">
      <c r="A1720" s="31">
        <v>57896.991300915666</v>
      </c>
      <c r="B1720" s="32">
        <v>5.7287670000000013</v>
      </c>
      <c r="C1720" s="32">
        <v>911.67713089872473</v>
      </c>
      <c r="D1720" s="32">
        <f>C1720/Table1[[#This Row],[Std. Price ($)]]</f>
        <v>159.14020083182376</v>
      </c>
      <c r="E1720" s="28">
        <v>236</v>
      </c>
      <c r="F1720" s="28">
        <f>Table1[[#This Row],[APU
(units)]]*(1+Table1[[#This Row],[APU Trend]])^0</f>
        <v>236</v>
      </c>
      <c r="G1720" s="28">
        <f>Table1[[#This Row],[APU
(units)]]*(1+Table1[[#This Row],[APU Trend]])^1</f>
        <v>283.2</v>
      </c>
      <c r="H1720" s="28">
        <f>Table1[[#This Row],[APU
(units)]]*(1+Table1[[#This Row],[APU Trend]])^2</f>
        <v>339.84</v>
      </c>
      <c r="I1720" s="55">
        <f>Table1[[#This Row],[APU
(units)]]*(1+Table1[[#This Row],[APU Trend]])^3</f>
        <v>407.80799999999999</v>
      </c>
      <c r="J1720" s="55">
        <f>Table1[[#This Row],[APU
(units)]]*(1+Table1[[#This Row],[APU Trend]])^4</f>
        <v>489.36959999999999</v>
      </c>
      <c r="K1720" s="55">
        <f>Table1[[#This Row],[APU
(units)]]*(1+Table1[[#This Row],[APU Trend]])^5</f>
        <v>587.24351999999999</v>
      </c>
      <c r="L1720" s="55">
        <f>Table1[[#This Row],[APU
(units)]]*(1+Table1[[#This Row],[APU Trend]])^6</f>
        <v>704.6922239999999</v>
      </c>
      <c r="M1720" s="55">
        <f>Table1[[#This Row],[APU
(units)]]*(1+Table1[[#This Row],[APU Trend]])^7</f>
        <v>845.63066879999985</v>
      </c>
      <c r="N1720" s="55">
        <f>Table1[[#This Row],[APU
(units)]]*(1+Table1[[#This Row],[APU Trend]])^8</f>
        <v>1014.7568025599999</v>
      </c>
      <c r="O1720" s="55">
        <f>Table1[[#This Row],[APU
(units)]]*(1+Table1[[#This Row],[APU Trend]])^9</f>
        <v>1217.7081630719999</v>
      </c>
      <c r="P1720" s="55">
        <f>Table1[[#This Row],[APU
(units)]]*(1+Table1[[#This Row],[APU Trend]])^10</f>
        <v>1461.2497956863997</v>
      </c>
      <c r="Q1720" s="55">
        <f>Table1[[#This Row],[APU
(units)]]*(1+Table1[[#This Row],[APU Trend]])^11</f>
        <v>1753.4997548236797</v>
      </c>
      <c r="R1720" s="55">
        <f>SUM(Table1[[#This Row],[Oct]:[September]])</f>
        <v>9340.9985289420802</v>
      </c>
      <c r="S1720" s="55">
        <f>Table1[[#This Row],[On-Hand Stock ($)]]*Table1[[#This Row],[APU Trend]]</f>
        <v>182.33542617974496</v>
      </c>
      <c r="T1720" s="87">
        <v>0.2</v>
      </c>
      <c r="U1720" s="87" t="b">
        <f>IF(AND(Table1[[#This Row],[INVENTROY SIZING]]&lt;0,Table1[[#This Row],[Lead Time (days)]]&lt;30),TRUE,FALSE)</f>
        <v>0</v>
      </c>
      <c r="V1720" s="28">
        <v>1</v>
      </c>
      <c r="W1720" s="28">
        <f>1.65+SQRT((30)*Table1[[#This Row],[Demand variability (COV)]])+(V1720*Table1[[#This Row],[APU
(units)]])^2</f>
        <v>55703.574525297438</v>
      </c>
      <c r="X1720" s="28">
        <f>(Table1[[#This Row],[INVENTORY IN UNITS ON HAND]]-W1720)*Table1[[#This Row],[Std. Price ($)]]</f>
        <v>-318201.12239166594</v>
      </c>
      <c r="Y1720" s="28">
        <v>1.17</v>
      </c>
      <c r="Z1720" s="28">
        <v>11</v>
      </c>
    </row>
    <row r="1721" spans="1:26" x14ac:dyDescent="0.15">
      <c r="A1721" s="31">
        <v>57760.559021345558</v>
      </c>
      <c r="B1721" s="32">
        <v>27.872174000000001</v>
      </c>
      <c r="C1721" s="32">
        <v>4085.7227869572407</v>
      </c>
      <c r="D1721" s="32">
        <f>C1721/Table1[[#This Row],[Std. Price ($)]]</f>
        <v>146.58787602851649</v>
      </c>
      <c r="E1721" s="28">
        <v>130</v>
      </c>
      <c r="F1721" s="28">
        <f>Table1[[#This Row],[APU
(units)]]*(1+Table1[[#This Row],[APU Trend]])^0</f>
        <v>130</v>
      </c>
      <c r="G1721" s="28">
        <f>Table1[[#This Row],[APU
(units)]]*(1+Table1[[#This Row],[APU Trend]])^1</f>
        <v>52</v>
      </c>
      <c r="H1721" s="28">
        <f>Table1[[#This Row],[APU
(units)]]*(1+Table1[[#This Row],[APU Trend]])^2</f>
        <v>20.800000000000004</v>
      </c>
      <c r="I1721" s="55">
        <f>Table1[[#This Row],[APU
(units)]]*(1+Table1[[#This Row],[APU Trend]])^3</f>
        <v>8.3200000000000021</v>
      </c>
      <c r="J1721" s="55">
        <f>Table1[[#This Row],[APU
(units)]]*(1+Table1[[#This Row],[APU Trend]])^4</f>
        <v>3.3280000000000016</v>
      </c>
      <c r="K1721" s="55">
        <f>Table1[[#This Row],[APU
(units)]]*(1+Table1[[#This Row],[APU Trend]])^5</f>
        <v>1.3312000000000008</v>
      </c>
      <c r="L1721" s="55">
        <f>Table1[[#This Row],[APU
(units)]]*(1+Table1[[#This Row],[APU Trend]])^6</f>
        <v>0.53248000000000029</v>
      </c>
      <c r="M1721" s="55">
        <f>Table1[[#This Row],[APU
(units)]]*(1+Table1[[#This Row],[APU Trend]])^7</f>
        <v>0.21299200000000015</v>
      </c>
      <c r="N1721" s="55">
        <f>Table1[[#This Row],[APU
(units)]]*(1+Table1[[#This Row],[APU Trend]])^8</f>
        <v>8.5196800000000072E-2</v>
      </c>
      <c r="O1721" s="55">
        <f>Table1[[#This Row],[APU
(units)]]*(1+Table1[[#This Row],[APU Trend]])^9</f>
        <v>3.4078720000000028E-2</v>
      </c>
      <c r="P1721" s="55">
        <f>Table1[[#This Row],[APU
(units)]]*(1+Table1[[#This Row],[APU Trend]])^10</f>
        <v>1.3631488000000015E-2</v>
      </c>
      <c r="Q1721" s="55">
        <f>Table1[[#This Row],[APU
(units)]]*(1+Table1[[#This Row],[APU Trend]])^11</f>
        <v>5.4525952000000055E-3</v>
      </c>
      <c r="R1721" s="55">
        <f>SUM(Table1[[#This Row],[Oct]:[September]])</f>
        <v>216.66303160320001</v>
      </c>
      <c r="S1721" s="55">
        <f>Table1[[#This Row],[On-Hand Stock ($)]]*Table1[[#This Row],[APU Trend]]</f>
        <v>-2451.4336721743443</v>
      </c>
      <c r="T1721" s="87">
        <v>-0.6</v>
      </c>
      <c r="U1721" s="87" t="b">
        <f>IF(AND(Table1[[#This Row],[INVENTROY SIZING]]&lt;0,Table1[[#This Row],[Lead Time (days)]]&lt;30),TRUE,FALSE)</f>
        <v>0</v>
      </c>
      <c r="V1721" s="28">
        <v>1</v>
      </c>
      <c r="W1721" s="28">
        <f>1.65+SQRT((30)*Table1[[#This Row],[Demand variability (COV)]])+(V1721*Table1[[#This Row],[APU
(units)]])^2</f>
        <v>16906.166635916255</v>
      </c>
      <c r="X1721" s="28">
        <f>(Table1[[#This Row],[INVENTORY IN UNITS ON HAND]]-W1721)*Table1[[#This Row],[Std. Price ($)]]</f>
        <v>-467125.89536229533</v>
      </c>
      <c r="Y1721" s="28">
        <v>0.68</v>
      </c>
      <c r="Z1721" s="28">
        <v>41</v>
      </c>
    </row>
    <row r="1722" spans="1:26" x14ac:dyDescent="0.15">
      <c r="A1722" s="31">
        <v>70410.774632964502</v>
      </c>
      <c r="B1722" s="32">
        <v>119.78957100000001</v>
      </c>
      <c r="C1722" s="32">
        <v>14597.491021990654</v>
      </c>
      <c r="D1722" s="32">
        <f>C1722/Table1[[#This Row],[Std. Price ($)]]</f>
        <v>121.8594481984634</v>
      </c>
      <c r="E1722" s="28">
        <v>162</v>
      </c>
      <c r="F1722" s="28">
        <f>Table1[[#This Row],[APU
(units)]]*(1+Table1[[#This Row],[APU Trend]])^0</f>
        <v>162</v>
      </c>
      <c r="G1722" s="28">
        <f>Table1[[#This Row],[APU
(units)]]*(1+Table1[[#This Row],[APU Trend]])^1</f>
        <v>97.2</v>
      </c>
      <c r="H1722" s="28">
        <f>Table1[[#This Row],[APU
(units)]]*(1+Table1[[#This Row],[APU Trend]])^2</f>
        <v>58.32</v>
      </c>
      <c r="I1722" s="55">
        <f>Table1[[#This Row],[APU
(units)]]*(1+Table1[[#This Row],[APU Trend]])^3</f>
        <v>34.991999999999997</v>
      </c>
      <c r="J1722" s="55">
        <f>Table1[[#This Row],[APU
(units)]]*(1+Table1[[#This Row],[APU Trend]])^4</f>
        <v>20.995200000000001</v>
      </c>
      <c r="K1722" s="55">
        <f>Table1[[#This Row],[APU
(units)]]*(1+Table1[[#This Row],[APU Trend]])^5</f>
        <v>12.597119999999999</v>
      </c>
      <c r="L1722" s="55">
        <f>Table1[[#This Row],[APU
(units)]]*(1+Table1[[#This Row],[APU Trend]])^6</f>
        <v>7.5582719999999997</v>
      </c>
      <c r="M1722" s="55">
        <f>Table1[[#This Row],[APU
(units)]]*(1+Table1[[#This Row],[APU Trend]])^7</f>
        <v>4.5349631999999991</v>
      </c>
      <c r="N1722" s="55">
        <f>Table1[[#This Row],[APU
(units)]]*(1+Table1[[#This Row],[APU Trend]])^8</f>
        <v>2.7209779199999997</v>
      </c>
      <c r="O1722" s="55">
        <f>Table1[[#This Row],[APU
(units)]]*(1+Table1[[#This Row],[APU Trend]])^9</f>
        <v>1.6325867519999999</v>
      </c>
      <c r="P1722" s="55">
        <f>Table1[[#This Row],[APU
(units)]]*(1+Table1[[#This Row],[APU Trend]])^10</f>
        <v>0.97955205119999988</v>
      </c>
      <c r="Q1722" s="55">
        <f>Table1[[#This Row],[APU
(units)]]*(1+Table1[[#This Row],[APU Trend]])^11</f>
        <v>0.58773123071999989</v>
      </c>
      <c r="R1722" s="55">
        <f>SUM(Table1[[#This Row],[Oct]:[September]])</f>
        <v>404.11840315392004</v>
      </c>
      <c r="S1722" s="55">
        <f>Table1[[#This Row],[On-Hand Stock ($)]]*Table1[[#This Row],[APU Trend]]</f>
        <v>-5838.9964087962617</v>
      </c>
      <c r="T1722" s="87">
        <v>-0.4</v>
      </c>
      <c r="U1722" s="87" t="b">
        <f>IF(AND(Table1[[#This Row],[INVENTROY SIZING]]&lt;0,Table1[[#This Row],[Lead Time (days)]]&lt;30),TRUE,FALSE)</f>
        <v>0</v>
      </c>
      <c r="V1722" s="28">
        <v>0.82</v>
      </c>
      <c r="W1722" s="28">
        <f>1.65+SQRT((30)*Table1[[#This Row],[Demand variability (COV)]])+(V1722*Table1[[#This Row],[APU
(units)]])^2</f>
        <v>17652.42837173057</v>
      </c>
      <c r="X1722" s="28">
        <f>(Table1[[#This Row],[INVENTORY IN UNITS ON HAND]]-W1722)*Table1[[#This Row],[Std. Price ($)]]</f>
        <v>-2099979.3307358432</v>
      </c>
      <c r="Y1722" s="28">
        <v>0.62</v>
      </c>
      <c r="Z1722" s="28">
        <v>30</v>
      </c>
    </row>
    <row r="1723" spans="1:26" x14ac:dyDescent="0.15">
      <c r="A1723" s="31">
        <v>36898.133037413347</v>
      </c>
      <c r="B1723" s="32">
        <v>695.58856400000013</v>
      </c>
      <c r="C1723" s="32">
        <v>47771.289310027161</v>
      </c>
      <c r="D1723" s="32">
        <f>C1723/Table1[[#This Row],[Std. Price ($)]]</f>
        <v>68.677508203005985</v>
      </c>
      <c r="E1723" s="28">
        <v>138</v>
      </c>
      <c r="F1723" s="28">
        <f>Table1[[#This Row],[APU
(units)]]*(1+Table1[[#This Row],[APU Trend]])^0</f>
        <v>138</v>
      </c>
      <c r="G1723" s="28">
        <f>Table1[[#This Row],[APU
(units)]]*(1+Table1[[#This Row],[APU Trend]])^1</f>
        <v>110.4</v>
      </c>
      <c r="H1723" s="28">
        <f>Table1[[#This Row],[APU
(units)]]*(1+Table1[[#This Row],[APU Trend]])^2</f>
        <v>88.320000000000022</v>
      </c>
      <c r="I1723" s="55">
        <f>Table1[[#This Row],[APU
(units)]]*(1+Table1[[#This Row],[APU Trend]])^3</f>
        <v>70.65600000000002</v>
      </c>
      <c r="J1723" s="55">
        <f>Table1[[#This Row],[APU
(units)]]*(1+Table1[[#This Row],[APU Trend]])^4</f>
        <v>56.524800000000027</v>
      </c>
      <c r="K1723" s="55">
        <f>Table1[[#This Row],[APU
(units)]]*(1+Table1[[#This Row],[APU Trend]])^5</f>
        <v>45.219840000000026</v>
      </c>
      <c r="L1723" s="55">
        <f>Table1[[#This Row],[APU
(units)]]*(1+Table1[[#This Row],[APU Trend]])^6</f>
        <v>36.17587200000002</v>
      </c>
      <c r="M1723" s="55">
        <f>Table1[[#This Row],[APU
(units)]]*(1+Table1[[#This Row],[APU Trend]])^7</f>
        <v>28.940697600000021</v>
      </c>
      <c r="N1723" s="55">
        <f>Table1[[#This Row],[APU
(units)]]*(1+Table1[[#This Row],[APU Trend]])^8</f>
        <v>23.15255808000002</v>
      </c>
      <c r="O1723" s="55">
        <f>Table1[[#This Row],[APU
(units)]]*(1+Table1[[#This Row],[APU Trend]])^9</f>
        <v>18.522046464000017</v>
      </c>
      <c r="P1723" s="55">
        <f>Table1[[#This Row],[APU
(units)]]*(1+Table1[[#This Row],[APU Trend]])^10</f>
        <v>14.817637171200015</v>
      </c>
      <c r="Q1723" s="55">
        <f>Table1[[#This Row],[APU
(units)]]*(1+Table1[[#This Row],[APU Trend]])^11</f>
        <v>11.854109736960012</v>
      </c>
      <c r="R1723" s="55">
        <f>SUM(Table1[[#This Row],[Oct]:[September]])</f>
        <v>642.58356105216023</v>
      </c>
      <c r="S1723" s="55">
        <f>Table1[[#This Row],[On-Hand Stock ($)]]*Table1[[#This Row],[APU Trend]]</f>
        <v>-9554.2578620054319</v>
      </c>
      <c r="T1723" s="87">
        <v>-0.2</v>
      </c>
      <c r="U1723" s="87" t="b">
        <f>IF(AND(Table1[[#This Row],[INVENTROY SIZING]]&lt;0,Table1[[#This Row],[Lead Time (days)]]&lt;30),TRUE,FALSE)</f>
        <v>1</v>
      </c>
      <c r="V1723" s="28">
        <v>0.82</v>
      </c>
      <c r="W1723" s="28">
        <f>1.65+SQRT((30)*Table1[[#This Row],[Demand variability (COV)]])+(V1723*Table1[[#This Row],[APU
(units)]])^2</f>
        <v>12811.703864577854</v>
      </c>
      <c r="X1723" s="28">
        <f>(Table1[[#This Row],[INVENTORY IN UNITS ON HAND]]-W1723)*Table1[[#This Row],[Std. Price ($)]]</f>
        <v>-8863903.4042449351</v>
      </c>
      <c r="Y1723" s="28">
        <v>0.79</v>
      </c>
      <c r="Z1723" s="28">
        <v>16</v>
      </c>
    </row>
    <row r="1724" spans="1:26" x14ac:dyDescent="0.15">
      <c r="A1724" s="31">
        <v>88394.376693669852</v>
      </c>
      <c r="B1724" s="32">
        <v>136.60172900000001</v>
      </c>
      <c r="C1724" s="32">
        <v>17545.67140158714</v>
      </c>
      <c r="D1724" s="32">
        <f>C1724/Table1[[#This Row],[Std. Price ($)]]</f>
        <v>128.44399210779491</v>
      </c>
      <c r="E1724" s="28">
        <v>162</v>
      </c>
      <c r="F1724" s="28">
        <f>Table1[[#This Row],[APU
(units)]]*(1+Table1[[#This Row],[APU Trend]])^0</f>
        <v>162</v>
      </c>
      <c r="G1724" s="28">
        <f>Table1[[#This Row],[APU
(units)]]*(1+Table1[[#This Row],[APU Trend]])^1</f>
        <v>291.60000000000002</v>
      </c>
      <c r="H1724" s="28">
        <f>Table1[[#This Row],[APU
(units)]]*(1+Table1[[#This Row],[APU Trend]])^2</f>
        <v>524.88</v>
      </c>
      <c r="I1724" s="55">
        <f>Table1[[#This Row],[APU
(units)]]*(1+Table1[[#This Row],[APU Trend]])^3</f>
        <v>944.78400000000011</v>
      </c>
      <c r="J1724" s="55">
        <f>Table1[[#This Row],[APU
(units)]]*(1+Table1[[#This Row],[APU Trend]])^4</f>
        <v>1700.6112000000003</v>
      </c>
      <c r="K1724" s="55">
        <f>Table1[[#This Row],[APU
(units)]]*(1+Table1[[#This Row],[APU Trend]])^5</f>
        <v>3061.1001600000009</v>
      </c>
      <c r="L1724" s="55">
        <f>Table1[[#This Row],[APU
(units)]]*(1+Table1[[#This Row],[APU Trend]])^6</f>
        <v>5509.9802880000016</v>
      </c>
      <c r="M1724" s="55">
        <f>Table1[[#This Row],[APU
(units)]]*(1+Table1[[#This Row],[APU Trend]])^7</f>
        <v>9917.9645184000037</v>
      </c>
      <c r="N1724" s="55">
        <f>Table1[[#This Row],[APU
(units)]]*(1+Table1[[#This Row],[APU Trend]])^8</f>
        <v>17852.336133120007</v>
      </c>
      <c r="O1724" s="55">
        <f>Table1[[#This Row],[APU
(units)]]*(1+Table1[[#This Row],[APU Trend]])^9</f>
        <v>32134.205039616012</v>
      </c>
      <c r="P1724" s="55">
        <f>Table1[[#This Row],[APU
(units)]]*(1+Table1[[#This Row],[APU Trend]])^10</f>
        <v>57841.569071308826</v>
      </c>
      <c r="Q1724" s="55">
        <f>Table1[[#This Row],[APU
(units)]]*(1+Table1[[#This Row],[APU Trend]])^11</f>
        <v>104114.8243283559</v>
      </c>
      <c r="R1724" s="55">
        <f>SUM(Table1[[#This Row],[Oct]:[September]])</f>
        <v>234055.85473880076</v>
      </c>
      <c r="S1724" s="55">
        <f>Table1[[#This Row],[On-Hand Stock ($)]]*Table1[[#This Row],[APU Trend]]</f>
        <v>14036.537121269714</v>
      </c>
      <c r="T1724" s="87">
        <v>0.8</v>
      </c>
      <c r="U1724" s="87" t="b">
        <f>IF(AND(Table1[[#This Row],[INVENTROY SIZING]]&lt;0,Table1[[#This Row],[Lead Time (days)]]&lt;30),TRUE,FALSE)</f>
        <v>0</v>
      </c>
      <c r="V1724" s="28">
        <v>0.7</v>
      </c>
      <c r="W1724" s="28">
        <f>1.65+SQRT((30)*Table1[[#This Row],[Demand variability (COV)]])+(V1724*Table1[[#This Row],[APU
(units)]])^2</f>
        <v>12866.229960159202</v>
      </c>
      <c r="X1724" s="28">
        <f>(Table1[[#This Row],[INVENTORY IN UNITS ON HAND]]-W1724)*Table1[[#This Row],[Std. Price ($)]]</f>
        <v>-1740003.5868677609</v>
      </c>
      <c r="Y1724" s="28">
        <v>0.84</v>
      </c>
      <c r="Z1724" s="28">
        <v>23</v>
      </c>
    </row>
    <row r="1725" spans="1:26" x14ac:dyDescent="0.15">
      <c r="A1725" s="31">
        <v>11299.550721870966</v>
      </c>
      <c r="B1725" s="32">
        <v>33.332035000000005</v>
      </c>
      <c r="C1725" s="32">
        <v>7954.1879458976127</v>
      </c>
      <c r="D1725" s="32">
        <f>C1725/Table1[[#This Row],[Std. Price ($)]]</f>
        <v>238.63493320757678</v>
      </c>
      <c r="E1725" s="28">
        <v>162</v>
      </c>
      <c r="F1725" s="28">
        <f>Table1[[#This Row],[APU
(units)]]*(1+Table1[[#This Row],[APU Trend]])^0</f>
        <v>162</v>
      </c>
      <c r="G1725" s="28">
        <f>Table1[[#This Row],[APU
(units)]]*(1+Table1[[#This Row],[APU Trend]])^1</f>
        <v>405</v>
      </c>
      <c r="H1725" s="28">
        <f>Table1[[#This Row],[APU
(units)]]*(1+Table1[[#This Row],[APU Trend]])^2</f>
        <v>1012.5</v>
      </c>
      <c r="I1725" s="55">
        <f>Table1[[#This Row],[APU
(units)]]*(1+Table1[[#This Row],[APU Trend]])^3</f>
        <v>2531.25</v>
      </c>
      <c r="J1725" s="55">
        <f>Table1[[#This Row],[APU
(units)]]*(1+Table1[[#This Row],[APU Trend]])^4</f>
        <v>6328.125</v>
      </c>
      <c r="K1725" s="55">
        <f>Table1[[#This Row],[APU
(units)]]*(1+Table1[[#This Row],[APU Trend]])^5</f>
        <v>15820.3125</v>
      </c>
      <c r="L1725" s="55">
        <f>Table1[[#This Row],[APU
(units)]]*(1+Table1[[#This Row],[APU Trend]])^6</f>
        <v>39550.78125</v>
      </c>
      <c r="M1725" s="55">
        <f>Table1[[#This Row],[APU
(units)]]*(1+Table1[[#This Row],[APU Trend]])^7</f>
        <v>98876.953125</v>
      </c>
      <c r="N1725" s="55">
        <f>Table1[[#This Row],[APU
(units)]]*(1+Table1[[#This Row],[APU Trend]])^8</f>
        <v>247192.3828125</v>
      </c>
      <c r="O1725" s="55">
        <f>Table1[[#This Row],[APU
(units)]]*(1+Table1[[#This Row],[APU Trend]])^9</f>
        <v>617980.95703125</v>
      </c>
      <c r="P1725" s="55">
        <f>Table1[[#This Row],[APU
(units)]]*(1+Table1[[#This Row],[APU Trend]])^10</f>
        <v>1544952.392578125</v>
      </c>
      <c r="Q1725" s="55">
        <f>Table1[[#This Row],[APU
(units)]]*(1+Table1[[#This Row],[APU Trend]])^11</f>
        <v>3862380.9814453125</v>
      </c>
      <c r="R1725" s="55">
        <f>SUM(Table1[[#This Row],[Oct]:[September]])</f>
        <v>6437193.6357421875</v>
      </c>
      <c r="S1725" s="55">
        <f>Table1[[#This Row],[On-Hand Stock ($)]]*Table1[[#This Row],[APU Trend]]</f>
        <v>11931.28191884642</v>
      </c>
      <c r="T1725" s="87">
        <v>1.5</v>
      </c>
      <c r="U1725" s="87" t="b">
        <f>IF(AND(Table1[[#This Row],[INVENTROY SIZING]]&lt;0,Table1[[#This Row],[Lead Time (days)]]&lt;30),TRUE,FALSE)</f>
        <v>0</v>
      </c>
      <c r="V1725" s="28">
        <v>0.82</v>
      </c>
      <c r="W1725" s="28">
        <f>1.65+SQRT((30)*Table1[[#This Row],[Demand variability (COV)]])+(V1725*Table1[[#This Row],[APU
(units)]])^2</f>
        <v>17655.108453494817</v>
      </c>
      <c r="X1725" s="28">
        <f>(Table1[[#This Row],[INVENTORY IN UNITS ON HAND]]-W1725)*Table1[[#This Row],[Std. Price ($)]]</f>
        <v>-580526.50495478755</v>
      </c>
      <c r="Y1725" s="28">
        <v>1.63</v>
      </c>
      <c r="Z1725" s="28">
        <v>23</v>
      </c>
    </row>
    <row r="1726" spans="1:26" x14ac:dyDescent="0.15">
      <c r="A1726" s="31">
        <v>78565.349731414244</v>
      </c>
      <c r="B1726" s="32">
        <v>6.9563560000000004</v>
      </c>
      <c r="C1726" s="32">
        <v>4568.9025401680956</v>
      </c>
      <c r="D1726" s="32">
        <f>C1726/Table1[[#This Row],[Std. Price ($)]]</f>
        <v>656.79538829928993</v>
      </c>
      <c r="E1726" s="28">
        <v>268</v>
      </c>
      <c r="F1726" s="28">
        <f>Table1[[#This Row],[APU
(units)]]*(1+Table1[[#This Row],[APU Trend]])^0</f>
        <v>268</v>
      </c>
      <c r="G1726" s="28">
        <f>Table1[[#This Row],[APU
(units)]]*(1+Table1[[#This Row],[APU Trend]])^1</f>
        <v>670</v>
      </c>
      <c r="H1726" s="28">
        <f>Table1[[#This Row],[APU
(units)]]*(1+Table1[[#This Row],[APU Trend]])^2</f>
        <v>1675</v>
      </c>
      <c r="I1726" s="55">
        <f>Table1[[#This Row],[APU
(units)]]*(1+Table1[[#This Row],[APU Trend]])^3</f>
        <v>4187.5</v>
      </c>
      <c r="J1726" s="55">
        <f>Table1[[#This Row],[APU
(units)]]*(1+Table1[[#This Row],[APU Trend]])^4</f>
        <v>10468.75</v>
      </c>
      <c r="K1726" s="55">
        <f>Table1[[#This Row],[APU
(units)]]*(1+Table1[[#This Row],[APU Trend]])^5</f>
        <v>26171.875</v>
      </c>
      <c r="L1726" s="55">
        <f>Table1[[#This Row],[APU
(units)]]*(1+Table1[[#This Row],[APU Trend]])^6</f>
        <v>65429.6875</v>
      </c>
      <c r="M1726" s="55">
        <f>Table1[[#This Row],[APU
(units)]]*(1+Table1[[#This Row],[APU Trend]])^7</f>
        <v>163574.21875</v>
      </c>
      <c r="N1726" s="55">
        <f>Table1[[#This Row],[APU
(units)]]*(1+Table1[[#This Row],[APU Trend]])^8</f>
        <v>408935.546875</v>
      </c>
      <c r="O1726" s="55">
        <f>Table1[[#This Row],[APU
(units)]]*(1+Table1[[#This Row],[APU Trend]])^9</f>
        <v>1022338.8671875</v>
      </c>
      <c r="P1726" s="55">
        <f>Table1[[#This Row],[APU
(units)]]*(1+Table1[[#This Row],[APU Trend]])^10</f>
        <v>2555847.16796875</v>
      </c>
      <c r="Q1726" s="55">
        <f>Table1[[#This Row],[APU
(units)]]*(1+Table1[[#This Row],[APU Trend]])^11</f>
        <v>6389617.919921875</v>
      </c>
      <c r="R1726" s="55">
        <f>SUM(Table1[[#This Row],[Oct]:[September]])</f>
        <v>10649184.533203125</v>
      </c>
      <c r="S1726" s="55">
        <f>Table1[[#This Row],[On-Hand Stock ($)]]*Table1[[#This Row],[APU Trend]]</f>
        <v>6853.3538102521434</v>
      </c>
      <c r="T1726" s="87">
        <v>1.5</v>
      </c>
      <c r="U1726" s="87" t="b">
        <f>IF(AND(Table1[[#This Row],[INVENTROY SIZING]]&lt;0,Table1[[#This Row],[Lead Time (days)]]&lt;30),TRUE,FALSE)</f>
        <v>0</v>
      </c>
      <c r="V1726" s="28">
        <v>0.85</v>
      </c>
      <c r="W1726" s="28">
        <f>1.65+SQRT((30)*Table1[[#This Row],[Demand variability (COV)]])+(V1726*Table1[[#This Row],[APU
(units)]])^2</f>
        <v>51900.564537019382</v>
      </c>
      <c r="X1726" s="28">
        <f>(Table1[[#This Row],[INVENTORY IN UNITS ON HAND]]-W1726)*Table1[[#This Row],[Std. Price ($)]]</f>
        <v>-356469.90098031395</v>
      </c>
      <c r="Y1726" s="28">
        <v>1.23</v>
      </c>
      <c r="Z1726" s="28">
        <v>46</v>
      </c>
    </row>
    <row r="1727" spans="1:26" x14ac:dyDescent="0.15">
      <c r="A1727" s="31">
        <v>97447.043303638435</v>
      </c>
      <c r="B1727" s="32">
        <v>8.062241000000002</v>
      </c>
      <c r="C1727" s="32">
        <v>1084.4205241621394</v>
      </c>
      <c r="D1727" s="32">
        <f>C1727/Table1[[#This Row],[Std. Price ($)]]</f>
        <v>134.5060913165631</v>
      </c>
      <c r="E1727" s="28">
        <v>66</v>
      </c>
      <c r="F1727" s="28">
        <f>Table1[[#This Row],[APU
(units)]]*(1+Table1[[#This Row],[APU Trend]])^0</f>
        <v>66</v>
      </c>
      <c r="G1727" s="28">
        <f>Table1[[#This Row],[APU
(units)]]*(1+Table1[[#This Row],[APU Trend]])^1</f>
        <v>92.399999999999991</v>
      </c>
      <c r="H1727" s="28">
        <f>Table1[[#This Row],[APU
(units)]]*(1+Table1[[#This Row],[APU Trend]])^2</f>
        <v>129.35999999999999</v>
      </c>
      <c r="I1727" s="55">
        <f>Table1[[#This Row],[APU
(units)]]*(1+Table1[[#This Row],[APU Trend]])^3</f>
        <v>181.10399999999996</v>
      </c>
      <c r="J1727" s="55">
        <f>Table1[[#This Row],[APU
(units)]]*(1+Table1[[#This Row],[APU Trend]])^4</f>
        <v>253.54559999999992</v>
      </c>
      <c r="K1727" s="55">
        <f>Table1[[#This Row],[APU
(units)]]*(1+Table1[[#This Row],[APU Trend]])^5</f>
        <v>354.96383999999989</v>
      </c>
      <c r="L1727" s="55">
        <f>Table1[[#This Row],[APU
(units)]]*(1+Table1[[#This Row],[APU Trend]])^6</f>
        <v>496.9493759999998</v>
      </c>
      <c r="M1727" s="55">
        <f>Table1[[#This Row],[APU
(units)]]*(1+Table1[[#This Row],[APU Trend]])^7</f>
        <v>695.72912639999959</v>
      </c>
      <c r="N1727" s="55">
        <f>Table1[[#This Row],[APU
(units)]]*(1+Table1[[#This Row],[APU Trend]])^8</f>
        <v>974.02077695999935</v>
      </c>
      <c r="O1727" s="55">
        <f>Table1[[#This Row],[APU
(units)]]*(1+Table1[[#This Row],[APU Trend]])^9</f>
        <v>1363.629087743999</v>
      </c>
      <c r="P1727" s="55">
        <f>Table1[[#This Row],[APU
(units)]]*(1+Table1[[#This Row],[APU Trend]])^10</f>
        <v>1909.0807228415986</v>
      </c>
      <c r="Q1727" s="55">
        <f>Table1[[#This Row],[APU
(units)]]*(1+Table1[[#This Row],[APU Trend]])^11</f>
        <v>2672.7130119782378</v>
      </c>
      <c r="R1727" s="55">
        <f>SUM(Table1[[#This Row],[Oct]:[September]])</f>
        <v>9189.495541923834</v>
      </c>
      <c r="S1727" s="55">
        <f>Table1[[#This Row],[On-Hand Stock ($)]]*Table1[[#This Row],[APU Trend]]</f>
        <v>433.76820966485576</v>
      </c>
      <c r="T1727" s="87">
        <v>0.4</v>
      </c>
      <c r="U1727" s="87" t="b">
        <f>IF(AND(Table1[[#This Row],[INVENTROY SIZING]]&lt;0,Table1[[#This Row],[Lead Time (days)]]&lt;30),TRUE,FALSE)</f>
        <v>0</v>
      </c>
      <c r="V1727" s="28">
        <v>0.85</v>
      </c>
      <c r="W1727" s="28">
        <f>1.65+SQRT((30)*Table1[[#This Row],[Demand variability (COV)]])+(V1727*Table1[[#This Row],[APU
(units)]])^2</f>
        <v>3156.2491812807643</v>
      </c>
      <c r="X1727" s="28">
        <f>(Table1[[#This Row],[INVENTORY IN UNITS ON HAND]]-W1727)*Table1[[#This Row],[Std. Price ($)]]</f>
        <v>-24362.02103137608</v>
      </c>
      <c r="Y1727" s="28">
        <v>1.82</v>
      </c>
      <c r="Z1727" s="28">
        <v>23</v>
      </c>
    </row>
    <row r="1728" spans="1:26" x14ac:dyDescent="0.15">
      <c r="A1728" s="31">
        <v>74532.160000631469</v>
      </c>
      <c r="B1728" s="32">
        <v>6.1145810000000003</v>
      </c>
      <c r="C1728" s="32">
        <v>829.41797128510564</v>
      </c>
      <c r="D1728" s="32">
        <f>C1728/Table1[[#This Row],[Std. Price ($)]]</f>
        <v>135.64592100179973</v>
      </c>
      <c r="E1728" s="28">
        <v>340</v>
      </c>
      <c r="F1728" s="28">
        <f>Table1[[#This Row],[APU
(units)]]*(1+Table1[[#This Row],[APU Trend]])^0</f>
        <v>340</v>
      </c>
      <c r="G1728" s="28">
        <f>Table1[[#This Row],[APU
(units)]]*(1+Table1[[#This Row],[APU Trend]])^1</f>
        <v>204</v>
      </c>
      <c r="H1728" s="28">
        <f>Table1[[#This Row],[APU
(units)]]*(1+Table1[[#This Row],[APU Trend]])^2</f>
        <v>122.39999999999999</v>
      </c>
      <c r="I1728" s="55">
        <f>Table1[[#This Row],[APU
(units)]]*(1+Table1[[#This Row],[APU Trend]])^3</f>
        <v>73.44</v>
      </c>
      <c r="J1728" s="55">
        <f>Table1[[#This Row],[APU
(units)]]*(1+Table1[[#This Row],[APU Trend]])^4</f>
        <v>44.064</v>
      </c>
      <c r="K1728" s="55">
        <f>Table1[[#This Row],[APU
(units)]]*(1+Table1[[#This Row],[APU Trend]])^5</f>
        <v>26.438399999999998</v>
      </c>
      <c r="L1728" s="55">
        <f>Table1[[#This Row],[APU
(units)]]*(1+Table1[[#This Row],[APU Trend]])^6</f>
        <v>15.863039999999998</v>
      </c>
      <c r="M1728" s="55">
        <f>Table1[[#This Row],[APU
(units)]]*(1+Table1[[#This Row],[APU Trend]])^7</f>
        <v>9.5178239999999992</v>
      </c>
      <c r="N1728" s="55">
        <f>Table1[[#This Row],[APU
(units)]]*(1+Table1[[#This Row],[APU Trend]])^8</f>
        <v>5.7106943999999995</v>
      </c>
      <c r="O1728" s="55">
        <f>Table1[[#This Row],[APU
(units)]]*(1+Table1[[#This Row],[APU Trend]])^9</f>
        <v>3.4264166399999998</v>
      </c>
      <c r="P1728" s="55">
        <f>Table1[[#This Row],[APU
(units)]]*(1+Table1[[#This Row],[APU Trend]])^10</f>
        <v>2.0558499839999995</v>
      </c>
      <c r="Q1728" s="55">
        <f>Table1[[#This Row],[APU
(units)]]*(1+Table1[[#This Row],[APU Trend]])^11</f>
        <v>1.2335099903999998</v>
      </c>
      <c r="R1728" s="55">
        <f>SUM(Table1[[#This Row],[Oct]:[September]])</f>
        <v>848.14973501439977</v>
      </c>
      <c r="S1728" s="55">
        <f>Table1[[#This Row],[On-Hand Stock ($)]]*Table1[[#This Row],[APU Trend]]</f>
        <v>-331.76718851404229</v>
      </c>
      <c r="T1728" s="87">
        <v>-0.4</v>
      </c>
      <c r="U1728" s="87" t="b">
        <f>IF(AND(Table1[[#This Row],[INVENTROY SIZING]]&lt;0,Table1[[#This Row],[Lead Time (days)]]&lt;30),TRUE,FALSE)</f>
        <v>1</v>
      </c>
      <c r="V1728" s="28">
        <v>0.85</v>
      </c>
      <c r="W1728" s="28">
        <f>1.65+SQRT((30)*Table1[[#This Row],[Demand variability (COV)]])+(V1728*Table1[[#This Row],[APU
(units)]])^2</f>
        <v>83525.38861278753</v>
      </c>
      <c r="X1728" s="28">
        <f>(Table1[[#This Row],[INVENTORY IN UNITS ON HAND]]-W1728)*Table1[[#This Row],[Std. Price ($)]]</f>
        <v>-509893.33625808195</v>
      </c>
      <c r="Y1728" s="28">
        <v>0.25</v>
      </c>
      <c r="Z1728" s="28">
        <v>19</v>
      </c>
    </row>
    <row r="1729" spans="1:26" x14ac:dyDescent="0.15">
      <c r="A1729" s="31">
        <v>1304.3620173839088</v>
      </c>
      <c r="B1729" s="32">
        <v>30.607951000000003</v>
      </c>
      <c r="C1729" s="32">
        <v>6197.2929601360065</v>
      </c>
      <c r="D1729" s="32">
        <f>C1729/Table1[[#This Row],[Std. Price ($)]]</f>
        <v>202.47330375483173</v>
      </c>
      <c r="E1729" s="28">
        <v>122</v>
      </c>
      <c r="F1729" s="28">
        <f>Table1[[#This Row],[APU
(units)]]*(1+Table1[[#This Row],[APU Trend]])^0</f>
        <v>122</v>
      </c>
      <c r="G1729" s="28">
        <f>Table1[[#This Row],[APU
(units)]]*(1+Table1[[#This Row],[APU Trend]])^1</f>
        <v>48.800000000000004</v>
      </c>
      <c r="H1729" s="28">
        <f>Table1[[#This Row],[APU
(units)]]*(1+Table1[[#This Row],[APU Trend]])^2</f>
        <v>19.520000000000003</v>
      </c>
      <c r="I1729" s="55">
        <f>Table1[[#This Row],[APU
(units)]]*(1+Table1[[#This Row],[APU Trend]])^3</f>
        <v>7.8080000000000016</v>
      </c>
      <c r="J1729" s="55">
        <f>Table1[[#This Row],[APU
(units)]]*(1+Table1[[#This Row],[APU Trend]])^4</f>
        <v>3.1232000000000015</v>
      </c>
      <c r="K1729" s="55">
        <f>Table1[[#This Row],[APU
(units)]]*(1+Table1[[#This Row],[APU Trend]])^5</f>
        <v>1.2492800000000008</v>
      </c>
      <c r="L1729" s="55">
        <f>Table1[[#This Row],[APU
(units)]]*(1+Table1[[#This Row],[APU Trend]])^6</f>
        <v>0.49971200000000027</v>
      </c>
      <c r="M1729" s="55">
        <f>Table1[[#This Row],[APU
(units)]]*(1+Table1[[#This Row],[APU Trend]])^7</f>
        <v>0.19988480000000014</v>
      </c>
      <c r="N1729" s="55">
        <f>Table1[[#This Row],[APU
(units)]]*(1+Table1[[#This Row],[APU Trend]])^8</f>
        <v>7.9953920000000067E-2</v>
      </c>
      <c r="O1729" s="55">
        <f>Table1[[#This Row],[APU
(units)]]*(1+Table1[[#This Row],[APU Trend]])^9</f>
        <v>3.198156800000003E-2</v>
      </c>
      <c r="P1729" s="55">
        <f>Table1[[#This Row],[APU
(units)]]*(1+Table1[[#This Row],[APU Trend]])^10</f>
        <v>1.2792627200000014E-2</v>
      </c>
      <c r="Q1729" s="55">
        <f>Table1[[#This Row],[APU
(units)]]*(1+Table1[[#This Row],[APU Trend]])^11</f>
        <v>5.1170508800000057E-3</v>
      </c>
      <c r="R1729" s="55">
        <f>SUM(Table1[[#This Row],[Oct]:[September]])</f>
        <v>203.32992196608001</v>
      </c>
      <c r="S1729" s="55">
        <f>Table1[[#This Row],[On-Hand Stock ($)]]*Table1[[#This Row],[APU Trend]]</f>
        <v>-3718.3757760816038</v>
      </c>
      <c r="T1729" s="87">
        <v>-0.6</v>
      </c>
      <c r="U1729" s="87" t="b">
        <f>IF(AND(Table1[[#This Row],[INVENTROY SIZING]]&lt;0,Table1[[#This Row],[Lead Time (days)]]&lt;30),TRUE,FALSE)</f>
        <v>0</v>
      </c>
      <c r="V1729" s="28">
        <v>1</v>
      </c>
      <c r="W1729" s="28">
        <f>1.65+SQRT((30)*Table1[[#This Row],[Demand variability (COV)]])+(V1729*Table1[[#This Row],[APU
(units)]])^2</f>
        <v>14890.988539126016</v>
      </c>
      <c r="X1729" s="28">
        <f>(Table1[[#This Row],[INVENTORY IN UNITS ON HAND]]-W1729)*Table1[[#This Row],[Std. Price ($)]]</f>
        <v>-449585.35458699468</v>
      </c>
      <c r="Y1729" s="28">
        <v>0.95</v>
      </c>
      <c r="Z1729" s="28">
        <v>44</v>
      </c>
    </row>
    <row r="1730" spans="1:26" x14ac:dyDescent="0.15">
      <c r="A1730" s="31">
        <v>50262.884904528604</v>
      </c>
      <c r="B1730" s="32">
        <v>17.385038000000002</v>
      </c>
      <c r="C1730" s="32">
        <v>1491.8632465552203</v>
      </c>
      <c r="D1730" s="32">
        <f>C1730/Table1[[#This Row],[Std. Price ($)]]</f>
        <v>85.813056408344934</v>
      </c>
      <c r="E1730" s="28">
        <v>186</v>
      </c>
      <c r="F1730" s="28">
        <f>Table1[[#This Row],[APU
(units)]]*(1+Table1[[#This Row],[APU Trend]])^0</f>
        <v>186</v>
      </c>
      <c r="G1730" s="28">
        <f>Table1[[#This Row],[APU
(units)]]*(1+Table1[[#This Row],[APU Trend]])^1</f>
        <v>409.20000000000005</v>
      </c>
      <c r="H1730" s="28">
        <f>Table1[[#This Row],[APU
(units)]]*(1+Table1[[#This Row],[APU Trend]])^2</f>
        <v>900.24000000000012</v>
      </c>
      <c r="I1730" s="55">
        <f>Table1[[#This Row],[APU
(units)]]*(1+Table1[[#This Row],[APU Trend]])^3</f>
        <v>1980.5280000000007</v>
      </c>
      <c r="J1730" s="55">
        <f>Table1[[#This Row],[APU
(units)]]*(1+Table1[[#This Row],[APU Trend]])^4</f>
        <v>4357.1616000000013</v>
      </c>
      <c r="K1730" s="55">
        <f>Table1[[#This Row],[APU
(units)]]*(1+Table1[[#This Row],[APU Trend]])^5</f>
        <v>9585.7555200000024</v>
      </c>
      <c r="L1730" s="55">
        <f>Table1[[#This Row],[APU
(units)]]*(1+Table1[[#This Row],[APU Trend]])^6</f>
        <v>21088.662144000009</v>
      </c>
      <c r="M1730" s="55">
        <f>Table1[[#This Row],[APU
(units)]]*(1+Table1[[#This Row],[APU Trend]])^7</f>
        <v>46395.056716800027</v>
      </c>
      <c r="N1730" s="55">
        <f>Table1[[#This Row],[APU
(units)]]*(1+Table1[[#This Row],[APU Trend]])^8</f>
        <v>102069.12477696006</v>
      </c>
      <c r="O1730" s="55">
        <f>Table1[[#This Row],[APU
(units)]]*(1+Table1[[#This Row],[APU Trend]])^9</f>
        <v>224552.07450931214</v>
      </c>
      <c r="P1730" s="55">
        <f>Table1[[#This Row],[APU
(units)]]*(1+Table1[[#This Row],[APU Trend]])^10</f>
        <v>494014.56392048678</v>
      </c>
      <c r="Q1730" s="55">
        <f>Table1[[#This Row],[APU
(units)]]*(1+Table1[[#This Row],[APU Trend]])^11</f>
        <v>1086832.0406250709</v>
      </c>
      <c r="R1730" s="55">
        <f>SUM(Table1[[#This Row],[Oct]:[September]])</f>
        <v>1992370.4078126298</v>
      </c>
      <c r="S1730" s="55">
        <f>Table1[[#This Row],[On-Hand Stock ($)]]*Table1[[#This Row],[APU Trend]]</f>
        <v>1790.2358958662642</v>
      </c>
      <c r="T1730" s="87">
        <v>1.2</v>
      </c>
      <c r="U1730" s="87" t="b">
        <f>IF(AND(Table1[[#This Row],[INVENTROY SIZING]]&lt;0,Table1[[#This Row],[Lead Time (days)]]&lt;30),TRUE,FALSE)</f>
        <v>0</v>
      </c>
      <c r="V1730" s="28">
        <v>1</v>
      </c>
      <c r="W1730" s="28">
        <f>1.65+SQRT((30)*Table1[[#This Row],[Demand variability (COV)]])+(V1730*Table1[[#This Row],[APU
(units)]])^2</f>
        <v>34601.241656999213</v>
      </c>
      <c r="X1730" s="28">
        <f>(Table1[[#This Row],[INVENTORY IN UNITS ON HAND]]-W1730)*Table1[[#This Row],[Std. Price ($)]]</f>
        <v>-600052.03780755901</v>
      </c>
      <c r="Y1730" s="28">
        <v>0.43</v>
      </c>
      <c r="Z1730" s="28">
        <v>30</v>
      </c>
    </row>
    <row r="1731" spans="1:26" x14ac:dyDescent="0.15">
      <c r="A1731" s="31">
        <v>40165.758088518014</v>
      </c>
      <c r="B1731" s="32">
        <v>9.1660250000000012</v>
      </c>
      <c r="C1731" s="32">
        <v>6408.8759218293599</v>
      </c>
      <c r="D1731" s="32">
        <f>C1731/Table1[[#This Row],[Std. Price ($)]]</f>
        <v>699.19904449631758</v>
      </c>
      <c r="E1731" s="28">
        <v>196</v>
      </c>
      <c r="F1731" s="28">
        <f>Table1[[#This Row],[APU
(units)]]*(1+Table1[[#This Row],[APU Trend]])^0</f>
        <v>196</v>
      </c>
      <c r="G1731" s="28">
        <f>Table1[[#This Row],[APU
(units)]]*(1+Table1[[#This Row],[APU Trend]])^1</f>
        <v>117.6</v>
      </c>
      <c r="H1731" s="28">
        <f>Table1[[#This Row],[APU
(units)]]*(1+Table1[[#This Row],[APU Trend]])^2</f>
        <v>70.56</v>
      </c>
      <c r="I1731" s="55">
        <f>Table1[[#This Row],[APU
(units)]]*(1+Table1[[#This Row],[APU Trend]])^3</f>
        <v>42.335999999999999</v>
      </c>
      <c r="J1731" s="55">
        <f>Table1[[#This Row],[APU
(units)]]*(1+Table1[[#This Row],[APU Trend]])^4</f>
        <v>25.401599999999998</v>
      </c>
      <c r="K1731" s="55">
        <f>Table1[[#This Row],[APU
(units)]]*(1+Table1[[#This Row],[APU Trend]])^5</f>
        <v>15.240959999999999</v>
      </c>
      <c r="L1731" s="55">
        <f>Table1[[#This Row],[APU
(units)]]*(1+Table1[[#This Row],[APU Trend]])^6</f>
        <v>9.1445759999999989</v>
      </c>
      <c r="M1731" s="55">
        <f>Table1[[#This Row],[APU
(units)]]*(1+Table1[[#This Row],[APU Trend]])^7</f>
        <v>5.486745599999999</v>
      </c>
      <c r="N1731" s="55">
        <f>Table1[[#This Row],[APU
(units)]]*(1+Table1[[#This Row],[APU Trend]])^8</f>
        <v>3.2920473599999993</v>
      </c>
      <c r="O1731" s="55">
        <f>Table1[[#This Row],[APU
(units)]]*(1+Table1[[#This Row],[APU Trend]])^9</f>
        <v>1.9752284159999998</v>
      </c>
      <c r="P1731" s="55">
        <f>Table1[[#This Row],[APU
(units)]]*(1+Table1[[#This Row],[APU Trend]])^10</f>
        <v>1.1851370495999998</v>
      </c>
      <c r="Q1731" s="55">
        <f>Table1[[#This Row],[APU
(units)]]*(1+Table1[[#This Row],[APU Trend]])^11</f>
        <v>0.71108222975999991</v>
      </c>
      <c r="R1731" s="55">
        <f>SUM(Table1[[#This Row],[Oct]:[September]])</f>
        <v>488.93337665535995</v>
      </c>
      <c r="S1731" s="55">
        <f>Table1[[#This Row],[On-Hand Stock ($)]]*Table1[[#This Row],[APU Trend]]</f>
        <v>-2563.5503687317441</v>
      </c>
      <c r="T1731" s="87">
        <v>-0.4</v>
      </c>
      <c r="U1731" s="87" t="b">
        <f>IF(AND(Table1[[#This Row],[INVENTROY SIZING]]&lt;0,Table1[[#This Row],[Lead Time (days)]]&lt;30),TRUE,FALSE)</f>
        <v>0</v>
      </c>
      <c r="V1731" s="28">
        <v>0.85</v>
      </c>
      <c r="W1731" s="28">
        <f>1.65+SQRT((30)*Table1[[#This Row],[Demand variability (COV)]])+(V1731*Table1[[#This Row],[APU
(units)]])^2</f>
        <v>27762.954562646537</v>
      </c>
      <c r="X1731" s="28">
        <f>(Table1[[#This Row],[INVENTORY IN UNITS ON HAND]]-W1731)*Table1[[#This Row],[Std. Price ($)]]</f>
        <v>-248067.05967325289</v>
      </c>
      <c r="Y1731" s="28">
        <v>1.1000000000000001</v>
      </c>
      <c r="Z1731" s="28">
        <v>76</v>
      </c>
    </row>
    <row r="1732" spans="1:26" x14ac:dyDescent="0.15">
      <c r="A1732" s="31">
        <v>76253.80621051394</v>
      </c>
      <c r="B1732" s="32">
        <v>13.637723000000001</v>
      </c>
      <c r="C1732" s="32">
        <v>426.84604154720739</v>
      </c>
      <c r="D1732" s="32">
        <f>C1732/Table1[[#This Row],[Std. Price ($)]]</f>
        <v>31.298922961494917</v>
      </c>
      <c r="E1732" s="28">
        <v>178</v>
      </c>
      <c r="F1732" s="28">
        <f>Table1[[#This Row],[APU
(units)]]*(1+Table1[[#This Row],[APU Trend]])^0</f>
        <v>178</v>
      </c>
      <c r="G1732" s="28">
        <f>Table1[[#This Row],[APU
(units)]]*(1+Table1[[#This Row],[APU Trend]])^1</f>
        <v>106.8</v>
      </c>
      <c r="H1732" s="28">
        <f>Table1[[#This Row],[APU
(units)]]*(1+Table1[[#This Row],[APU Trend]])^2</f>
        <v>64.08</v>
      </c>
      <c r="I1732" s="55">
        <f>Table1[[#This Row],[APU
(units)]]*(1+Table1[[#This Row],[APU Trend]])^3</f>
        <v>38.448</v>
      </c>
      <c r="J1732" s="55">
        <f>Table1[[#This Row],[APU
(units)]]*(1+Table1[[#This Row],[APU Trend]])^4</f>
        <v>23.0688</v>
      </c>
      <c r="K1732" s="55">
        <f>Table1[[#This Row],[APU
(units)]]*(1+Table1[[#This Row],[APU Trend]])^5</f>
        <v>13.841279999999999</v>
      </c>
      <c r="L1732" s="55">
        <f>Table1[[#This Row],[APU
(units)]]*(1+Table1[[#This Row],[APU Trend]])^6</f>
        <v>8.3047679999999993</v>
      </c>
      <c r="M1732" s="55">
        <f>Table1[[#This Row],[APU
(units)]]*(1+Table1[[#This Row],[APU Trend]])^7</f>
        <v>4.9828607999999992</v>
      </c>
      <c r="N1732" s="55">
        <f>Table1[[#This Row],[APU
(units)]]*(1+Table1[[#This Row],[APU Trend]])^8</f>
        <v>2.9897164799999993</v>
      </c>
      <c r="O1732" s="55">
        <f>Table1[[#This Row],[APU
(units)]]*(1+Table1[[#This Row],[APU Trend]])^9</f>
        <v>1.7938298879999999</v>
      </c>
      <c r="P1732" s="55">
        <f>Table1[[#This Row],[APU
(units)]]*(1+Table1[[#This Row],[APU Trend]])^10</f>
        <v>1.0762979327999997</v>
      </c>
      <c r="Q1732" s="55">
        <f>Table1[[#This Row],[APU
(units)]]*(1+Table1[[#This Row],[APU Trend]])^11</f>
        <v>0.64577875967999987</v>
      </c>
      <c r="R1732" s="55">
        <f>SUM(Table1[[#This Row],[Oct]:[September]])</f>
        <v>444.03133186048007</v>
      </c>
      <c r="S1732" s="55">
        <f>Table1[[#This Row],[On-Hand Stock ($)]]*Table1[[#This Row],[APU Trend]]</f>
        <v>-170.73841661888298</v>
      </c>
      <c r="T1732" s="87">
        <v>-0.4</v>
      </c>
      <c r="U1732" s="87" t="b">
        <f>IF(AND(Table1[[#This Row],[INVENTROY SIZING]]&lt;0,Table1[[#This Row],[Lead Time (days)]]&lt;30),TRUE,FALSE)</f>
        <v>1</v>
      </c>
      <c r="V1732" s="28">
        <v>0.7</v>
      </c>
      <c r="W1732" s="28">
        <f>1.65+SQRT((30)*Table1[[#This Row],[Demand variability (COV)]])+(V1732*Table1[[#This Row],[APU
(units)]])^2</f>
        <v>15529.000890230018</v>
      </c>
      <c r="X1732" s="28">
        <f>(Table1[[#This Row],[INVENTORY IN UNITS ON HAND]]-W1732)*Table1[[#This Row],[Std. Price ($)]]</f>
        <v>-211353.3665661632</v>
      </c>
      <c r="Y1732" s="28">
        <v>0.16</v>
      </c>
      <c r="Z1732" s="28">
        <v>11</v>
      </c>
    </row>
    <row r="1733" spans="1:26" x14ac:dyDescent="0.15">
      <c r="A1733" s="31">
        <v>11288.298368325068</v>
      </c>
      <c r="B1733" s="32">
        <v>12.194083000000001</v>
      </c>
      <c r="C1733" s="32">
        <v>2742.0151513657729</v>
      </c>
      <c r="D1733" s="32">
        <f>C1733/Table1[[#This Row],[Std. Price ($)]]</f>
        <v>224.86439950964518</v>
      </c>
      <c r="E1733" s="28">
        <v>106</v>
      </c>
      <c r="F1733" s="28">
        <f>Table1[[#This Row],[APU
(units)]]*(1+Table1[[#This Row],[APU Trend]])^0</f>
        <v>106</v>
      </c>
      <c r="G1733" s="28">
        <f>Table1[[#This Row],[APU
(units)]]*(1+Table1[[#This Row],[APU Trend]])^1</f>
        <v>233.20000000000002</v>
      </c>
      <c r="H1733" s="28">
        <f>Table1[[#This Row],[APU
(units)]]*(1+Table1[[#This Row],[APU Trend]])^2</f>
        <v>513.04000000000008</v>
      </c>
      <c r="I1733" s="55">
        <f>Table1[[#This Row],[APU
(units)]]*(1+Table1[[#This Row],[APU Trend]])^3</f>
        <v>1128.6880000000003</v>
      </c>
      <c r="J1733" s="55">
        <f>Table1[[#This Row],[APU
(units)]]*(1+Table1[[#This Row],[APU Trend]])^4</f>
        <v>2483.1136000000006</v>
      </c>
      <c r="K1733" s="55">
        <f>Table1[[#This Row],[APU
(units)]]*(1+Table1[[#This Row],[APU Trend]])^5</f>
        <v>5462.8499200000015</v>
      </c>
      <c r="L1733" s="55">
        <f>Table1[[#This Row],[APU
(units)]]*(1+Table1[[#This Row],[APU Trend]])^6</f>
        <v>12018.269824000006</v>
      </c>
      <c r="M1733" s="55">
        <f>Table1[[#This Row],[APU
(units)]]*(1+Table1[[#This Row],[APU Trend]])^7</f>
        <v>26440.193612800016</v>
      </c>
      <c r="N1733" s="55">
        <f>Table1[[#This Row],[APU
(units)]]*(1+Table1[[#This Row],[APU Trend]])^8</f>
        <v>58168.425948160031</v>
      </c>
      <c r="O1733" s="55">
        <f>Table1[[#This Row],[APU
(units)]]*(1+Table1[[#This Row],[APU Trend]])^9</f>
        <v>127970.53708595208</v>
      </c>
      <c r="P1733" s="55">
        <f>Table1[[#This Row],[APU
(units)]]*(1+Table1[[#This Row],[APU Trend]])^10</f>
        <v>281535.18158909463</v>
      </c>
      <c r="Q1733" s="55">
        <f>Table1[[#This Row],[APU
(units)]]*(1+Table1[[#This Row],[APU Trend]])^11</f>
        <v>619377.39949600818</v>
      </c>
      <c r="R1733" s="55">
        <f>SUM(Table1[[#This Row],[Oct]:[September]])</f>
        <v>1135436.899076015</v>
      </c>
      <c r="S1733" s="55">
        <f>Table1[[#This Row],[On-Hand Stock ($)]]*Table1[[#This Row],[APU Trend]]</f>
        <v>3290.4181816389273</v>
      </c>
      <c r="T1733" s="87">
        <v>1.2</v>
      </c>
      <c r="U1733" s="87" t="b">
        <f>IF(AND(Table1[[#This Row],[INVENTROY SIZING]]&lt;0,Table1[[#This Row],[Lead Time (days)]]&lt;30),TRUE,FALSE)</f>
        <v>0</v>
      </c>
      <c r="V1733" s="28">
        <v>1</v>
      </c>
      <c r="W1733" s="28">
        <f>1.65+SQRT((30)*Table1[[#This Row],[Demand variability (COV)]])+(V1733*Table1[[#This Row],[APU
(units)]])^2</f>
        <v>11244.153845016604</v>
      </c>
      <c r="X1733" s="28">
        <f>(Table1[[#This Row],[INVENTORY IN UNITS ON HAND]]-W1733)*Table1[[#This Row],[Std. Price ($)]]</f>
        <v>-134370.13009953586</v>
      </c>
      <c r="Y1733" s="28">
        <v>1.41</v>
      </c>
      <c r="Z1733" s="28">
        <v>37</v>
      </c>
    </row>
    <row r="1734" spans="1:26" x14ac:dyDescent="0.15">
      <c r="A1734" s="31">
        <v>13539.16640626096</v>
      </c>
      <c r="B1734" s="32">
        <v>86.866142000000011</v>
      </c>
      <c r="C1734" s="32">
        <v>9081.3117528915336</v>
      </c>
      <c r="D1734" s="32">
        <f>C1734/Table1[[#This Row],[Std. Price ($)]]</f>
        <v>104.54374447631774</v>
      </c>
      <c r="E1734" s="28">
        <v>204</v>
      </c>
      <c r="F1734" s="28">
        <f>Table1[[#This Row],[APU
(units)]]*(1+Table1[[#This Row],[APU Trend]])^0</f>
        <v>204</v>
      </c>
      <c r="G1734" s="28">
        <f>Table1[[#This Row],[APU
(units)]]*(1+Table1[[#This Row],[APU Trend]])^1</f>
        <v>306</v>
      </c>
      <c r="H1734" s="28">
        <f>Table1[[#This Row],[APU
(units)]]*(1+Table1[[#This Row],[APU Trend]])^2</f>
        <v>459</v>
      </c>
      <c r="I1734" s="55">
        <f>Table1[[#This Row],[APU
(units)]]*(1+Table1[[#This Row],[APU Trend]])^3</f>
        <v>688.5</v>
      </c>
      <c r="J1734" s="55">
        <f>Table1[[#This Row],[APU
(units)]]*(1+Table1[[#This Row],[APU Trend]])^4</f>
        <v>1032.75</v>
      </c>
      <c r="K1734" s="55">
        <f>Table1[[#This Row],[APU
(units)]]*(1+Table1[[#This Row],[APU Trend]])^5</f>
        <v>1549.125</v>
      </c>
      <c r="L1734" s="55">
        <f>Table1[[#This Row],[APU
(units)]]*(1+Table1[[#This Row],[APU Trend]])^6</f>
        <v>2323.6875</v>
      </c>
      <c r="M1734" s="55">
        <f>Table1[[#This Row],[APU
(units)]]*(1+Table1[[#This Row],[APU Trend]])^7</f>
        <v>3485.53125</v>
      </c>
      <c r="N1734" s="55">
        <f>Table1[[#This Row],[APU
(units)]]*(1+Table1[[#This Row],[APU Trend]])^8</f>
        <v>5228.296875</v>
      </c>
      <c r="O1734" s="55">
        <f>Table1[[#This Row],[APU
(units)]]*(1+Table1[[#This Row],[APU Trend]])^9</f>
        <v>7842.4453125</v>
      </c>
      <c r="P1734" s="55">
        <f>Table1[[#This Row],[APU
(units)]]*(1+Table1[[#This Row],[APU Trend]])^10</f>
        <v>11763.66796875</v>
      </c>
      <c r="Q1734" s="55">
        <f>Table1[[#This Row],[APU
(units)]]*(1+Table1[[#This Row],[APU Trend]])^11</f>
        <v>17645.501953125</v>
      </c>
      <c r="R1734" s="55">
        <f>SUM(Table1[[#This Row],[Oct]:[September]])</f>
        <v>52528.505859375</v>
      </c>
      <c r="S1734" s="55">
        <f>Table1[[#This Row],[On-Hand Stock ($)]]*Table1[[#This Row],[APU Trend]]</f>
        <v>4540.6558764457668</v>
      </c>
      <c r="T1734" s="87">
        <v>0.5</v>
      </c>
      <c r="U1734" s="87" t="b">
        <f>IF(AND(Table1[[#This Row],[INVENTROY SIZING]]&lt;0,Table1[[#This Row],[Lead Time (days)]]&lt;30),TRUE,FALSE)</f>
        <v>0</v>
      </c>
      <c r="V1734" s="28">
        <v>0.71</v>
      </c>
      <c r="W1734" s="28">
        <f>1.65+SQRT((30)*Table1[[#This Row],[Demand variability (COV)]])+(V1734*Table1[[#This Row],[APU
(units)]])^2</f>
        <v>20984.109657902536</v>
      </c>
      <c r="X1734" s="28">
        <f>(Table1[[#This Row],[INVENTORY IN UNITS ON HAND]]-W1734)*Table1[[#This Row],[Std. Price ($)]]</f>
        <v>-1813727.3375340416</v>
      </c>
      <c r="Y1734" s="28">
        <v>0.49</v>
      </c>
      <c r="Z1734" s="28">
        <v>23</v>
      </c>
    </row>
    <row r="1735" spans="1:26" x14ac:dyDescent="0.15">
      <c r="A1735" s="31">
        <v>57529.215522332364</v>
      </c>
      <c r="B1735" s="32">
        <v>30.993765000000003</v>
      </c>
      <c r="C1735" s="32">
        <v>1199.5252265910888</v>
      </c>
      <c r="D1735" s="32">
        <f>C1735/Table1[[#This Row],[Std. Price ($)]]</f>
        <v>38.702146273325894</v>
      </c>
      <c r="E1735" s="28">
        <v>196</v>
      </c>
      <c r="F1735" s="28">
        <f>Table1[[#This Row],[APU
(units)]]*(1+Table1[[#This Row],[APU Trend]])^0</f>
        <v>196</v>
      </c>
      <c r="G1735" s="28">
        <f>Table1[[#This Row],[APU
(units)]]*(1+Table1[[#This Row],[APU Trend]])^1</f>
        <v>274.39999999999998</v>
      </c>
      <c r="H1735" s="28">
        <f>Table1[[#This Row],[APU
(units)]]*(1+Table1[[#This Row],[APU Trend]])^2</f>
        <v>384.15999999999997</v>
      </c>
      <c r="I1735" s="55">
        <f>Table1[[#This Row],[APU
(units)]]*(1+Table1[[#This Row],[APU Trend]])^3</f>
        <v>537.82399999999984</v>
      </c>
      <c r="J1735" s="55">
        <f>Table1[[#This Row],[APU
(units)]]*(1+Table1[[#This Row],[APU Trend]])^4</f>
        <v>752.95359999999971</v>
      </c>
      <c r="K1735" s="55">
        <f>Table1[[#This Row],[APU
(units)]]*(1+Table1[[#This Row],[APU Trend]])^5</f>
        <v>1054.1350399999997</v>
      </c>
      <c r="L1735" s="55">
        <f>Table1[[#This Row],[APU
(units)]]*(1+Table1[[#This Row],[APU Trend]])^6</f>
        <v>1475.7890559999994</v>
      </c>
      <c r="M1735" s="55">
        <f>Table1[[#This Row],[APU
(units)]]*(1+Table1[[#This Row],[APU Trend]])^7</f>
        <v>2066.1046783999986</v>
      </c>
      <c r="N1735" s="55">
        <f>Table1[[#This Row],[APU
(units)]]*(1+Table1[[#This Row],[APU Trend]])^8</f>
        <v>2892.546549759998</v>
      </c>
      <c r="O1735" s="55">
        <f>Table1[[#This Row],[APU
(units)]]*(1+Table1[[#This Row],[APU Trend]])^9</f>
        <v>4049.565169663997</v>
      </c>
      <c r="P1735" s="55">
        <f>Table1[[#This Row],[APU
(units)]]*(1+Table1[[#This Row],[APU Trend]])^10</f>
        <v>5669.3912375295959</v>
      </c>
      <c r="Q1735" s="55">
        <f>Table1[[#This Row],[APU
(units)]]*(1+Table1[[#This Row],[APU Trend]])^11</f>
        <v>7937.1477325414335</v>
      </c>
      <c r="R1735" s="55">
        <f>SUM(Table1[[#This Row],[Oct]:[September]])</f>
        <v>27290.017063895022</v>
      </c>
      <c r="S1735" s="55">
        <f>Table1[[#This Row],[On-Hand Stock ($)]]*Table1[[#This Row],[APU Trend]]</f>
        <v>479.81009063643552</v>
      </c>
      <c r="T1735" s="87">
        <v>0.4</v>
      </c>
      <c r="U1735" s="87" t="b">
        <f>IF(AND(Table1[[#This Row],[INVENTROY SIZING]]&lt;0,Table1[[#This Row],[Lead Time (days)]]&lt;30),TRUE,FALSE)</f>
        <v>0</v>
      </c>
      <c r="V1735" s="28">
        <v>0.73</v>
      </c>
      <c r="W1735" s="28">
        <f>1.65+SQRT((30)*Table1[[#This Row],[Demand variability (COV)]])+(V1735*Table1[[#This Row],[APU
(units)]])^2</f>
        <v>20477.043535583347</v>
      </c>
      <c r="X1735" s="28">
        <f>(Table1[[#This Row],[INVENTORY IN UNITS ON HAND]]-W1735)*Table1[[#This Row],[Std. Price ($)]]</f>
        <v>-633461.15001004841</v>
      </c>
      <c r="Y1735" s="28">
        <v>0.41</v>
      </c>
      <c r="Z1735" s="28">
        <v>12</v>
      </c>
    </row>
    <row r="1736" spans="1:26" x14ac:dyDescent="0.15">
      <c r="A1736" s="31">
        <v>79438.780587279762</v>
      </c>
      <c r="B1736" s="32">
        <v>7.66953</v>
      </c>
      <c r="C1736" s="32">
        <v>16193.061982330861</v>
      </c>
      <c r="D1736" s="32">
        <f>C1736/Table1[[#This Row],[Std. Price ($)]]</f>
        <v>2111.349976117293</v>
      </c>
      <c r="E1736" s="28">
        <v>138</v>
      </c>
      <c r="F1736" s="28">
        <f>Table1[[#This Row],[APU
(units)]]*(1+Table1[[#This Row],[APU Trend]])^0</f>
        <v>138</v>
      </c>
      <c r="G1736" s="28">
        <f>Table1[[#This Row],[APU
(units)]]*(1+Table1[[#This Row],[APU Trend]])^1</f>
        <v>303.60000000000002</v>
      </c>
      <c r="H1736" s="28">
        <f>Table1[[#This Row],[APU
(units)]]*(1+Table1[[#This Row],[APU Trend]])^2</f>
        <v>667.92000000000007</v>
      </c>
      <c r="I1736" s="55">
        <f>Table1[[#This Row],[APU
(units)]]*(1+Table1[[#This Row],[APU Trend]])^3</f>
        <v>1469.4240000000004</v>
      </c>
      <c r="J1736" s="55">
        <f>Table1[[#This Row],[APU
(units)]]*(1+Table1[[#This Row],[APU Trend]])^4</f>
        <v>3232.7328000000007</v>
      </c>
      <c r="K1736" s="55">
        <f>Table1[[#This Row],[APU
(units)]]*(1+Table1[[#This Row],[APU Trend]])^5</f>
        <v>7112.012160000002</v>
      </c>
      <c r="L1736" s="55">
        <f>Table1[[#This Row],[APU
(units)]]*(1+Table1[[#This Row],[APU Trend]])^6</f>
        <v>15646.426752000007</v>
      </c>
      <c r="M1736" s="55">
        <f>Table1[[#This Row],[APU
(units)]]*(1+Table1[[#This Row],[APU Trend]])^7</f>
        <v>34422.138854400022</v>
      </c>
      <c r="N1736" s="55">
        <f>Table1[[#This Row],[APU
(units)]]*(1+Table1[[#This Row],[APU Trend]])^8</f>
        <v>75728.705479680037</v>
      </c>
      <c r="O1736" s="55">
        <f>Table1[[#This Row],[APU
(units)]]*(1+Table1[[#This Row],[APU Trend]])^9</f>
        <v>166603.15205529612</v>
      </c>
      <c r="P1736" s="55">
        <f>Table1[[#This Row],[APU
(units)]]*(1+Table1[[#This Row],[APU Trend]])^10</f>
        <v>366526.93452165148</v>
      </c>
      <c r="Q1736" s="55">
        <f>Table1[[#This Row],[APU
(units)]]*(1+Table1[[#This Row],[APU Trend]])^11</f>
        <v>806359.2559476333</v>
      </c>
      <c r="R1736" s="55">
        <f>SUM(Table1[[#This Row],[Oct]:[September]])</f>
        <v>1478210.3025706611</v>
      </c>
      <c r="S1736" s="55">
        <f>Table1[[#This Row],[On-Hand Stock ($)]]*Table1[[#This Row],[APU Trend]]</f>
        <v>19431.674378797034</v>
      </c>
      <c r="T1736" s="87">
        <v>1.2</v>
      </c>
      <c r="U1736" s="87" t="b">
        <f>IF(AND(Table1[[#This Row],[INVENTROY SIZING]]&lt;0,Table1[[#This Row],[Lead Time (days)]]&lt;30),TRUE,FALSE)</f>
        <v>0</v>
      </c>
      <c r="V1736" s="28">
        <v>1</v>
      </c>
      <c r="W1736" s="28">
        <f>1.65+SQRT((30)*Table1[[#This Row],[Demand variability (COV)]])+(V1736*Table1[[#This Row],[APU
(units)]])^2</f>
        <v>19055.838228501561</v>
      </c>
      <c r="X1736" s="28">
        <f>(Table1[[#This Row],[INVENTORY IN UNITS ON HAND]]-W1736)*Table1[[#This Row],[Std. Price ($)]]</f>
        <v>-129956.26098630871</v>
      </c>
      <c r="Y1736" s="28">
        <v>3.46</v>
      </c>
      <c r="Z1736" s="28">
        <v>111</v>
      </c>
    </row>
    <row r="1737" spans="1:26" x14ac:dyDescent="0.15">
      <c r="A1737" s="31">
        <v>79164.042347455805</v>
      </c>
      <c r="B1737" s="32">
        <v>336.02109200000007</v>
      </c>
      <c r="C1737" s="32">
        <v>17301.243458715311</v>
      </c>
      <c r="D1737" s="32">
        <f>C1737/Table1[[#This Row],[Std. Price ($)]]</f>
        <v>51.488563874779942</v>
      </c>
      <c r="E1737" s="28">
        <v>82</v>
      </c>
      <c r="F1737" s="28">
        <f>Table1[[#This Row],[APU
(units)]]*(1+Table1[[#This Row],[APU Trend]])^0</f>
        <v>82</v>
      </c>
      <c r="G1737" s="28">
        <f>Table1[[#This Row],[APU
(units)]]*(1+Table1[[#This Row],[APU Trend]])^1</f>
        <v>114.8</v>
      </c>
      <c r="H1737" s="28">
        <f>Table1[[#This Row],[APU
(units)]]*(1+Table1[[#This Row],[APU Trend]])^2</f>
        <v>160.71999999999997</v>
      </c>
      <c r="I1737" s="55">
        <f>Table1[[#This Row],[APU
(units)]]*(1+Table1[[#This Row],[APU Trend]])^3</f>
        <v>225.00799999999995</v>
      </c>
      <c r="J1737" s="55">
        <f>Table1[[#This Row],[APU
(units)]]*(1+Table1[[#This Row],[APU Trend]])^4</f>
        <v>315.01119999999992</v>
      </c>
      <c r="K1737" s="55">
        <f>Table1[[#This Row],[APU
(units)]]*(1+Table1[[#This Row],[APU Trend]])^5</f>
        <v>441.01567999999986</v>
      </c>
      <c r="L1737" s="55">
        <f>Table1[[#This Row],[APU
(units)]]*(1+Table1[[#This Row],[APU Trend]])^6</f>
        <v>617.42195199999969</v>
      </c>
      <c r="M1737" s="55">
        <f>Table1[[#This Row],[APU
(units)]]*(1+Table1[[#This Row],[APU Trend]])^7</f>
        <v>864.39073279999945</v>
      </c>
      <c r="N1737" s="55">
        <f>Table1[[#This Row],[APU
(units)]]*(1+Table1[[#This Row],[APU Trend]])^8</f>
        <v>1210.1470259199994</v>
      </c>
      <c r="O1737" s="55">
        <f>Table1[[#This Row],[APU
(units)]]*(1+Table1[[#This Row],[APU Trend]])^9</f>
        <v>1694.2058362879989</v>
      </c>
      <c r="P1737" s="55">
        <f>Table1[[#This Row],[APU
(units)]]*(1+Table1[[#This Row],[APU Trend]])^10</f>
        <v>2371.8881708031981</v>
      </c>
      <c r="Q1737" s="55">
        <f>Table1[[#This Row],[APU
(units)]]*(1+Table1[[#This Row],[APU Trend]])^11</f>
        <v>3320.6434391244775</v>
      </c>
      <c r="R1737" s="55">
        <f>SUM(Table1[[#This Row],[Oct]:[September]])</f>
        <v>11417.252036935672</v>
      </c>
      <c r="S1737" s="55">
        <f>Table1[[#This Row],[On-Hand Stock ($)]]*Table1[[#This Row],[APU Trend]]</f>
        <v>6920.4973834861248</v>
      </c>
      <c r="T1737" s="87">
        <v>0.4</v>
      </c>
      <c r="U1737" s="87" t="b">
        <f>IF(AND(Table1[[#This Row],[INVENTROY SIZING]]&lt;0,Table1[[#This Row],[Lead Time (days)]]&lt;30),TRUE,FALSE)</f>
        <v>0</v>
      </c>
      <c r="V1737" s="28">
        <v>0.85</v>
      </c>
      <c r="W1737" s="28">
        <f>1.65+SQRT((30)*Table1[[#This Row],[Demand variability (COV)]])+(V1737*Table1[[#This Row],[APU
(units)]])^2</f>
        <v>4865.2445435778091</v>
      </c>
      <c r="X1737" s="28">
        <f>(Table1[[#This Row],[INVENTORY IN UNITS ON HAND]]-W1737)*Table1[[#This Row],[Std. Price ($)]]</f>
        <v>-1617523.5409213419</v>
      </c>
      <c r="Y1737" s="28">
        <v>1.01</v>
      </c>
      <c r="Z1737" s="28">
        <v>16</v>
      </c>
    </row>
    <row r="1738" spans="1:26" x14ac:dyDescent="0.15">
      <c r="A1738" s="31">
        <v>28528.719100825361</v>
      </c>
      <c r="B1738" s="32">
        <v>8.464500000000001</v>
      </c>
      <c r="C1738" s="32">
        <v>3435.296249944503</v>
      </c>
      <c r="D1738" s="32">
        <f>C1738/Table1[[#This Row],[Std. Price ($)]]</f>
        <v>405.84751018305894</v>
      </c>
      <c r="E1738" s="28">
        <v>138</v>
      </c>
      <c r="F1738" s="28">
        <f>Table1[[#This Row],[APU
(units)]]*(1+Table1[[#This Row],[APU Trend]])^0</f>
        <v>138</v>
      </c>
      <c r="G1738" s="28">
        <f>Table1[[#This Row],[APU
(units)]]*(1+Table1[[#This Row],[APU Trend]])^1</f>
        <v>82.8</v>
      </c>
      <c r="H1738" s="28">
        <f>Table1[[#This Row],[APU
(units)]]*(1+Table1[[#This Row],[APU Trend]])^2</f>
        <v>49.68</v>
      </c>
      <c r="I1738" s="55">
        <f>Table1[[#This Row],[APU
(units)]]*(1+Table1[[#This Row],[APU Trend]])^3</f>
        <v>29.808</v>
      </c>
      <c r="J1738" s="55">
        <f>Table1[[#This Row],[APU
(units)]]*(1+Table1[[#This Row],[APU Trend]])^4</f>
        <v>17.884799999999998</v>
      </c>
      <c r="K1738" s="55">
        <f>Table1[[#This Row],[APU
(units)]]*(1+Table1[[#This Row],[APU Trend]])^5</f>
        <v>10.730879999999999</v>
      </c>
      <c r="L1738" s="55">
        <f>Table1[[#This Row],[APU
(units)]]*(1+Table1[[#This Row],[APU Trend]])^6</f>
        <v>6.4385279999999998</v>
      </c>
      <c r="M1738" s="55">
        <f>Table1[[#This Row],[APU
(units)]]*(1+Table1[[#This Row],[APU Trend]])^7</f>
        <v>3.8631167999999998</v>
      </c>
      <c r="N1738" s="55">
        <f>Table1[[#This Row],[APU
(units)]]*(1+Table1[[#This Row],[APU Trend]])^8</f>
        <v>2.3178700799999996</v>
      </c>
      <c r="O1738" s="55">
        <f>Table1[[#This Row],[APU
(units)]]*(1+Table1[[#This Row],[APU Trend]])^9</f>
        <v>1.3907220479999998</v>
      </c>
      <c r="P1738" s="55">
        <f>Table1[[#This Row],[APU
(units)]]*(1+Table1[[#This Row],[APU Trend]])^10</f>
        <v>0.83443322879999993</v>
      </c>
      <c r="Q1738" s="55">
        <f>Table1[[#This Row],[APU
(units)]]*(1+Table1[[#This Row],[APU Trend]])^11</f>
        <v>0.50065993727999991</v>
      </c>
      <c r="R1738" s="55">
        <f>SUM(Table1[[#This Row],[Oct]:[September]])</f>
        <v>344.24901009407995</v>
      </c>
      <c r="S1738" s="55">
        <f>Table1[[#This Row],[On-Hand Stock ($)]]*Table1[[#This Row],[APU Trend]]</f>
        <v>-1374.1184999778013</v>
      </c>
      <c r="T1738" s="87">
        <v>-0.4</v>
      </c>
      <c r="U1738" s="87" t="b">
        <f>IF(AND(Table1[[#This Row],[INVENTROY SIZING]]&lt;0,Table1[[#This Row],[Lead Time (days)]]&lt;30),TRUE,FALSE)</f>
        <v>0</v>
      </c>
      <c r="V1738" s="28">
        <v>0.82</v>
      </c>
      <c r="W1738" s="28">
        <f>1.65+SQRT((30)*Table1[[#This Row],[Demand variability (COV)]])+(V1738*Table1[[#This Row],[APU
(units)]])^2</f>
        <v>12813.785420141556</v>
      </c>
      <c r="X1738" s="28">
        <f>(Table1[[#This Row],[INVENTORY IN UNITS ON HAND]]-W1738)*Table1[[#This Row],[Std. Price ($)]]</f>
        <v>-105026.99043884371</v>
      </c>
      <c r="Y1738" s="28">
        <v>1.61</v>
      </c>
      <c r="Z1738" s="28">
        <v>44</v>
      </c>
    </row>
    <row r="1739" spans="1:26" x14ac:dyDescent="0.15">
      <c r="A1739" s="31">
        <v>13235.041313258256</v>
      </c>
      <c r="B1739" s="32">
        <v>13.337489000000001</v>
      </c>
      <c r="C1739" s="32">
        <v>4054.1829947369238</v>
      </c>
      <c r="D1739" s="32">
        <f>C1739/Table1[[#This Row],[Std. Price ($)]]</f>
        <v>303.96898507184699</v>
      </c>
      <c r="E1739" s="28">
        <v>244</v>
      </c>
      <c r="F1739" s="28">
        <f>Table1[[#This Row],[APU
(units)]]*(1+Table1[[#This Row],[APU Trend]])^0</f>
        <v>244</v>
      </c>
      <c r="G1739" s="28">
        <f>Table1[[#This Row],[APU
(units)]]*(1+Table1[[#This Row],[APU Trend]])^1</f>
        <v>536.80000000000007</v>
      </c>
      <c r="H1739" s="28">
        <f>Table1[[#This Row],[APU
(units)]]*(1+Table1[[#This Row],[APU Trend]])^2</f>
        <v>1180.9600000000003</v>
      </c>
      <c r="I1739" s="55">
        <f>Table1[[#This Row],[APU
(units)]]*(1+Table1[[#This Row],[APU Trend]])^3</f>
        <v>2598.112000000001</v>
      </c>
      <c r="J1739" s="55">
        <f>Table1[[#This Row],[APU
(units)]]*(1+Table1[[#This Row],[APU Trend]])^4</f>
        <v>5715.8464000000013</v>
      </c>
      <c r="K1739" s="55">
        <f>Table1[[#This Row],[APU
(units)]]*(1+Table1[[#This Row],[APU Trend]])^5</f>
        <v>12574.862080000004</v>
      </c>
      <c r="L1739" s="55">
        <f>Table1[[#This Row],[APU
(units)]]*(1+Table1[[#This Row],[APU Trend]])^6</f>
        <v>27664.696576000013</v>
      </c>
      <c r="M1739" s="55">
        <f>Table1[[#This Row],[APU
(units)]]*(1+Table1[[#This Row],[APU Trend]])^7</f>
        <v>60862.332467200038</v>
      </c>
      <c r="N1739" s="55">
        <f>Table1[[#This Row],[APU
(units)]]*(1+Table1[[#This Row],[APU Trend]])^8</f>
        <v>133897.13142784007</v>
      </c>
      <c r="O1739" s="55">
        <f>Table1[[#This Row],[APU
(units)]]*(1+Table1[[#This Row],[APU Trend]])^9</f>
        <v>294573.68914124818</v>
      </c>
      <c r="P1739" s="55">
        <f>Table1[[#This Row],[APU
(units)]]*(1+Table1[[#This Row],[APU Trend]])^10</f>
        <v>648062.11611074605</v>
      </c>
      <c r="Q1739" s="55">
        <f>Table1[[#This Row],[APU
(units)]]*(1+Table1[[#This Row],[APU Trend]])^11</f>
        <v>1425736.6554436416</v>
      </c>
      <c r="R1739" s="55">
        <f>SUM(Table1[[#This Row],[Oct]:[September]])</f>
        <v>2613647.2016466763</v>
      </c>
      <c r="S1739" s="55">
        <f>Table1[[#This Row],[On-Hand Stock ($)]]*Table1[[#This Row],[APU Trend]]</f>
        <v>4865.0195936843083</v>
      </c>
      <c r="T1739" s="87">
        <v>1.2</v>
      </c>
      <c r="U1739" s="87" t="b">
        <f>IF(AND(Table1[[#This Row],[INVENTROY SIZING]]&lt;0,Table1[[#This Row],[Lead Time (days)]]&lt;30),TRUE,FALSE)</f>
        <v>0</v>
      </c>
      <c r="V1739" s="28">
        <v>1</v>
      </c>
      <c r="W1739" s="28">
        <f>1.65+SQRT((30)*Table1[[#This Row],[Demand variability (COV)]])+(V1739*Table1[[#This Row],[APU
(units)]])^2</f>
        <v>59542.099719092257</v>
      </c>
      <c r="X1739" s="28">
        <f>(Table1[[#This Row],[INVENTORY IN UNITS ON HAND]]-W1739)*Table1[[#This Row],[Std. Price ($)]]</f>
        <v>-790087.91704555915</v>
      </c>
      <c r="Y1739" s="28">
        <v>0.66</v>
      </c>
      <c r="Z1739" s="28">
        <v>44</v>
      </c>
    </row>
    <row r="1740" spans="1:26" x14ac:dyDescent="0.15">
      <c r="A1740" s="31">
        <v>62443.944656981745</v>
      </c>
      <c r="B1740" s="32">
        <v>14.029620000000001</v>
      </c>
      <c r="C1740" s="32">
        <v>7567.5581671580749</v>
      </c>
      <c r="D1740" s="32">
        <f>C1740/Table1[[#This Row],[Std. Price ($)]]</f>
        <v>539.39865564128422</v>
      </c>
      <c r="E1740" s="28">
        <v>244</v>
      </c>
      <c r="F1740" s="28">
        <f>Table1[[#This Row],[APU
(units)]]*(1+Table1[[#This Row],[APU Trend]])^0</f>
        <v>244</v>
      </c>
      <c r="G1740" s="28">
        <f>Table1[[#This Row],[APU
(units)]]*(1+Table1[[#This Row],[APU Trend]])^1</f>
        <v>536.80000000000007</v>
      </c>
      <c r="H1740" s="28">
        <f>Table1[[#This Row],[APU
(units)]]*(1+Table1[[#This Row],[APU Trend]])^2</f>
        <v>1180.9600000000003</v>
      </c>
      <c r="I1740" s="55">
        <f>Table1[[#This Row],[APU
(units)]]*(1+Table1[[#This Row],[APU Trend]])^3</f>
        <v>2598.112000000001</v>
      </c>
      <c r="J1740" s="55">
        <f>Table1[[#This Row],[APU
(units)]]*(1+Table1[[#This Row],[APU Trend]])^4</f>
        <v>5715.8464000000013</v>
      </c>
      <c r="K1740" s="55">
        <f>Table1[[#This Row],[APU
(units)]]*(1+Table1[[#This Row],[APU Trend]])^5</f>
        <v>12574.862080000004</v>
      </c>
      <c r="L1740" s="55">
        <f>Table1[[#This Row],[APU
(units)]]*(1+Table1[[#This Row],[APU Trend]])^6</f>
        <v>27664.696576000013</v>
      </c>
      <c r="M1740" s="55">
        <f>Table1[[#This Row],[APU
(units)]]*(1+Table1[[#This Row],[APU Trend]])^7</f>
        <v>60862.332467200038</v>
      </c>
      <c r="N1740" s="55">
        <f>Table1[[#This Row],[APU
(units)]]*(1+Table1[[#This Row],[APU Trend]])^8</f>
        <v>133897.13142784007</v>
      </c>
      <c r="O1740" s="55">
        <f>Table1[[#This Row],[APU
(units)]]*(1+Table1[[#This Row],[APU Trend]])^9</f>
        <v>294573.68914124818</v>
      </c>
      <c r="P1740" s="55">
        <f>Table1[[#This Row],[APU
(units)]]*(1+Table1[[#This Row],[APU Trend]])^10</f>
        <v>648062.11611074605</v>
      </c>
      <c r="Q1740" s="55">
        <f>Table1[[#This Row],[APU
(units)]]*(1+Table1[[#This Row],[APU Trend]])^11</f>
        <v>1425736.6554436416</v>
      </c>
      <c r="R1740" s="55">
        <f>SUM(Table1[[#This Row],[Oct]:[September]])</f>
        <v>2613647.2016466763</v>
      </c>
      <c r="S1740" s="55">
        <f>Table1[[#This Row],[On-Hand Stock ($)]]*Table1[[#This Row],[APU Trend]]</f>
        <v>9081.0698005896902</v>
      </c>
      <c r="T1740" s="87">
        <v>1.2</v>
      </c>
      <c r="U1740" s="87" t="b">
        <f>IF(AND(Table1[[#This Row],[INVENTROY SIZING]]&lt;0,Table1[[#This Row],[Lead Time (days)]]&lt;30),TRUE,FALSE)</f>
        <v>0</v>
      </c>
      <c r="V1740" s="28">
        <v>0.82</v>
      </c>
      <c r="W1740" s="28">
        <f>1.65+SQRT((30)*Table1[[#This Row],[Demand variability (COV)]])+(V1740*Table1[[#This Row],[APU
(units)]])^2</f>
        <v>40038.106119092248</v>
      </c>
      <c r="X1740" s="28">
        <f>(Table1[[#This Row],[INVENTORY IN UNITS ON HAND]]-W1740)*Table1[[#This Row],[Std. Price ($)]]</f>
        <v>-554151.85620338097</v>
      </c>
      <c r="Y1740" s="28">
        <v>0.66</v>
      </c>
      <c r="Z1740" s="28">
        <v>76</v>
      </c>
    </row>
    <row r="1741" spans="1:26" x14ac:dyDescent="0.15">
      <c r="A1741" s="31">
        <v>12783.549683621808</v>
      </c>
      <c r="B1741" s="32">
        <v>8.7685180000000003</v>
      </c>
      <c r="C1741" s="32">
        <v>2694.2592548385201</v>
      </c>
      <c r="D1741" s="32">
        <f>C1741/Table1[[#This Row],[Std. Price ($)]]</f>
        <v>307.26506518416454</v>
      </c>
      <c r="E1741" s="28">
        <v>244</v>
      </c>
      <c r="F1741" s="28">
        <f>Table1[[#This Row],[APU
(units)]]*(1+Table1[[#This Row],[APU Trend]])^0</f>
        <v>244</v>
      </c>
      <c r="G1741" s="28">
        <f>Table1[[#This Row],[APU
(units)]]*(1+Table1[[#This Row],[APU Trend]])^1</f>
        <v>292.8</v>
      </c>
      <c r="H1741" s="28">
        <f>Table1[[#This Row],[APU
(units)]]*(1+Table1[[#This Row],[APU Trend]])^2</f>
        <v>351.36</v>
      </c>
      <c r="I1741" s="55">
        <f>Table1[[#This Row],[APU
(units)]]*(1+Table1[[#This Row],[APU Trend]])^3</f>
        <v>421.63200000000001</v>
      </c>
      <c r="J1741" s="55">
        <f>Table1[[#This Row],[APU
(units)]]*(1+Table1[[#This Row],[APU Trend]])^4</f>
        <v>505.95839999999998</v>
      </c>
      <c r="K1741" s="55">
        <f>Table1[[#This Row],[APU
(units)]]*(1+Table1[[#This Row],[APU Trend]])^5</f>
        <v>607.15008</v>
      </c>
      <c r="L1741" s="55">
        <f>Table1[[#This Row],[APU
(units)]]*(1+Table1[[#This Row],[APU Trend]])^6</f>
        <v>728.58009599999991</v>
      </c>
      <c r="M1741" s="55">
        <f>Table1[[#This Row],[APU
(units)]]*(1+Table1[[#This Row],[APU Trend]])^7</f>
        <v>874.29611519999992</v>
      </c>
      <c r="N1741" s="55">
        <f>Table1[[#This Row],[APU
(units)]]*(1+Table1[[#This Row],[APU Trend]])^8</f>
        <v>1049.1553382399998</v>
      </c>
      <c r="O1741" s="55">
        <f>Table1[[#This Row],[APU
(units)]]*(1+Table1[[#This Row],[APU Trend]])^9</f>
        <v>1258.9864058879998</v>
      </c>
      <c r="P1741" s="55">
        <f>Table1[[#This Row],[APU
(units)]]*(1+Table1[[#This Row],[APU Trend]])^10</f>
        <v>1510.7836870655997</v>
      </c>
      <c r="Q1741" s="55">
        <f>Table1[[#This Row],[APU
(units)]]*(1+Table1[[#This Row],[APU Trend]])^11</f>
        <v>1812.9404244787197</v>
      </c>
      <c r="R1741" s="55">
        <f>SUM(Table1[[#This Row],[Oct]:[September]])</f>
        <v>9657.6425468723191</v>
      </c>
      <c r="S1741" s="55">
        <f>Table1[[#This Row],[On-Hand Stock ($)]]*Table1[[#This Row],[APU Trend]]</f>
        <v>538.85185096770408</v>
      </c>
      <c r="T1741" s="87">
        <v>0.2</v>
      </c>
      <c r="U1741" s="87" t="b">
        <f>IF(AND(Table1[[#This Row],[INVENTROY SIZING]]&lt;0,Table1[[#This Row],[Lead Time (days)]]&lt;30),TRUE,FALSE)</f>
        <v>0</v>
      </c>
      <c r="V1741" s="28">
        <v>0.83</v>
      </c>
      <c r="W1741" s="28">
        <f>1.65+SQRT((30)*Table1[[#This Row],[Demand variability (COV)]])+(V1741*Table1[[#This Row],[APU
(units)]])^2</f>
        <v>41020.450119092253</v>
      </c>
      <c r="X1741" s="28">
        <f>(Table1[[#This Row],[INVENTORY IN UNITS ON HAND]]-W1741)*Table1[[#This Row],[Std. Price ($)]]</f>
        <v>-356994.29598252405</v>
      </c>
      <c r="Y1741" s="28">
        <v>0.66</v>
      </c>
      <c r="Z1741" s="28">
        <v>41</v>
      </c>
    </row>
    <row r="1742" spans="1:26" x14ac:dyDescent="0.15">
      <c r="A1742" s="31">
        <v>71481.310664579636</v>
      </c>
      <c r="B1742" s="32">
        <v>6.5264650000000008</v>
      </c>
      <c r="C1742" s="32">
        <v>1143.9078616638103</v>
      </c>
      <c r="D1742" s="32">
        <f>C1742/Table1[[#This Row],[Std. Price ($)]]</f>
        <v>175.27219737849052</v>
      </c>
      <c r="E1742" s="28">
        <v>138</v>
      </c>
      <c r="F1742" s="28">
        <f>Table1[[#This Row],[APU
(units)]]*(1+Table1[[#This Row],[APU Trend]])^0</f>
        <v>138</v>
      </c>
      <c r="G1742" s="28">
        <f>Table1[[#This Row],[APU
(units)]]*(1+Table1[[#This Row],[APU Trend]])^1</f>
        <v>207</v>
      </c>
      <c r="H1742" s="28">
        <f>Table1[[#This Row],[APU
(units)]]*(1+Table1[[#This Row],[APU Trend]])^2</f>
        <v>310.5</v>
      </c>
      <c r="I1742" s="55">
        <f>Table1[[#This Row],[APU
(units)]]*(1+Table1[[#This Row],[APU Trend]])^3</f>
        <v>465.75</v>
      </c>
      <c r="J1742" s="55">
        <f>Table1[[#This Row],[APU
(units)]]*(1+Table1[[#This Row],[APU Trend]])^4</f>
        <v>698.625</v>
      </c>
      <c r="K1742" s="55">
        <f>Table1[[#This Row],[APU
(units)]]*(1+Table1[[#This Row],[APU Trend]])^5</f>
        <v>1047.9375</v>
      </c>
      <c r="L1742" s="55">
        <f>Table1[[#This Row],[APU
(units)]]*(1+Table1[[#This Row],[APU Trend]])^6</f>
        <v>1571.90625</v>
      </c>
      <c r="M1742" s="55">
        <f>Table1[[#This Row],[APU
(units)]]*(1+Table1[[#This Row],[APU Trend]])^7</f>
        <v>2357.859375</v>
      </c>
      <c r="N1742" s="55">
        <f>Table1[[#This Row],[APU
(units)]]*(1+Table1[[#This Row],[APU Trend]])^8</f>
        <v>3536.7890625</v>
      </c>
      <c r="O1742" s="55">
        <f>Table1[[#This Row],[APU
(units)]]*(1+Table1[[#This Row],[APU Trend]])^9</f>
        <v>5305.18359375</v>
      </c>
      <c r="P1742" s="55">
        <f>Table1[[#This Row],[APU
(units)]]*(1+Table1[[#This Row],[APU Trend]])^10</f>
        <v>7957.775390625</v>
      </c>
      <c r="Q1742" s="55">
        <f>Table1[[#This Row],[APU
(units)]]*(1+Table1[[#This Row],[APU Trend]])^11</f>
        <v>11936.6630859375</v>
      </c>
      <c r="R1742" s="55">
        <f>SUM(Table1[[#This Row],[Oct]:[September]])</f>
        <v>35533.9892578125</v>
      </c>
      <c r="S1742" s="55">
        <f>Table1[[#This Row],[On-Hand Stock ($)]]*Table1[[#This Row],[APU Trend]]</f>
        <v>571.95393083190515</v>
      </c>
      <c r="T1742" s="87">
        <v>0.5</v>
      </c>
      <c r="U1742" s="87" t="b">
        <f>IF(AND(Table1[[#This Row],[INVENTROY SIZING]]&lt;0,Table1[[#This Row],[Lead Time (days)]]&lt;30),TRUE,FALSE)</f>
        <v>0</v>
      </c>
      <c r="V1742" s="28">
        <v>0.82</v>
      </c>
      <c r="W1742" s="28">
        <f>1.65+SQRT((30)*Table1[[#This Row],[Demand variability (COV)]])+(V1742*Table1[[#This Row],[APU
(units)]])^2</f>
        <v>12813.742118659931</v>
      </c>
      <c r="X1742" s="28">
        <f>(Table1[[#This Row],[INVENTORY IN UNITS ON HAND]]-W1742)*Table1[[#This Row],[Std. Price ($)]]</f>
        <v>-82484.531594796092</v>
      </c>
      <c r="Y1742" s="28">
        <v>1.59</v>
      </c>
      <c r="Z1742" s="28">
        <v>23</v>
      </c>
    </row>
    <row r="1743" spans="1:26" x14ac:dyDescent="0.15">
      <c r="A1743" s="31">
        <v>62587.993011770501</v>
      </c>
      <c r="B1743" s="32">
        <v>10.522270000000001</v>
      </c>
      <c r="C1743" s="32">
        <v>6168.3029260557732</v>
      </c>
      <c r="D1743" s="32">
        <f>C1743/Table1[[#This Row],[Std. Price ($)]]</f>
        <v>586.21408936054411</v>
      </c>
      <c r="E1743" s="28">
        <v>244</v>
      </c>
      <c r="F1743" s="28">
        <f>Table1[[#This Row],[APU
(units)]]*(1+Table1[[#This Row],[APU Trend]])^0</f>
        <v>244</v>
      </c>
      <c r="G1743" s="28">
        <f>Table1[[#This Row],[APU
(units)]]*(1+Table1[[#This Row],[APU Trend]])^1</f>
        <v>536.80000000000007</v>
      </c>
      <c r="H1743" s="28">
        <f>Table1[[#This Row],[APU
(units)]]*(1+Table1[[#This Row],[APU Trend]])^2</f>
        <v>1180.9600000000003</v>
      </c>
      <c r="I1743" s="55">
        <f>Table1[[#This Row],[APU
(units)]]*(1+Table1[[#This Row],[APU Trend]])^3</f>
        <v>2598.112000000001</v>
      </c>
      <c r="J1743" s="55">
        <f>Table1[[#This Row],[APU
(units)]]*(1+Table1[[#This Row],[APU Trend]])^4</f>
        <v>5715.8464000000013</v>
      </c>
      <c r="K1743" s="55">
        <f>Table1[[#This Row],[APU
(units)]]*(1+Table1[[#This Row],[APU Trend]])^5</f>
        <v>12574.862080000004</v>
      </c>
      <c r="L1743" s="55">
        <f>Table1[[#This Row],[APU
(units)]]*(1+Table1[[#This Row],[APU Trend]])^6</f>
        <v>27664.696576000013</v>
      </c>
      <c r="M1743" s="55">
        <f>Table1[[#This Row],[APU
(units)]]*(1+Table1[[#This Row],[APU Trend]])^7</f>
        <v>60862.332467200038</v>
      </c>
      <c r="N1743" s="55">
        <f>Table1[[#This Row],[APU
(units)]]*(1+Table1[[#This Row],[APU Trend]])^8</f>
        <v>133897.13142784007</v>
      </c>
      <c r="O1743" s="55">
        <f>Table1[[#This Row],[APU
(units)]]*(1+Table1[[#This Row],[APU Trend]])^9</f>
        <v>294573.68914124818</v>
      </c>
      <c r="P1743" s="55">
        <f>Table1[[#This Row],[APU
(units)]]*(1+Table1[[#This Row],[APU Trend]])^10</f>
        <v>648062.11611074605</v>
      </c>
      <c r="Q1743" s="55">
        <f>Table1[[#This Row],[APU
(units)]]*(1+Table1[[#This Row],[APU Trend]])^11</f>
        <v>1425736.6554436416</v>
      </c>
      <c r="R1743" s="55">
        <f>SUM(Table1[[#This Row],[Oct]:[September]])</f>
        <v>2613647.2016466763</v>
      </c>
      <c r="S1743" s="55">
        <f>Table1[[#This Row],[On-Hand Stock ($)]]*Table1[[#This Row],[APU Trend]]</f>
        <v>7401.9635112669275</v>
      </c>
      <c r="T1743" s="87">
        <v>1.2</v>
      </c>
      <c r="U1743" s="87" t="b">
        <f>IF(AND(Table1[[#This Row],[INVENTROY SIZING]]&lt;0,Table1[[#This Row],[Lead Time (days)]]&lt;30),TRUE,FALSE)</f>
        <v>0</v>
      </c>
      <c r="V1743" s="28">
        <v>0.7</v>
      </c>
      <c r="W1743" s="28">
        <f>1.65+SQRT((30)*Table1[[#This Row],[Demand variability (COV)]])+(V1743*Table1[[#This Row],[APU
(units)]])^2</f>
        <v>29178.739719092253</v>
      </c>
      <c r="X1743" s="28">
        <f>(Table1[[#This Row],[INVENTORY IN UNITS ON HAND]]-W1743)*Table1[[#This Row],[Std. Price ($)]]</f>
        <v>-300858.27465795708</v>
      </c>
      <c r="Y1743" s="28">
        <v>0.66</v>
      </c>
      <c r="Z1743" s="28">
        <v>76</v>
      </c>
    </row>
    <row r="1744" spans="1:26" x14ac:dyDescent="0.15">
      <c r="A1744" s="31">
        <v>94539.855069421086</v>
      </c>
      <c r="B1744" s="32">
        <v>8.8854700000000015</v>
      </c>
      <c r="C1744" s="32">
        <v>5067.0533825866087</v>
      </c>
      <c r="D1744" s="32">
        <f>C1744/Table1[[#This Row],[Std. Price ($)]]</f>
        <v>570.26284288693876</v>
      </c>
      <c r="E1744" s="28">
        <v>244</v>
      </c>
      <c r="F1744" s="28">
        <f>Table1[[#This Row],[APU
(units)]]*(1+Table1[[#This Row],[APU Trend]])^0</f>
        <v>244</v>
      </c>
      <c r="G1744" s="28">
        <f>Table1[[#This Row],[APU
(units)]]*(1+Table1[[#This Row],[APU Trend]])^1</f>
        <v>146.4</v>
      </c>
      <c r="H1744" s="28">
        <f>Table1[[#This Row],[APU
(units)]]*(1+Table1[[#This Row],[APU Trend]])^2</f>
        <v>87.84</v>
      </c>
      <c r="I1744" s="55">
        <f>Table1[[#This Row],[APU
(units)]]*(1+Table1[[#This Row],[APU Trend]])^3</f>
        <v>52.704000000000001</v>
      </c>
      <c r="J1744" s="55">
        <f>Table1[[#This Row],[APU
(units)]]*(1+Table1[[#This Row],[APU Trend]])^4</f>
        <v>31.622399999999999</v>
      </c>
      <c r="K1744" s="55">
        <f>Table1[[#This Row],[APU
(units)]]*(1+Table1[[#This Row],[APU Trend]])^5</f>
        <v>18.97344</v>
      </c>
      <c r="L1744" s="55">
        <f>Table1[[#This Row],[APU
(units)]]*(1+Table1[[#This Row],[APU Trend]])^6</f>
        <v>11.384063999999999</v>
      </c>
      <c r="M1744" s="55">
        <f>Table1[[#This Row],[APU
(units)]]*(1+Table1[[#This Row],[APU Trend]])^7</f>
        <v>6.8304383999999994</v>
      </c>
      <c r="N1744" s="55">
        <f>Table1[[#This Row],[APU
(units)]]*(1+Table1[[#This Row],[APU Trend]])^8</f>
        <v>4.0982630399999991</v>
      </c>
      <c r="O1744" s="55">
        <f>Table1[[#This Row],[APU
(units)]]*(1+Table1[[#This Row],[APU Trend]])^9</f>
        <v>2.4589578239999996</v>
      </c>
      <c r="P1744" s="55">
        <f>Table1[[#This Row],[APU
(units)]]*(1+Table1[[#This Row],[APU Trend]])^10</f>
        <v>1.4753746943999997</v>
      </c>
      <c r="Q1744" s="55">
        <f>Table1[[#This Row],[APU
(units)]]*(1+Table1[[#This Row],[APU Trend]])^11</f>
        <v>0.88522481663999986</v>
      </c>
      <c r="R1744" s="55">
        <f>SUM(Table1[[#This Row],[Oct]:[September]])</f>
        <v>608.67216277503985</v>
      </c>
      <c r="S1744" s="55">
        <f>Table1[[#This Row],[On-Hand Stock ($)]]*Table1[[#This Row],[APU Trend]]</f>
        <v>-2026.8213530346436</v>
      </c>
      <c r="T1744" s="87">
        <v>-0.4</v>
      </c>
      <c r="U1744" s="87" t="b">
        <f>IF(AND(Table1[[#This Row],[INVENTROY SIZING]]&lt;0,Table1[[#This Row],[Lead Time (days)]]&lt;30),TRUE,FALSE)</f>
        <v>0</v>
      </c>
      <c r="V1744" s="28">
        <v>0.82</v>
      </c>
      <c r="W1744" s="28">
        <f>1.65+SQRT((30)*Table1[[#This Row],[Demand variability (COV)]])+(V1744*Table1[[#This Row],[APU
(units)]])^2</f>
        <v>40038.106119092248</v>
      </c>
      <c r="X1744" s="28">
        <f>(Table1[[#This Row],[INVENTORY IN UNITS ON HAND]]-W1744)*Table1[[#This Row],[Std. Price ($)]]</f>
        <v>-350690.33739542408</v>
      </c>
      <c r="Y1744" s="28">
        <v>0.66</v>
      </c>
      <c r="Z1744" s="28">
        <v>76</v>
      </c>
    </row>
    <row r="1745" spans="1:26" x14ac:dyDescent="0.15">
      <c r="A1745" s="31">
        <v>77808.027068703057</v>
      </c>
      <c r="B1745" s="32">
        <v>23.406086000000002</v>
      </c>
      <c r="C1745" s="32">
        <v>1514.6407128473281</v>
      </c>
      <c r="D1745" s="32">
        <f>C1745/Table1[[#This Row],[Std. Price ($)]]</f>
        <v>64.711405095551982</v>
      </c>
      <c r="E1745" s="28">
        <v>244</v>
      </c>
      <c r="F1745" s="28">
        <f>Table1[[#This Row],[APU
(units)]]*(1+Table1[[#This Row],[APU Trend]])^0</f>
        <v>244</v>
      </c>
      <c r="G1745" s="28">
        <f>Table1[[#This Row],[APU
(units)]]*(1+Table1[[#This Row],[APU Trend]])^1</f>
        <v>341.59999999999997</v>
      </c>
      <c r="H1745" s="28">
        <f>Table1[[#This Row],[APU
(units)]]*(1+Table1[[#This Row],[APU Trend]])^2</f>
        <v>478.23999999999995</v>
      </c>
      <c r="I1745" s="55">
        <f>Table1[[#This Row],[APU
(units)]]*(1+Table1[[#This Row],[APU Trend]])^3</f>
        <v>669.53599999999983</v>
      </c>
      <c r="J1745" s="55">
        <f>Table1[[#This Row],[APU
(units)]]*(1+Table1[[#This Row],[APU Trend]])^4</f>
        <v>937.35039999999969</v>
      </c>
      <c r="K1745" s="55">
        <f>Table1[[#This Row],[APU
(units)]]*(1+Table1[[#This Row],[APU Trend]])^5</f>
        <v>1312.2905599999995</v>
      </c>
      <c r="L1745" s="55">
        <f>Table1[[#This Row],[APU
(units)]]*(1+Table1[[#This Row],[APU Trend]])^6</f>
        <v>1837.2067839999993</v>
      </c>
      <c r="M1745" s="55">
        <f>Table1[[#This Row],[APU
(units)]]*(1+Table1[[#This Row],[APU Trend]])^7</f>
        <v>2572.0894975999986</v>
      </c>
      <c r="N1745" s="55">
        <f>Table1[[#This Row],[APU
(units)]]*(1+Table1[[#This Row],[APU Trend]])^8</f>
        <v>3600.9252966399977</v>
      </c>
      <c r="O1745" s="55">
        <f>Table1[[#This Row],[APU
(units)]]*(1+Table1[[#This Row],[APU Trend]])^9</f>
        <v>5041.2954152959965</v>
      </c>
      <c r="P1745" s="55">
        <f>Table1[[#This Row],[APU
(units)]]*(1+Table1[[#This Row],[APU Trend]])^10</f>
        <v>7057.8135814143952</v>
      </c>
      <c r="Q1745" s="55">
        <f>Table1[[#This Row],[APU
(units)]]*(1+Table1[[#This Row],[APU Trend]])^11</f>
        <v>9880.9390139801526</v>
      </c>
      <c r="R1745" s="55">
        <f>SUM(Table1[[#This Row],[Oct]:[September]])</f>
        <v>33973.28654893054</v>
      </c>
      <c r="S1745" s="55">
        <f>Table1[[#This Row],[On-Hand Stock ($)]]*Table1[[#This Row],[APU Trend]]</f>
        <v>605.8562851389313</v>
      </c>
      <c r="T1745" s="87">
        <v>0.4</v>
      </c>
      <c r="U1745" s="87" t="b">
        <f>IF(AND(Table1[[#This Row],[INVENTROY SIZING]]&lt;0,Table1[[#This Row],[Lead Time (days)]]&lt;30),TRUE,FALSE)</f>
        <v>0</v>
      </c>
      <c r="V1745" s="28">
        <v>1</v>
      </c>
      <c r="W1745" s="28">
        <f>1.65+SQRT((30)*Table1[[#This Row],[Demand variability (COV)]])+(V1745*Table1[[#This Row],[APU
(units)]])^2</f>
        <v>59542.099719092257</v>
      </c>
      <c r="X1745" s="28">
        <f>(Table1[[#This Row],[INVENTORY IN UNITS ON HAND]]-W1745)*Table1[[#This Row],[Std. Price ($)]]</f>
        <v>-1392132.865932802</v>
      </c>
      <c r="Y1745" s="28">
        <v>0.66</v>
      </c>
      <c r="Z1745" s="28">
        <v>12</v>
      </c>
    </row>
    <row r="1746" spans="1:26" x14ac:dyDescent="0.15">
      <c r="A1746" s="31">
        <v>27821.008449553952</v>
      </c>
      <c r="B1746" s="32">
        <v>31.543259000000003</v>
      </c>
      <c r="C1746" s="32">
        <v>5143.7969379368014</v>
      </c>
      <c r="D1746" s="32">
        <f>C1746/Table1[[#This Row],[Std. Price ($)]]</f>
        <v>163.07119495600631</v>
      </c>
      <c r="E1746" s="28">
        <v>244</v>
      </c>
      <c r="F1746" s="28">
        <f>Table1[[#This Row],[APU
(units)]]*(1+Table1[[#This Row],[APU Trend]])^0</f>
        <v>244</v>
      </c>
      <c r="G1746" s="28">
        <f>Table1[[#This Row],[APU
(units)]]*(1+Table1[[#This Row],[APU Trend]])^1</f>
        <v>610</v>
      </c>
      <c r="H1746" s="28">
        <f>Table1[[#This Row],[APU
(units)]]*(1+Table1[[#This Row],[APU Trend]])^2</f>
        <v>1525</v>
      </c>
      <c r="I1746" s="55">
        <f>Table1[[#This Row],[APU
(units)]]*(1+Table1[[#This Row],[APU Trend]])^3</f>
        <v>3812.5</v>
      </c>
      <c r="J1746" s="55">
        <f>Table1[[#This Row],[APU
(units)]]*(1+Table1[[#This Row],[APU Trend]])^4</f>
        <v>9531.25</v>
      </c>
      <c r="K1746" s="55">
        <f>Table1[[#This Row],[APU
(units)]]*(1+Table1[[#This Row],[APU Trend]])^5</f>
        <v>23828.125</v>
      </c>
      <c r="L1746" s="55">
        <f>Table1[[#This Row],[APU
(units)]]*(1+Table1[[#This Row],[APU Trend]])^6</f>
        <v>59570.3125</v>
      </c>
      <c r="M1746" s="55">
        <f>Table1[[#This Row],[APU
(units)]]*(1+Table1[[#This Row],[APU Trend]])^7</f>
        <v>148925.78125</v>
      </c>
      <c r="N1746" s="55">
        <f>Table1[[#This Row],[APU
(units)]]*(1+Table1[[#This Row],[APU Trend]])^8</f>
        <v>372314.453125</v>
      </c>
      <c r="O1746" s="55">
        <f>Table1[[#This Row],[APU
(units)]]*(1+Table1[[#This Row],[APU Trend]])^9</f>
        <v>930786.1328125</v>
      </c>
      <c r="P1746" s="55">
        <f>Table1[[#This Row],[APU
(units)]]*(1+Table1[[#This Row],[APU Trend]])^10</f>
        <v>2326965.33203125</v>
      </c>
      <c r="Q1746" s="55">
        <f>Table1[[#This Row],[APU
(units)]]*(1+Table1[[#This Row],[APU Trend]])^11</f>
        <v>5817413.330078125</v>
      </c>
      <c r="R1746" s="55">
        <f>SUM(Table1[[#This Row],[Oct]:[September]])</f>
        <v>9695526.216796875</v>
      </c>
      <c r="S1746" s="55">
        <f>Table1[[#This Row],[On-Hand Stock ($)]]*Table1[[#This Row],[APU Trend]]</f>
        <v>7715.6954069052026</v>
      </c>
      <c r="T1746" s="87">
        <v>1.5</v>
      </c>
      <c r="U1746" s="87" t="b">
        <f>IF(AND(Table1[[#This Row],[INVENTROY SIZING]]&lt;0,Table1[[#This Row],[Lead Time (days)]]&lt;30),TRUE,FALSE)</f>
        <v>0</v>
      </c>
      <c r="V1746" s="28">
        <v>0.7</v>
      </c>
      <c r="W1746" s="28">
        <f>1.65+SQRT((30)*Table1[[#This Row],[Demand variability (COV)]])+(V1746*Table1[[#This Row],[APU
(units)]])^2</f>
        <v>29178.739719092253</v>
      </c>
      <c r="X1746" s="28">
        <f>(Table1[[#This Row],[INVENTORY IN UNITS ON HAND]]-W1746)*Table1[[#This Row],[Std. Price ($)]]</f>
        <v>-915248.74731497746</v>
      </c>
      <c r="Y1746" s="28">
        <v>0.66</v>
      </c>
      <c r="Z1746" s="28">
        <v>23</v>
      </c>
    </row>
    <row r="1747" spans="1:26" x14ac:dyDescent="0.15">
      <c r="A1747" s="31">
        <v>37014.407914750947</v>
      </c>
      <c r="B1747" s="32">
        <v>11.457490000000002</v>
      </c>
      <c r="C1747" s="32">
        <v>6238.7788804739948</v>
      </c>
      <c r="D1747" s="32">
        <f>C1747/Table1[[#This Row],[Std. Price ($)]]</f>
        <v>544.51532407830985</v>
      </c>
      <c r="E1747" s="28">
        <v>244</v>
      </c>
      <c r="F1747" s="28">
        <f>Table1[[#This Row],[APU
(units)]]*(1+Table1[[#This Row],[APU Trend]])^0</f>
        <v>244</v>
      </c>
      <c r="G1747" s="28">
        <f>Table1[[#This Row],[APU
(units)]]*(1+Table1[[#This Row],[APU Trend]])^1</f>
        <v>146.4</v>
      </c>
      <c r="H1747" s="28">
        <f>Table1[[#This Row],[APU
(units)]]*(1+Table1[[#This Row],[APU Trend]])^2</f>
        <v>87.84</v>
      </c>
      <c r="I1747" s="55">
        <f>Table1[[#This Row],[APU
(units)]]*(1+Table1[[#This Row],[APU Trend]])^3</f>
        <v>52.704000000000001</v>
      </c>
      <c r="J1747" s="55">
        <f>Table1[[#This Row],[APU
(units)]]*(1+Table1[[#This Row],[APU Trend]])^4</f>
        <v>31.622399999999999</v>
      </c>
      <c r="K1747" s="55">
        <f>Table1[[#This Row],[APU
(units)]]*(1+Table1[[#This Row],[APU Trend]])^5</f>
        <v>18.97344</v>
      </c>
      <c r="L1747" s="55">
        <f>Table1[[#This Row],[APU
(units)]]*(1+Table1[[#This Row],[APU Trend]])^6</f>
        <v>11.384063999999999</v>
      </c>
      <c r="M1747" s="55">
        <f>Table1[[#This Row],[APU
(units)]]*(1+Table1[[#This Row],[APU Trend]])^7</f>
        <v>6.8304383999999994</v>
      </c>
      <c r="N1747" s="55">
        <f>Table1[[#This Row],[APU
(units)]]*(1+Table1[[#This Row],[APU Trend]])^8</f>
        <v>4.0982630399999991</v>
      </c>
      <c r="O1747" s="55">
        <f>Table1[[#This Row],[APU
(units)]]*(1+Table1[[#This Row],[APU Trend]])^9</f>
        <v>2.4589578239999996</v>
      </c>
      <c r="P1747" s="55">
        <f>Table1[[#This Row],[APU
(units)]]*(1+Table1[[#This Row],[APU Trend]])^10</f>
        <v>1.4753746943999997</v>
      </c>
      <c r="Q1747" s="55">
        <f>Table1[[#This Row],[APU
(units)]]*(1+Table1[[#This Row],[APU Trend]])^11</f>
        <v>0.88522481663999986</v>
      </c>
      <c r="R1747" s="55">
        <f>SUM(Table1[[#This Row],[Oct]:[September]])</f>
        <v>608.67216277503985</v>
      </c>
      <c r="S1747" s="55">
        <f>Table1[[#This Row],[On-Hand Stock ($)]]*Table1[[#This Row],[APU Trend]]</f>
        <v>-2495.5115521895982</v>
      </c>
      <c r="T1747" s="87">
        <v>-0.4</v>
      </c>
      <c r="U1747" s="87" t="b">
        <f>IF(AND(Table1[[#This Row],[INVENTROY SIZING]]&lt;0,Table1[[#This Row],[Lead Time (days)]]&lt;30),TRUE,FALSE)</f>
        <v>0</v>
      </c>
      <c r="V1747" s="28">
        <v>0.82</v>
      </c>
      <c r="W1747" s="28">
        <f>1.65+SQRT((30)*Table1[[#This Row],[Demand variability (COV)]])+(V1747*Table1[[#This Row],[APU
(units)]])^2</f>
        <v>40038.072280433153</v>
      </c>
      <c r="X1747" s="28">
        <f>(Table1[[#This Row],[INVENTORY IN UNITS ON HAND]]-W1747)*Table1[[#This Row],[Std. Price ($)]]</f>
        <v>-452497.0338918661</v>
      </c>
      <c r="Y1747" s="28">
        <v>0.65</v>
      </c>
      <c r="Z1747" s="28">
        <v>76</v>
      </c>
    </row>
    <row r="1748" spans="1:26" x14ac:dyDescent="0.15">
      <c r="A1748" s="31">
        <v>90641.880803554173</v>
      </c>
      <c r="B1748" s="32">
        <v>6.3133290000000004</v>
      </c>
      <c r="C1748" s="32">
        <v>3276.9986474048537</v>
      </c>
      <c r="D1748" s="32">
        <f>C1748/Table1[[#This Row],[Std. Price ($)]]</f>
        <v>519.06033210131352</v>
      </c>
      <c r="E1748" s="28">
        <v>244</v>
      </c>
      <c r="F1748" s="28">
        <f>Table1[[#This Row],[APU
(units)]]*(1+Table1[[#This Row],[APU Trend]])^0</f>
        <v>244</v>
      </c>
      <c r="G1748" s="28">
        <f>Table1[[#This Row],[APU
(units)]]*(1+Table1[[#This Row],[APU Trend]])^1</f>
        <v>439.2</v>
      </c>
      <c r="H1748" s="28">
        <f>Table1[[#This Row],[APU
(units)]]*(1+Table1[[#This Row],[APU Trend]])^2</f>
        <v>790.56000000000006</v>
      </c>
      <c r="I1748" s="55">
        <f>Table1[[#This Row],[APU
(units)]]*(1+Table1[[#This Row],[APU Trend]])^3</f>
        <v>1423.0080000000003</v>
      </c>
      <c r="J1748" s="55">
        <f>Table1[[#This Row],[APU
(units)]]*(1+Table1[[#This Row],[APU Trend]])^4</f>
        <v>2561.4144000000006</v>
      </c>
      <c r="K1748" s="55">
        <f>Table1[[#This Row],[APU
(units)]]*(1+Table1[[#This Row],[APU Trend]])^5</f>
        <v>4610.5459200000014</v>
      </c>
      <c r="L1748" s="55">
        <f>Table1[[#This Row],[APU
(units)]]*(1+Table1[[#This Row],[APU Trend]])^6</f>
        <v>8298.982656000002</v>
      </c>
      <c r="M1748" s="55">
        <f>Table1[[#This Row],[APU
(units)]]*(1+Table1[[#This Row],[APU Trend]])^7</f>
        <v>14938.168780800004</v>
      </c>
      <c r="N1748" s="55">
        <f>Table1[[#This Row],[APU
(units)]]*(1+Table1[[#This Row],[APU Trend]])^8</f>
        <v>26888.703805440011</v>
      </c>
      <c r="O1748" s="55">
        <f>Table1[[#This Row],[APU
(units)]]*(1+Table1[[#This Row],[APU Trend]])^9</f>
        <v>48399.666849792018</v>
      </c>
      <c r="P1748" s="55">
        <f>Table1[[#This Row],[APU
(units)]]*(1+Table1[[#This Row],[APU Trend]])^10</f>
        <v>87119.400329625641</v>
      </c>
      <c r="Q1748" s="55">
        <f>Table1[[#This Row],[APU
(units)]]*(1+Table1[[#This Row],[APU Trend]])^11</f>
        <v>156814.92059332615</v>
      </c>
      <c r="R1748" s="55">
        <f>SUM(Table1[[#This Row],[Oct]:[September]])</f>
        <v>352528.5713349838</v>
      </c>
      <c r="S1748" s="55">
        <f>Table1[[#This Row],[On-Hand Stock ($)]]*Table1[[#This Row],[APU Trend]]</f>
        <v>2621.5989179238832</v>
      </c>
      <c r="T1748" s="87">
        <v>0.8</v>
      </c>
      <c r="U1748" s="87" t="b">
        <f>IF(AND(Table1[[#This Row],[INVENTROY SIZING]]&lt;0,Table1[[#This Row],[Lead Time (days)]]&lt;30),TRUE,FALSE)</f>
        <v>0</v>
      </c>
      <c r="V1748" s="28">
        <v>0.82</v>
      </c>
      <c r="W1748" s="28">
        <f>1.65+SQRT((30)*Table1[[#This Row],[Demand variability (COV)]])+(V1748*Table1[[#This Row],[APU
(units)]])^2</f>
        <v>40038.072280433153</v>
      </c>
      <c r="X1748" s="28">
        <f>(Table1[[#This Row],[INVENTORY IN UNITS ON HAND]]-W1748)*Table1[[#This Row],[Std. Price ($)]]</f>
        <v>-249496.52418474993</v>
      </c>
      <c r="Y1748" s="28">
        <v>0.65</v>
      </c>
      <c r="Z1748" s="28">
        <v>66</v>
      </c>
    </row>
    <row r="1749" spans="1:26" x14ac:dyDescent="0.15">
      <c r="A1749" s="31">
        <v>97924.444641268798</v>
      </c>
      <c r="B1749" s="32">
        <v>9.446613000000001</v>
      </c>
      <c r="C1749" s="32">
        <v>3574.6353502249508</v>
      </c>
      <c r="D1749" s="32">
        <f>C1749/Table1[[#This Row],[Std. Price ($)]]</f>
        <v>378.40391579764622</v>
      </c>
      <c r="E1749" s="28">
        <v>414</v>
      </c>
      <c r="F1749" s="28">
        <f>Table1[[#This Row],[APU
(units)]]*(1+Table1[[#This Row],[APU Trend]])^0</f>
        <v>414</v>
      </c>
      <c r="G1749" s="28">
        <f>Table1[[#This Row],[APU
(units)]]*(1+Table1[[#This Row],[APU Trend]])^1</f>
        <v>165.60000000000002</v>
      </c>
      <c r="H1749" s="28">
        <f>Table1[[#This Row],[APU
(units)]]*(1+Table1[[#This Row],[APU Trend]])^2</f>
        <v>66.240000000000009</v>
      </c>
      <c r="I1749" s="55">
        <f>Table1[[#This Row],[APU
(units)]]*(1+Table1[[#This Row],[APU Trend]])^3</f>
        <v>26.496000000000006</v>
      </c>
      <c r="J1749" s="55">
        <f>Table1[[#This Row],[APU
(units)]]*(1+Table1[[#This Row],[APU Trend]])^4</f>
        <v>10.598400000000005</v>
      </c>
      <c r="K1749" s="55">
        <f>Table1[[#This Row],[APU
(units)]]*(1+Table1[[#This Row],[APU Trend]])^5</f>
        <v>4.2393600000000022</v>
      </c>
      <c r="L1749" s="55">
        <f>Table1[[#This Row],[APU
(units)]]*(1+Table1[[#This Row],[APU Trend]])^6</f>
        <v>1.695744000000001</v>
      </c>
      <c r="M1749" s="55">
        <f>Table1[[#This Row],[APU
(units)]]*(1+Table1[[#This Row],[APU Trend]])^7</f>
        <v>0.6782976000000005</v>
      </c>
      <c r="N1749" s="55">
        <f>Table1[[#This Row],[APU
(units)]]*(1+Table1[[#This Row],[APU Trend]])^8</f>
        <v>0.27131904000000023</v>
      </c>
      <c r="O1749" s="55">
        <f>Table1[[#This Row],[APU
(units)]]*(1+Table1[[#This Row],[APU Trend]])^9</f>
        <v>0.10852761600000009</v>
      </c>
      <c r="P1749" s="55">
        <f>Table1[[#This Row],[APU
(units)]]*(1+Table1[[#This Row],[APU Trend]])^10</f>
        <v>4.3411046400000049E-2</v>
      </c>
      <c r="Q1749" s="55">
        <f>Table1[[#This Row],[APU
(units)]]*(1+Table1[[#This Row],[APU Trend]])^11</f>
        <v>1.7364418560000018E-2</v>
      </c>
      <c r="R1749" s="55">
        <f>SUM(Table1[[#This Row],[Oct]:[September]])</f>
        <v>689.98842372095987</v>
      </c>
      <c r="S1749" s="55">
        <f>Table1[[#This Row],[On-Hand Stock ($)]]*Table1[[#This Row],[APU Trend]]</f>
        <v>-2144.7812101349705</v>
      </c>
      <c r="T1749" s="87">
        <v>-0.6</v>
      </c>
      <c r="U1749" s="87" t="b">
        <f>IF(AND(Table1[[#This Row],[INVENTROY SIZING]]&lt;0,Table1[[#This Row],[Lead Time (days)]]&lt;30),TRUE,FALSE)</f>
        <v>0</v>
      </c>
      <c r="V1749" s="28">
        <v>1</v>
      </c>
      <c r="W1749" s="28">
        <f>1.65+SQRT((30)*Table1[[#This Row],[Demand variability (COV)]])+(V1749*Table1[[#This Row],[APU
(units)]])^2</f>
        <v>171400.38861278753</v>
      </c>
      <c r="X1749" s="28">
        <f>(Table1[[#This Row],[INVENTORY IN UNITS ON HAND]]-W1749)*Table1[[#This Row],[Std. Price ($)]]</f>
        <v>-1615578.5039243859</v>
      </c>
      <c r="Y1749" s="28">
        <v>0.25</v>
      </c>
      <c r="Z1749" s="28">
        <v>66</v>
      </c>
    </row>
    <row r="1750" spans="1:26" x14ac:dyDescent="0.15">
      <c r="A1750" s="31">
        <v>53336.45983525367</v>
      </c>
      <c r="B1750" s="32">
        <v>27.813720000000004</v>
      </c>
      <c r="C1750" s="32">
        <v>4980.2628581759845</v>
      </c>
      <c r="D1750" s="32">
        <f>C1750/Table1[[#This Row],[Std. Price ($)]]</f>
        <v>179.05777645622319</v>
      </c>
      <c r="E1750" s="28">
        <v>228</v>
      </c>
      <c r="F1750" s="28">
        <f>Table1[[#This Row],[APU
(units)]]*(1+Table1[[#This Row],[APU Trend]])^0</f>
        <v>228</v>
      </c>
      <c r="G1750" s="28">
        <f>Table1[[#This Row],[APU
(units)]]*(1+Table1[[#This Row],[APU Trend]])^1</f>
        <v>501.6</v>
      </c>
      <c r="H1750" s="28">
        <f>Table1[[#This Row],[APU
(units)]]*(1+Table1[[#This Row],[APU Trend]])^2</f>
        <v>1103.5200000000002</v>
      </c>
      <c r="I1750" s="55">
        <f>Table1[[#This Row],[APU
(units)]]*(1+Table1[[#This Row],[APU Trend]])^3</f>
        <v>2427.7440000000006</v>
      </c>
      <c r="J1750" s="55">
        <f>Table1[[#This Row],[APU
(units)]]*(1+Table1[[#This Row],[APU Trend]])^4</f>
        <v>5341.0368000000017</v>
      </c>
      <c r="K1750" s="55">
        <f>Table1[[#This Row],[APU
(units)]]*(1+Table1[[#This Row],[APU Trend]])^5</f>
        <v>11750.280960000004</v>
      </c>
      <c r="L1750" s="55">
        <f>Table1[[#This Row],[APU
(units)]]*(1+Table1[[#This Row],[APU Trend]])^6</f>
        <v>25850.618112000011</v>
      </c>
      <c r="M1750" s="55">
        <f>Table1[[#This Row],[APU
(units)]]*(1+Table1[[#This Row],[APU Trend]])^7</f>
        <v>56871.359846400032</v>
      </c>
      <c r="N1750" s="55">
        <f>Table1[[#This Row],[APU
(units)]]*(1+Table1[[#This Row],[APU Trend]])^8</f>
        <v>125116.99166208006</v>
      </c>
      <c r="O1750" s="55">
        <f>Table1[[#This Row],[APU
(units)]]*(1+Table1[[#This Row],[APU Trend]])^9</f>
        <v>275257.38165657618</v>
      </c>
      <c r="P1750" s="55">
        <f>Table1[[#This Row],[APU
(units)]]*(1+Table1[[#This Row],[APU Trend]])^10</f>
        <v>605566.2396444676</v>
      </c>
      <c r="Q1750" s="55">
        <f>Table1[[#This Row],[APU
(units)]]*(1+Table1[[#This Row],[APU Trend]])^11</f>
        <v>1332245.7272178291</v>
      </c>
      <c r="R1750" s="55">
        <f>SUM(Table1[[#This Row],[Oct]:[September]])</f>
        <v>2442260.4998993529</v>
      </c>
      <c r="S1750" s="55">
        <f>Table1[[#This Row],[On-Hand Stock ($)]]*Table1[[#This Row],[APU Trend]]</f>
        <v>5976.3154298111813</v>
      </c>
      <c r="T1750" s="87">
        <v>1.2</v>
      </c>
      <c r="U1750" s="87" t="b">
        <f>IF(AND(Table1[[#This Row],[INVENTROY SIZING]]&lt;0,Table1[[#This Row],[Lead Time (days)]]&lt;30),TRUE,FALSE)</f>
        <v>0</v>
      </c>
      <c r="V1750" s="28">
        <v>0.85</v>
      </c>
      <c r="W1750" s="28">
        <f>1.65+SQRT((30)*Table1[[#This Row],[Demand variability (COV)]])+(V1750*Table1[[#This Row],[APU
(units)]])^2</f>
        <v>37565.1099601592</v>
      </c>
      <c r="X1750" s="28">
        <f>(Table1[[#This Row],[INVENTORY IN UNITS ON HAND]]-W1750)*Table1[[#This Row],[Std. Price ($)]]</f>
        <v>-1039845.1873429032</v>
      </c>
      <c r="Y1750" s="28">
        <v>0.84</v>
      </c>
      <c r="Z1750" s="28">
        <v>23</v>
      </c>
    </row>
    <row r="1751" spans="1:26" x14ac:dyDescent="0.15">
      <c r="A1751" s="31">
        <v>96538.877183241697</v>
      </c>
      <c r="B1751" s="32">
        <v>18.039758000000003</v>
      </c>
      <c r="C1751" s="32">
        <v>2381.6346100464229</v>
      </c>
      <c r="D1751" s="32">
        <f>C1751/Table1[[#This Row],[Std. Price ($)]]</f>
        <v>132.02142789534219</v>
      </c>
      <c r="E1751" s="28">
        <v>236</v>
      </c>
      <c r="F1751" s="28">
        <f>Table1[[#This Row],[APU
(units)]]*(1+Table1[[#This Row],[APU Trend]])^0</f>
        <v>236</v>
      </c>
      <c r="G1751" s="28">
        <f>Table1[[#This Row],[APU
(units)]]*(1+Table1[[#This Row],[APU Trend]])^1</f>
        <v>354</v>
      </c>
      <c r="H1751" s="28">
        <f>Table1[[#This Row],[APU
(units)]]*(1+Table1[[#This Row],[APU Trend]])^2</f>
        <v>531</v>
      </c>
      <c r="I1751" s="55">
        <f>Table1[[#This Row],[APU
(units)]]*(1+Table1[[#This Row],[APU Trend]])^3</f>
        <v>796.5</v>
      </c>
      <c r="J1751" s="55">
        <f>Table1[[#This Row],[APU
(units)]]*(1+Table1[[#This Row],[APU Trend]])^4</f>
        <v>1194.75</v>
      </c>
      <c r="K1751" s="55">
        <f>Table1[[#This Row],[APU
(units)]]*(1+Table1[[#This Row],[APU Trend]])^5</f>
        <v>1792.125</v>
      </c>
      <c r="L1751" s="55">
        <f>Table1[[#This Row],[APU
(units)]]*(1+Table1[[#This Row],[APU Trend]])^6</f>
        <v>2688.1875</v>
      </c>
      <c r="M1751" s="55">
        <f>Table1[[#This Row],[APU
(units)]]*(1+Table1[[#This Row],[APU Trend]])^7</f>
        <v>4032.28125</v>
      </c>
      <c r="N1751" s="55">
        <f>Table1[[#This Row],[APU
(units)]]*(1+Table1[[#This Row],[APU Trend]])^8</f>
        <v>6048.421875</v>
      </c>
      <c r="O1751" s="55">
        <f>Table1[[#This Row],[APU
(units)]]*(1+Table1[[#This Row],[APU Trend]])^9</f>
        <v>9072.6328125</v>
      </c>
      <c r="P1751" s="55">
        <f>Table1[[#This Row],[APU
(units)]]*(1+Table1[[#This Row],[APU Trend]])^10</f>
        <v>13608.94921875</v>
      </c>
      <c r="Q1751" s="55">
        <f>Table1[[#This Row],[APU
(units)]]*(1+Table1[[#This Row],[APU Trend]])^11</f>
        <v>20413.423828125</v>
      </c>
      <c r="R1751" s="55">
        <f>SUM(Table1[[#This Row],[Oct]:[September]])</f>
        <v>60768.271484375</v>
      </c>
      <c r="S1751" s="55">
        <f>Table1[[#This Row],[On-Hand Stock ($)]]*Table1[[#This Row],[APU Trend]]</f>
        <v>1190.8173050232115</v>
      </c>
      <c r="T1751" s="87">
        <v>0.5</v>
      </c>
      <c r="U1751" s="87" t="b">
        <f>IF(AND(Table1[[#This Row],[INVENTROY SIZING]]&lt;0,Table1[[#This Row],[Lead Time (days)]]&lt;30),TRUE,FALSE)</f>
        <v>0</v>
      </c>
      <c r="V1751" s="28">
        <v>0.85</v>
      </c>
      <c r="W1751" s="28">
        <f>1.65+SQRT((30)*Table1[[#This Row],[Demand variability (COV)]])+(V1751*Table1[[#This Row],[APU
(units)]])^2</f>
        <v>40248.158170459574</v>
      </c>
      <c r="X1751" s="28">
        <f>(Table1[[#This Row],[INVENTORY IN UNITS ON HAND]]-W1751)*Table1[[#This Row],[Std. Price ($)]]</f>
        <v>-723685.39873076708</v>
      </c>
      <c r="Y1751" s="28">
        <v>1.26</v>
      </c>
      <c r="Z1751" s="28">
        <v>11</v>
      </c>
    </row>
    <row r="1752" spans="1:26" x14ac:dyDescent="0.15">
      <c r="A1752" s="31">
        <v>14965.645974824038</v>
      </c>
      <c r="B1752" s="32">
        <v>23.920501000000002</v>
      </c>
      <c r="C1752" s="32">
        <v>7765.5291297029244</v>
      </c>
      <c r="D1752" s="32">
        <f>C1752/Table1[[#This Row],[Std. Price ($)]]</f>
        <v>324.63906712083178</v>
      </c>
      <c r="E1752" s="28">
        <v>292</v>
      </c>
      <c r="F1752" s="28">
        <f>Table1[[#This Row],[APU
(units)]]*(1+Table1[[#This Row],[APU Trend]])^0</f>
        <v>292</v>
      </c>
      <c r="G1752" s="28">
        <f>Table1[[#This Row],[APU
(units)]]*(1+Table1[[#This Row],[APU Trend]])^1</f>
        <v>730</v>
      </c>
      <c r="H1752" s="28">
        <f>Table1[[#This Row],[APU
(units)]]*(1+Table1[[#This Row],[APU Trend]])^2</f>
        <v>1825</v>
      </c>
      <c r="I1752" s="55">
        <f>Table1[[#This Row],[APU
(units)]]*(1+Table1[[#This Row],[APU Trend]])^3</f>
        <v>4562.5</v>
      </c>
      <c r="J1752" s="55">
        <f>Table1[[#This Row],[APU
(units)]]*(1+Table1[[#This Row],[APU Trend]])^4</f>
        <v>11406.25</v>
      </c>
      <c r="K1752" s="55">
        <f>Table1[[#This Row],[APU
(units)]]*(1+Table1[[#This Row],[APU Trend]])^5</f>
        <v>28515.625</v>
      </c>
      <c r="L1752" s="55">
        <f>Table1[[#This Row],[APU
(units)]]*(1+Table1[[#This Row],[APU Trend]])^6</f>
        <v>71289.0625</v>
      </c>
      <c r="M1752" s="55">
        <f>Table1[[#This Row],[APU
(units)]]*(1+Table1[[#This Row],[APU Trend]])^7</f>
        <v>178222.65625</v>
      </c>
      <c r="N1752" s="55">
        <f>Table1[[#This Row],[APU
(units)]]*(1+Table1[[#This Row],[APU Trend]])^8</f>
        <v>445556.640625</v>
      </c>
      <c r="O1752" s="55">
        <f>Table1[[#This Row],[APU
(units)]]*(1+Table1[[#This Row],[APU Trend]])^9</f>
        <v>1113891.6015625</v>
      </c>
      <c r="P1752" s="55">
        <f>Table1[[#This Row],[APU
(units)]]*(1+Table1[[#This Row],[APU Trend]])^10</f>
        <v>2784729.00390625</v>
      </c>
      <c r="Q1752" s="55">
        <f>Table1[[#This Row],[APU
(units)]]*(1+Table1[[#This Row],[APU Trend]])^11</f>
        <v>6961822.509765625</v>
      </c>
      <c r="R1752" s="55">
        <f>SUM(Table1[[#This Row],[Oct]:[September]])</f>
        <v>11602842.849609375</v>
      </c>
      <c r="S1752" s="55">
        <f>Table1[[#This Row],[On-Hand Stock ($)]]*Table1[[#This Row],[APU Trend]]</f>
        <v>11648.293694554386</v>
      </c>
      <c r="T1752" s="87">
        <v>1.5</v>
      </c>
      <c r="U1752" s="87" t="b">
        <f>IF(AND(Table1[[#This Row],[INVENTROY SIZING]]&lt;0,Table1[[#This Row],[Lead Time (days)]]&lt;30),TRUE,FALSE)</f>
        <v>0</v>
      </c>
      <c r="V1752" s="28">
        <v>0.7</v>
      </c>
      <c r="W1752" s="28">
        <f>1.65+SQRT((30)*Table1[[#This Row],[Demand variability (COV)]])+(V1752*Table1[[#This Row],[APU
(units)]])^2</f>
        <v>41786.959789912253</v>
      </c>
      <c r="X1752" s="28">
        <f>(Table1[[#This Row],[INVENTORY IN UNITS ON HAND]]-W1752)*Table1[[#This Row],[Std. Price ($)]]</f>
        <v>-991799.48431185307</v>
      </c>
      <c r="Y1752" s="28">
        <v>1.18</v>
      </c>
      <c r="Z1752" s="28">
        <v>23</v>
      </c>
    </row>
    <row r="1753" spans="1:26" x14ac:dyDescent="0.15">
      <c r="A1753" s="31">
        <v>82506.315495204719</v>
      </c>
      <c r="B1753" s="32">
        <v>12.825406000000001</v>
      </c>
      <c r="C1753" s="32">
        <v>2757.6513228040267</v>
      </c>
      <c r="D1753" s="32">
        <f>C1753/Table1[[#This Row],[Std. Price ($)]]</f>
        <v>215.01473893333485</v>
      </c>
      <c r="E1753" s="28">
        <v>146</v>
      </c>
      <c r="F1753" s="28">
        <f>Table1[[#This Row],[APU
(units)]]*(1+Table1[[#This Row],[APU Trend]])^0</f>
        <v>146</v>
      </c>
      <c r="G1753" s="28">
        <f>Table1[[#This Row],[APU
(units)]]*(1+Table1[[#This Row],[APU Trend]])^1</f>
        <v>262.8</v>
      </c>
      <c r="H1753" s="28">
        <f>Table1[[#This Row],[APU
(units)]]*(1+Table1[[#This Row],[APU Trend]])^2</f>
        <v>473.04</v>
      </c>
      <c r="I1753" s="55">
        <f>Table1[[#This Row],[APU
(units)]]*(1+Table1[[#This Row],[APU Trend]])^3</f>
        <v>851.47200000000009</v>
      </c>
      <c r="J1753" s="55">
        <f>Table1[[#This Row],[APU
(units)]]*(1+Table1[[#This Row],[APU Trend]])^4</f>
        <v>1532.6496000000002</v>
      </c>
      <c r="K1753" s="55">
        <f>Table1[[#This Row],[APU
(units)]]*(1+Table1[[#This Row],[APU Trend]])^5</f>
        <v>2758.7692800000009</v>
      </c>
      <c r="L1753" s="55">
        <f>Table1[[#This Row],[APU
(units)]]*(1+Table1[[#This Row],[APU Trend]])^6</f>
        <v>4965.7847040000015</v>
      </c>
      <c r="M1753" s="55">
        <f>Table1[[#This Row],[APU
(units)]]*(1+Table1[[#This Row],[APU Trend]])^7</f>
        <v>8938.4124672000034</v>
      </c>
      <c r="N1753" s="55">
        <f>Table1[[#This Row],[APU
(units)]]*(1+Table1[[#This Row],[APU Trend]])^8</f>
        <v>16089.142440960006</v>
      </c>
      <c r="O1753" s="55">
        <f>Table1[[#This Row],[APU
(units)]]*(1+Table1[[#This Row],[APU Trend]])^9</f>
        <v>28960.456393728011</v>
      </c>
      <c r="P1753" s="55">
        <f>Table1[[#This Row],[APU
(units)]]*(1+Table1[[#This Row],[APU Trend]])^10</f>
        <v>52128.821508710425</v>
      </c>
      <c r="Q1753" s="55">
        <f>Table1[[#This Row],[APU
(units)]]*(1+Table1[[#This Row],[APU Trend]])^11</f>
        <v>93831.878715678773</v>
      </c>
      <c r="R1753" s="55">
        <f>SUM(Table1[[#This Row],[Oct]:[September]])</f>
        <v>210939.22711027722</v>
      </c>
      <c r="S1753" s="55">
        <f>Table1[[#This Row],[On-Hand Stock ($)]]*Table1[[#This Row],[APU Trend]]</f>
        <v>2206.1210582432213</v>
      </c>
      <c r="T1753" s="87">
        <v>0.8</v>
      </c>
      <c r="U1753" s="87" t="b">
        <f>IF(AND(Table1[[#This Row],[INVENTROY SIZING]]&lt;0,Table1[[#This Row],[Lead Time (days)]]&lt;30),TRUE,FALSE)</f>
        <v>0</v>
      </c>
      <c r="V1753" s="28">
        <v>0.82</v>
      </c>
      <c r="W1753" s="28">
        <f>1.65+SQRT((30)*Table1[[#This Row],[Demand variability (COV)]])+(V1753*Table1[[#This Row],[APU
(units)]])^2</f>
        <v>14340.005625575051</v>
      </c>
      <c r="X1753" s="28">
        <f>(Table1[[#This Row],[INVENTORY IN UNITS ON HAND]]-W1753)*Table1[[#This Row],[Std. Price ($)]]</f>
        <v>-181158.74286748</v>
      </c>
      <c r="Y1753" s="28">
        <v>1</v>
      </c>
      <c r="Z1753" s="28">
        <v>35</v>
      </c>
    </row>
    <row r="1754" spans="1:26" x14ac:dyDescent="0.15">
      <c r="A1754" s="31">
        <v>40359.662725572045</v>
      </c>
      <c r="B1754" s="32">
        <v>17.466878000000001</v>
      </c>
      <c r="C1754" s="32">
        <v>3260.3568874080979</v>
      </c>
      <c r="D1754" s="32">
        <f>C1754/Table1[[#This Row],[Std. Price ($)]]</f>
        <v>186.65939542304571</v>
      </c>
      <c r="E1754" s="28">
        <v>146</v>
      </c>
      <c r="F1754" s="28">
        <f>Table1[[#This Row],[APU
(units)]]*(1+Table1[[#This Row],[APU Trend]])^0</f>
        <v>146</v>
      </c>
      <c r="G1754" s="28">
        <f>Table1[[#This Row],[APU
(units)]]*(1+Table1[[#This Row],[APU Trend]])^1</f>
        <v>262.8</v>
      </c>
      <c r="H1754" s="28">
        <f>Table1[[#This Row],[APU
(units)]]*(1+Table1[[#This Row],[APU Trend]])^2</f>
        <v>473.04</v>
      </c>
      <c r="I1754" s="55">
        <f>Table1[[#This Row],[APU
(units)]]*(1+Table1[[#This Row],[APU Trend]])^3</f>
        <v>851.47200000000009</v>
      </c>
      <c r="J1754" s="55">
        <f>Table1[[#This Row],[APU
(units)]]*(1+Table1[[#This Row],[APU Trend]])^4</f>
        <v>1532.6496000000002</v>
      </c>
      <c r="K1754" s="55">
        <f>Table1[[#This Row],[APU
(units)]]*(1+Table1[[#This Row],[APU Trend]])^5</f>
        <v>2758.7692800000009</v>
      </c>
      <c r="L1754" s="55">
        <f>Table1[[#This Row],[APU
(units)]]*(1+Table1[[#This Row],[APU Trend]])^6</f>
        <v>4965.7847040000015</v>
      </c>
      <c r="M1754" s="55">
        <f>Table1[[#This Row],[APU
(units)]]*(1+Table1[[#This Row],[APU Trend]])^7</f>
        <v>8938.4124672000034</v>
      </c>
      <c r="N1754" s="55">
        <f>Table1[[#This Row],[APU
(units)]]*(1+Table1[[#This Row],[APU Trend]])^8</f>
        <v>16089.142440960006</v>
      </c>
      <c r="O1754" s="55">
        <f>Table1[[#This Row],[APU
(units)]]*(1+Table1[[#This Row],[APU Trend]])^9</f>
        <v>28960.456393728011</v>
      </c>
      <c r="P1754" s="55">
        <f>Table1[[#This Row],[APU
(units)]]*(1+Table1[[#This Row],[APU Trend]])^10</f>
        <v>52128.821508710425</v>
      </c>
      <c r="Q1754" s="55">
        <f>Table1[[#This Row],[APU
(units)]]*(1+Table1[[#This Row],[APU Trend]])^11</f>
        <v>93831.878715678773</v>
      </c>
      <c r="R1754" s="55">
        <f>SUM(Table1[[#This Row],[Oct]:[September]])</f>
        <v>210939.22711027722</v>
      </c>
      <c r="S1754" s="55">
        <f>Table1[[#This Row],[On-Hand Stock ($)]]*Table1[[#This Row],[APU Trend]]</f>
        <v>2608.2855099264784</v>
      </c>
      <c r="T1754" s="87">
        <v>0.8</v>
      </c>
      <c r="U1754" s="87" t="b">
        <f>IF(AND(Table1[[#This Row],[INVENTROY SIZING]]&lt;0,Table1[[#This Row],[Lead Time (days)]]&lt;30),TRUE,FALSE)</f>
        <v>0</v>
      </c>
      <c r="V1754" s="28">
        <v>0.82</v>
      </c>
      <c r="W1754" s="28">
        <f>1.65+SQRT((30)*Table1[[#This Row],[Demand variability (COV)]])+(V1754*Table1[[#This Row],[APU
(units)]])^2</f>
        <v>14340.005625575051</v>
      </c>
      <c r="X1754" s="28">
        <f>(Table1[[#This Row],[INVENTORY IN UNITS ON HAND]]-W1754)*Table1[[#This Row],[Std. Price ($)]]</f>
        <v>-247214.771893825</v>
      </c>
      <c r="Y1754" s="28">
        <v>1</v>
      </c>
      <c r="Z1754" s="28">
        <v>31</v>
      </c>
    </row>
    <row r="1755" spans="1:26" x14ac:dyDescent="0.15">
      <c r="A1755" s="31">
        <v>16792.613948412472</v>
      </c>
      <c r="B1755" s="32">
        <v>27.439599000000001</v>
      </c>
      <c r="C1755" s="32">
        <v>30177.365016361422</v>
      </c>
      <c r="D1755" s="32">
        <f>C1755/Table1[[#This Row],[Std. Price ($)]]</f>
        <v>1099.7742720788822</v>
      </c>
      <c r="E1755" s="28">
        <v>228</v>
      </c>
      <c r="F1755" s="28">
        <f>Table1[[#This Row],[APU
(units)]]*(1+Table1[[#This Row],[APU Trend]])^0</f>
        <v>228</v>
      </c>
      <c r="G1755" s="28">
        <f>Table1[[#This Row],[APU
(units)]]*(1+Table1[[#This Row],[APU Trend]])^1</f>
        <v>273.59999999999997</v>
      </c>
      <c r="H1755" s="28">
        <f>Table1[[#This Row],[APU
(units)]]*(1+Table1[[#This Row],[APU Trend]])^2</f>
        <v>328.32</v>
      </c>
      <c r="I1755" s="55">
        <f>Table1[[#This Row],[APU
(units)]]*(1+Table1[[#This Row],[APU Trend]])^3</f>
        <v>393.98399999999998</v>
      </c>
      <c r="J1755" s="55">
        <f>Table1[[#This Row],[APU
(units)]]*(1+Table1[[#This Row],[APU Trend]])^4</f>
        <v>472.7808</v>
      </c>
      <c r="K1755" s="55">
        <f>Table1[[#This Row],[APU
(units)]]*(1+Table1[[#This Row],[APU Trend]])^5</f>
        <v>567.33695999999998</v>
      </c>
      <c r="L1755" s="55">
        <f>Table1[[#This Row],[APU
(units)]]*(1+Table1[[#This Row],[APU Trend]])^6</f>
        <v>680.80435199999999</v>
      </c>
      <c r="M1755" s="55">
        <f>Table1[[#This Row],[APU
(units)]]*(1+Table1[[#This Row],[APU Trend]])^7</f>
        <v>816.9652223999999</v>
      </c>
      <c r="N1755" s="55">
        <f>Table1[[#This Row],[APU
(units)]]*(1+Table1[[#This Row],[APU Trend]])^8</f>
        <v>980.35826687999986</v>
      </c>
      <c r="O1755" s="55">
        <f>Table1[[#This Row],[APU
(units)]]*(1+Table1[[#This Row],[APU Trend]])^9</f>
        <v>1176.4299202559998</v>
      </c>
      <c r="P1755" s="55">
        <f>Table1[[#This Row],[APU
(units)]]*(1+Table1[[#This Row],[APU Trend]])^10</f>
        <v>1411.7159043071997</v>
      </c>
      <c r="Q1755" s="55">
        <f>Table1[[#This Row],[APU
(units)]]*(1+Table1[[#This Row],[APU Trend]])^11</f>
        <v>1694.0590851686397</v>
      </c>
      <c r="R1755" s="55">
        <f>SUM(Table1[[#This Row],[Oct]:[September]])</f>
        <v>9024.3545110118393</v>
      </c>
      <c r="S1755" s="55">
        <f>Table1[[#This Row],[On-Hand Stock ($)]]*Table1[[#This Row],[APU Trend]]</f>
        <v>6035.4730032722846</v>
      </c>
      <c r="T1755" s="87">
        <v>0.2</v>
      </c>
      <c r="U1755" s="87" t="b">
        <f>IF(AND(Table1[[#This Row],[INVENTROY SIZING]]&lt;0,Table1[[#This Row],[Lead Time (days)]]&lt;30),TRUE,FALSE)</f>
        <v>0</v>
      </c>
      <c r="V1755" s="28">
        <v>1</v>
      </c>
      <c r="W1755" s="28">
        <f>1.65+SQRT((30)*Table1[[#This Row],[Demand variability (COV)]])+(V1755*Table1[[#This Row],[APU
(units)]])^2</f>
        <v>51990.9320450585</v>
      </c>
      <c r="X1755" s="28">
        <f>(Table1[[#This Row],[INVENTORY IN UNITS ON HAND]]-W1755)*Table1[[#This Row],[Std. Price ($)]]</f>
        <v>-1396432.9619362939</v>
      </c>
      <c r="Y1755" s="28">
        <v>0.93</v>
      </c>
      <c r="Z1755" s="28">
        <v>130</v>
      </c>
    </row>
    <row r="1756" spans="1:26" x14ac:dyDescent="0.15">
      <c r="A1756" s="31">
        <v>21779.735961734903</v>
      </c>
      <c r="B1756" s="32">
        <v>26.036637000000002</v>
      </c>
      <c r="C1756" s="32">
        <v>38901.051577868377</v>
      </c>
      <c r="D1756" s="32">
        <f>C1756/Table1[[#This Row],[Std. Price ($)]]</f>
        <v>1494.0889477342398</v>
      </c>
      <c r="E1756" s="28">
        <v>228</v>
      </c>
      <c r="F1756" s="28">
        <f>Table1[[#This Row],[APU
(units)]]*(1+Table1[[#This Row],[APU Trend]])^0</f>
        <v>228</v>
      </c>
      <c r="G1756" s="28">
        <f>Table1[[#This Row],[APU
(units)]]*(1+Table1[[#This Row],[APU Trend]])^1</f>
        <v>319.2</v>
      </c>
      <c r="H1756" s="28">
        <f>Table1[[#This Row],[APU
(units)]]*(1+Table1[[#This Row],[APU Trend]])^2</f>
        <v>446.87999999999994</v>
      </c>
      <c r="I1756" s="55">
        <f>Table1[[#This Row],[APU
(units)]]*(1+Table1[[#This Row],[APU Trend]])^3</f>
        <v>625.63199999999983</v>
      </c>
      <c r="J1756" s="55">
        <f>Table1[[#This Row],[APU
(units)]]*(1+Table1[[#This Row],[APU Trend]])^4</f>
        <v>875.8847999999997</v>
      </c>
      <c r="K1756" s="55">
        <f>Table1[[#This Row],[APU
(units)]]*(1+Table1[[#This Row],[APU Trend]])^5</f>
        <v>1226.2387199999996</v>
      </c>
      <c r="L1756" s="55">
        <f>Table1[[#This Row],[APU
(units)]]*(1+Table1[[#This Row],[APU Trend]])^6</f>
        <v>1716.7342079999992</v>
      </c>
      <c r="M1756" s="55">
        <f>Table1[[#This Row],[APU
(units)]]*(1+Table1[[#This Row],[APU Trend]])^7</f>
        <v>2403.4278911999986</v>
      </c>
      <c r="N1756" s="55">
        <f>Table1[[#This Row],[APU
(units)]]*(1+Table1[[#This Row],[APU Trend]])^8</f>
        <v>3364.7990476799978</v>
      </c>
      <c r="O1756" s="55">
        <f>Table1[[#This Row],[APU
(units)]]*(1+Table1[[#This Row],[APU Trend]])^9</f>
        <v>4710.7186667519964</v>
      </c>
      <c r="P1756" s="55">
        <f>Table1[[#This Row],[APU
(units)]]*(1+Table1[[#This Row],[APU Trend]])^10</f>
        <v>6595.0061334527954</v>
      </c>
      <c r="Q1756" s="55">
        <f>Table1[[#This Row],[APU
(units)]]*(1+Table1[[#This Row],[APU Trend]])^11</f>
        <v>9233.008586833912</v>
      </c>
      <c r="R1756" s="55">
        <f>SUM(Table1[[#This Row],[Oct]:[September]])</f>
        <v>31745.530053918697</v>
      </c>
      <c r="S1756" s="55">
        <f>Table1[[#This Row],[On-Hand Stock ($)]]*Table1[[#This Row],[APU Trend]]</f>
        <v>15560.420631147352</v>
      </c>
      <c r="T1756" s="87">
        <v>0.4</v>
      </c>
      <c r="U1756" s="87" t="b">
        <f>IF(AND(Table1[[#This Row],[INVENTROY SIZING]]&lt;0,Table1[[#This Row],[Lead Time (days)]]&lt;30),TRUE,FALSE)</f>
        <v>0</v>
      </c>
      <c r="V1756" s="28">
        <v>1</v>
      </c>
      <c r="W1756" s="28">
        <f>1.65+SQRT((30)*Table1[[#This Row],[Demand variability (COV)]])+(V1756*Table1[[#This Row],[APU
(units)]])^2</f>
        <v>51992.01396103068</v>
      </c>
      <c r="X1756" s="28">
        <f>(Table1[[#This Row],[INVENTORY IN UNITS ON HAND]]-W1756)*Table1[[#This Row],[Std. Price ($)]]</f>
        <v>-1314796.1428244195</v>
      </c>
      <c r="Y1756" s="28">
        <v>1.35</v>
      </c>
      <c r="Z1756" s="28">
        <v>123</v>
      </c>
    </row>
    <row r="1757" spans="1:26" x14ac:dyDescent="0.15">
      <c r="A1757" s="31">
        <v>6170.8142829455028</v>
      </c>
      <c r="B1757" s="32">
        <v>18.039758000000003</v>
      </c>
      <c r="C1757" s="32">
        <v>1403.6598433632619</v>
      </c>
      <c r="D1757" s="32">
        <f>C1757/Table1[[#This Row],[Std. Price ($)]]</f>
        <v>77.809239090860402</v>
      </c>
      <c r="E1757" s="28">
        <v>170</v>
      </c>
      <c r="F1757" s="28">
        <f>Table1[[#This Row],[APU
(units)]]*(1+Table1[[#This Row],[APU Trend]])^0</f>
        <v>170</v>
      </c>
      <c r="G1757" s="28">
        <f>Table1[[#This Row],[APU
(units)]]*(1+Table1[[#This Row],[APU Trend]])^1</f>
        <v>204</v>
      </c>
      <c r="H1757" s="28">
        <f>Table1[[#This Row],[APU
(units)]]*(1+Table1[[#This Row],[APU Trend]])^2</f>
        <v>244.79999999999998</v>
      </c>
      <c r="I1757" s="55">
        <f>Table1[[#This Row],[APU
(units)]]*(1+Table1[[#This Row],[APU Trend]])^3</f>
        <v>293.76</v>
      </c>
      <c r="J1757" s="55">
        <f>Table1[[#This Row],[APU
(units)]]*(1+Table1[[#This Row],[APU Trend]])^4</f>
        <v>352.512</v>
      </c>
      <c r="K1757" s="55">
        <f>Table1[[#This Row],[APU
(units)]]*(1+Table1[[#This Row],[APU Trend]])^5</f>
        <v>423.01439999999997</v>
      </c>
      <c r="L1757" s="55">
        <f>Table1[[#This Row],[APU
(units)]]*(1+Table1[[#This Row],[APU Trend]])^6</f>
        <v>507.61727999999994</v>
      </c>
      <c r="M1757" s="55">
        <f>Table1[[#This Row],[APU
(units)]]*(1+Table1[[#This Row],[APU Trend]])^7</f>
        <v>609.14073599999995</v>
      </c>
      <c r="N1757" s="55">
        <f>Table1[[#This Row],[APU
(units)]]*(1+Table1[[#This Row],[APU Trend]])^8</f>
        <v>730.96888319999994</v>
      </c>
      <c r="O1757" s="55">
        <f>Table1[[#This Row],[APU
(units)]]*(1+Table1[[#This Row],[APU Trend]])^9</f>
        <v>877.16265983999995</v>
      </c>
      <c r="P1757" s="55">
        <f>Table1[[#This Row],[APU
(units)]]*(1+Table1[[#This Row],[APU Trend]])^10</f>
        <v>1052.5951918079998</v>
      </c>
      <c r="Q1757" s="55">
        <f>Table1[[#This Row],[APU
(units)]]*(1+Table1[[#This Row],[APU Trend]])^11</f>
        <v>1263.1142301695998</v>
      </c>
      <c r="R1757" s="55">
        <f>SUM(Table1[[#This Row],[Oct]:[September]])</f>
        <v>6728.685381017599</v>
      </c>
      <c r="S1757" s="55">
        <f>Table1[[#This Row],[On-Hand Stock ($)]]*Table1[[#This Row],[APU Trend]]</f>
        <v>280.73196867265239</v>
      </c>
      <c r="T1757" s="87">
        <v>0.2</v>
      </c>
      <c r="U1757" s="87" t="b">
        <f>IF(AND(Table1[[#This Row],[INVENTROY SIZING]]&lt;0,Table1[[#This Row],[Lead Time (days)]]&lt;30),TRUE,FALSE)</f>
        <v>0</v>
      </c>
      <c r="V1757" s="28">
        <v>0.85</v>
      </c>
      <c r="W1757" s="28">
        <f>1.65+SQRT((30)*Table1[[#This Row],[Demand variability (COV)]])+(V1757*Table1[[#This Row],[APU
(units)]])^2</f>
        <v>20888.048170459577</v>
      </c>
      <c r="X1757" s="28">
        <f>(Table1[[#This Row],[INVENTORY IN UNITS ON HAND]]-W1757)*Table1[[#This Row],[Std. Price ($)]]</f>
        <v>-375411.67424407031</v>
      </c>
      <c r="Y1757" s="28">
        <v>1.26</v>
      </c>
      <c r="Z1757" s="28">
        <v>11</v>
      </c>
    </row>
    <row r="1758" spans="1:26" x14ac:dyDescent="0.15">
      <c r="A1758" s="31">
        <v>74486.5039899236</v>
      </c>
      <c r="B1758" s="32">
        <v>10.310718</v>
      </c>
      <c r="C1758" s="32">
        <v>2512.9057802075918</v>
      </c>
      <c r="D1758" s="32">
        <f>C1758/Table1[[#This Row],[Std. Price ($)]]</f>
        <v>243.71782646054251</v>
      </c>
      <c r="E1758" s="28">
        <v>276</v>
      </c>
      <c r="F1758" s="28">
        <f>Table1[[#This Row],[APU
(units)]]*(1+Table1[[#This Row],[APU Trend]])^0</f>
        <v>276</v>
      </c>
      <c r="G1758" s="28">
        <f>Table1[[#This Row],[APU
(units)]]*(1+Table1[[#This Row],[APU Trend]])^1</f>
        <v>607.20000000000005</v>
      </c>
      <c r="H1758" s="28">
        <f>Table1[[#This Row],[APU
(units)]]*(1+Table1[[#This Row],[APU Trend]])^2</f>
        <v>1335.8400000000001</v>
      </c>
      <c r="I1758" s="55">
        <f>Table1[[#This Row],[APU
(units)]]*(1+Table1[[#This Row],[APU Trend]])^3</f>
        <v>2938.8480000000009</v>
      </c>
      <c r="J1758" s="55">
        <f>Table1[[#This Row],[APU
(units)]]*(1+Table1[[#This Row],[APU Trend]])^4</f>
        <v>6465.4656000000014</v>
      </c>
      <c r="K1758" s="55">
        <f>Table1[[#This Row],[APU
(units)]]*(1+Table1[[#This Row],[APU Trend]])^5</f>
        <v>14224.024320000004</v>
      </c>
      <c r="L1758" s="55">
        <f>Table1[[#This Row],[APU
(units)]]*(1+Table1[[#This Row],[APU Trend]])^6</f>
        <v>31292.853504000013</v>
      </c>
      <c r="M1758" s="55">
        <f>Table1[[#This Row],[APU
(units)]]*(1+Table1[[#This Row],[APU Trend]])^7</f>
        <v>68844.277708800044</v>
      </c>
      <c r="N1758" s="55">
        <f>Table1[[#This Row],[APU
(units)]]*(1+Table1[[#This Row],[APU Trend]])^8</f>
        <v>151457.41095936007</v>
      </c>
      <c r="O1758" s="55">
        <f>Table1[[#This Row],[APU
(units)]]*(1+Table1[[#This Row],[APU Trend]])^9</f>
        <v>333206.30411059223</v>
      </c>
      <c r="P1758" s="55">
        <f>Table1[[#This Row],[APU
(units)]]*(1+Table1[[#This Row],[APU Trend]])^10</f>
        <v>733053.86904330296</v>
      </c>
      <c r="Q1758" s="55">
        <f>Table1[[#This Row],[APU
(units)]]*(1+Table1[[#This Row],[APU Trend]])^11</f>
        <v>1612718.5118952666</v>
      </c>
      <c r="R1758" s="55">
        <f>SUM(Table1[[#This Row],[Oct]:[September]])</f>
        <v>2956420.6051413221</v>
      </c>
      <c r="S1758" s="55">
        <f>Table1[[#This Row],[On-Hand Stock ($)]]*Table1[[#This Row],[APU Trend]]</f>
        <v>3015.4869362491099</v>
      </c>
      <c r="T1758" s="87">
        <v>1.2</v>
      </c>
      <c r="U1758" s="87" t="b">
        <f>IF(AND(Table1[[#This Row],[INVENTROY SIZING]]&lt;0,Table1[[#This Row],[Lead Time (days)]]&lt;30),TRUE,FALSE)</f>
        <v>0</v>
      </c>
      <c r="V1758" s="28">
        <v>1</v>
      </c>
      <c r="W1758" s="28">
        <f>1.65+SQRT((30)*Table1[[#This Row],[Demand variability (COV)]])+(V1758*Table1[[#This Row],[APU
(units)]])^2</f>
        <v>76181.364835124201</v>
      </c>
      <c r="X1758" s="28">
        <f>(Table1[[#This Row],[INVENTORY IN UNITS ON HAND]]-W1758)*Table1[[#This Row],[Std. Price ($)]]</f>
        <v>-782971.66388987447</v>
      </c>
      <c r="Y1758" s="28">
        <v>0.46</v>
      </c>
      <c r="Z1758" s="28">
        <v>41</v>
      </c>
    </row>
    <row r="1759" spans="1:26" x14ac:dyDescent="0.15">
      <c r="A1759" s="31">
        <v>22927.399904658596</v>
      </c>
      <c r="B1759" s="32">
        <v>17.139517999999999</v>
      </c>
      <c r="C1759" s="32">
        <v>4120.4052564784552</v>
      </c>
      <c r="D1759" s="32">
        <f>C1759/Table1[[#This Row],[Std. Price ($)]]</f>
        <v>240.40379994807645</v>
      </c>
      <c r="E1759" s="28">
        <v>252</v>
      </c>
      <c r="F1759" s="28">
        <f>Table1[[#This Row],[APU
(units)]]*(1+Table1[[#This Row],[APU Trend]])^0</f>
        <v>252</v>
      </c>
      <c r="G1759" s="28">
        <f>Table1[[#This Row],[APU
(units)]]*(1+Table1[[#This Row],[APU Trend]])^1</f>
        <v>554.40000000000009</v>
      </c>
      <c r="H1759" s="28">
        <f>Table1[[#This Row],[APU
(units)]]*(1+Table1[[#This Row],[APU Trend]])^2</f>
        <v>1219.6800000000003</v>
      </c>
      <c r="I1759" s="55">
        <f>Table1[[#This Row],[APU
(units)]]*(1+Table1[[#This Row],[APU Trend]])^3</f>
        <v>2683.2960000000007</v>
      </c>
      <c r="J1759" s="55">
        <f>Table1[[#This Row],[APU
(units)]]*(1+Table1[[#This Row],[APU Trend]])^4</f>
        <v>5903.2512000000015</v>
      </c>
      <c r="K1759" s="55">
        <f>Table1[[#This Row],[APU
(units)]]*(1+Table1[[#This Row],[APU Trend]])^5</f>
        <v>12987.152640000004</v>
      </c>
      <c r="L1759" s="55">
        <f>Table1[[#This Row],[APU
(units)]]*(1+Table1[[#This Row],[APU Trend]])^6</f>
        <v>28571.735808000012</v>
      </c>
      <c r="M1759" s="55">
        <f>Table1[[#This Row],[APU
(units)]]*(1+Table1[[#This Row],[APU Trend]])^7</f>
        <v>62857.818777600041</v>
      </c>
      <c r="N1759" s="55">
        <f>Table1[[#This Row],[APU
(units)]]*(1+Table1[[#This Row],[APU Trend]])^8</f>
        <v>138287.20131072006</v>
      </c>
      <c r="O1759" s="55">
        <f>Table1[[#This Row],[APU
(units)]]*(1+Table1[[#This Row],[APU Trend]])^9</f>
        <v>304231.84288358421</v>
      </c>
      <c r="P1759" s="55">
        <f>Table1[[#This Row],[APU
(units)]]*(1+Table1[[#This Row],[APU Trend]])^10</f>
        <v>669310.05434388528</v>
      </c>
      <c r="Q1759" s="55">
        <f>Table1[[#This Row],[APU
(units)]]*(1+Table1[[#This Row],[APU Trend]])^11</f>
        <v>1472482.1195565478</v>
      </c>
      <c r="R1759" s="55">
        <f>SUM(Table1[[#This Row],[Oct]:[September]])</f>
        <v>2699340.5525203375</v>
      </c>
      <c r="S1759" s="55">
        <f>Table1[[#This Row],[On-Hand Stock ($)]]*Table1[[#This Row],[APU Trend]]</f>
        <v>4944.4863077741456</v>
      </c>
      <c r="T1759" s="87">
        <v>1.2</v>
      </c>
      <c r="U1759" s="87" t="b">
        <f>IF(AND(Table1[[#This Row],[INVENTROY SIZING]]&lt;0,Table1[[#This Row],[Lead Time (days)]]&lt;30),TRUE,FALSE)</f>
        <v>0</v>
      </c>
      <c r="V1759" s="28">
        <v>0.85</v>
      </c>
      <c r="W1759" s="28">
        <f>1.65+SQRT((30)*Table1[[#This Row],[Demand variability (COV)]])+(V1759*Table1[[#This Row],[APU
(units)]])^2</f>
        <v>45888.794543577802</v>
      </c>
      <c r="X1759" s="28">
        <f>(Table1[[#This Row],[INVENTORY IN UNITS ON HAND]]-W1759)*Table1[[#This Row],[Std. Price ($)]]</f>
        <v>-782391.41482147493</v>
      </c>
      <c r="Y1759" s="28">
        <v>1.01</v>
      </c>
      <c r="Z1759" s="28">
        <v>23</v>
      </c>
    </row>
    <row r="1760" spans="1:26" x14ac:dyDescent="0.15">
      <c r="A1760" s="31">
        <v>45694.232100965724</v>
      </c>
      <c r="B1760" s="32">
        <v>30.596258000000002</v>
      </c>
      <c r="C1760" s="32">
        <v>36667.243872877836</v>
      </c>
      <c r="D1760" s="32">
        <f>C1760/Table1[[#This Row],[Std. Price ($)]]</f>
        <v>1198.422495746958</v>
      </c>
      <c r="E1760" s="28">
        <v>324</v>
      </c>
      <c r="F1760" s="28">
        <f>Table1[[#This Row],[APU
(units)]]*(1+Table1[[#This Row],[APU Trend]])^0</f>
        <v>324</v>
      </c>
      <c r="G1760" s="28">
        <f>Table1[[#This Row],[APU
(units)]]*(1+Table1[[#This Row],[APU Trend]])^1</f>
        <v>194.4</v>
      </c>
      <c r="H1760" s="28">
        <f>Table1[[#This Row],[APU
(units)]]*(1+Table1[[#This Row],[APU Trend]])^2</f>
        <v>116.64</v>
      </c>
      <c r="I1760" s="55">
        <f>Table1[[#This Row],[APU
(units)]]*(1+Table1[[#This Row],[APU Trend]])^3</f>
        <v>69.983999999999995</v>
      </c>
      <c r="J1760" s="55">
        <f>Table1[[#This Row],[APU
(units)]]*(1+Table1[[#This Row],[APU Trend]])^4</f>
        <v>41.990400000000001</v>
      </c>
      <c r="K1760" s="55">
        <f>Table1[[#This Row],[APU
(units)]]*(1+Table1[[#This Row],[APU Trend]])^5</f>
        <v>25.194239999999997</v>
      </c>
      <c r="L1760" s="55">
        <f>Table1[[#This Row],[APU
(units)]]*(1+Table1[[#This Row],[APU Trend]])^6</f>
        <v>15.116543999999999</v>
      </c>
      <c r="M1760" s="55">
        <f>Table1[[#This Row],[APU
(units)]]*(1+Table1[[#This Row],[APU Trend]])^7</f>
        <v>9.0699263999999982</v>
      </c>
      <c r="N1760" s="55">
        <f>Table1[[#This Row],[APU
(units)]]*(1+Table1[[#This Row],[APU Trend]])^8</f>
        <v>5.4419558399999994</v>
      </c>
      <c r="O1760" s="55">
        <f>Table1[[#This Row],[APU
(units)]]*(1+Table1[[#This Row],[APU Trend]])^9</f>
        <v>3.2651735039999998</v>
      </c>
      <c r="P1760" s="55">
        <f>Table1[[#This Row],[APU
(units)]]*(1+Table1[[#This Row],[APU Trend]])^10</f>
        <v>1.9591041023999998</v>
      </c>
      <c r="Q1760" s="55">
        <f>Table1[[#This Row],[APU
(units)]]*(1+Table1[[#This Row],[APU Trend]])^11</f>
        <v>1.1754624614399998</v>
      </c>
      <c r="R1760" s="55">
        <f>SUM(Table1[[#This Row],[Oct]:[September]])</f>
        <v>808.23680630784008</v>
      </c>
      <c r="S1760" s="55">
        <f>Table1[[#This Row],[On-Hand Stock ($)]]*Table1[[#This Row],[APU Trend]]</f>
        <v>-14666.897549151136</v>
      </c>
      <c r="T1760" s="87">
        <v>-0.4</v>
      </c>
      <c r="U1760" s="87" t="b">
        <f>IF(AND(Table1[[#This Row],[INVENTROY SIZING]]&lt;0,Table1[[#This Row],[Lead Time (days)]]&lt;30),TRUE,FALSE)</f>
        <v>0</v>
      </c>
      <c r="V1760" s="28">
        <v>0.82</v>
      </c>
      <c r="W1760" s="28">
        <f>1.65+SQRT((30)*Table1[[#This Row],[Demand variability (COV)]])+(V1760*Table1[[#This Row],[APU
(units)]])^2</f>
        <v>70593.151548871945</v>
      </c>
      <c r="X1760" s="28">
        <f>(Table1[[#This Row],[INVENTORY IN UNITS ON HAND]]-W1760)*Table1[[#This Row],[Std. Price ($)]]</f>
        <v>-2123219.0339495079</v>
      </c>
      <c r="Y1760" s="28">
        <v>1.06</v>
      </c>
      <c r="Z1760" s="28">
        <v>87</v>
      </c>
    </row>
    <row r="1761" spans="1:26" x14ac:dyDescent="0.15">
      <c r="A1761" s="31">
        <v>34331.402542111886</v>
      </c>
      <c r="B1761" s="32">
        <v>7.9033570000000006</v>
      </c>
      <c r="C1761" s="32">
        <v>6890.6189504075519</v>
      </c>
      <c r="D1761" s="32">
        <f>C1761/Table1[[#This Row],[Std. Price ($)]]</f>
        <v>871.85976166931994</v>
      </c>
      <c r="E1761" s="28">
        <v>300</v>
      </c>
      <c r="F1761" s="28">
        <f>Table1[[#This Row],[APU
(units)]]*(1+Table1[[#This Row],[APU Trend]])^0</f>
        <v>300</v>
      </c>
      <c r="G1761" s="28">
        <f>Table1[[#This Row],[APU
(units)]]*(1+Table1[[#This Row],[APU Trend]])^1</f>
        <v>240</v>
      </c>
      <c r="H1761" s="28">
        <f>Table1[[#This Row],[APU
(units)]]*(1+Table1[[#This Row],[APU Trend]])^2</f>
        <v>192.00000000000003</v>
      </c>
      <c r="I1761" s="55">
        <f>Table1[[#This Row],[APU
(units)]]*(1+Table1[[#This Row],[APU Trend]])^3</f>
        <v>153.60000000000002</v>
      </c>
      <c r="J1761" s="55">
        <f>Table1[[#This Row],[APU
(units)]]*(1+Table1[[#This Row],[APU Trend]])^4</f>
        <v>122.88000000000005</v>
      </c>
      <c r="K1761" s="55">
        <f>Table1[[#This Row],[APU
(units)]]*(1+Table1[[#This Row],[APU Trend]])^5</f>
        <v>98.304000000000059</v>
      </c>
      <c r="L1761" s="55">
        <f>Table1[[#This Row],[APU
(units)]]*(1+Table1[[#This Row],[APU Trend]])^6</f>
        <v>78.64320000000005</v>
      </c>
      <c r="M1761" s="55">
        <f>Table1[[#This Row],[APU
(units)]]*(1+Table1[[#This Row],[APU Trend]])^7</f>
        <v>62.914560000000044</v>
      </c>
      <c r="N1761" s="55">
        <f>Table1[[#This Row],[APU
(units)]]*(1+Table1[[#This Row],[APU Trend]])^8</f>
        <v>50.331648000000044</v>
      </c>
      <c r="O1761" s="55">
        <f>Table1[[#This Row],[APU
(units)]]*(1+Table1[[#This Row],[APU Trend]])^9</f>
        <v>40.265318400000034</v>
      </c>
      <c r="P1761" s="55">
        <f>Table1[[#This Row],[APU
(units)]]*(1+Table1[[#This Row],[APU Trend]])^10</f>
        <v>32.212254720000033</v>
      </c>
      <c r="Q1761" s="55">
        <f>Table1[[#This Row],[APU
(units)]]*(1+Table1[[#This Row],[APU Trend]])^11</f>
        <v>25.769803776000028</v>
      </c>
      <c r="R1761" s="55">
        <f>SUM(Table1[[#This Row],[Oct]:[September]])</f>
        <v>1396.9207848960004</v>
      </c>
      <c r="S1761" s="55">
        <f>Table1[[#This Row],[On-Hand Stock ($)]]*Table1[[#This Row],[APU Trend]]</f>
        <v>-1378.1237900815104</v>
      </c>
      <c r="T1761" s="87">
        <v>-0.2</v>
      </c>
      <c r="U1761" s="87" t="b">
        <f>IF(AND(Table1[[#This Row],[INVENTROY SIZING]]&lt;0,Table1[[#This Row],[Lead Time (days)]]&lt;30),TRUE,FALSE)</f>
        <v>0</v>
      </c>
      <c r="V1761" s="28">
        <v>0.85</v>
      </c>
      <c r="W1761" s="28">
        <f>1.65+SQRT((30)*Table1[[#This Row],[Demand variability (COV)]])+(V1761*Table1[[#This Row],[APU
(units)]])^2</f>
        <v>65034.699844718998</v>
      </c>
      <c r="X1761" s="28">
        <f>(Table1[[#This Row],[INVENTORY IN UNITS ON HAND]]-W1761)*Table1[[#This Row],[Std. Price ($)]]</f>
        <v>-507101.83131025126</v>
      </c>
      <c r="Y1761" s="28">
        <v>2.16</v>
      </c>
      <c r="Z1761" s="28">
        <v>33</v>
      </c>
    </row>
    <row r="1762" spans="1:26" x14ac:dyDescent="0.15">
      <c r="A1762" s="31">
        <v>54476.395391444166</v>
      </c>
      <c r="B1762" s="32">
        <v>43.924396999999999</v>
      </c>
      <c r="C1762" s="32">
        <v>18744.554487764322</v>
      </c>
      <c r="D1762" s="32">
        <f>C1762/Table1[[#This Row],[Std. Price ($)]]</f>
        <v>426.74585806526431</v>
      </c>
      <c r="E1762" s="28">
        <v>308</v>
      </c>
      <c r="F1762" s="28">
        <f>Table1[[#This Row],[APU
(units)]]*(1+Table1[[#This Row],[APU Trend]])^0</f>
        <v>308</v>
      </c>
      <c r="G1762" s="28">
        <f>Table1[[#This Row],[APU
(units)]]*(1+Table1[[#This Row],[APU Trend]])^1</f>
        <v>184.79999999999998</v>
      </c>
      <c r="H1762" s="28">
        <f>Table1[[#This Row],[APU
(units)]]*(1+Table1[[#This Row],[APU Trend]])^2</f>
        <v>110.88</v>
      </c>
      <c r="I1762" s="55">
        <f>Table1[[#This Row],[APU
(units)]]*(1+Table1[[#This Row],[APU Trend]])^3</f>
        <v>66.528000000000006</v>
      </c>
      <c r="J1762" s="55">
        <f>Table1[[#This Row],[APU
(units)]]*(1+Table1[[#This Row],[APU Trend]])^4</f>
        <v>39.916799999999995</v>
      </c>
      <c r="K1762" s="55">
        <f>Table1[[#This Row],[APU
(units)]]*(1+Table1[[#This Row],[APU Trend]])^5</f>
        <v>23.95008</v>
      </c>
      <c r="L1762" s="55">
        <f>Table1[[#This Row],[APU
(units)]]*(1+Table1[[#This Row],[APU Trend]])^6</f>
        <v>14.370047999999999</v>
      </c>
      <c r="M1762" s="55">
        <f>Table1[[#This Row],[APU
(units)]]*(1+Table1[[#This Row],[APU Trend]])^7</f>
        <v>8.6220287999999989</v>
      </c>
      <c r="N1762" s="55">
        <f>Table1[[#This Row],[APU
(units)]]*(1+Table1[[#This Row],[APU Trend]])^8</f>
        <v>5.1732172799999994</v>
      </c>
      <c r="O1762" s="55">
        <f>Table1[[#This Row],[APU
(units)]]*(1+Table1[[#This Row],[APU Trend]])^9</f>
        <v>3.1039303679999994</v>
      </c>
      <c r="P1762" s="55">
        <f>Table1[[#This Row],[APU
(units)]]*(1+Table1[[#This Row],[APU Trend]])^10</f>
        <v>1.8623582207999998</v>
      </c>
      <c r="Q1762" s="55">
        <f>Table1[[#This Row],[APU
(units)]]*(1+Table1[[#This Row],[APU Trend]])^11</f>
        <v>1.1174149324799998</v>
      </c>
      <c r="R1762" s="55">
        <f>SUM(Table1[[#This Row],[Oct]:[September]])</f>
        <v>768.32387760127983</v>
      </c>
      <c r="S1762" s="55">
        <f>Table1[[#This Row],[On-Hand Stock ($)]]*Table1[[#This Row],[APU Trend]]</f>
        <v>-7497.8217951057295</v>
      </c>
      <c r="T1762" s="87">
        <v>-0.4</v>
      </c>
      <c r="U1762" s="87" t="b">
        <f>IF(AND(Table1[[#This Row],[INVENTROY SIZING]]&lt;0,Table1[[#This Row],[Lead Time (days)]]&lt;30),TRUE,FALSE)</f>
        <v>0</v>
      </c>
      <c r="V1762" s="28">
        <v>0.82</v>
      </c>
      <c r="W1762" s="28">
        <f>1.65+SQRT((30)*Table1[[#This Row],[Demand variability (COV)]])+(V1762*Table1[[#This Row],[APU
(units)]])^2</f>
        <v>63792.265619202306</v>
      </c>
      <c r="X1762" s="28">
        <f>(Table1[[#This Row],[INVENTORY IN UNITS ON HAND]]-W1762)*Table1[[#This Row],[Std. Price ($)]]</f>
        <v>-2783292.2460995284</v>
      </c>
      <c r="Y1762" s="28">
        <v>0.55000000000000004</v>
      </c>
      <c r="Z1762" s="28">
        <v>60</v>
      </c>
    </row>
    <row r="1763" spans="1:26" x14ac:dyDescent="0.15">
      <c r="A1763" s="31">
        <v>18449.16851202738</v>
      </c>
      <c r="B1763" s="32">
        <v>46.449733000000002</v>
      </c>
      <c r="C1763" s="32">
        <v>21351.314677087768</v>
      </c>
      <c r="D1763" s="32">
        <f>C1763/Table1[[#This Row],[Std. Price ($)]]</f>
        <v>459.66496033653772</v>
      </c>
      <c r="E1763" s="28">
        <v>308</v>
      </c>
      <c r="F1763" s="28">
        <f>Table1[[#This Row],[APU
(units)]]*(1+Table1[[#This Row],[APU Trend]])^0</f>
        <v>308</v>
      </c>
      <c r="G1763" s="28">
        <f>Table1[[#This Row],[APU
(units)]]*(1+Table1[[#This Row],[APU Trend]])^1</f>
        <v>277.2</v>
      </c>
      <c r="H1763" s="28">
        <f>Table1[[#This Row],[APU
(units)]]*(1+Table1[[#This Row],[APU Trend]])^2</f>
        <v>249.48000000000002</v>
      </c>
      <c r="I1763" s="55">
        <f>Table1[[#This Row],[APU
(units)]]*(1+Table1[[#This Row],[APU Trend]])^3</f>
        <v>224.53200000000004</v>
      </c>
      <c r="J1763" s="55">
        <f>Table1[[#This Row],[APU
(units)]]*(1+Table1[[#This Row],[APU Trend]])^4</f>
        <v>202.07880000000003</v>
      </c>
      <c r="K1763" s="55">
        <f>Table1[[#This Row],[APU
(units)]]*(1+Table1[[#This Row],[APU Trend]])^5</f>
        <v>181.87092000000007</v>
      </c>
      <c r="L1763" s="55">
        <f>Table1[[#This Row],[APU
(units)]]*(1+Table1[[#This Row],[APU Trend]])^6</f>
        <v>163.68382800000006</v>
      </c>
      <c r="M1763" s="55">
        <f>Table1[[#This Row],[APU
(units)]]*(1+Table1[[#This Row],[APU Trend]])^7</f>
        <v>147.31544520000006</v>
      </c>
      <c r="N1763" s="55">
        <f>Table1[[#This Row],[APU
(units)]]*(1+Table1[[#This Row],[APU Trend]])^8</f>
        <v>132.58390068000006</v>
      </c>
      <c r="O1763" s="55">
        <f>Table1[[#This Row],[APU
(units)]]*(1+Table1[[#This Row],[APU Trend]])^9</f>
        <v>119.32551061200004</v>
      </c>
      <c r="P1763" s="55">
        <f>Table1[[#This Row],[APU
(units)]]*(1+Table1[[#This Row],[APU Trend]])^10</f>
        <v>107.39295955080004</v>
      </c>
      <c r="Q1763" s="55">
        <f>Table1[[#This Row],[APU
(units)]]*(1+Table1[[#This Row],[APU Trend]])^11</f>
        <v>96.653663595720047</v>
      </c>
      <c r="R1763" s="55">
        <f>SUM(Table1[[#This Row],[Oct]:[September]])</f>
        <v>2210.1170276385205</v>
      </c>
      <c r="S1763" s="55">
        <f>Table1[[#This Row],[On-Hand Stock ($)]]*Table1[[#This Row],[APU Trend]]</f>
        <v>-2135.1314677087771</v>
      </c>
      <c r="T1763" s="87">
        <v>-0.1</v>
      </c>
      <c r="U1763" s="87" t="b">
        <f>IF(AND(Table1[[#This Row],[INVENTROY SIZING]]&lt;0,Table1[[#This Row],[Lead Time (days)]]&lt;30),TRUE,FALSE)</f>
        <v>0</v>
      </c>
      <c r="V1763" s="28">
        <v>0.7</v>
      </c>
      <c r="W1763" s="28">
        <f>1.65+SQRT((30)*Table1[[#This Row],[Demand variability (COV)]])+(V1763*Table1[[#This Row],[APU
(units)]])^2</f>
        <v>46489.072019202322</v>
      </c>
      <c r="X1763" s="28">
        <f>(Table1[[#This Row],[INVENTORY IN UNITS ON HAND]]-W1763)*Table1[[#This Row],[Std. Price ($)]]</f>
        <v>-2138053.6680326313</v>
      </c>
      <c r="Y1763" s="28">
        <v>0.55000000000000004</v>
      </c>
      <c r="Z1763" s="28">
        <v>60</v>
      </c>
    </row>
    <row r="1764" spans="1:26" x14ac:dyDescent="0.15">
      <c r="A1764" s="31">
        <v>50957.972180025943</v>
      </c>
      <c r="B1764" s="32">
        <v>39.353083000000005</v>
      </c>
      <c r="C1764" s="32">
        <v>29934.043301663711</v>
      </c>
      <c r="D1764" s="32">
        <f>C1764/Table1[[#This Row],[Std. Price ($)]]</f>
        <v>760.65306755416611</v>
      </c>
      <c r="E1764" s="28">
        <v>332</v>
      </c>
      <c r="F1764" s="28">
        <f>Table1[[#This Row],[APU
(units)]]*(1+Table1[[#This Row],[APU Trend]])^0</f>
        <v>332</v>
      </c>
      <c r="G1764" s="28">
        <f>Table1[[#This Row],[APU
(units)]]*(1+Table1[[#This Row],[APU Trend]])^1</f>
        <v>498</v>
      </c>
      <c r="H1764" s="28">
        <f>Table1[[#This Row],[APU
(units)]]*(1+Table1[[#This Row],[APU Trend]])^2</f>
        <v>747</v>
      </c>
      <c r="I1764" s="55">
        <f>Table1[[#This Row],[APU
(units)]]*(1+Table1[[#This Row],[APU Trend]])^3</f>
        <v>1120.5</v>
      </c>
      <c r="J1764" s="55">
        <f>Table1[[#This Row],[APU
(units)]]*(1+Table1[[#This Row],[APU Trend]])^4</f>
        <v>1680.75</v>
      </c>
      <c r="K1764" s="55">
        <f>Table1[[#This Row],[APU
(units)]]*(1+Table1[[#This Row],[APU Trend]])^5</f>
        <v>2521.125</v>
      </c>
      <c r="L1764" s="55">
        <f>Table1[[#This Row],[APU
(units)]]*(1+Table1[[#This Row],[APU Trend]])^6</f>
        <v>3781.6875</v>
      </c>
      <c r="M1764" s="55">
        <f>Table1[[#This Row],[APU
(units)]]*(1+Table1[[#This Row],[APU Trend]])^7</f>
        <v>5672.53125</v>
      </c>
      <c r="N1764" s="55">
        <f>Table1[[#This Row],[APU
(units)]]*(1+Table1[[#This Row],[APU Trend]])^8</f>
        <v>8508.796875</v>
      </c>
      <c r="O1764" s="55">
        <f>Table1[[#This Row],[APU
(units)]]*(1+Table1[[#This Row],[APU Trend]])^9</f>
        <v>12763.1953125</v>
      </c>
      <c r="P1764" s="55">
        <f>Table1[[#This Row],[APU
(units)]]*(1+Table1[[#This Row],[APU Trend]])^10</f>
        <v>19144.79296875</v>
      </c>
      <c r="Q1764" s="55">
        <f>Table1[[#This Row],[APU
(units)]]*(1+Table1[[#This Row],[APU Trend]])^11</f>
        <v>28717.189453125</v>
      </c>
      <c r="R1764" s="55">
        <f>SUM(Table1[[#This Row],[Oct]:[September]])</f>
        <v>85487.568359375</v>
      </c>
      <c r="S1764" s="55">
        <f>Table1[[#This Row],[On-Hand Stock ($)]]*Table1[[#This Row],[APU Trend]]</f>
        <v>14967.021650831855</v>
      </c>
      <c r="T1764" s="87">
        <v>0.5</v>
      </c>
      <c r="U1764" s="87" t="b">
        <f>IF(AND(Table1[[#This Row],[INVENTROY SIZING]]&lt;0,Table1[[#This Row],[Lead Time (days)]]&lt;30),TRUE,FALSE)</f>
        <v>0</v>
      </c>
      <c r="V1764" s="28">
        <v>0.82</v>
      </c>
      <c r="W1764" s="28">
        <f>1.65+SQRT((30)*Table1[[#This Row],[Demand variability (COV)]])+(V1764*Table1[[#This Row],[APU
(units)]])^2</f>
        <v>74122.560453089012</v>
      </c>
      <c r="X1764" s="28">
        <f>(Table1[[#This Row],[INVENTORY IN UNITS ON HAND]]-W1764)*Table1[[#This Row],[Std. Price ($)]]</f>
        <v>-2887017.2303812657</v>
      </c>
      <c r="Y1764" s="28">
        <v>1.32</v>
      </c>
      <c r="Z1764" s="28">
        <v>44</v>
      </c>
    </row>
    <row r="1765" spans="1:26" x14ac:dyDescent="0.15">
      <c r="A1765" s="31">
        <v>86111.204221201071</v>
      </c>
      <c r="B1765" s="32">
        <v>29.228375</v>
      </c>
      <c r="C1765" s="32">
        <v>10704.685895323752</v>
      </c>
      <c r="D1765" s="32">
        <f>C1765/Table1[[#This Row],[Std. Price ($)]]</f>
        <v>366.24293671214195</v>
      </c>
      <c r="E1765" s="28">
        <v>186</v>
      </c>
      <c r="F1765" s="28">
        <f>Table1[[#This Row],[APU
(units)]]*(1+Table1[[#This Row],[APU Trend]])^0</f>
        <v>186</v>
      </c>
      <c r="G1765" s="28">
        <f>Table1[[#This Row],[APU
(units)]]*(1+Table1[[#This Row],[APU Trend]])^1</f>
        <v>55.800000000000011</v>
      </c>
      <c r="H1765" s="28">
        <f>Table1[[#This Row],[APU
(units)]]*(1+Table1[[#This Row],[APU Trend]])^2</f>
        <v>16.740000000000006</v>
      </c>
      <c r="I1765" s="55">
        <f>Table1[[#This Row],[APU
(units)]]*(1+Table1[[#This Row],[APU Trend]])^3</f>
        <v>5.022000000000002</v>
      </c>
      <c r="J1765" s="55">
        <f>Table1[[#This Row],[APU
(units)]]*(1+Table1[[#This Row],[APU Trend]])^4</f>
        <v>1.5066000000000008</v>
      </c>
      <c r="K1765" s="55">
        <f>Table1[[#This Row],[APU
(units)]]*(1+Table1[[#This Row],[APU Trend]])^5</f>
        <v>0.45198000000000027</v>
      </c>
      <c r="L1765" s="55">
        <f>Table1[[#This Row],[APU
(units)]]*(1+Table1[[#This Row],[APU Trend]])^6</f>
        <v>0.1355940000000001</v>
      </c>
      <c r="M1765" s="55">
        <f>Table1[[#This Row],[APU
(units)]]*(1+Table1[[#This Row],[APU Trend]])^7</f>
        <v>4.0678200000000039E-2</v>
      </c>
      <c r="N1765" s="55">
        <f>Table1[[#This Row],[APU
(units)]]*(1+Table1[[#This Row],[APU Trend]])^8</f>
        <v>1.2203460000000013E-2</v>
      </c>
      <c r="O1765" s="55">
        <f>Table1[[#This Row],[APU
(units)]]*(1+Table1[[#This Row],[APU Trend]])^9</f>
        <v>3.6610380000000045E-3</v>
      </c>
      <c r="P1765" s="55">
        <f>Table1[[#This Row],[APU
(units)]]*(1+Table1[[#This Row],[APU Trend]])^10</f>
        <v>1.0983114000000015E-3</v>
      </c>
      <c r="Q1765" s="55">
        <f>Table1[[#This Row],[APU
(units)]]*(1+Table1[[#This Row],[APU Trend]])^11</f>
        <v>3.2949342000000047E-4</v>
      </c>
      <c r="R1765" s="55">
        <f>SUM(Table1[[#This Row],[Oct]:[September]])</f>
        <v>265.71414450282009</v>
      </c>
      <c r="S1765" s="55">
        <f>Table1[[#This Row],[On-Hand Stock ($)]]*Table1[[#This Row],[APU Trend]]</f>
        <v>-7493.2801267266259</v>
      </c>
      <c r="T1765" s="87">
        <v>-0.7</v>
      </c>
      <c r="U1765" s="87" t="b">
        <f>IF(AND(Table1[[#This Row],[INVENTROY SIZING]]&lt;0,Table1[[#This Row],[Lead Time (days)]]&lt;30),TRUE,FALSE)</f>
        <v>0</v>
      </c>
      <c r="V1765" s="28">
        <v>1</v>
      </c>
      <c r="W1765" s="28">
        <f>1.65+SQRT((30)*Table1[[#This Row],[Demand variability (COV)]])+(V1765*Table1[[#This Row],[APU
(units)]])^2</f>
        <v>34602.699752469183</v>
      </c>
      <c r="X1765" s="28">
        <f>(Table1[[#This Row],[INVENTORY IN UNITS ON HAND]]-W1765)*Table1[[#This Row],[Std. Price ($)]]</f>
        <v>-1000675.9984822526</v>
      </c>
      <c r="Y1765" s="28">
        <v>0.85</v>
      </c>
      <c r="Z1765" s="28">
        <v>58</v>
      </c>
    </row>
    <row r="1766" spans="1:26" x14ac:dyDescent="0.15">
      <c r="A1766" s="31">
        <v>51560.040226927282</v>
      </c>
      <c r="B1766" s="32">
        <v>56.995334000000007</v>
      </c>
      <c r="C1766" s="32">
        <v>19340.112025922277</v>
      </c>
      <c r="D1766" s="32">
        <f>C1766/Table1[[#This Row],[Std. Price ($)]]</f>
        <v>339.32798825114833</v>
      </c>
      <c r="E1766" s="28">
        <v>236</v>
      </c>
      <c r="F1766" s="28">
        <f>Table1[[#This Row],[APU
(units)]]*(1+Table1[[#This Row],[APU Trend]])^0</f>
        <v>236</v>
      </c>
      <c r="G1766" s="28">
        <f>Table1[[#This Row],[APU
(units)]]*(1+Table1[[#This Row],[APU Trend]])^1</f>
        <v>330.4</v>
      </c>
      <c r="H1766" s="28">
        <f>Table1[[#This Row],[APU
(units)]]*(1+Table1[[#This Row],[APU Trend]])^2</f>
        <v>462.55999999999995</v>
      </c>
      <c r="I1766" s="55">
        <f>Table1[[#This Row],[APU
(units)]]*(1+Table1[[#This Row],[APU Trend]])^3</f>
        <v>647.58399999999983</v>
      </c>
      <c r="J1766" s="55">
        <f>Table1[[#This Row],[APU
(units)]]*(1+Table1[[#This Row],[APU Trend]])^4</f>
        <v>906.6175999999997</v>
      </c>
      <c r="K1766" s="55">
        <f>Table1[[#This Row],[APU
(units)]]*(1+Table1[[#This Row],[APU Trend]])^5</f>
        <v>1269.2646399999996</v>
      </c>
      <c r="L1766" s="55">
        <f>Table1[[#This Row],[APU
(units)]]*(1+Table1[[#This Row],[APU Trend]])^6</f>
        <v>1776.9704959999992</v>
      </c>
      <c r="M1766" s="55">
        <f>Table1[[#This Row],[APU
(units)]]*(1+Table1[[#This Row],[APU Trend]])^7</f>
        <v>2487.7586943999986</v>
      </c>
      <c r="N1766" s="55">
        <f>Table1[[#This Row],[APU
(units)]]*(1+Table1[[#This Row],[APU Trend]])^8</f>
        <v>3482.862172159998</v>
      </c>
      <c r="O1766" s="55">
        <f>Table1[[#This Row],[APU
(units)]]*(1+Table1[[#This Row],[APU Trend]])^9</f>
        <v>4876.0070410239969</v>
      </c>
      <c r="P1766" s="55">
        <f>Table1[[#This Row],[APU
(units)]]*(1+Table1[[#This Row],[APU Trend]])^10</f>
        <v>6826.4098574335949</v>
      </c>
      <c r="Q1766" s="55">
        <f>Table1[[#This Row],[APU
(units)]]*(1+Table1[[#This Row],[APU Trend]])^11</f>
        <v>9556.9738004070332</v>
      </c>
      <c r="R1766" s="55">
        <f>SUM(Table1[[#This Row],[Oct]:[September]])</f>
        <v>32859.408301424621</v>
      </c>
      <c r="S1766" s="55">
        <f>Table1[[#This Row],[On-Hand Stock ($)]]*Table1[[#This Row],[APU Trend]]</f>
        <v>7736.0448103689114</v>
      </c>
      <c r="T1766" s="87">
        <v>0.4</v>
      </c>
      <c r="U1766" s="87" t="b">
        <f>IF(AND(Table1[[#This Row],[INVENTROY SIZING]]&lt;0,Table1[[#This Row],[Lead Time (days)]]&lt;30),TRUE,FALSE)</f>
        <v>0</v>
      </c>
      <c r="V1766" s="28">
        <v>0.75</v>
      </c>
      <c r="W1766" s="28">
        <f>1.65+SQRT((30)*Table1[[#This Row],[Demand variability (COV)]])+(V1766*Table1[[#This Row],[APU
(units)]])^2</f>
        <v>31334.484057902537</v>
      </c>
      <c r="X1766" s="28">
        <f>(Table1[[#This Row],[INVENTORY IN UNITS ON HAND]]-W1766)*Table1[[#This Row],[Std. Price ($)]]</f>
        <v>-1766579.2725719083</v>
      </c>
      <c r="Y1766" s="28">
        <v>0.49</v>
      </c>
      <c r="Z1766" s="28">
        <v>66</v>
      </c>
    </row>
    <row r="1767" spans="1:26" x14ac:dyDescent="0.15">
      <c r="A1767" s="31">
        <v>98972.779914384795</v>
      </c>
      <c r="B1767" s="32">
        <v>12.458303000000001</v>
      </c>
      <c r="C1767" s="32">
        <v>2772.5833207610904</v>
      </c>
      <c r="D1767" s="32">
        <f>C1767/Table1[[#This Row],[Std. Price ($)]]</f>
        <v>222.54903583265636</v>
      </c>
      <c r="E1767" s="28">
        <v>300</v>
      </c>
      <c r="F1767" s="28">
        <f>Table1[[#This Row],[APU
(units)]]*(1+Table1[[#This Row],[APU Trend]])^0</f>
        <v>300</v>
      </c>
      <c r="G1767" s="28">
        <f>Table1[[#This Row],[APU
(units)]]*(1+Table1[[#This Row],[APU Trend]])^1</f>
        <v>660</v>
      </c>
      <c r="H1767" s="28">
        <f>Table1[[#This Row],[APU
(units)]]*(1+Table1[[#This Row],[APU Trend]])^2</f>
        <v>1452.0000000000002</v>
      </c>
      <c r="I1767" s="55">
        <f>Table1[[#This Row],[APU
(units)]]*(1+Table1[[#This Row],[APU Trend]])^3</f>
        <v>3194.400000000001</v>
      </c>
      <c r="J1767" s="55">
        <f>Table1[[#This Row],[APU
(units)]]*(1+Table1[[#This Row],[APU Trend]])^4</f>
        <v>7027.6800000000021</v>
      </c>
      <c r="K1767" s="55">
        <f>Table1[[#This Row],[APU
(units)]]*(1+Table1[[#This Row],[APU Trend]])^5</f>
        <v>15460.896000000006</v>
      </c>
      <c r="L1767" s="55">
        <f>Table1[[#This Row],[APU
(units)]]*(1+Table1[[#This Row],[APU Trend]])^6</f>
        <v>34013.971200000015</v>
      </c>
      <c r="M1767" s="55">
        <f>Table1[[#This Row],[APU
(units)]]*(1+Table1[[#This Row],[APU Trend]])^7</f>
        <v>74830.736640000046</v>
      </c>
      <c r="N1767" s="55">
        <f>Table1[[#This Row],[APU
(units)]]*(1+Table1[[#This Row],[APU Trend]])^8</f>
        <v>164627.62060800008</v>
      </c>
      <c r="O1767" s="55">
        <f>Table1[[#This Row],[APU
(units)]]*(1+Table1[[#This Row],[APU Trend]])^9</f>
        <v>362180.7653376002</v>
      </c>
      <c r="P1767" s="55">
        <f>Table1[[#This Row],[APU
(units)]]*(1+Table1[[#This Row],[APU Trend]])^10</f>
        <v>796797.68374272052</v>
      </c>
      <c r="Q1767" s="55">
        <f>Table1[[#This Row],[APU
(units)]]*(1+Table1[[#This Row],[APU Trend]])^11</f>
        <v>1752954.9042339856</v>
      </c>
      <c r="R1767" s="55">
        <f>SUM(Table1[[#This Row],[Oct]:[September]])</f>
        <v>3213500.6577623063</v>
      </c>
      <c r="S1767" s="55">
        <f>Table1[[#This Row],[On-Hand Stock ($)]]*Table1[[#This Row],[APU Trend]]</f>
        <v>3327.0999849133082</v>
      </c>
      <c r="T1767" s="87">
        <v>1.2</v>
      </c>
      <c r="U1767" s="87" t="b">
        <f>IF(AND(Table1[[#This Row],[INVENTROY SIZING]]&lt;0,Table1[[#This Row],[Lead Time (days)]]&lt;30),TRUE,FALSE)</f>
        <v>0</v>
      </c>
      <c r="V1767" s="28">
        <v>0.83</v>
      </c>
      <c r="W1767" s="28">
        <f>1.65+SQRT((30)*Table1[[#This Row],[Demand variability (COV)]])+(V1767*Table1[[#This Row],[APU
(units)]])^2</f>
        <v>62007.609838707052</v>
      </c>
      <c r="X1767" s="28">
        <f>(Table1[[#This Row],[INVENTORY IN UNITS ON HAND]]-W1767)*Table1[[#This Row],[Std. Price ($)]]</f>
        <v>-769737.00835563254</v>
      </c>
      <c r="Y1767" s="28">
        <v>0.82</v>
      </c>
      <c r="Z1767" s="28">
        <v>21</v>
      </c>
    </row>
    <row r="1768" spans="1:26" x14ac:dyDescent="0.15">
      <c r="A1768" s="31">
        <v>94223.26803937096</v>
      </c>
      <c r="B1768" s="32">
        <v>38.943883000000007</v>
      </c>
      <c r="C1768" s="32">
        <v>29002.547072515707</v>
      </c>
      <c r="D1768" s="32">
        <f>C1768/Table1[[#This Row],[Std. Price ($)]]</f>
        <v>744.72663839185475</v>
      </c>
      <c r="E1768" s="28">
        <v>244</v>
      </c>
      <c r="F1768" s="28">
        <f>Table1[[#This Row],[APU
(units)]]*(1+Table1[[#This Row],[APU Trend]])^0</f>
        <v>244</v>
      </c>
      <c r="G1768" s="28">
        <f>Table1[[#This Row],[APU
(units)]]*(1+Table1[[#This Row],[APU Trend]])^1</f>
        <v>439.2</v>
      </c>
      <c r="H1768" s="28">
        <f>Table1[[#This Row],[APU
(units)]]*(1+Table1[[#This Row],[APU Trend]])^2</f>
        <v>790.56000000000006</v>
      </c>
      <c r="I1768" s="55">
        <f>Table1[[#This Row],[APU
(units)]]*(1+Table1[[#This Row],[APU Trend]])^3</f>
        <v>1423.0080000000003</v>
      </c>
      <c r="J1768" s="55">
        <f>Table1[[#This Row],[APU
(units)]]*(1+Table1[[#This Row],[APU Trend]])^4</f>
        <v>2561.4144000000006</v>
      </c>
      <c r="K1768" s="55">
        <f>Table1[[#This Row],[APU
(units)]]*(1+Table1[[#This Row],[APU Trend]])^5</f>
        <v>4610.5459200000014</v>
      </c>
      <c r="L1768" s="55">
        <f>Table1[[#This Row],[APU
(units)]]*(1+Table1[[#This Row],[APU Trend]])^6</f>
        <v>8298.982656000002</v>
      </c>
      <c r="M1768" s="55">
        <f>Table1[[#This Row],[APU
(units)]]*(1+Table1[[#This Row],[APU Trend]])^7</f>
        <v>14938.168780800004</v>
      </c>
      <c r="N1768" s="55">
        <f>Table1[[#This Row],[APU
(units)]]*(1+Table1[[#This Row],[APU Trend]])^8</f>
        <v>26888.703805440011</v>
      </c>
      <c r="O1768" s="55">
        <f>Table1[[#This Row],[APU
(units)]]*(1+Table1[[#This Row],[APU Trend]])^9</f>
        <v>48399.666849792018</v>
      </c>
      <c r="P1768" s="55">
        <f>Table1[[#This Row],[APU
(units)]]*(1+Table1[[#This Row],[APU Trend]])^10</f>
        <v>87119.400329625641</v>
      </c>
      <c r="Q1768" s="55">
        <f>Table1[[#This Row],[APU
(units)]]*(1+Table1[[#This Row],[APU Trend]])^11</f>
        <v>156814.92059332615</v>
      </c>
      <c r="R1768" s="55">
        <f>SUM(Table1[[#This Row],[Oct]:[September]])</f>
        <v>352528.5713349838</v>
      </c>
      <c r="S1768" s="55">
        <f>Table1[[#This Row],[On-Hand Stock ($)]]*Table1[[#This Row],[APU Trend]]</f>
        <v>23202.037658012567</v>
      </c>
      <c r="T1768" s="87">
        <v>0.8</v>
      </c>
      <c r="U1768" s="87" t="b">
        <f>IF(AND(Table1[[#This Row],[INVENTROY SIZING]]&lt;0,Table1[[#This Row],[Lead Time (days)]]&lt;30),TRUE,FALSE)</f>
        <v>0</v>
      </c>
      <c r="V1768" s="28">
        <v>0.85</v>
      </c>
      <c r="W1768" s="28">
        <f>1.65+SQRT((30)*Table1[[#This Row],[Demand variability (COV)]])+(V1768*Table1[[#This Row],[APU
(units)]])^2</f>
        <v>43021.914543577812</v>
      </c>
      <c r="X1768" s="28">
        <f>(Table1[[#This Row],[INVENTORY IN UNITS ON HAND]]-W1768)*Table1[[#This Row],[Std. Price ($)]]</f>
        <v>-1646437.8593485772</v>
      </c>
      <c r="Y1768" s="28">
        <v>1.01</v>
      </c>
      <c r="Z1768" s="28">
        <v>76</v>
      </c>
    </row>
    <row r="1769" spans="1:26" x14ac:dyDescent="0.15">
      <c r="A1769" s="31">
        <v>2224.124802168792</v>
      </c>
      <c r="B1769" s="32">
        <v>11.282150000000001</v>
      </c>
      <c r="C1769" s="32">
        <v>740.26781550899329</v>
      </c>
      <c r="D1769" s="32">
        <f>C1769/Table1[[#This Row],[Std. Price ($)]]</f>
        <v>65.614073160611511</v>
      </c>
      <c r="E1769" s="28">
        <v>66</v>
      </c>
      <c r="F1769" s="28">
        <f>Table1[[#This Row],[APU
(units)]]*(1+Table1[[#This Row],[APU Trend]])^0</f>
        <v>66</v>
      </c>
      <c r="G1769" s="28">
        <f>Table1[[#This Row],[APU
(units)]]*(1+Table1[[#This Row],[APU Trend]])^1</f>
        <v>59.4</v>
      </c>
      <c r="H1769" s="28">
        <f>Table1[[#This Row],[APU
(units)]]*(1+Table1[[#This Row],[APU Trend]])^2</f>
        <v>53.46</v>
      </c>
      <c r="I1769" s="55">
        <f>Table1[[#This Row],[APU
(units)]]*(1+Table1[[#This Row],[APU Trend]])^3</f>
        <v>48.114000000000004</v>
      </c>
      <c r="J1769" s="55">
        <f>Table1[[#This Row],[APU
(units)]]*(1+Table1[[#This Row],[APU Trend]])^4</f>
        <v>43.302600000000005</v>
      </c>
      <c r="K1769" s="55">
        <f>Table1[[#This Row],[APU
(units)]]*(1+Table1[[#This Row],[APU Trend]])^5</f>
        <v>38.97234000000001</v>
      </c>
      <c r="L1769" s="55">
        <f>Table1[[#This Row],[APU
(units)]]*(1+Table1[[#This Row],[APU Trend]])^6</f>
        <v>35.075106000000012</v>
      </c>
      <c r="M1769" s="55">
        <f>Table1[[#This Row],[APU
(units)]]*(1+Table1[[#This Row],[APU Trend]])^7</f>
        <v>31.567595400000009</v>
      </c>
      <c r="N1769" s="55">
        <f>Table1[[#This Row],[APU
(units)]]*(1+Table1[[#This Row],[APU Trend]])^8</f>
        <v>28.410835860000009</v>
      </c>
      <c r="O1769" s="55">
        <f>Table1[[#This Row],[APU
(units)]]*(1+Table1[[#This Row],[APU Trend]])^9</f>
        <v>25.56975227400001</v>
      </c>
      <c r="P1769" s="55">
        <f>Table1[[#This Row],[APU
(units)]]*(1+Table1[[#This Row],[APU Trend]])^10</f>
        <v>23.012777046600011</v>
      </c>
      <c r="Q1769" s="55">
        <f>Table1[[#This Row],[APU
(units)]]*(1+Table1[[#This Row],[APU Trend]])^11</f>
        <v>20.711499341940012</v>
      </c>
      <c r="R1769" s="55">
        <f>SUM(Table1[[#This Row],[Oct]:[September]])</f>
        <v>473.59650592254013</v>
      </c>
      <c r="S1769" s="55">
        <f>Table1[[#This Row],[On-Hand Stock ($)]]*Table1[[#This Row],[APU Trend]]</f>
        <v>-74.026781550899329</v>
      </c>
      <c r="T1769" s="87">
        <v>-0.1</v>
      </c>
      <c r="U1769" s="87" t="b">
        <f>IF(AND(Table1[[#This Row],[INVENTROY SIZING]]&lt;0,Table1[[#This Row],[Lead Time (days)]]&lt;30),TRUE,FALSE)</f>
        <v>1</v>
      </c>
      <c r="V1769" s="28">
        <v>0.85</v>
      </c>
      <c r="W1769" s="28">
        <f>1.65+SQRT((30)*Table1[[#This Row],[Demand variability (COV)]])+(V1769*Table1[[#This Row],[APU
(units)]])^2</f>
        <v>3155.0325197448046</v>
      </c>
      <c r="X1769" s="28">
        <f>(Table1[[#This Row],[INVENTORY IN UNITS ON HAND]]-W1769)*Table1[[#This Row],[Std. Price ($)]]</f>
        <v>-34855.282327129862</v>
      </c>
      <c r="Y1769" s="28">
        <v>1.27</v>
      </c>
      <c r="Z1769" s="28">
        <v>16</v>
      </c>
    </row>
    <row r="1770" spans="1:26" x14ac:dyDescent="0.15">
      <c r="A1770" s="31">
        <v>62008.627969073503</v>
      </c>
      <c r="B1770" s="32">
        <v>10.639123</v>
      </c>
      <c r="C1770" s="32">
        <v>4387.8294974071405</v>
      </c>
      <c r="D1770" s="32">
        <f>C1770/Table1[[#This Row],[Std. Price ($)]]</f>
        <v>412.42398432719881</v>
      </c>
      <c r="E1770" s="28">
        <v>332</v>
      </c>
      <c r="F1770" s="28">
        <f>Table1[[#This Row],[APU
(units)]]*(1+Table1[[#This Row],[APU Trend]])^0</f>
        <v>332</v>
      </c>
      <c r="G1770" s="28">
        <f>Table1[[#This Row],[APU
(units)]]*(1+Table1[[#This Row],[APU Trend]])^1</f>
        <v>464.79999999999995</v>
      </c>
      <c r="H1770" s="28">
        <f>Table1[[#This Row],[APU
(units)]]*(1+Table1[[#This Row],[APU Trend]])^2</f>
        <v>650.71999999999991</v>
      </c>
      <c r="I1770" s="55">
        <f>Table1[[#This Row],[APU
(units)]]*(1+Table1[[#This Row],[APU Trend]])^3</f>
        <v>911.00799999999981</v>
      </c>
      <c r="J1770" s="55">
        <f>Table1[[#This Row],[APU
(units)]]*(1+Table1[[#This Row],[APU Trend]])^4</f>
        <v>1275.4111999999996</v>
      </c>
      <c r="K1770" s="55">
        <f>Table1[[#This Row],[APU
(units)]]*(1+Table1[[#This Row],[APU Trend]])^5</f>
        <v>1785.5756799999995</v>
      </c>
      <c r="L1770" s="55">
        <f>Table1[[#This Row],[APU
(units)]]*(1+Table1[[#This Row],[APU Trend]])^6</f>
        <v>2499.8059519999988</v>
      </c>
      <c r="M1770" s="55">
        <f>Table1[[#This Row],[APU
(units)]]*(1+Table1[[#This Row],[APU Trend]])^7</f>
        <v>3499.728332799998</v>
      </c>
      <c r="N1770" s="55">
        <f>Table1[[#This Row],[APU
(units)]]*(1+Table1[[#This Row],[APU Trend]])^8</f>
        <v>4899.6196659199968</v>
      </c>
      <c r="O1770" s="55">
        <f>Table1[[#This Row],[APU
(units)]]*(1+Table1[[#This Row],[APU Trend]])^9</f>
        <v>6859.4675322879948</v>
      </c>
      <c r="P1770" s="55">
        <f>Table1[[#This Row],[APU
(units)]]*(1+Table1[[#This Row],[APU Trend]])^10</f>
        <v>9603.2545452031936</v>
      </c>
      <c r="Q1770" s="55">
        <f>Table1[[#This Row],[APU
(units)]]*(1+Table1[[#This Row],[APU Trend]])^11</f>
        <v>13444.55636328447</v>
      </c>
      <c r="R1770" s="55">
        <f>SUM(Table1[[#This Row],[Oct]:[September]])</f>
        <v>46225.94727149565</v>
      </c>
      <c r="S1770" s="55">
        <f>Table1[[#This Row],[On-Hand Stock ($)]]*Table1[[#This Row],[APU Trend]]</f>
        <v>1755.1317989628562</v>
      </c>
      <c r="T1770" s="87">
        <v>0.4</v>
      </c>
      <c r="U1770" s="87" t="b">
        <f>IF(AND(Table1[[#This Row],[INVENTROY SIZING]]&lt;0,Table1[[#This Row],[Lead Time (days)]]&lt;30),TRUE,FALSE)</f>
        <v>0</v>
      </c>
      <c r="V1770" s="28">
        <v>0.85</v>
      </c>
      <c r="W1770" s="28">
        <f>1.65+SQRT((30)*Table1[[#This Row],[Demand variability (COV)]])+(V1770*Table1[[#This Row],[APU
(units)]])^2</f>
        <v>79642.802771730567</v>
      </c>
      <c r="X1770" s="28">
        <f>(Table1[[#This Row],[INVENTORY IN UNITS ON HAND]]-W1770)*Table1[[#This Row],[Std. Price ($)]]</f>
        <v>-842941.74525577528</v>
      </c>
      <c r="Y1770" s="28">
        <v>0.62</v>
      </c>
      <c r="Z1770" s="28">
        <v>44</v>
      </c>
    </row>
    <row r="1771" spans="1:26" x14ac:dyDescent="0.15">
      <c r="A1771" s="31">
        <v>17596.664538150242</v>
      </c>
      <c r="B1771" s="32">
        <v>5.1772600000000004</v>
      </c>
      <c r="C1771" s="32">
        <v>2337.1673090421332</v>
      </c>
      <c r="D1771" s="32">
        <f>C1771/Table1[[#This Row],[Std. Price ($)]]</f>
        <v>451.42938717432253</v>
      </c>
      <c r="E1771" s="28">
        <v>220</v>
      </c>
      <c r="F1771" s="28">
        <f>Table1[[#This Row],[APU
(units)]]*(1+Table1[[#This Row],[APU Trend]])^0</f>
        <v>220</v>
      </c>
      <c r="G1771" s="28">
        <f>Table1[[#This Row],[APU
(units)]]*(1+Table1[[#This Row],[APU Trend]])^1</f>
        <v>484.00000000000006</v>
      </c>
      <c r="H1771" s="28">
        <f>Table1[[#This Row],[APU
(units)]]*(1+Table1[[#This Row],[APU Trend]])^2</f>
        <v>1064.8000000000002</v>
      </c>
      <c r="I1771" s="55">
        <f>Table1[[#This Row],[APU
(units)]]*(1+Table1[[#This Row],[APU Trend]])^3</f>
        <v>2342.5600000000009</v>
      </c>
      <c r="J1771" s="55">
        <f>Table1[[#This Row],[APU
(units)]]*(1+Table1[[#This Row],[APU Trend]])^4</f>
        <v>5153.6320000000014</v>
      </c>
      <c r="K1771" s="55">
        <f>Table1[[#This Row],[APU
(units)]]*(1+Table1[[#This Row],[APU Trend]])^5</f>
        <v>11337.990400000004</v>
      </c>
      <c r="L1771" s="55">
        <f>Table1[[#This Row],[APU
(units)]]*(1+Table1[[#This Row],[APU Trend]])^6</f>
        <v>24943.578880000012</v>
      </c>
      <c r="M1771" s="55">
        <f>Table1[[#This Row],[APU
(units)]]*(1+Table1[[#This Row],[APU Trend]])^7</f>
        <v>54875.873536000036</v>
      </c>
      <c r="N1771" s="55">
        <f>Table1[[#This Row],[APU
(units)]]*(1+Table1[[#This Row],[APU Trend]])^8</f>
        <v>120726.92177920006</v>
      </c>
      <c r="O1771" s="55">
        <f>Table1[[#This Row],[APU
(units)]]*(1+Table1[[#This Row],[APU Trend]])^9</f>
        <v>265599.22791424015</v>
      </c>
      <c r="P1771" s="55">
        <f>Table1[[#This Row],[APU
(units)]]*(1+Table1[[#This Row],[APU Trend]])^10</f>
        <v>584318.30141132837</v>
      </c>
      <c r="Q1771" s="55">
        <f>Table1[[#This Row],[APU
(units)]]*(1+Table1[[#This Row],[APU Trend]])^11</f>
        <v>1285500.2631049226</v>
      </c>
      <c r="R1771" s="55">
        <f>SUM(Table1[[#This Row],[Oct]:[September]])</f>
        <v>2356567.1490256912</v>
      </c>
      <c r="S1771" s="55">
        <f>Table1[[#This Row],[On-Hand Stock ($)]]*Table1[[#This Row],[APU Trend]]</f>
        <v>2804.6007708505599</v>
      </c>
      <c r="T1771" s="87">
        <v>1.2</v>
      </c>
      <c r="U1771" s="87" t="b">
        <f>IF(AND(Table1[[#This Row],[INVENTROY SIZING]]&lt;0,Table1[[#This Row],[Lead Time (days)]]&lt;30),TRUE,FALSE)</f>
        <v>0</v>
      </c>
      <c r="V1771" s="28">
        <v>1</v>
      </c>
      <c r="W1771" s="28">
        <f>1.65+SQRT((30)*Table1[[#This Row],[Demand variability (COV)]])+(V1771*Table1[[#This Row],[APU
(units)]])^2</f>
        <v>48406.297580015445</v>
      </c>
      <c r="X1771" s="28">
        <f>(Table1[[#This Row],[INVENTORY IN UNITS ON HAND]]-W1771)*Table1[[#This Row],[Std. Price ($)]]</f>
        <v>-248274.82090006865</v>
      </c>
      <c r="Y1771" s="28">
        <v>0.72</v>
      </c>
      <c r="Z1771" s="28">
        <v>58</v>
      </c>
    </row>
    <row r="1772" spans="1:26" x14ac:dyDescent="0.15">
      <c r="A1772" s="31">
        <v>63320.621166122015</v>
      </c>
      <c r="B1772" s="32">
        <v>29.906470000000002</v>
      </c>
      <c r="C1772" s="32">
        <v>19419.419541438401</v>
      </c>
      <c r="D1772" s="32">
        <f>C1772/Table1[[#This Row],[Std. Price ($)]]</f>
        <v>649.33840541656707</v>
      </c>
      <c r="E1772" s="28">
        <v>510</v>
      </c>
      <c r="F1772" s="28">
        <f>Table1[[#This Row],[APU
(units)]]*(1+Table1[[#This Row],[APU Trend]])^0</f>
        <v>510</v>
      </c>
      <c r="G1772" s="28">
        <f>Table1[[#This Row],[APU
(units)]]*(1+Table1[[#This Row],[APU Trend]])^1</f>
        <v>1275</v>
      </c>
      <c r="H1772" s="28">
        <f>Table1[[#This Row],[APU
(units)]]*(1+Table1[[#This Row],[APU Trend]])^2</f>
        <v>3187.5</v>
      </c>
      <c r="I1772" s="55">
        <f>Table1[[#This Row],[APU
(units)]]*(1+Table1[[#This Row],[APU Trend]])^3</f>
        <v>7968.75</v>
      </c>
      <c r="J1772" s="55">
        <f>Table1[[#This Row],[APU
(units)]]*(1+Table1[[#This Row],[APU Trend]])^4</f>
        <v>19921.875</v>
      </c>
      <c r="K1772" s="55">
        <f>Table1[[#This Row],[APU
(units)]]*(1+Table1[[#This Row],[APU Trend]])^5</f>
        <v>49804.6875</v>
      </c>
      <c r="L1772" s="55">
        <f>Table1[[#This Row],[APU
(units)]]*(1+Table1[[#This Row],[APU Trend]])^6</f>
        <v>124511.71875</v>
      </c>
      <c r="M1772" s="55">
        <f>Table1[[#This Row],[APU
(units)]]*(1+Table1[[#This Row],[APU Trend]])^7</f>
        <v>311279.296875</v>
      </c>
      <c r="N1772" s="55">
        <f>Table1[[#This Row],[APU
(units)]]*(1+Table1[[#This Row],[APU Trend]])^8</f>
        <v>778198.2421875</v>
      </c>
      <c r="O1772" s="55">
        <f>Table1[[#This Row],[APU
(units)]]*(1+Table1[[#This Row],[APU Trend]])^9</f>
        <v>1945495.60546875</v>
      </c>
      <c r="P1772" s="55">
        <f>Table1[[#This Row],[APU
(units)]]*(1+Table1[[#This Row],[APU Trend]])^10</f>
        <v>4863739.013671875</v>
      </c>
      <c r="Q1772" s="55">
        <f>Table1[[#This Row],[APU
(units)]]*(1+Table1[[#This Row],[APU Trend]])^11</f>
        <v>12159347.534179688</v>
      </c>
      <c r="R1772" s="55">
        <f>SUM(Table1[[#This Row],[Oct]:[September]])</f>
        <v>20265239.223632812</v>
      </c>
      <c r="S1772" s="55">
        <f>Table1[[#This Row],[On-Hand Stock ($)]]*Table1[[#This Row],[APU Trend]]</f>
        <v>29129.129312157602</v>
      </c>
      <c r="T1772" s="87">
        <v>1.5</v>
      </c>
      <c r="U1772" s="87" t="b">
        <f>IF(AND(Table1[[#This Row],[INVENTROY SIZING]]&lt;0,Table1[[#This Row],[Lead Time (days)]]&lt;30),TRUE,FALSE)</f>
        <v>0</v>
      </c>
      <c r="V1772" s="28">
        <v>1</v>
      </c>
      <c r="W1772" s="28">
        <f>1.65+SQRT((30)*Table1[[#This Row],[Demand variability (COV)]])+(V1772*Table1[[#This Row],[APU
(units)]])^2</f>
        <v>260106.29758001544</v>
      </c>
      <c r="X1772" s="28">
        <f>(Table1[[#This Row],[INVENTORY IN UNITS ON HAND]]-W1772)*Table1[[#This Row],[Std. Price ($)]]</f>
        <v>-7759441.7658463661</v>
      </c>
      <c r="Y1772" s="28">
        <v>0.72</v>
      </c>
      <c r="Z1772" s="28">
        <v>44</v>
      </c>
    </row>
    <row r="1773" spans="1:26" x14ac:dyDescent="0.15">
      <c r="A1773" s="31">
        <v>58184.207342130889</v>
      </c>
      <c r="B1773" s="32">
        <v>8.1254910000000002</v>
      </c>
      <c r="C1773" s="32">
        <v>8106.2530748602412</v>
      </c>
      <c r="D1773" s="32">
        <f>C1773/Table1[[#This Row],[Std. Price ($)]]</f>
        <v>997.63239844339762</v>
      </c>
      <c r="E1773" s="28">
        <v>332</v>
      </c>
      <c r="F1773" s="28">
        <f>Table1[[#This Row],[APU
(units)]]*(1+Table1[[#This Row],[APU Trend]])^0</f>
        <v>332</v>
      </c>
      <c r="G1773" s="28">
        <f>Table1[[#This Row],[APU
(units)]]*(1+Table1[[#This Row],[APU Trend]])^1</f>
        <v>199.2</v>
      </c>
      <c r="H1773" s="28">
        <f>Table1[[#This Row],[APU
(units)]]*(1+Table1[[#This Row],[APU Trend]])^2</f>
        <v>119.52</v>
      </c>
      <c r="I1773" s="55">
        <f>Table1[[#This Row],[APU
(units)]]*(1+Table1[[#This Row],[APU Trend]])^3</f>
        <v>71.712000000000003</v>
      </c>
      <c r="J1773" s="55">
        <f>Table1[[#This Row],[APU
(units)]]*(1+Table1[[#This Row],[APU Trend]])^4</f>
        <v>43.027200000000001</v>
      </c>
      <c r="K1773" s="55">
        <f>Table1[[#This Row],[APU
(units)]]*(1+Table1[[#This Row],[APU Trend]])^5</f>
        <v>25.816319999999997</v>
      </c>
      <c r="L1773" s="55">
        <f>Table1[[#This Row],[APU
(units)]]*(1+Table1[[#This Row],[APU Trend]])^6</f>
        <v>15.489792</v>
      </c>
      <c r="M1773" s="55">
        <f>Table1[[#This Row],[APU
(units)]]*(1+Table1[[#This Row],[APU Trend]])^7</f>
        <v>9.2938751999999987</v>
      </c>
      <c r="N1773" s="55">
        <f>Table1[[#This Row],[APU
(units)]]*(1+Table1[[#This Row],[APU Trend]])^8</f>
        <v>5.576325119999999</v>
      </c>
      <c r="O1773" s="55">
        <f>Table1[[#This Row],[APU
(units)]]*(1+Table1[[#This Row],[APU Trend]])^9</f>
        <v>3.3457950719999996</v>
      </c>
      <c r="P1773" s="55">
        <f>Table1[[#This Row],[APU
(units)]]*(1+Table1[[#This Row],[APU Trend]])^10</f>
        <v>2.0074770431999998</v>
      </c>
      <c r="Q1773" s="55">
        <f>Table1[[#This Row],[APU
(units)]]*(1+Table1[[#This Row],[APU Trend]])^11</f>
        <v>1.2044862259199998</v>
      </c>
      <c r="R1773" s="55">
        <f>SUM(Table1[[#This Row],[Oct]:[September]])</f>
        <v>828.19327066111998</v>
      </c>
      <c r="S1773" s="55">
        <f>Table1[[#This Row],[On-Hand Stock ($)]]*Table1[[#This Row],[APU Trend]]</f>
        <v>-3242.5012299440968</v>
      </c>
      <c r="T1773" s="87">
        <v>-0.4</v>
      </c>
      <c r="U1773" s="87" t="b">
        <f>IF(AND(Table1[[#This Row],[INVENTROY SIZING]]&lt;0,Table1[[#This Row],[Lead Time (days)]]&lt;30),TRUE,FALSE)</f>
        <v>0</v>
      </c>
      <c r="V1773" s="28">
        <v>1</v>
      </c>
      <c r="W1773" s="28">
        <f>1.65+SQRT((30)*Table1[[#This Row],[Demand variability (COV)]])+(V1773*Table1[[#This Row],[APU
(units)]])^2</f>
        <v>110233.37657750884</v>
      </c>
      <c r="X1773" s="28">
        <f>(Table1[[#This Row],[INVENTORY IN UNITS ON HAND]]-W1773)*Table1[[#This Row],[Std. Price ($)]]</f>
        <v>-887594.05620529864</v>
      </c>
      <c r="Y1773" s="28">
        <v>1.99</v>
      </c>
      <c r="Z1773" s="28">
        <v>37</v>
      </c>
    </row>
    <row r="1774" spans="1:26" x14ac:dyDescent="0.15">
      <c r="A1774" s="31">
        <v>19925.592274116676</v>
      </c>
      <c r="B1774" s="32">
        <v>12.860485000000001</v>
      </c>
      <c r="C1774" s="32">
        <v>1288.8933558500999</v>
      </c>
      <c r="D1774" s="32">
        <f>C1774/Table1[[#This Row],[Std. Price ($)]]</f>
        <v>100.22120906405161</v>
      </c>
      <c r="E1774" s="28">
        <v>276</v>
      </c>
      <c r="F1774" s="28">
        <f>Table1[[#This Row],[APU
(units)]]*(1+Table1[[#This Row],[APU Trend]])^0</f>
        <v>276</v>
      </c>
      <c r="G1774" s="28">
        <f>Table1[[#This Row],[APU
(units)]]*(1+Table1[[#This Row],[APU Trend]])^1</f>
        <v>165.6</v>
      </c>
      <c r="H1774" s="28">
        <f>Table1[[#This Row],[APU
(units)]]*(1+Table1[[#This Row],[APU Trend]])^2</f>
        <v>99.36</v>
      </c>
      <c r="I1774" s="55">
        <f>Table1[[#This Row],[APU
(units)]]*(1+Table1[[#This Row],[APU Trend]])^3</f>
        <v>59.616</v>
      </c>
      <c r="J1774" s="55">
        <f>Table1[[#This Row],[APU
(units)]]*(1+Table1[[#This Row],[APU Trend]])^4</f>
        <v>35.769599999999997</v>
      </c>
      <c r="K1774" s="55">
        <f>Table1[[#This Row],[APU
(units)]]*(1+Table1[[#This Row],[APU Trend]])^5</f>
        <v>21.461759999999998</v>
      </c>
      <c r="L1774" s="55">
        <f>Table1[[#This Row],[APU
(units)]]*(1+Table1[[#This Row],[APU Trend]])^6</f>
        <v>12.877056</v>
      </c>
      <c r="M1774" s="55">
        <f>Table1[[#This Row],[APU
(units)]]*(1+Table1[[#This Row],[APU Trend]])^7</f>
        <v>7.7262335999999996</v>
      </c>
      <c r="N1774" s="55">
        <f>Table1[[#This Row],[APU
(units)]]*(1+Table1[[#This Row],[APU Trend]])^8</f>
        <v>4.6357401599999992</v>
      </c>
      <c r="O1774" s="55">
        <f>Table1[[#This Row],[APU
(units)]]*(1+Table1[[#This Row],[APU Trend]])^9</f>
        <v>2.7814440959999995</v>
      </c>
      <c r="P1774" s="55">
        <f>Table1[[#This Row],[APU
(units)]]*(1+Table1[[#This Row],[APU Trend]])^10</f>
        <v>1.6688664575999999</v>
      </c>
      <c r="Q1774" s="55">
        <f>Table1[[#This Row],[APU
(units)]]*(1+Table1[[#This Row],[APU Trend]])^11</f>
        <v>1.0013198745599998</v>
      </c>
      <c r="R1774" s="55">
        <f>SUM(Table1[[#This Row],[Oct]:[September]])</f>
        <v>688.4980201881599</v>
      </c>
      <c r="S1774" s="55">
        <f>Table1[[#This Row],[On-Hand Stock ($)]]*Table1[[#This Row],[APU Trend]]</f>
        <v>-515.55734234004001</v>
      </c>
      <c r="T1774" s="87">
        <v>-0.4</v>
      </c>
      <c r="U1774" s="87" t="b">
        <f>IF(AND(Table1[[#This Row],[INVENTROY SIZING]]&lt;0,Table1[[#This Row],[Lead Time (days)]]&lt;30),TRUE,FALSE)</f>
        <v>1</v>
      </c>
      <c r="V1774" s="28">
        <v>1</v>
      </c>
      <c r="W1774" s="28">
        <f>1.65+SQRT((30)*Table1[[#This Row],[Demand variability (COV)]])+(V1774*Table1[[#This Row],[APU
(units)]])^2</f>
        <v>76180.649999999994</v>
      </c>
      <c r="X1774" s="28">
        <f>(Table1[[#This Row],[INVENTORY IN UNITS ON HAND]]-W1774)*Table1[[#This Row],[Std. Price ($)]]</f>
        <v>-978431.21325939987</v>
      </c>
      <c r="Y1774" s="28">
        <v>0.3</v>
      </c>
      <c r="Z1774" s="28">
        <v>21</v>
      </c>
    </row>
    <row r="1775" spans="1:26" x14ac:dyDescent="0.15">
      <c r="A1775" s="31">
        <v>93847.020352260806</v>
      </c>
      <c r="B1775" s="32">
        <v>34.618089000000005</v>
      </c>
      <c r="C1775" s="32">
        <v>17852.651837798232</v>
      </c>
      <c r="D1775" s="32">
        <f>C1775/Table1[[#This Row],[Std. Price ($)]]</f>
        <v>515.70298515895058</v>
      </c>
      <c r="E1775" s="28">
        <v>170</v>
      </c>
      <c r="F1775" s="28">
        <f>Table1[[#This Row],[APU
(units)]]*(1+Table1[[#This Row],[APU Trend]])^0</f>
        <v>170</v>
      </c>
      <c r="G1775" s="28">
        <f>Table1[[#This Row],[APU
(units)]]*(1+Table1[[#This Row],[APU Trend]])^1</f>
        <v>204</v>
      </c>
      <c r="H1775" s="28">
        <f>Table1[[#This Row],[APU
(units)]]*(1+Table1[[#This Row],[APU Trend]])^2</f>
        <v>244.79999999999998</v>
      </c>
      <c r="I1775" s="55">
        <f>Table1[[#This Row],[APU
(units)]]*(1+Table1[[#This Row],[APU Trend]])^3</f>
        <v>293.76</v>
      </c>
      <c r="J1775" s="55">
        <f>Table1[[#This Row],[APU
(units)]]*(1+Table1[[#This Row],[APU Trend]])^4</f>
        <v>352.512</v>
      </c>
      <c r="K1775" s="55">
        <f>Table1[[#This Row],[APU
(units)]]*(1+Table1[[#This Row],[APU Trend]])^5</f>
        <v>423.01439999999997</v>
      </c>
      <c r="L1775" s="55">
        <f>Table1[[#This Row],[APU
(units)]]*(1+Table1[[#This Row],[APU Trend]])^6</f>
        <v>507.61727999999994</v>
      </c>
      <c r="M1775" s="55">
        <f>Table1[[#This Row],[APU
(units)]]*(1+Table1[[#This Row],[APU Trend]])^7</f>
        <v>609.14073599999995</v>
      </c>
      <c r="N1775" s="55">
        <f>Table1[[#This Row],[APU
(units)]]*(1+Table1[[#This Row],[APU Trend]])^8</f>
        <v>730.96888319999994</v>
      </c>
      <c r="O1775" s="55">
        <f>Table1[[#This Row],[APU
(units)]]*(1+Table1[[#This Row],[APU Trend]])^9</f>
        <v>877.16265983999995</v>
      </c>
      <c r="P1775" s="55">
        <f>Table1[[#This Row],[APU
(units)]]*(1+Table1[[#This Row],[APU Trend]])^10</f>
        <v>1052.5951918079998</v>
      </c>
      <c r="Q1775" s="55">
        <f>Table1[[#This Row],[APU
(units)]]*(1+Table1[[#This Row],[APU Trend]])^11</f>
        <v>1263.1142301695998</v>
      </c>
      <c r="R1775" s="55">
        <f>SUM(Table1[[#This Row],[Oct]:[September]])</f>
        <v>6728.685381017599</v>
      </c>
      <c r="S1775" s="55">
        <f>Table1[[#This Row],[On-Hand Stock ($)]]*Table1[[#This Row],[APU Trend]]</f>
        <v>3570.5303675596465</v>
      </c>
      <c r="T1775" s="87">
        <v>0.2</v>
      </c>
      <c r="U1775" s="87" t="b">
        <f>IF(AND(Table1[[#This Row],[INVENTROY SIZING]]&lt;0,Table1[[#This Row],[Lead Time (days)]]&lt;30),TRUE,FALSE)</f>
        <v>0</v>
      </c>
      <c r="V1775" s="28">
        <v>0.7</v>
      </c>
      <c r="W1775" s="28">
        <f>1.65+SQRT((30)*Table1[[#This Row],[Demand variability (COV)]])+(V1775*Table1[[#This Row],[APU
(units)]])^2</f>
        <v>14168.4723706512</v>
      </c>
      <c r="X1775" s="28">
        <f>(Table1[[#This Row],[INVENTORY IN UNITS ON HAND]]-W1775)*Table1[[#This Row],[Std. Price ($)]]</f>
        <v>-472632.78568344604</v>
      </c>
      <c r="Y1775" s="28">
        <v>1.1299999999999999</v>
      </c>
      <c r="Z1775" s="28">
        <v>66</v>
      </c>
    </row>
    <row r="1776" spans="1:26" x14ac:dyDescent="0.15">
      <c r="A1776" s="31">
        <v>34704.759540881656</v>
      </c>
      <c r="B1776" s="32">
        <v>6.8043690000000003</v>
      </c>
      <c r="C1776" s="32">
        <v>1362.7864294745925</v>
      </c>
      <c r="D1776" s="32">
        <f>C1776/Table1[[#This Row],[Std. Price ($)]]</f>
        <v>200.28108844105788</v>
      </c>
      <c r="E1776" s="28">
        <v>364</v>
      </c>
      <c r="F1776" s="28">
        <f>Table1[[#This Row],[APU
(units)]]*(1+Table1[[#This Row],[APU Trend]])^0</f>
        <v>364</v>
      </c>
      <c r="G1776" s="28">
        <f>Table1[[#This Row],[APU
(units)]]*(1+Table1[[#This Row],[APU Trend]])^1</f>
        <v>436.8</v>
      </c>
      <c r="H1776" s="28">
        <f>Table1[[#This Row],[APU
(units)]]*(1+Table1[[#This Row],[APU Trend]])^2</f>
        <v>524.16</v>
      </c>
      <c r="I1776" s="55">
        <f>Table1[[#This Row],[APU
(units)]]*(1+Table1[[#This Row],[APU Trend]])^3</f>
        <v>628.99199999999996</v>
      </c>
      <c r="J1776" s="55">
        <f>Table1[[#This Row],[APU
(units)]]*(1+Table1[[#This Row],[APU Trend]])^4</f>
        <v>754.79039999999998</v>
      </c>
      <c r="K1776" s="55">
        <f>Table1[[#This Row],[APU
(units)]]*(1+Table1[[#This Row],[APU Trend]])^5</f>
        <v>905.74847999999997</v>
      </c>
      <c r="L1776" s="55">
        <f>Table1[[#This Row],[APU
(units)]]*(1+Table1[[#This Row],[APU Trend]])^6</f>
        <v>1086.8981759999999</v>
      </c>
      <c r="M1776" s="55">
        <f>Table1[[#This Row],[APU
(units)]]*(1+Table1[[#This Row],[APU Trend]])^7</f>
        <v>1304.2778111999999</v>
      </c>
      <c r="N1776" s="55">
        <f>Table1[[#This Row],[APU
(units)]]*(1+Table1[[#This Row],[APU Trend]])^8</f>
        <v>1565.1333734399998</v>
      </c>
      <c r="O1776" s="55">
        <f>Table1[[#This Row],[APU
(units)]]*(1+Table1[[#This Row],[APU Trend]])^9</f>
        <v>1878.1600481279997</v>
      </c>
      <c r="P1776" s="55">
        <f>Table1[[#This Row],[APU
(units)]]*(1+Table1[[#This Row],[APU Trend]])^10</f>
        <v>2253.7920577535997</v>
      </c>
      <c r="Q1776" s="55">
        <f>Table1[[#This Row],[APU
(units)]]*(1+Table1[[#This Row],[APU Trend]])^11</f>
        <v>2704.5504693043194</v>
      </c>
      <c r="R1776" s="55">
        <f>SUM(Table1[[#This Row],[Oct]:[September]])</f>
        <v>14407.302815825919</v>
      </c>
      <c r="S1776" s="55">
        <f>Table1[[#This Row],[On-Hand Stock ($)]]*Table1[[#This Row],[APU Trend]]</f>
        <v>272.55728589491849</v>
      </c>
      <c r="T1776" s="87">
        <v>0.2</v>
      </c>
      <c r="U1776" s="87" t="b">
        <f>IF(AND(Table1[[#This Row],[INVENTROY SIZING]]&lt;0,Table1[[#This Row],[Lead Time (days)]]&lt;30),TRUE,FALSE)</f>
        <v>0</v>
      </c>
      <c r="V1776" s="28">
        <v>0.82</v>
      </c>
      <c r="W1776" s="28">
        <f>1.65+SQRT((30)*Table1[[#This Row],[Demand variability (COV)]])+(V1776*Table1[[#This Row],[APU
(units)]])^2</f>
        <v>89095.292066249764</v>
      </c>
      <c r="X1776" s="28">
        <f>(Table1[[#This Row],[INVENTORY IN UNITS ON HAND]]-W1776)*Table1[[#This Row],[Std. Price ($)]]</f>
        <v>-604874.45695206127</v>
      </c>
      <c r="Y1776" s="28">
        <v>0.37</v>
      </c>
      <c r="Z1776" s="28">
        <v>31</v>
      </c>
    </row>
    <row r="1777" spans="1:26" x14ac:dyDescent="0.15">
      <c r="A1777" s="31">
        <v>93769.787712064834</v>
      </c>
      <c r="B1777" s="32">
        <v>27.720187000000003</v>
      </c>
      <c r="C1777" s="32">
        <v>14643.508811618696</v>
      </c>
      <c r="D1777" s="32">
        <f>C1777/Table1[[#This Row],[Std. Price ($)]]</f>
        <v>528.26154497510049</v>
      </c>
      <c r="E1777" s="28">
        <v>566</v>
      </c>
      <c r="F1777" s="28">
        <f>Table1[[#This Row],[APU
(units)]]*(1+Table1[[#This Row],[APU Trend]])^0</f>
        <v>566</v>
      </c>
      <c r="G1777" s="28">
        <f>Table1[[#This Row],[APU
(units)]]*(1+Table1[[#This Row],[APU Trend]])^1</f>
        <v>849</v>
      </c>
      <c r="H1777" s="28">
        <f>Table1[[#This Row],[APU
(units)]]*(1+Table1[[#This Row],[APU Trend]])^2</f>
        <v>1273.5</v>
      </c>
      <c r="I1777" s="55">
        <f>Table1[[#This Row],[APU
(units)]]*(1+Table1[[#This Row],[APU Trend]])^3</f>
        <v>1910.25</v>
      </c>
      <c r="J1777" s="55">
        <f>Table1[[#This Row],[APU
(units)]]*(1+Table1[[#This Row],[APU Trend]])^4</f>
        <v>2865.375</v>
      </c>
      <c r="K1777" s="55">
        <f>Table1[[#This Row],[APU
(units)]]*(1+Table1[[#This Row],[APU Trend]])^5</f>
        <v>4298.0625</v>
      </c>
      <c r="L1777" s="55">
        <f>Table1[[#This Row],[APU
(units)]]*(1+Table1[[#This Row],[APU Trend]])^6</f>
        <v>6447.09375</v>
      </c>
      <c r="M1777" s="55">
        <f>Table1[[#This Row],[APU
(units)]]*(1+Table1[[#This Row],[APU Trend]])^7</f>
        <v>9670.640625</v>
      </c>
      <c r="N1777" s="55">
        <f>Table1[[#This Row],[APU
(units)]]*(1+Table1[[#This Row],[APU Trend]])^8</f>
        <v>14505.9609375</v>
      </c>
      <c r="O1777" s="55">
        <f>Table1[[#This Row],[APU
(units)]]*(1+Table1[[#This Row],[APU Trend]])^9</f>
        <v>21758.94140625</v>
      </c>
      <c r="P1777" s="55">
        <f>Table1[[#This Row],[APU
(units)]]*(1+Table1[[#This Row],[APU Trend]])^10</f>
        <v>32638.412109375</v>
      </c>
      <c r="Q1777" s="55">
        <f>Table1[[#This Row],[APU
(units)]]*(1+Table1[[#This Row],[APU Trend]])^11</f>
        <v>48957.6181640625</v>
      </c>
      <c r="R1777" s="55">
        <f>SUM(Table1[[#This Row],[Oct]:[September]])</f>
        <v>145740.8544921875</v>
      </c>
      <c r="S1777" s="55">
        <f>Table1[[#This Row],[On-Hand Stock ($)]]*Table1[[#This Row],[APU Trend]]</f>
        <v>7321.7544058093481</v>
      </c>
      <c r="T1777" s="87">
        <v>0.5</v>
      </c>
      <c r="U1777" s="87" t="b">
        <f>IF(AND(Table1[[#This Row],[INVENTROY SIZING]]&lt;0,Table1[[#This Row],[Lead Time (days)]]&lt;30),TRUE,FALSE)</f>
        <v>0</v>
      </c>
      <c r="V1777" s="28">
        <v>0.85</v>
      </c>
      <c r="W1777" s="28">
        <f>1.65+SQRT((30)*Table1[[#This Row],[Demand variability (COV)]])+(V1777*Table1[[#This Row],[APU
(units)]])^2</f>
        <v>231464.36454357777</v>
      </c>
      <c r="X1777" s="28">
        <f>(Table1[[#This Row],[INVENTORY IN UNITS ON HAND]]-W1777)*Table1[[#This Row],[Std. Price ($)]]</f>
        <v>-6401591.9601725275</v>
      </c>
      <c r="Y1777" s="28">
        <v>1.01</v>
      </c>
      <c r="Z1777" s="28">
        <v>23</v>
      </c>
    </row>
    <row r="1778" spans="1:26" x14ac:dyDescent="0.15">
      <c r="A1778" s="31">
        <v>34340.893431141587</v>
      </c>
      <c r="B1778" s="32">
        <v>7.110246000000001</v>
      </c>
      <c r="C1778" s="32">
        <v>4191.4029432116067</v>
      </c>
      <c r="D1778" s="32">
        <f>C1778/Table1[[#This Row],[Std. Price ($)]]</f>
        <v>589.48775375867535</v>
      </c>
      <c r="E1778" s="28">
        <v>268</v>
      </c>
      <c r="F1778" s="28">
        <f>Table1[[#This Row],[APU
(units)]]*(1+Table1[[#This Row],[APU Trend]])^0</f>
        <v>268</v>
      </c>
      <c r="G1778" s="28">
        <f>Table1[[#This Row],[APU
(units)]]*(1+Table1[[#This Row],[APU Trend]])^1</f>
        <v>321.59999999999997</v>
      </c>
      <c r="H1778" s="28">
        <f>Table1[[#This Row],[APU
(units)]]*(1+Table1[[#This Row],[APU Trend]])^2</f>
        <v>385.91999999999996</v>
      </c>
      <c r="I1778" s="55">
        <f>Table1[[#This Row],[APU
(units)]]*(1+Table1[[#This Row],[APU Trend]])^3</f>
        <v>463.10399999999998</v>
      </c>
      <c r="J1778" s="55">
        <f>Table1[[#This Row],[APU
(units)]]*(1+Table1[[#This Row],[APU Trend]])^4</f>
        <v>555.72479999999996</v>
      </c>
      <c r="K1778" s="55">
        <f>Table1[[#This Row],[APU
(units)]]*(1+Table1[[#This Row],[APU Trend]])^5</f>
        <v>666.86975999999993</v>
      </c>
      <c r="L1778" s="55">
        <f>Table1[[#This Row],[APU
(units)]]*(1+Table1[[#This Row],[APU Trend]])^6</f>
        <v>800.24371199999996</v>
      </c>
      <c r="M1778" s="55">
        <f>Table1[[#This Row],[APU
(units)]]*(1+Table1[[#This Row],[APU Trend]])^7</f>
        <v>960.29245439999988</v>
      </c>
      <c r="N1778" s="55">
        <f>Table1[[#This Row],[APU
(units)]]*(1+Table1[[#This Row],[APU Trend]])^8</f>
        <v>1152.3509452799999</v>
      </c>
      <c r="O1778" s="55">
        <f>Table1[[#This Row],[APU
(units)]]*(1+Table1[[#This Row],[APU Trend]])^9</f>
        <v>1382.8211343359999</v>
      </c>
      <c r="P1778" s="55">
        <f>Table1[[#This Row],[APU
(units)]]*(1+Table1[[#This Row],[APU Trend]])^10</f>
        <v>1659.3853612031999</v>
      </c>
      <c r="Q1778" s="55">
        <f>Table1[[#This Row],[APU
(units)]]*(1+Table1[[#This Row],[APU Trend]])^11</f>
        <v>1991.2624334438397</v>
      </c>
      <c r="R1778" s="55">
        <f>SUM(Table1[[#This Row],[Oct]:[September]])</f>
        <v>10607.57460066304</v>
      </c>
      <c r="S1778" s="55">
        <f>Table1[[#This Row],[On-Hand Stock ($)]]*Table1[[#This Row],[APU Trend]]</f>
        <v>838.28058864232139</v>
      </c>
      <c r="T1778" s="87">
        <v>0.2</v>
      </c>
      <c r="U1778" s="87" t="b">
        <f>IF(AND(Table1[[#This Row],[INVENTROY SIZING]]&lt;0,Table1[[#This Row],[Lead Time (days)]]&lt;30),TRUE,FALSE)</f>
        <v>0</v>
      </c>
      <c r="V1778" s="28">
        <v>0.82</v>
      </c>
      <c r="W1778" s="28">
        <f>1.65+SQRT((30)*Table1[[#This Row],[Demand variability (COV)]])+(V1778*Table1[[#This Row],[APU
(units)]])^2</f>
        <v>48300.278930722918</v>
      </c>
      <c r="X1778" s="28">
        <f>(Table1[[#This Row],[INVENTORY IN UNITS ON HAND]]-W1778)*Table1[[#This Row],[Std. Price ($)]]</f>
        <v>-339235.46212284535</v>
      </c>
      <c r="Y1778" s="28">
        <v>0.57999999999999996</v>
      </c>
      <c r="Z1778" s="28">
        <v>76</v>
      </c>
    </row>
    <row r="1779" spans="1:26" x14ac:dyDescent="0.15">
      <c r="A1779" s="31">
        <v>46846.800480514772</v>
      </c>
      <c r="B1779" s="32">
        <v>24.458302</v>
      </c>
      <c r="C1779" s="32">
        <v>32912.742821586027</v>
      </c>
      <c r="D1779" s="32">
        <f>C1779/Table1[[#This Row],[Std. Price ($)]]</f>
        <v>1345.6675292334696</v>
      </c>
      <c r="E1779" s="28">
        <v>252</v>
      </c>
      <c r="F1779" s="28">
        <f>Table1[[#This Row],[APU
(units)]]*(1+Table1[[#This Row],[APU Trend]])^0</f>
        <v>252</v>
      </c>
      <c r="G1779" s="28">
        <f>Table1[[#This Row],[APU
(units)]]*(1+Table1[[#This Row],[APU Trend]])^1</f>
        <v>554.40000000000009</v>
      </c>
      <c r="H1779" s="28">
        <f>Table1[[#This Row],[APU
(units)]]*(1+Table1[[#This Row],[APU Trend]])^2</f>
        <v>1219.6800000000003</v>
      </c>
      <c r="I1779" s="55">
        <f>Table1[[#This Row],[APU
(units)]]*(1+Table1[[#This Row],[APU Trend]])^3</f>
        <v>2683.2960000000007</v>
      </c>
      <c r="J1779" s="55">
        <f>Table1[[#This Row],[APU
(units)]]*(1+Table1[[#This Row],[APU Trend]])^4</f>
        <v>5903.2512000000015</v>
      </c>
      <c r="K1779" s="55">
        <f>Table1[[#This Row],[APU
(units)]]*(1+Table1[[#This Row],[APU Trend]])^5</f>
        <v>12987.152640000004</v>
      </c>
      <c r="L1779" s="55">
        <f>Table1[[#This Row],[APU
(units)]]*(1+Table1[[#This Row],[APU Trend]])^6</f>
        <v>28571.735808000012</v>
      </c>
      <c r="M1779" s="55">
        <f>Table1[[#This Row],[APU
(units)]]*(1+Table1[[#This Row],[APU Trend]])^7</f>
        <v>62857.818777600041</v>
      </c>
      <c r="N1779" s="55">
        <f>Table1[[#This Row],[APU
(units)]]*(1+Table1[[#This Row],[APU Trend]])^8</f>
        <v>138287.20131072006</v>
      </c>
      <c r="O1779" s="55">
        <f>Table1[[#This Row],[APU
(units)]]*(1+Table1[[#This Row],[APU Trend]])^9</f>
        <v>304231.84288358421</v>
      </c>
      <c r="P1779" s="55">
        <f>Table1[[#This Row],[APU
(units)]]*(1+Table1[[#This Row],[APU Trend]])^10</f>
        <v>669310.05434388528</v>
      </c>
      <c r="Q1779" s="55">
        <f>Table1[[#This Row],[APU
(units)]]*(1+Table1[[#This Row],[APU Trend]])^11</f>
        <v>1472482.1195565478</v>
      </c>
      <c r="R1779" s="55">
        <f>SUM(Table1[[#This Row],[Oct]:[September]])</f>
        <v>2699340.5525203375</v>
      </c>
      <c r="S1779" s="55">
        <f>Table1[[#This Row],[On-Hand Stock ($)]]*Table1[[#This Row],[APU Trend]]</f>
        <v>39495.291385903234</v>
      </c>
      <c r="T1779" s="87">
        <v>1.2</v>
      </c>
      <c r="U1779" s="87" t="b">
        <f>IF(AND(Table1[[#This Row],[INVENTROY SIZING]]&lt;0,Table1[[#This Row],[Lead Time (days)]]&lt;30),TRUE,FALSE)</f>
        <v>0</v>
      </c>
      <c r="V1779" s="28">
        <v>1</v>
      </c>
      <c r="W1779" s="28">
        <f>1.65+SQRT((30)*Table1[[#This Row],[Demand variability (COV)]])+(V1779*Table1[[#This Row],[APU
(units)]])^2</f>
        <v>63511.368391382195</v>
      </c>
      <c r="X1779" s="28">
        <f>(Table1[[#This Row],[INVENTORY IN UNITS ON HAND]]-W1779)*Table1[[#This Row],[Std. Price ($)]]</f>
        <v>-1520467.4857280939</v>
      </c>
      <c r="Y1779" s="28">
        <v>1.0900000000000001</v>
      </c>
      <c r="Z1779" s="28">
        <v>123</v>
      </c>
    </row>
    <row r="1780" spans="1:26" x14ac:dyDescent="0.15">
      <c r="A1780" s="31">
        <v>51679.807953946955</v>
      </c>
      <c r="B1780" s="32">
        <v>13.088207000000001</v>
      </c>
      <c r="C1780" s="32">
        <v>240.89744271849278</v>
      </c>
      <c r="D1780" s="32">
        <f>C1780/Table1[[#This Row],[Std. Price ($)]]</f>
        <v>18.405687098201668</v>
      </c>
      <c r="E1780" s="28">
        <v>204</v>
      </c>
      <c r="F1780" s="28">
        <f>Table1[[#This Row],[APU
(units)]]*(1+Table1[[#This Row],[APU Trend]])^0</f>
        <v>204</v>
      </c>
      <c r="G1780" s="28">
        <f>Table1[[#This Row],[APU
(units)]]*(1+Table1[[#This Row],[APU Trend]])^1</f>
        <v>122.39999999999999</v>
      </c>
      <c r="H1780" s="28">
        <f>Table1[[#This Row],[APU
(units)]]*(1+Table1[[#This Row],[APU Trend]])^2</f>
        <v>73.44</v>
      </c>
      <c r="I1780" s="55">
        <f>Table1[[#This Row],[APU
(units)]]*(1+Table1[[#This Row],[APU Trend]])^3</f>
        <v>44.064</v>
      </c>
      <c r="J1780" s="55">
        <f>Table1[[#This Row],[APU
(units)]]*(1+Table1[[#This Row],[APU Trend]])^4</f>
        <v>26.438399999999998</v>
      </c>
      <c r="K1780" s="55">
        <f>Table1[[#This Row],[APU
(units)]]*(1+Table1[[#This Row],[APU Trend]])^5</f>
        <v>15.86304</v>
      </c>
      <c r="L1780" s="55">
        <f>Table1[[#This Row],[APU
(units)]]*(1+Table1[[#This Row],[APU Trend]])^6</f>
        <v>9.5178239999999992</v>
      </c>
      <c r="M1780" s="55">
        <f>Table1[[#This Row],[APU
(units)]]*(1+Table1[[#This Row],[APU Trend]])^7</f>
        <v>5.7106943999999995</v>
      </c>
      <c r="N1780" s="55">
        <f>Table1[[#This Row],[APU
(units)]]*(1+Table1[[#This Row],[APU Trend]])^8</f>
        <v>3.4264166399999993</v>
      </c>
      <c r="O1780" s="55">
        <f>Table1[[#This Row],[APU
(units)]]*(1+Table1[[#This Row],[APU Trend]])^9</f>
        <v>2.055849984</v>
      </c>
      <c r="P1780" s="55">
        <f>Table1[[#This Row],[APU
(units)]]*(1+Table1[[#This Row],[APU Trend]])^10</f>
        <v>1.2335099903999998</v>
      </c>
      <c r="Q1780" s="55">
        <f>Table1[[#This Row],[APU
(units)]]*(1+Table1[[#This Row],[APU Trend]])^11</f>
        <v>0.7401059942399999</v>
      </c>
      <c r="R1780" s="55">
        <f>SUM(Table1[[#This Row],[Oct]:[September]])</f>
        <v>508.88984100864013</v>
      </c>
      <c r="S1780" s="55">
        <f>Table1[[#This Row],[On-Hand Stock ($)]]*Table1[[#This Row],[APU Trend]]</f>
        <v>-96.358977087397122</v>
      </c>
      <c r="T1780" s="87">
        <v>-0.4</v>
      </c>
      <c r="U1780" s="87" t="b">
        <f>IF(AND(Table1[[#This Row],[INVENTROY SIZING]]&lt;0,Table1[[#This Row],[Lead Time (days)]]&lt;30),TRUE,FALSE)</f>
        <v>1</v>
      </c>
      <c r="V1780" s="28">
        <v>0.7</v>
      </c>
      <c r="W1780" s="28">
        <f>1.65+SQRT((30)*Table1[[#This Row],[Demand variability (COV)]])+(V1780*Table1[[#This Row],[APU
(units)]])^2</f>
        <v>20396.228612787523</v>
      </c>
      <c r="X1780" s="28">
        <f>(Table1[[#This Row],[INVENTORY IN UNITS ON HAND]]-W1780)*Table1[[#This Row],[Std. Price ($)]]</f>
        <v>-266709.16466076748</v>
      </c>
      <c r="Y1780" s="28">
        <v>0.25</v>
      </c>
      <c r="Z1780" s="28">
        <v>5</v>
      </c>
    </row>
    <row r="1781" spans="1:26" x14ac:dyDescent="0.15">
      <c r="A1781" s="31">
        <v>90924.367091429333</v>
      </c>
      <c r="B1781" s="32">
        <v>9.785655000000002</v>
      </c>
      <c r="C1781" s="32">
        <v>1284.8841324503776</v>
      </c>
      <c r="D1781" s="32">
        <f>C1781/Table1[[#This Row],[Std. Price ($)]]</f>
        <v>131.30282361787508</v>
      </c>
      <c r="E1781" s="28">
        <v>324</v>
      </c>
      <c r="F1781" s="28">
        <f>Table1[[#This Row],[APU
(units)]]*(1+Table1[[#This Row],[APU Trend]])^0</f>
        <v>324</v>
      </c>
      <c r="G1781" s="28">
        <f>Table1[[#This Row],[APU
(units)]]*(1+Table1[[#This Row],[APU Trend]])^1</f>
        <v>810</v>
      </c>
      <c r="H1781" s="28">
        <f>Table1[[#This Row],[APU
(units)]]*(1+Table1[[#This Row],[APU Trend]])^2</f>
        <v>2025</v>
      </c>
      <c r="I1781" s="55">
        <f>Table1[[#This Row],[APU
(units)]]*(1+Table1[[#This Row],[APU Trend]])^3</f>
        <v>5062.5</v>
      </c>
      <c r="J1781" s="55">
        <f>Table1[[#This Row],[APU
(units)]]*(1+Table1[[#This Row],[APU Trend]])^4</f>
        <v>12656.25</v>
      </c>
      <c r="K1781" s="55">
        <f>Table1[[#This Row],[APU
(units)]]*(1+Table1[[#This Row],[APU Trend]])^5</f>
        <v>31640.625</v>
      </c>
      <c r="L1781" s="55">
        <f>Table1[[#This Row],[APU
(units)]]*(1+Table1[[#This Row],[APU Trend]])^6</f>
        <v>79101.5625</v>
      </c>
      <c r="M1781" s="55">
        <f>Table1[[#This Row],[APU
(units)]]*(1+Table1[[#This Row],[APU Trend]])^7</f>
        <v>197753.90625</v>
      </c>
      <c r="N1781" s="55">
        <f>Table1[[#This Row],[APU
(units)]]*(1+Table1[[#This Row],[APU Trend]])^8</f>
        <v>494384.765625</v>
      </c>
      <c r="O1781" s="55">
        <f>Table1[[#This Row],[APU
(units)]]*(1+Table1[[#This Row],[APU Trend]])^9</f>
        <v>1235961.9140625</v>
      </c>
      <c r="P1781" s="55">
        <f>Table1[[#This Row],[APU
(units)]]*(1+Table1[[#This Row],[APU Trend]])^10</f>
        <v>3089904.78515625</v>
      </c>
      <c r="Q1781" s="55">
        <f>Table1[[#This Row],[APU
(units)]]*(1+Table1[[#This Row],[APU Trend]])^11</f>
        <v>7724761.962890625</v>
      </c>
      <c r="R1781" s="55">
        <f>SUM(Table1[[#This Row],[Oct]:[September]])</f>
        <v>12874387.271484375</v>
      </c>
      <c r="S1781" s="55">
        <f>Table1[[#This Row],[On-Hand Stock ($)]]*Table1[[#This Row],[APU Trend]]</f>
        <v>1927.3261986755665</v>
      </c>
      <c r="T1781" s="87">
        <v>1.5</v>
      </c>
      <c r="U1781" s="87" t="b">
        <f>IF(AND(Table1[[#This Row],[INVENTROY SIZING]]&lt;0,Table1[[#This Row],[Lead Time (days)]]&lt;30),TRUE,FALSE)</f>
        <v>0</v>
      </c>
      <c r="V1781" s="28">
        <v>0.88</v>
      </c>
      <c r="W1781" s="28">
        <f>1.65+SQRT((30)*Table1[[#This Row],[Demand variability (COV)]])+(V1781*Table1[[#This Row],[APU
(units)]])^2</f>
        <v>81299.614125266438</v>
      </c>
      <c r="X1781" s="28">
        <f>(Table1[[#This Row],[INVENTORY IN UNITS ON HAND]]-W1781)*Table1[[#This Row],[Std. Price ($)]]</f>
        <v>-794285.09133053385</v>
      </c>
      <c r="Y1781" s="28">
        <v>0.69</v>
      </c>
      <c r="Z1781" s="28">
        <v>16</v>
      </c>
    </row>
    <row r="1782" spans="1:26" x14ac:dyDescent="0.15">
      <c r="A1782" s="31">
        <v>74724.528671816093</v>
      </c>
      <c r="B1782" s="32">
        <v>11.223696</v>
      </c>
      <c r="C1782" s="32">
        <v>8632.6901089803796</v>
      </c>
      <c r="D1782" s="32">
        <f>C1782/Table1[[#This Row],[Std. Price ($)]]</f>
        <v>769.14860389842875</v>
      </c>
      <c r="E1782" s="28">
        <v>276</v>
      </c>
      <c r="F1782" s="28">
        <f>Table1[[#This Row],[APU
(units)]]*(1+Table1[[#This Row],[APU Trend]])^0</f>
        <v>276</v>
      </c>
      <c r="G1782" s="28">
        <f>Table1[[#This Row],[APU
(units)]]*(1+Table1[[#This Row],[APU Trend]])^1</f>
        <v>110.4</v>
      </c>
      <c r="H1782" s="28">
        <f>Table1[[#This Row],[APU
(units)]]*(1+Table1[[#This Row],[APU Trend]])^2</f>
        <v>44.160000000000011</v>
      </c>
      <c r="I1782" s="55">
        <f>Table1[[#This Row],[APU
(units)]]*(1+Table1[[#This Row],[APU Trend]])^3</f>
        <v>17.664000000000005</v>
      </c>
      <c r="J1782" s="55">
        <f>Table1[[#This Row],[APU
(units)]]*(1+Table1[[#This Row],[APU Trend]])^4</f>
        <v>7.0656000000000034</v>
      </c>
      <c r="K1782" s="55">
        <f>Table1[[#This Row],[APU
(units)]]*(1+Table1[[#This Row],[APU Trend]])^5</f>
        <v>2.8262400000000016</v>
      </c>
      <c r="L1782" s="55">
        <f>Table1[[#This Row],[APU
(units)]]*(1+Table1[[#This Row],[APU Trend]])^6</f>
        <v>1.1304960000000006</v>
      </c>
      <c r="M1782" s="55">
        <f>Table1[[#This Row],[APU
(units)]]*(1+Table1[[#This Row],[APU Trend]])^7</f>
        <v>0.45219840000000033</v>
      </c>
      <c r="N1782" s="55">
        <f>Table1[[#This Row],[APU
(units)]]*(1+Table1[[#This Row],[APU Trend]])^8</f>
        <v>0.18087936000000016</v>
      </c>
      <c r="O1782" s="55">
        <f>Table1[[#This Row],[APU
(units)]]*(1+Table1[[#This Row],[APU Trend]])^9</f>
        <v>7.2351744000000065E-2</v>
      </c>
      <c r="P1782" s="55">
        <f>Table1[[#This Row],[APU
(units)]]*(1+Table1[[#This Row],[APU Trend]])^10</f>
        <v>2.894069760000003E-2</v>
      </c>
      <c r="Q1782" s="55">
        <f>Table1[[#This Row],[APU
(units)]]*(1+Table1[[#This Row],[APU Trend]])^11</f>
        <v>1.1576279040000012E-2</v>
      </c>
      <c r="R1782" s="55">
        <f>SUM(Table1[[#This Row],[Oct]:[September]])</f>
        <v>459.99228248063997</v>
      </c>
      <c r="S1782" s="55">
        <f>Table1[[#This Row],[On-Hand Stock ($)]]*Table1[[#This Row],[APU Trend]]</f>
        <v>-5179.6140653882276</v>
      </c>
      <c r="T1782" s="87">
        <v>-0.6</v>
      </c>
      <c r="U1782" s="87" t="b">
        <f>IF(AND(Table1[[#This Row],[INVENTROY SIZING]]&lt;0,Table1[[#This Row],[Lead Time (days)]]&lt;30),TRUE,FALSE)</f>
        <v>0</v>
      </c>
      <c r="V1782" s="28">
        <v>0.85</v>
      </c>
      <c r="W1782" s="28">
        <f>1.65+SQRT((30)*Table1[[#This Row],[Demand variability (COV)]])+(V1782*Table1[[#This Row],[APU
(units)]])^2</f>
        <v>55043.678264577851</v>
      </c>
      <c r="X1782" s="28">
        <f>(Table1[[#This Row],[INVENTORY IN UNITS ON HAND]]-W1782)*Table1[[#This Row],[Std. Price ($)]]</f>
        <v>-609160.82145444897</v>
      </c>
      <c r="Y1782" s="28">
        <v>0.79</v>
      </c>
      <c r="Z1782" s="28">
        <v>81</v>
      </c>
    </row>
    <row r="1783" spans="1:26" x14ac:dyDescent="0.15">
      <c r="A1783" s="31">
        <v>4154.6087023703767</v>
      </c>
      <c r="B1783" s="32">
        <v>5.8456750000000008</v>
      </c>
      <c r="C1783" s="32">
        <v>802.20842937235011</v>
      </c>
      <c r="D1783" s="32">
        <f>C1783/Table1[[#This Row],[Std. Price ($)]]</f>
        <v>137.23110322971257</v>
      </c>
      <c r="E1783" s="28">
        <v>284</v>
      </c>
      <c r="F1783" s="28">
        <f>Table1[[#This Row],[APU
(units)]]*(1+Table1[[#This Row],[APU Trend]])^0</f>
        <v>284</v>
      </c>
      <c r="G1783" s="28">
        <f>Table1[[#This Row],[APU
(units)]]*(1+Table1[[#This Row],[APU Trend]])^1</f>
        <v>170.4</v>
      </c>
      <c r="H1783" s="28">
        <f>Table1[[#This Row],[APU
(units)]]*(1+Table1[[#This Row],[APU Trend]])^2</f>
        <v>102.24</v>
      </c>
      <c r="I1783" s="55">
        <f>Table1[[#This Row],[APU
(units)]]*(1+Table1[[#This Row],[APU Trend]])^3</f>
        <v>61.344000000000001</v>
      </c>
      <c r="J1783" s="55">
        <f>Table1[[#This Row],[APU
(units)]]*(1+Table1[[#This Row],[APU Trend]])^4</f>
        <v>36.806399999999996</v>
      </c>
      <c r="K1783" s="55">
        <f>Table1[[#This Row],[APU
(units)]]*(1+Table1[[#This Row],[APU Trend]])^5</f>
        <v>22.083839999999999</v>
      </c>
      <c r="L1783" s="55">
        <f>Table1[[#This Row],[APU
(units)]]*(1+Table1[[#This Row],[APU Trend]])^6</f>
        <v>13.250303999999998</v>
      </c>
      <c r="M1783" s="55">
        <f>Table1[[#This Row],[APU
(units)]]*(1+Table1[[#This Row],[APU Trend]])^7</f>
        <v>7.9501823999999992</v>
      </c>
      <c r="N1783" s="55">
        <f>Table1[[#This Row],[APU
(units)]]*(1+Table1[[#This Row],[APU Trend]])^8</f>
        <v>4.7701094399999997</v>
      </c>
      <c r="O1783" s="55">
        <f>Table1[[#This Row],[APU
(units)]]*(1+Table1[[#This Row],[APU Trend]])^9</f>
        <v>2.8620656639999997</v>
      </c>
      <c r="P1783" s="55">
        <f>Table1[[#This Row],[APU
(units)]]*(1+Table1[[#This Row],[APU Trend]])^10</f>
        <v>1.7172393983999998</v>
      </c>
      <c r="Q1783" s="55">
        <f>Table1[[#This Row],[APU
(units)]]*(1+Table1[[#This Row],[APU Trend]])^11</f>
        <v>1.0303436390399998</v>
      </c>
      <c r="R1783" s="55">
        <f>SUM(Table1[[#This Row],[Oct]:[September]])</f>
        <v>708.45448454144025</v>
      </c>
      <c r="S1783" s="55">
        <f>Table1[[#This Row],[On-Hand Stock ($)]]*Table1[[#This Row],[APU Trend]]</f>
        <v>-320.88337174894008</v>
      </c>
      <c r="T1783" s="87">
        <v>-0.4</v>
      </c>
      <c r="U1783" s="87" t="b">
        <f>IF(AND(Table1[[#This Row],[INVENTROY SIZING]]&lt;0,Table1[[#This Row],[Lead Time (days)]]&lt;30),TRUE,FALSE)</f>
        <v>1</v>
      </c>
      <c r="V1783" s="28">
        <v>1</v>
      </c>
      <c r="W1783" s="28">
        <f>1.65+SQRT((30)*Table1[[#This Row],[Demand variability (COV)]])+(V1783*Table1[[#This Row],[APU
(units)]])^2</f>
        <v>80662.518264577855</v>
      </c>
      <c r="X1783" s="28">
        <f>(Table1[[#This Row],[INVENTORY IN UNITS ON HAND]]-W1783)*Table1[[#This Row],[Std. Price ($)]]</f>
        <v>-470724.65802691388</v>
      </c>
      <c r="Y1783" s="28">
        <v>0.79</v>
      </c>
      <c r="Z1783" s="28">
        <v>11</v>
      </c>
    </row>
    <row r="1784" spans="1:26" x14ac:dyDescent="0.15">
      <c r="A1784" s="31">
        <v>1901.8016361101343</v>
      </c>
      <c r="B1784" s="32">
        <v>19.270273</v>
      </c>
      <c r="C1784" s="32">
        <v>12817.267687608006</v>
      </c>
      <c r="D1784" s="32">
        <f>C1784/Table1[[#This Row],[Std. Price ($)]]</f>
        <v>665.13160906480186</v>
      </c>
      <c r="E1784" s="28">
        <v>478</v>
      </c>
      <c r="F1784" s="28">
        <f>Table1[[#This Row],[APU
(units)]]*(1+Table1[[#This Row],[APU Trend]])^0</f>
        <v>478</v>
      </c>
      <c r="G1784" s="28">
        <f>Table1[[#This Row],[APU
(units)]]*(1+Table1[[#This Row],[APU Trend]])^1</f>
        <v>143.40000000000003</v>
      </c>
      <c r="H1784" s="28">
        <f>Table1[[#This Row],[APU
(units)]]*(1+Table1[[#This Row],[APU Trend]])^2</f>
        <v>43.02000000000001</v>
      </c>
      <c r="I1784" s="55">
        <f>Table1[[#This Row],[APU
(units)]]*(1+Table1[[#This Row],[APU Trend]])^3</f>
        <v>12.906000000000004</v>
      </c>
      <c r="J1784" s="55">
        <f>Table1[[#This Row],[APU
(units)]]*(1+Table1[[#This Row],[APU Trend]])^4</f>
        <v>3.8718000000000021</v>
      </c>
      <c r="K1784" s="55">
        <f>Table1[[#This Row],[APU
(units)]]*(1+Table1[[#This Row],[APU Trend]])^5</f>
        <v>1.1615400000000007</v>
      </c>
      <c r="L1784" s="55">
        <f>Table1[[#This Row],[APU
(units)]]*(1+Table1[[#This Row],[APU Trend]])^6</f>
        <v>0.34846200000000027</v>
      </c>
      <c r="M1784" s="55">
        <f>Table1[[#This Row],[APU
(units)]]*(1+Table1[[#This Row],[APU Trend]])^7</f>
        <v>0.10453860000000011</v>
      </c>
      <c r="N1784" s="55">
        <f>Table1[[#This Row],[APU
(units)]]*(1+Table1[[#This Row],[APU Trend]])^8</f>
        <v>3.1361580000000035E-2</v>
      </c>
      <c r="O1784" s="55">
        <f>Table1[[#This Row],[APU
(units)]]*(1+Table1[[#This Row],[APU Trend]])^9</f>
        <v>9.4084740000000121E-3</v>
      </c>
      <c r="P1784" s="55">
        <f>Table1[[#This Row],[APU
(units)]]*(1+Table1[[#This Row],[APU Trend]])^10</f>
        <v>2.8225422000000035E-3</v>
      </c>
      <c r="Q1784" s="55">
        <f>Table1[[#This Row],[APU
(units)]]*(1+Table1[[#This Row],[APU Trend]])^11</f>
        <v>8.467626600000013E-4</v>
      </c>
      <c r="R1784" s="55">
        <f>SUM(Table1[[#This Row],[Oct]:[September]])</f>
        <v>682.85677995885987</v>
      </c>
      <c r="S1784" s="55">
        <f>Table1[[#This Row],[On-Hand Stock ($)]]*Table1[[#This Row],[APU Trend]]</f>
        <v>-8972.0873813256039</v>
      </c>
      <c r="T1784" s="87">
        <v>-0.7</v>
      </c>
      <c r="U1784" s="87" t="b">
        <f>IF(AND(Table1[[#This Row],[INVENTROY SIZING]]&lt;0,Table1[[#This Row],[Lead Time (days)]]&lt;30),TRUE,FALSE)</f>
        <v>1</v>
      </c>
      <c r="V1784" s="28">
        <v>0.82</v>
      </c>
      <c r="W1784" s="28">
        <f>1.65+SQRT((30)*Table1[[#This Row],[Demand variability (COV)]])+(V1784*Table1[[#This Row],[APU
(units)]])^2</f>
        <v>153640.60824467891</v>
      </c>
      <c r="X1784" s="28">
        <f>(Table1[[#This Row],[INVENTORY IN UNITS ON HAND]]-W1784)*Table1[[#This Row],[Std. Price ($)]]</f>
        <v>-2947879.1970734056</v>
      </c>
      <c r="Y1784" s="28">
        <v>1.33</v>
      </c>
      <c r="Z1784" s="28">
        <v>26</v>
      </c>
    </row>
    <row r="1785" spans="1:26" x14ac:dyDescent="0.15">
      <c r="A1785" s="31">
        <v>62208.772981282593</v>
      </c>
      <c r="B1785" s="32">
        <v>30.140297</v>
      </c>
      <c r="C1785" s="32">
        <v>34210.959891589489</v>
      </c>
      <c r="D1785" s="32">
        <f>C1785/Table1[[#This Row],[Std. Price ($)]]</f>
        <v>1135.057159243968</v>
      </c>
      <c r="E1785" s="28">
        <v>284</v>
      </c>
      <c r="F1785" s="28">
        <f>Table1[[#This Row],[APU
(units)]]*(1+Table1[[#This Row],[APU Trend]])^0</f>
        <v>284</v>
      </c>
      <c r="G1785" s="28">
        <f>Table1[[#This Row],[APU
(units)]]*(1+Table1[[#This Row],[APU Trend]])^1</f>
        <v>170.4</v>
      </c>
      <c r="H1785" s="28">
        <f>Table1[[#This Row],[APU
(units)]]*(1+Table1[[#This Row],[APU Trend]])^2</f>
        <v>102.24</v>
      </c>
      <c r="I1785" s="55">
        <f>Table1[[#This Row],[APU
(units)]]*(1+Table1[[#This Row],[APU Trend]])^3</f>
        <v>61.344000000000001</v>
      </c>
      <c r="J1785" s="55">
        <f>Table1[[#This Row],[APU
(units)]]*(1+Table1[[#This Row],[APU Trend]])^4</f>
        <v>36.806399999999996</v>
      </c>
      <c r="K1785" s="55">
        <f>Table1[[#This Row],[APU
(units)]]*(1+Table1[[#This Row],[APU Trend]])^5</f>
        <v>22.083839999999999</v>
      </c>
      <c r="L1785" s="55">
        <f>Table1[[#This Row],[APU
(units)]]*(1+Table1[[#This Row],[APU Trend]])^6</f>
        <v>13.250303999999998</v>
      </c>
      <c r="M1785" s="55">
        <f>Table1[[#This Row],[APU
(units)]]*(1+Table1[[#This Row],[APU Trend]])^7</f>
        <v>7.9501823999999992</v>
      </c>
      <c r="N1785" s="55">
        <f>Table1[[#This Row],[APU
(units)]]*(1+Table1[[#This Row],[APU Trend]])^8</f>
        <v>4.7701094399999997</v>
      </c>
      <c r="O1785" s="55">
        <f>Table1[[#This Row],[APU
(units)]]*(1+Table1[[#This Row],[APU Trend]])^9</f>
        <v>2.8620656639999997</v>
      </c>
      <c r="P1785" s="55">
        <f>Table1[[#This Row],[APU
(units)]]*(1+Table1[[#This Row],[APU Trend]])^10</f>
        <v>1.7172393983999998</v>
      </c>
      <c r="Q1785" s="55">
        <f>Table1[[#This Row],[APU
(units)]]*(1+Table1[[#This Row],[APU Trend]])^11</f>
        <v>1.0303436390399998</v>
      </c>
      <c r="R1785" s="55">
        <f>SUM(Table1[[#This Row],[Oct]:[September]])</f>
        <v>708.45448454144025</v>
      </c>
      <c r="S1785" s="55">
        <f>Table1[[#This Row],[On-Hand Stock ($)]]*Table1[[#This Row],[APU Trend]]</f>
        <v>-13684.383956635796</v>
      </c>
      <c r="T1785" s="87">
        <v>-0.4</v>
      </c>
      <c r="U1785" s="87" t="b">
        <f>IF(AND(Table1[[#This Row],[INVENTROY SIZING]]&lt;0,Table1[[#This Row],[Lead Time (days)]]&lt;30),TRUE,FALSE)</f>
        <v>0</v>
      </c>
      <c r="V1785" s="28">
        <v>0.82</v>
      </c>
      <c r="W1785" s="28">
        <f>1.65+SQRT((30)*Table1[[#This Row],[Demand variability (COV)]])+(V1785*Table1[[#This Row],[APU
(units)]])^2</f>
        <v>54240.618070062228</v>
      </c>
      <c r="X1785" s="28">
        <f>(Table1[[#This Row],[INVENTORY IN UNITS ON HAND]]-W1785)*Table1[[#This Row],[Std. Price ($)]]</f>
        <v>-1600617.378203653</v>
      </c>
      <c r="Y1785" s="28">
        <v>1.1499999999999999</v>
      </c>
      <c r="Z1785" s="28">
        <v>87</v>
      </c>
    </row>
    <row r="1786" spans="1:26" x14ac:dyDescent="0.15">
      <c r="A1786" s="31">
        <v>92572.364158260098</v>
      </c>
      <c r="B1786" s="32">
        <v>8.5346910000000005</v>
      </c>
      <c r="C1786" s="32">
        <v>1345.3271491159501</v>
      </c>
      <c r="D1786" s="32">
        <f>C1786/Table1[[#This Row],[Std. Price ($)]]</f>
        <v>157.63044603676337</v>
      </c>
      <c r="E1786" s="28">
        <v>252</v>
      </c>
      <c r="F1786" s="28">
        <f>Table1[[#This Row],[APU
(units)]]*(1+Table1[[#This Row],[APU Trend]])^0</f>
        <v>252</v>
      </c>
      <c r="G1786" s="28">
        <f>Table1[[#This Row],[APU
(units)]]*(1+Table1[[#This Row],[APU Trend]])^1</f>
        <v>352.79999999999995</v>
      </c>
      <c r="H1786" s="28">
        <f>Table1[[#This Row],[APU
(units)]]*(1+Table1[[#This Row],[APU Trend]])^2</f>
        <v>493.91999999999996</v>
      </c>
      <c r="I1786" s="55">
        <f>Table1[[#This Row],[APU
(units)]]*(1+Table1[[#This Row],[APU Trend]])^3</f>
        <v>691.48799999999983</v>
      </c>
      <c r="J1786" s="55">
        <f>Table1[[#This Row],[APU
(units)]]*(1+Table1[[#This Row],[APU Trend]])^4</f>
        <v>968.08319999999969</v>
      </c>
      <c r="K1786" s="55">
        <f>Table1[[#This Row],[APU
(units)]]*(1+Table1[[#This Row],[APU Trend]])^5</f>
        <v>1355.3164799999995</v>
      </c>
      <c r="L1786" s="55">
        <f>Table1[[#This Row],[APU
(units)]]*(1+Table1[[#This Row],[APU Trend]])^6</f>
        <v>1897.4430719999991</v>
      </c>
      <c r="M1786" s="55">
        <f>Table1[[#This Row],[APU
(units)]]*(1+Table1[[#This Row],[APU Trend]])^7</f>
        <v>2656.4203007999986</v>
      </c>
      <c r="N1786" s="55">
        <f>Table1[[#This Row],[APU
(units)]]*(1+Table1[[#This Row],[APU Trend]])^8</f>
        <v>3718.9884211199978</v>
      </c>
      <c r="O1786" s="55">
        <f>Table1[[#This Row],[APU
(units)]]*(1+Table1[[#This Row],[APU Trend]])^9</f>
        <v>5206.5837895679961</v>
      </c>
      <c r="P1786" s="55">
        <f>Table1[[#This Row],[APU
(units)]]*(1+Table1[[#This Row],[APU Trend]])^10</f>
        <v>7289.2173053951947</v>
      </c>
      <c r="Q1786" s="55">
        <f>Table1[[#This Row],[APU
(units)]]*(1+Table1[[#This Row],[APU Trend]])^11</f>
        <v>10204.904227553272</v>
      </c>
      <c r="R1786" s="55">
        <f>SUM(Table1[[#This Row],[Oct]:[September]])</f>
        <v>35087.16479643646</v>
      </c>
      <c r="S1786" s="55">
        <f>Table1[[#This Row],[On-Hand Stock ($)]]*Table1[[#This Row],[APU Trend]]</f>
        <v>538.13085964638003</v>
      </c>
      <c r="T1786" s="87">
        <v>0.4</v>
      </c>
      <c r="U1786" s="87" t="b">
        <f>IF(AND(Table1[[#This Row],[INVENTROY SIZING]]&lt;0,Table1[[#This Row],[Lead Time (days)]]&lt;30),TRUE,FALSE)</f>
        <v>0</v>
      </c>
      <c r="V1786" s="28">
        <v>1</v>
      </c>
      <c r="W1786" s="28">
        <f>1.65+SQRT((30)*Table1[[#This Row],[Demand variability (COV)]])+(V1786*Table1[[#This Row],[APU
(units)]])^2</f>
        <v>63508.388612787523</v>
      </c>
      <c r="X1786" s="28">
        <f>(Table1[[#This Row],[INVENTORY IN UNITS ON HAND]]-W1786)*Table1[[#This Row],[Std. Price ($)]]</f>
        <v>-540679.14556894428</v>
      </c>
      <c r="Y1786" s="28">
        <v>0.25</v>
      </c>
      <c r="Z1786" s="28">
        <v>37</v>
      </c>
    </row>
    <row r="1787" spans="1:26" x14ac:dyDescent="0.15">
      <c r="A1787" s="31">
        <v>9076.5991670378571</v>
      </c>
      <c r="B1787" s="32">
        <v>6.7576080000000003</v>
      </c>
      <c r="C1787" s="32">
        <v>9668.3046740557784</v>
      </c>
      <c r="D1787" s="32">
        <f>C1787/Table1[[#This Row],[Std. Price ($)]]</f>
        <v>1430.7288428177217</v>
      </c>
      <c r="E1787" s="28">
        <v>414</v>
      </c>
      <c r="F1787" s="28">
        <f>Table1[[#This Row],[APU
(units)]]*(1+Table1[[#This Row],[APU Trend]])^0</f>
        <v>414</v>
      </c>
      <c r="G1787" s="28">
        <f>Table1[[#This Row],[APU
(units)]]*(1+Table1[[#This Row],[APU Trend]])^1</f>
        <v>579.59999999999991</v>
      </c>
      <c r="H1787" s="28">
        <f>Table1[[#This Row],[APU
(units)]]*(1+Table1[[#This Row],[APU Trend]])^2</f>
        <v>811.43999999999994</v>
      </c>
      <c r="I1787" s="55">
        <f>Table1[[#This Row],[APU
(units)]]*(1+Table1[[#This Row],[APU Trend]])^3</f>
        <v>1136.0159999999996</v>
      </c>
      <c r="J1787" s="55">
        <f>Table1[[#This Row],[APU
(units)]]*(1+Table1[[#This Row],[APU Trend]])^4</f>
        <v>1590.4223999999995</v>
      </c>
      <c r="K1787" s="55">
        <f>Table1[[#This Row],[APU
(units)]]*(1+Table1[[#This Row],[APU Trend]])^5</f>
        <v>2226.5913599999994</v>
      </c>
      <c r="L1787" s="55">
        <f>Table1[[#This Row],[APU
(units)]]*(1+Table1[[#This Row],[APU Trend]])^6</f>
        <v>3117.2279039999985</v>
      </c>
      <c r="M1787" s="55">
        <f>Table1[[#This Row],[APU
(units)]]*(1+Table1[[#This Row],[APU Trend]])^7</f>
        <v>4364.1190655999972</v>
      </c>
      <c r="N1787" s="55">
        <f>Table1[[#This Row],[APU
(units)]]*(1+Table1[[#This Row],[APU Trend]])^8</f>
        <v>6109.7666918399964</v>
      </c>
      <c r="O1787" s="55">
        <f>Table1[[#This Row],[APU
(units)]]*(1+Table1[[#This Row],[APU Trend]])^9</f>
        <v>8553.6733685759937</v>
      </c>
      <c r="P1787" s="55">
        <f>Table1[[#This Row],[APU
(units)]]*(1+Table1[[#This Row],[APU Trend]])^10</f>
        <v>11975.142716006392</v>
      </c>
      <c r="Q1787" s="55">
        <f>Table1[[#This Row],[APU
(units)]]*(1+Table1[[#This Row],[APU Trend]])^11</f>
        <v>16765.199802408948</v>
      </c>
      <c r="R1787" s="55">
        <f>SUM(Table1[[#This Row],[Oct]:[September]])</f>
        <v>57643.199308431322</v>
      </c>
      <c r="S1787" s="55">
        <f>Table1[[#This Row],[On-Hand Stock ($)]]*Table1[[#This Row],[APU Trend]]</f>
        <v>3867.3218696223116</v>
      </c>
      <c r="T1787" s="87">
        <v>0.4</v>
      </c>
      <c r="U1787" s="87" t="b">
        <f>IF(AND(Table1[[#This Row],[INVENTROY SIZING]]&lt;0,Table1[[#This Row],[Lead Time (days)]]&lt;30),TRUE,FALSE)</f>
        <v>0</v>
      </c>
      <c r="V1787" s="28">
        <v>0.85</v>
      </c>
      <c r="W1787" s="28">
        <f>1.65+SQRT((30)*Table1[[#This Row],[Demand variability (COV)]])+(V1787*Table1[[#This Row],[APU
(units)]])^2</f>
        <v>123840.79172667436</v>
      </c>
      <c r="X1787" s="28">
        <f>(Table1[[#This Row],[INVENTORY IN UNITS ON HAND]]-W1787)*Table1[[#This Row],[Std. Price ($)]]</f>
        <v>-827199.22022445267</v>
      </c>
      <c r="Y1787" s="28">
        <v>1.02</v>
      </c>
      <c r="Z1787" s="28">
        <v>76</v>
      </c>
    </row>
    <row r="1788" spans="1:26" x14ac:dyDescent="0.15">
      <c r="A1788" s="31">
        <v>55712.617667856699</v>
      </c>
      <c r="B1788" s="32">
        <v>9.4232270000000007</v>
      </c>
      <c r="C1788" s="32">
        <v>10857.630269574091</v>
      </c>
      <c r="D1788" s="32">
        <f>C1788/Table1[[#This Row],[Std. Price ($)]]</f>
        <v>1152.2199634556282</v>
      </c>
      <c r="E1788" s="28">
        <v>364</v>
      </c>
      <c r="F1788" s="28">
        <f>Table1[[#This Row],[APU
(units)]]*(1+Table1[[#This Row],[APU Trend]])^0</f>
        <v>364</v>
      </c>
      <c r="G1788" s="28">
        <f>Table1[[#This Row],[APU
(units)]]*(1+Table1[[#This Row],[APU Trend]])^1</f>
        <v>800.80000000000007</v>
      </c>
      <c r="H1788" s="28">
        <f>Table1[[#This Row],[APU
(units)]]*(1+Table1[[#This Row],[APU Trend]])^2</f>
        <v>1761.7600000000002</v>
      </c>
      <c r="I1788" s="55">
        <f>Table1[[#This Row],[APU
(units)]]*(1+Table1[[#This Row],[APU Trend]])^3</f>
        <v>3875.8720000000012</v>
      </c>
      <c r="J1788" s="55">
        <f>Table1[[#This Row],[APU
(units)]]*(1+Table1[[#This Row],[APU Trend]])^4</f>
        <v>8526.9184000000023</v>
      </c>
      <c r="K1788" s="55">
        <f>Table1[[#This Row],[APU
(units)]]*(1+Table1[[#This Row],[APU Trend]])^5</f>
        <v>18759.220480000007</v>
      </c>
      <c r="L1788" s="55">
        <f>Table1[[#This Row],[APU
(units)]]*(1+Table1[[#This Row],[APU Trend]])^6</f>
        <v>41270.285056000022</v>
      </c>
      <c r="M1788" s="55">
        <f>Table1[[#This Row],[APU
(units)]]*(1+Table1[[#This Row],[APU Trend]])^7</f>
        <v>90794.627123200058</v>
      </c>
      <c r="N1788" s="55">
        <f>Table1[[#This Row],[APU
(units)]]*(1+Table1[[#This Row],[APU Trend]])^8</f>
        <v>199748.1796710401</v>
      </c>
      <c r="O1788" s="55">
        <f>Table1[[#This Row],[APU
(units)]]*(1+Table1[[#This Row],[APU Trend]])^9</f>
        <v>439445.99527628825</v>
      </c>
      <c r="P1788" s="55">
        <f>Table1[[#This Row],[APU
(units)]]*(1+Table1[[#This Row],[APU Trend]])^10</f>
        <v>966781.18960783433</v>
      </c>
      <c r="Q1788" s="55">
        <f>Table1[[#This Row],[APU
(units)]]*(1+Table1[[#This Row],[APU Trend]])^11</f>
        <v>2126918.6171372356</v>
      </c>
      <c r="R1788" s="55">
        <f>SUM(Table1[[#This Row],[Oct]:[September]])</f>
        <v>3899047.4647515984</v>
      </c>
      <c r="S1788" s="55">
        <f>Table1[[#This Row],[On-Hand Stock ($)]]*Table1[[#This Row],[APU Trend]]</f>
        <v>13029.156323488909</v>
      </c>
      <c r="T1788" s="87">
        <v>1.2</v>
      </c>
      <c r="U1788" s="87" t="b">
        <f>IF(AND(Table1[[#This Row],[INVENTROY SIZING]]&lt;0,Table1[[#This Row],[Lead Time (days)]]&lt;30),TRUE,FALSE)</f>
        <v>0</v>
      </c>
      <c r="V1788" s="28">
        <v>1</v>
      </c>
      <c r="W1788" s="28">
        <f>1.65+SQRT((30)*Table1[[#This Row],[Demand variability (COV)]])+(V1788*Table1[[#This Row],[APU
(units)]])^2</f>
        <v>132503.49807660689</v>
      </c>
      <c r="X1788" s="28">
        <f>(Table1[[#This Row],[INVENTORY IN UNITS ON HAND]]-W1788)*Table1[[#This Row],[Std. Price ($)]]</f>
        <v>-1237752.9104003562</v>
      </c>
      <c r="Y1788" s="28">
        <v>1.1399999999999999</v>
      </c>
      <c r="Z1788" s="28">
        <v>66</v>
      </c>
    </row>
    <row r="1789" spans="1:26" x14ac:dyDescent="0.15">
      <c r="A1789" s="31">
        <v>83827.890943165679</v>
      </c>
      <c r="B1789" s="32">
        <v>12.860485000000001</v>
      </c>
      <c r="C1789" s="32">
        <v>2993.9539143013503</v>
      </c>
      <c r="D1789" s="32">
        <f>C1789/Table1[[#This Row],[Std. Price ($)]]</f>
        <v>232.80256648962697</v>
      </c>
      <c r="E1789" s="28">
        <v>390</v>
      </c>
      <c r="F1789" s="28">
        <f>Table1[[#This Row],[APU
(units)]]*(1+Table1[[#This Row],[APU Trend]])^0</f>
        <v>390</v>
      </c>
      <c r="G1789" s="28">
        <f>Table1[[#This Row],[APU
(units)]]*(1+Table1[[#This Row],[APU Trend]])^1</f>
        <v>312</v>
      </c>
      <c r="H1789" s="28">
        <f>Table1[[#This Row],[APU
(units)]]*(1+Table1[[#This Row],[APU Trend]])^2</f>
        <v>249.60000000000005</v>
      </c>
      <c r="I1789" s="55">
        <f>Table1[[#This Row],[APU
(units)]]*(1+Table1[[#This Row],[APU Trend]])^3</f>
        <v>199.68000000000004</v>
      </c>
      <c r="J1789" s="55">
        <f>Table1[[#This Row],[APU
(units)]]*(1+Table1[[#This Row],[APU Trend]])^4</f>
        <v>159.74400000000009</v>
      </c>
      <c r="K1789" s="55">
        <f>Table1[[#This Row],[APU
(units)]]*(1+Table1[[#This Row],[APU Trend]])^5</f>
        <v>127.79520000000008</v>
      </c>
      <c r="L1789" s="55">
        <f>Table1[[#This Row],[APU
(units)]]*(1+Table1[[#This Row],[APU Trend]])^6</f>
        <v>102.23616000000005</v>
      </c>
      <c r="M1789" s="55">
        <f>Table1[[#This Row],[APU
(units)]]*(1+Table1[[#This Row],[APU Trend]])^7</f>
        <v>81.788928000000055</v>
      </c>
      <c r="N1789" s="55">
        <f>Table1[[#This Row],[APU
(units)]]*(1+Table1[[#This Row],[APU Trend]])^8</f>
        <v>65.431142400000056</v>
      </c>
      <c r="O1789" s="55">
        <f>Table1[[#This Row],[APU
(units)]]*(1+Table1[[#This Row],[APU Trend]])^9</f>
        <v>52.344913920000046</v>
      </c>
      <c r="P1789" s="55">
        <f>Table1[[#This Row],[APU
(units)]]*(1+Table1[[#This Row],[APU Trend]])^10</f>
        <v>41.875931136000048</v>
      </c>
      <c r="Q1789" s="55">
        <f>Table1[[#This Row],[APU
(units)]]*(1+Table1[[#This Row],[APU Trend]])^11</f>
        <v>33.500744908800037</v>
      </c>
      <c r="R1789" s="55">
        <f>SUM(Table1[[#This Row],[Oct]:[September]])</f>
        <v>1815.9970203648002</v>
      </c>
      <c r="S1789" s="55">
        <f>Table1[[#This Row],[On-Hand Stock ($)]]*Table1[[#This Row],[APU Trend]]</f>
        <v>-598.79078286027004</v>
      </c>
      <c r="T1789" s="87">
        <v>-0.2</v>
      </c>
      <c r="U1789" s="87" t="b">
        <f>IF(AND(Table1[[#This Row],[INVENTROY SIZING]]&lt;0,Table1[[#This Row],[Lead Time (days)]]&lt;30),TRUE,FALSE)</f>
        <v>1</v>
      </c>
      <c r="V1789" s="28">
        <v>1</v>
      </c>
      <c r="W1789" s="28">
        <f>1.65+SQRT((30)*Table1[[#This Row],[Demand variability (COV)]])+(V1789*Table1[[#This Row],[APU
(units)]])^2</f>
        <v>152106.09971909225</v>
      </c>
      <c r="X1789" s="28">
        <f>(Table1[[#This Row],[INVENTORY IN UNITS ON HAND]]-W1789)*Table1[[#This Row],[Std. Price ($)]]</f>
        <v>-1953164.2599315885</v>
      </c>
      <c r="Y1789" s="28">
        <v>0.66</v>
      </c>
      <c r="Z1789" s="28">
        <v>21</v>
      </c>
    </row>
    <row r="1790" spans="1:26" x14ac:dyDescent="0.15">
      <c r="A1790" s="31">
        <v>91961.605774789976</v>
      </c>
      <c r="B1790" s="32">
        <v>6.5472770000000002</v>
      </c>
      <c r="C1790" s="32">
        <v>1180.4334221029624</v>
      </c>
      <c r="D1790" s="32">
        <f>C1790/Table1[[#This Row],[Std. Price ($)]]</f>
        <v>180.29379574179652</v>
      </c>
      <c r="E1790" s="28">
        <v>146</v>
      </c>
      <c r="F1790" s="28">
        <f>Table1[[#This Row],[APU
(units)]]*(1+Table1[[#This Row],[APU Trend]])^0</f>
        <v>146</v>
      </c>
      <c r="G1790" s="28">
        <f>Table1[[#This Row],[APU
(units)]]*(1+Table1[[#This Row],[APU Trend]])^1</f>
        <v>262.8</v>
      </c>
      <c r="H1790" s="28">
        <f>Table1[[#This Row],[APU
(units)]]*(1+Table1[[#This Row],[APU Trend]])^2</f>
        <v>473.04</v>
      </c>
      <c r="I1790" s="55">
        <f>Table1[[#This Row],[APU
(units)]]*(1+Table1[[#This Row],[APU Trend]])^3</f>
        <v>851.47200000000009</v>
      </c>
      <c r="J1790" s="55">
        <f>Table1[[#This Row],[APU
(units)]]*(1+Table1[[#This Row],[APU Trend]])^4</f>
        <v>1532.6496000000002</v>
      </c>
      <c r="K1790" s="55">
        <f>Table1[[#This Row],[APU
(units)]]*(1+Table1[[#This Row],[APU Trend]])^5</f>
        <v>2758.7692800000009</v>
      </c>
      <c r="L1790" s="55">
        <f>Table1[[#This Row],[APU
(units)]]*(1+Table1[[#This Row],[APU Trend]])^6</f>
        <v>4965.7847040000015</v>
      </c>
      <c r="M1790" s="55">
        <f>Table1[[#This Row],[APU
(units)]]*(1+Table1[[#This Row],[APU Trend]])^7</f>
        <v>8938.4124672000034</v>
      </c>
      <c r="N1790" s="55">
        <f>Table1[[#This Row],[APU
(units)]]*(1+Table1[[#This Row],[APU Trend]])^8</f>
        <v>16089.142440960006</v>
      </c>
      <c r="O1790" s="55">
        <f>Table1[[#This Row],[APU
(units)]]*(1+Table1[[#This Row],[APU Trend]])^9</f>
        <v>28960.456393728011</v>
      </c>
      <c r="P1790" s="55">
        <f>Table1[[#This Row],[APU
(units)]]*(1+Table1[[#This Row],[APU Trend]])^10</f>
        <v>52128.821508710425</v>
      </c>
      <c r="Q1790" s="55">
        <f>Table1[[#This Row],[APU
(units)]]*(1+Table1[[#This Row],[APU Trend]])^11</f>
        <v>93831.878715678773</v>
      </c>
      <c r="R1790" s="55">
        <f>SUM(Table1[[#This Row],[Oct]:[September]])</f>
        <v>210939.22711027722</v>
      </c>
      <c r="S1790" s="55">
        <f>Table1[[#This Row],[On-Hand Stock ($)]]*Table1[[#This Row],[APU Trend]]</f>
        <v>944.34673768236996</v>
      </c>
      <c r="T1790" s="87">
        <v>0.8</v>
      </c>
      <c r="U1790" s="87" t="b">
        <f>IF(AND(Table1[[#This Row],[INVENTROY SIZING]]&lt;0,Table1[[#This Row],[Lead Time (days)]]&lt;30),TRUE,FALSE)</f>
        <v>0</v>
      </c>
      <c r="V1790" s="28">
        <v>0.7</v>
      </c>
      <c r="W1790" s="28">
        <f>1.65+SQRT((30)*Table1[[#This Row],[Demand variability (COV)]])+(V1790*Table1[[#This Row],[APU
(units)]])^2</f>
        <v>10451.912176684689</v>
      </c>
      <c r="X1790" s="28">
        <f>(Table1[[#This Row],[INVENTORY IN UNITS ON HAND]]-W1790)*Table1[[#This Row],[Std. Price ($)]]</f>
        <v>-67251.130778324645</v>
      </c>
      <c r="Y1790" s="28">
        <v>0.98</v>
      </c>
      <c r="Z1790" s="28">
        <v>23</v>
      </c>
    </row>
    <row r="1791" spans="1:26" x14ac:dyDescent="0.15">
      <c r="A1791" s="31">
        <v>35452.879534049833</v>
      </c>
      <c r="B1791" s="32">
        <v>15.783328000000001</v>
      </c>
      <c r="C1791" s="32">
        <v>7918.6478100197874</v>
      </c>
      <c r="D1791" s="32">
        <f>C1791/Table1[[#This Row],[Std. Price ($)]]</f>
        <v>501.70964007209295</v>
      </c>
      <c r="E1791" s="28">
        <v>260</v>
      </c>
      <c r="F1791" s="28">
        <f>Table1[[#This Row],[APU
(units)]]*(1+Table1[[#This Row],[APU Trend]])^0</f>
        <v>260</v>
      </c>
      <c r="G1791" s="28">
        <f>Table1[[#This Row],[APU
(units)]]*(1+Table1[[#This Row],[APU Trend]])^1</f>
        <v>156</v>
      </c>
      <c r="H1791" s="28">
        <f>Table1[[#This Row],[APU
(units)]]*(1+Table1[[#This Row],[APU Trend]])^2</f>
        <v>93.6</v>
      </c>
      <c r="I1791" s="55">
        <f>Table1[[#This Row],[APU
(units)]]*(1+Table1[[#This Row],[APU Trend]])^3</f>
        <v>56.16</v>
      </c>
      <c r="J1791" s="55">
        <f>Table1[[#This Row],[APU
(units)]]*(1+Table1[[#This Row],[APU Trend]])^4</f>
        <v>33.695999999999998</v>
      </c>
      <c r="K1791" s="55">
        <f>Table1[[#This Row],[APU
(units)]]*(1+Table1[[#This Row],[APU Trend]])^5</f>
        <v>20.217599999999997</v>
      </c>
      <c r="L1791" s="55">
        <f>Table1[[#This Row],[APU
(units)]]*(1+Table1[[#This Row],[APU Trend]])^6</f>
        <v>12.130559999999999</v>
      </c>
      <c r="M1791" s="55">
        <f>Table1[[#This Row],[APU
(units)]]*(1+Table1[[#This Row],[APU Trend]])^7</f>
        <v>7.2783359999999995</v>
      </c>
      <c r="N1791" s="55">
        <f>Table1[[#This Row],[APU
(units)]]*(1+Table1[[#This Row],[APU Trend]])^8</f>
        <v>4.3670015999999992</v>
      </c>
      <c r="O1791" s="55">
        <f>Table1[[#This Row],[APU
(units)]]*(1+Table1[[#This Row],[APU Trend]])^9</f>
        <v>2.6202009599999996</v>
      </c>
      <c r="P1791" s="55">
        <f>Table1[[#This Row],[APU
(units)]]*(1+Table1[[#This Row],[APU Trend]])^10</f>
        <v>1.5721205759999999</v>
      </c>
      <c r="Q1791" s="55">
        <f>Table1[[#This Row],[APU
(units)]]*(1+Table1[[#This Row],[APU Trend]])^11</f>
        <v>0.94327234559999984</v>
      </c>
      <c r="R1791" s="55">
        <f>SUM(Table1[[#This Row],[Oct]:[September]])</f>
        <v>648.58509148159987</v>
      </c>
      <c r="S1791" s="55">
        <f>Table1[[#This Row],[On-Hand Stock ($)]]*Table1[[#This Row],[APU Trend]]</f>
        <v>-3167.4591240079153</v>
      </c>
      <c r="T1791" s="87">
        <v>-0.4</v>
      </c>
      <c r="U1791" s="87" t="b">
        <f>IF(AND(Table1[[#This Row],[INVENTROY SIZING]]&lt;0,Table1[[#This Row],[Lead Time (days)]]&lt;30),TRUE,FALSE)</f>
        <v>0</v>
      </c>
      <c r="V1791" s="28">
        <v>0.85</v>
      </c>
      <c r="W1791" s="28">
        <f>1.65+SQRT((30)*Table1[[#This Row],[Demand variability (COV)]])+(V1791*Table1[[#This Row],[APU
(units)]])^2</f>
        <v>48847.166635916255</v>
      </c>
      <c r="X1791" s="28">
        <f>(Table1[[#This Row],[INVENTORY IN UNITS ON HAND]]-W1791)*Table1[[#This Row],[Std. Price ($)]]</f>
        <v>-763052.20507530309</v>
      </c>
      <c r="Y1791" s="28">
        <v>0.68</v>
      </c>
      <c r="Z1791" s="28">
        <v>66</v>
      </c>
    </row>
    <row r="1792" spans="1:26" x14ac:dyDescent="0.15">
      <c r="A1792" s="31">
        <v>30303.939740438323</v>
      </c>
      <c r="B1792" s="32">
        <v>14.614193</v>
      </c>
      <c r="C1792" s="32">
        <v>2542.7341846603113</v>
      </c>
      <c r="D1792" s="32">
        <f>C1792/Table1[[#This Row],[Std. Price ($)]]</f>
        <v>173.99073521612252</v>
      </c>
      <c r="E1792" s="28">
        <v>260</v>
      </c>
      <c r="F1792" s="28">
        <f>Table1[[#This Row],[APU
(units)]]*(1+Table1[[#This Row],[APU Trend]])^0</f>
        <v>260</v>
      </c>
      <c r="G1792" s="28">
        <f>Table1[[#This Row],[APU
(units)]]*(1+Table1[[#This Row],[APU Trend]])^1</f>
        <v>312</v>
      </c>
      <c r="H1792" s="28">
        <f>Table1[[#This Row],[APU
(units)]]*(1+Table1[[#This Row],[APU Trend]])^2</f>
        <v>374.4</v>
      </c>
      <c r="I1792" s="55">
        <f>Table1[[#This Row],[APU
(units)]]*(1+Table1[[#This Row],[APU Trend]])^3</f>
        <v>449.28</v>
      </c>
      <c r="J1792" s="55">
        <f>Table1[[#This Row],[APU
(units)]]*(1+Table1[[#This Row],[APU Trend]])^4</f>
        <v>539.13599999999997</v>
      </c>
      <c r="K1792" s="55">
        <f>Table1[[#This Row],[APU
(units)]]*(1+Table1[[#This Row],[APU Trend]])^5</f>
        <v>646.96319999999992</v>
      </c>
      <c r="L1792" s="55">
        <f>Table1[[#This Row],[APU
(units)]]*(1+Table1[[#This Row],[APU Trend]])^6</f>
        <v>776.35583999999994</v>
      </c>
      <c r="M1792" s="55">
        <f>Table1[[#This Row],[APU
(units)]]*(1+Table1[[#This Row],[APU Trend]])^7</f>
        <v>931.62700799999993</v>
      </c>
      <c r="N1792" s="55">
        <f>Table1[[#This Row],[APU
(units)]]*(1+Table1[[#This Row],[APU Trend]])^8</f>
        <v>1117.9524095999998</v>
      </c>
      <c r="O1792" s="55">
        <f>Table1[[#This Row],[APU
(units)]]*(1+Table1[[#This Row],[APU Trend]])^9</f>
        <v>1341.5428915199998</v>
      </c>
      <c r="P1792" s="55">
        <f>Table1[[#This Row],[APU
(units)]]*(1+Table1[[#This Row],[APU Trend]])^10</f>
        <v>1609.8514698239999</v>
      </c>
      <c r="Q1792" s="55">
        <f>Table1[[#This Row],[APU
(units)]]*(1+Table1[[#This Row],[APU Trend]])^11</f>
        <v>1931.8217637887997</v>
      </c>
      <c r="R1792" s="55">
        <f>SUM(Table1[[#This Row],[Oct]:[September]])</f>
        <v>10290.930582732799</v>
      </c>
      <c r="S1792" s="55">
        <f>Table1[[#This Row],[On-Hand Stock ($)]]*Table1[[#This Row],[APU Trend]]</f>
        <v>508.54683693206226</v>
      </c>
      <c r="T1792" s="87">
        <v>0.2</v>
      </c>
      <c r="U1792" s="87" t="b">
        <f>IF(AND(Table1[[#This Row],[INVENTROY SIZING]]&lt;0,Table1[[#This Row],[Lead Time (days)]]&lt;30),TRUE,FALSE)</f>
        <v>0</v>
      </c>
      <c r="V1792" s="28">
        <v>0.9</v>
      </c>
      <c r="W1792" s="28">
        <f>1.65+SQRT((30)*Table1[[#This Row],[Demand variability (COV)]])+(V1792*Table1[[#This Row],[APU
(units)]])^2</f>
        <v>54762.166635916255</v>
      </c>
      <c r="X1792" s="28">
        <f>(Table1[[#This Row],[INVENTORY IN UNITS ON HAND]]-W1792)*Table1[[#This Row],[Std. Price ($)]]</f>
        <v>-797762.13813078054</v>
      </c>
      <c r="Y1792" s="28">
        <v>0.68</v>
      </c>
      <c r="Z1792" s="28">
        <v>23</v>
      </c>
    </row>
    <row r="1793" spans="1:26" x14ac:dyDescent="0.15">
      <c r="A1793" s="31">
        <v>64737.507822413085</v>
      </c>
      <c r="B1793" s="32">
        <v>8.5346910000000005</v>
      </c>
      <c r="C1793" s="32">
        <v>1079.2184822578502</v>
      </c>
      <c r="D1793" s="32">
        <f>C1793/Table1[[#This Row],[Std. Price ($)]]</f>
        <v>126.45079737015085</v>
      </c>
      <c r="E1793" s="28">
        <v>292</v>
      </c>
      <c r="F1793" s="28">
        <f>Table1[[#This Row],[APU
(units)]]*(1+Table1[[#This Row],[APU Trend]])^0</f>
        <v>292</v>
      </c>
      <c r="G1793" s="28">
        <f>Table1[[#This Row],[APU
(units)]]*(1+Table1[[#This Row],[APU Trend]])^1</f>
        <v>438</v>
      </c>
      <c r="H1793" s="28">
        <f>Table1[[#This Row],[APU
(units)]]*(1+Table1[[#This Row],[APU Trend]])^2</f>
        <v>657</v>
      </c>
      <c r="I1793" s="55">
        <f>Table1[[#This Row],[APU
(units)]]*(1+Table1[[#This Row],[APU Trend]])^3</f>
        <v>985.5</v>
      </c>
      <c r="J1793" s="55">
        <f>Table1[[#This Row],[APU
(units)]]*(1+Table1[[#This Row],[APU Trend]])^4</f>
        <v>1478.25</v>
      </c>
      <c r="K1793" s="55">
        <f>Table1[[#This Row],[APU
(units)]]*(1+Table1[[#This Row],[APU Trend]])^5</f>
        <v>2217.375</v>
      </c>
      <c r="L1793" s="55">
        <f>Table1[[#This Row],[APU
(units)]]*(1+Table1[[#This Row],[APU Trend]])^6</f>
        <v>3326.0625</v>
      </c>
      <c r="M1793" s="55">
        <f>Table1[[#This Row],[APU
(units)]]*(1+Table1[[#This Row],[APU Trend]])^7</f>
        <v>4989.09375</v>
      </c>
      <c r="N1793" s="55">
        <f>Table1[[#This Row],[APU
(units)]]*(1+Table1[[#This Row],[APU Trend]])^8</f>
        <v>7483.640625</v>
      </c>
      <c r="O1793" s="55">
        <f>Table1[[#This Row],[APU
(units)]]*(1+Table1[[#This Row],[APU Trend]])^9</f>
        <v>11225.4609375</v>
      </c>
      <c r="P1793" s="55">
        <f>Table1[[#This Row],[APU
(units)]]*(1+Table1[[#This Row],[APU Trend]])^10</f>
        <v>16838.19140625</v>
      </c>
      <c r="Q1793" s="55">
        <f>Table1[[#This Row],[APU
(units)]]*(1+Table1[[#This Row],[APU Trend]])^11</f>
        <v>25257.287109375</v>
      </c>
      <c r="R1793" s="55">
        <f>SUM(Table1[[#This Row],[Oct]:[September]])</f>
        <v>75187.861328125</v>
      </c>
      <c r="S1793" s="55">
        <f>Table1[[#This Row],[On-Hand Stock ($)]]*Table1[[#This Row],[APU Trend]]</f>
        <v>539.60924112892508</v>
      </c>
      <c r="T1793" s="87">
        <v>0.5</v>
      </c>
      <c r="U1793" s="87" t="b">
        <f>IF(AND(Table1[[#This Row],[INVENTROY SIZING]]&lt;0,Table1[[#This Row],[Lead Time (days)]]&lt;30),TRUE,FALSE)</f>
        <v>0</v>
      </c>
      <c r="V1793" s="28">
        <v>1</v>
      </c>
      <c r="W1793" s="28">
        <f>1.65+SQRT((30)*Table1[[#This Row],[Demand variability (COV)]])+(V1793*Table1[[#This Row],[APU
(units)]])^2</f>
        <v>85268.38861278753</v>
      </c>
      <c r="X1793" s="28">
        <f>(Table1[[#This Row],[INVENTORY IN UNITS ON HAND]]-W1793)*Table1[[#This Row],[Std. Price ($)]]</f>
        <v>-726660.13039580232</v>
      </c>
      <c r="Y1793" s="28">
        <v>0.25</v>
      </c>
      <c r="Z1793" s="28">
        <v>37</v>
      </c>
    </row>
    <row r="1794" spans="1:26" x14ac:dyDescent="0.15">
      <c r="A1794" s="31">
        <v>48177.980484285443</v>
      </c>
      <c r="B1794" s="32">
        <v>14.614193</v>
      </c>
      <c r="C1794" s="32">
        <v>3258.3055409319813</v>
      </c>
      <c r="D1794" s="32">
        <f>C1794/Table1[[#This Row],[Std. Price ($)]]</f>
        <v>222.95487276868323</v>
      </c>
      <c r="E1794" s="28">
        <v>324</v>
      </c>
      <c r="F1794" s="28">
        <f>Table1[[#This Row],[APU
(units)]]*(1+Table1[[#This Row],[APU Trend]])^0</f>
        <v>324</v>
      </c>
      <c r="G1794" s="28">
        <f>Table1[[#This Row],[APU
(units)]]*(1+Table1[[#This Row],[APU Trend]])^1</f>
        <v>388.8</v>
      </c>
      <c r="H1794" s="28">
        <f>Table1[[#This Row],[APU
(units)]]*(1+Table1[[#This Row],[APU Trend]])^2</f>
        <v>466.56</v>
      </c>
      <c r="I1794" s="55">
        <f>Table1[[#This Row],[APU
(units)]]*(1+Table1[[#This Row],[APU Trend]])^3</f>
        <v>559.87199999999996</v>
      </c>
      <c r="J1794" s="55">
        <f>Table1[[#This Row],[APU
(units)]]*(1+Table1[[#This Row],[APU Trend]])^4</f>
        <v>671.84640000000002</v>
      </c>
      <c r="K1794" s="55">
        <f>Table1[[#This Row],[APU
(units)]]*(1+Table1[[#This Row],[APU Trend]])^5</f>
        <v>806.21567999999991</v>
      </c>
      <c r="L1794" s="55">
        <f>Table1[[#This Row],[APU
(units)]]*(1+Table1[[#This Row],[APU Trend]])^6</f>
        <v>967.45881599999996</v>
      </c>
      <c r="M1794" s="55">
        <f>Table1[[#This Row],[APU
(units)]]*(1+Table1[[#This Row],[APU Trend]])^7</f>
        <v>1160.9505791999998</v>
      </c>
      <c r="N1794" s="55">
        <f>Table1[[#This Row],[APU
(units)]]*(1+Table1[[#This Row],[APU Trend]])^8</f>
        <v>1393.1406950399999</v>
      </c>
      <c r="O1794" s="55">
        <f>Table1[[#This Row],[APU
(units)]]*(1+Table1[[#This Row],[APU Trend]])^9</f>
        <v>1671.7688340479999</v>
      </c>
      <c r="P1794" s="55">
        <f>Table1[[#This Row],[APU
(units)]]*(1+Table1[[#This Row],[APU Trend]])^10</f>
        <v>2006.1226008575998</v>
      </c>
      <c r="Q1794" s="55">
        <f>Table1[[#This Row],[APU
(units)]]*(1+Table1[[#This Row],[APU Trend]])^11</f>
        <v>2407.3471210291195</v>
      </c>
      <c r="R1794" s="55">
        <f>SUM(Table1[[#This Row],[Oct]:[September]])</f>
        <v>12824.082726174718</v>
      </c>
      <c r="S1794" s="55">
        <f>Table1[[#This Row],[On-Hand Stock ($)]]*Table1[[#This Row],[APU Trend]]</f>
        <v>651.66110818639629</v>
      </c>
      <c r="T1794" s="87">
        <v>0.2</v>
      </c>
      <c r="U1794" s="87" t="b">
        <f>IF(AND(Table1[[#This Row],[INVENTROY SIZING]]&lt;0,Table1[[#This Row],[Lead Time (days)]]&lt;30),TRUE,FALSE)</f>
        <v>0</v>
      </c>
      <c r="V1794" s="28">
        <v>0.8</v>
      </c>
      <c r="W1794" s="28">
        <f>1.65+SQRT((30)*Table1[[#This Row],[Demand variability (COV)]])+(V1794*Table1[[#This Row],[APU
(units)]])^2</f>
        <v>67190.806635916248</v>
      </c>
      <c r="X1794" s="28">
        <f>(Table1[[#This Row],[INVENTORY IN UNITS ON HAND]]-W1794)*Table1[[#This Row],[Std. Price ($)]]</f>
        <v>-978681.11046202888</v>
      </c>
      <c r="Y1794" s="28">
        <v>0.68</v>
      </c>
      <c r="Z1794" s="28">
        <v>23</v>
      </c>
    </row>
    <row r="1795" spans="1:26" x14ac:dyDescent="0.15">
      <c r="A1795" s="31">
        <v>2853.4296934514036</v>
      </c>
      <c r="B1795" s="32">
        <v>8.5931450000000016</v>
      </c>
      <c r="C1795" s="32">
        <v>5668.897141290242</v>
      </c>
      <c r="D1795" s="32">
        <f>C1795/Table1[[#This Row],[Std. Price ($)]]</f>
        <v>659.69992840691521</v>
      </c>
      <c r="E1795" s="28">
        <v>186</v>
      </c>
      <c r="F1795" s="28">
        <f>Table1[[#This Row],[APU
(units)]]*(1+Table1[[#This Row],[APU Trend]])^0</f>
        <v>186</v>
      </c>
      <c r="G1795" s="28">
        <f>Table1[[#This Row],[APU
(units)]]*(1+Table1[[#This Row],[APU Trend]])^1</f>
        <v>279</v>
      </c>
      <c r="H1795" s="28">
        <f>Table1[[#This Row],[APU
(units)]]*(1+Table1[[#This Row],[APU Trend]])^2</f>
        <v>418.5</v>
      </c>
      <c r="I1795" s="55">
        <f>Table1[[#This Row],[APU
(units)]]*(1+Table1[[#This Row],[APU Trend]])^3</f>
        <v>627.75</v>
      </c>
      <c r="J1795" s="55">
        <f>Table1[[#This Row],[APU
(units)]]*(1+Table1[[#This Row],[APU Trend]])^4</f>
        <v>941.625</v>
      </c>
      <c r="K1795" s="55">
        <f>Table1[[#This Row],[APU
(units)]]*(1+Table1[[#This Row],[APU Trend]])^5</f>
        <v>1412.4375</v>
      </c>
      <c r="L1795" s="55">
        <f>Table1[[#This Row],[APU
(units)]]*(1+Table1[[#This Row],[APU Trend]])^6</f>
        <v>2118.65625</v>
      </c>
      <c r="M1795" s="55">
        <f>Table1[[#This Row],[APU
(units)]]*(1+Table1[[#This Row],[APU Trend]])^7</f>
        <v>3177.984375</v>
      </c>
      <c r="N1795" s="55">
        <f>Table1[[#This Row],[APU
(units)]]*(1+Table1[[#This Row],[APU Trend]])^8</f>
        <v>4766.9765625</v>
      </c>
      <c r="O1795" s="55">
        <f>Table1[[#This Row],[APU
(units)]]*(1+Table1[[#This Row],[APU Trend]])^9</f>
        <v>7150.46484375</v>
      </c>
      <c r="P1795" s="55">
        <f>Table1[[#This Row],[APU
(units)]]*(1+Table1[[#This Row],[APU Trend]])^10</f>
        <v>10725.697265625</v>
      </c>
      <c r="Q1795" s="55">
        <f>Table1[[#This Row],[APU
(units)]]*(1+Table1[[#This Row],[APU Trend]])^11</f>
        <v>16088.5458984375</v>
      </c>
      <c r="R1795" s="55">
        <f>SUM(Table1[[#This Row],[Oct]:[September]])</f>
        <v>47893.6376953125</v>
      </c>
      <c r="S1795" s="55">
        <f>Table1[[#This Row],[On-Hand Stock ($)]]*Table1[[#This Row],[APU Trend]]</f>
        <v>2834.448570645121</v>
      </c>
      <c r="T1795" s="87">
        <v>0.5</v>
      </c>
      <c r="U1795" s="87" t="b">
        <f>IF(AND(Table1[[#This Row],[INVENTROY SIZING]]&lt;0,Table1[[#This Row],[Lead Time (days)]]&lt;30),TRUE,FALSE)</f>
        <v>0</v>
      </c>
      <c r="V1795" s="28">
        <v>1</v>
      </c>
      <c r="W1795" s="28">
        <f>1.65+SQRT((30)*Table1[[#This Row],[Demand variability (COV)]])+(V1795*Table1[[#This Row],[APU
(units)]])^2</f>
        <v>34603.846773353929</v>
      </c>
      <c r="X1795" s="28">
        <f>(Table1[[#This Row],[INVENTORY IN UNITS ON HAND]]-W1795)*Table1[[#This Row],[Std. Price ($)]]</f>
        <v>-291686.97573992226</v>
      </c>
      <c r="Y1795" s="28">
        <v>1.28</v>
      </c>
      <c r="Z1795" s="28">
        <v>66</v>
      </c>
    </row>
    <row r="1796" spans="1:26" x14ac:dyDescent="0.15">
      <c r="A1796" s="31">
        <v>43200.384106599857</v>
      </c>
      <c r="B1796" s="32">
        <v>63.000245000000007</v>
      </c>
      <c r="C1796" s="32">
        <v>21325.909270922006</v>
      </c>
      <c r="D1796" s="32">
        <f>C1796/Table1[[#This Row],[Std. Price ($)]]</f>
        <v>338.50517995480817</v>
      </c>
      <c r="E1796" s="28">
        <v>470</v>
      </c>
      <c r="F1796" s="28">
        <f>Table1[[#This Row],[APU
(units)]]*(1+Table1[[#This Row],[APU Trend]])^0</f>
        <v>470</v>
      </c>
      <c r="G1796" s="28">
        <f>Table1[[#This Row],[APU
(units)]]*(1+Table1[[#This Row],[APU Trend]])^1</f>
        <v>141.00000000000003</v>
      </c>
      <c r="H1796" s="28">
        <f>Table1[[#This Row],[APU
(units)]]*(1+Table1[[#This Row],[APU Trend]])^2</f>
        <v>42.300000000000011</v>
      </c>
      <c r="I1796" s="55">
        <f>Table1[[#This Row],[APU
(units)]]*(1+Table1[[#This Row],[APU Trend]])^3</f>
        <v>12.690000000000005</v>
      </c>
      <c r="J1796" s="55">
        <f>Table1[[#This Row],[APU
(units)]]*(1+Table1[[#This Row],[APU Trend]])^4</f>
        <v>3.8070000000000022</v>
      </c>
      <c r="K1796" s="55">
        <f>Table1[[#This Row],[APU
(units)]]*(1+Table1[[#This Row],[APU Trend]])^5</f>
        <v>1.1421000000000008</v>
      </c>
      <c r="L1796" s="55">
        <f>Table1[[#This Row],[APU
(units)]]*(1+Table1[[#This Row],[APU Trend]])^6</f>
        <v>0.34263000000000027</v>
      </c>
      <c r="M1796" s="55">
        <f>Table1[[#This Row],[APU
(units)]]*(1+Table1[[#This Row],[APU Trend]])^7</f>
        <v>0.1027890000000001</v>
      </c>
      <c r="N1796" s="55">
        <f>Table1[[#This Row],[APU
(units)]]*(1+Table1[[#This Row],[APU Trend]])^8</f>
        <v>3.0836700000000033E-2</v>
      </c>
      <c r="O1796" s="55">
        <f>Table1[[#This Row],[APU
(units)]]*(1+Table1[[#This Row],[APU Trend]])^9</f>
        <v>9.2510100000000109E-3</v>
      </c>
      <c r="P1796" s="55">
        <f>Table1[[#This Row],[APU
(units)]]*(1+Table1[[#This Row],[APU Trend]])^10</f>
        <v>2.7753030000000037E-3</v>
      </c>
      <c r="Q1796" s="55">
        <f>Table1[[#This Row],[APU
(units)]]*(1+Table1[[#This Row],[APU Trend]])^11</f>
        <v>8.3259090000000131E-4</v>
      </c>
      <c r="R1796" s="55">
        <f>SUM(Table1[[#This Row],[Oct]:[September]])</f>
        <v>671.42821460390007</v>
      </c>
      <c r="S1796" s="55">
        <f>Table1[[#This Row],[On-Hand Stock ($)]]*Table1[[#This Row],[APU Trend]]</f>
        <v>-14928.136489645403</v>
      </c>
      <c r="T1796" s="87">
        <v>-0.7</v>
      </c>
      <c r="U1796" s="87" t="b">
        <f>IF(AND(Table1[[#This Row],[INVENTROY SIZING]]&lt;0,Table1[[#This Row],[Lead Time (days)]]&lt;30),TRUE,FALSE)</f>
        <v>0</v>
      </c>
      <c r="V1796" s="28">
        <v>0.77</v>
      </c>
      <c r="W1796" s="28">
        <f>1.65+SQRT((30)*Table1[[#This Row],[Demand variability (COV)]])+(V1796*Table1[[#This Row],[APU
(units)]])^2</f>
        <v>130976.45374388456</v>
      </c>
      <c r="X1796" s="28">
        <f>(Table1[[#This Row],[INVENTORY IN UNITS ON HAND]]-W1796)*Table1[[#This Row],[Std. Price ($)]]</f>
        <v>-8230222.7658249736</v>
      </c>
      <c r="Y1796" s="28">
        <v>0.34</v>
      </c>
      <c r="Z1796" s="28">
        <v>44</v>
      </c>
    </row>
    <row r="1797" spans="1:26" x14ac:dyDescent="0.15">
      <c r="A1797" s="31">
        <v>50355.960123368874</v>
      </c>
      <c r="B1797" s="32">
        <v>16.052223000000001</v>
      </c>
      <c r="C1797" s="32">
        <v>4347.0305273445183</v>
      </c>
      <c r="D1797" s="32">
        <f>C1797/Table1[[#This Row],[Std. Price ($)]]</f>
        <v>270.8055156811937</v>
      </c>
      <c r="E1797" s="28">
        <v>324</v>
      </c>
      <c r="F1797" s="28">
        <f>Table1[[#This Row],[APU
(units)]]*(1+Table1[[#This Row],[APU Trend]])^0</f>
        <v>324</v>
      </c>
      <c r="G1797" s="28">
        <f>Table1[[#This Row],[APU
(units)]]*(1+Table1[[#This Row],[APU Trend]])^1</f>
        <v>129.6</v>
      </c>
      <c r="H1797" s="28">
        <f>Table1[[#This Row],[APU
(units)]]*(1+Table1[[#This Row],[APU Trend]])^2</f>
        <v>51.840000000000011</v>
      </c>
      <c r="I1797" s="55">
        <f>Table1[[#This Row],[APU
(units)]]*(1+Table1[[#This Row],[APU Trend]])^3</f>
        <v>20.736000000000004</v>
      </c>
      <c r="J1797" s="55">
        <f>Table1[[#This Row],[APU
(units)]]*(1+Table1[[#This Row],[APU Trend]])^4</f>
        <v>8.2944000000000031</v>
      </c>
      <c r="K1797" s="55">
        <f>Table1[[#This Row],[APU
(units)]]*(1+Table1[[#This Row],[APU Trend]])^5</f>
        <v>3.317760000000002</v>
      </c>
      <c r="L1797" s="55">
        <f>Table1[[#This Row],[APU
(units)]]*(1+Table1[[#This Row],[APU Trend]])^6</f>
        <v>1.3271040000000007</v>
      </c>
      <c r="M1797" s="55">
        <f>Table1[[#This Row],[APU
(units)]]*(1+Table1[[#This Row],[APU Trend]])^7</f>
        <v>0.53084160000000036</v>
      </c>
      <c r="N1797" s="55">
        <f>Table1[[#This Row],[APU
(units)]]*(1+Table1[[#This Row],[APU Trend]])^8</f>
        <v>0.21233664000000019</v>
      </c>
      <c r="O1797" s="55">
        <f>Table1[[#This Row],[APU
(units)]]*(1+Table1[[#This Row],[APU Trend]])^9</f>
        <v>8.4934656000000081E-2</v>
      </c>
      <c r="P1797" s="55">
        <f>Table1[[#This Row],[APU
(units)]]*(1+Table1[[#This Row],[APU Trend]])^10</f>
        <v>3.3973862400000034E-2</v>
      </c>
      <c r="Q1797" s="55">
        <f>Table1[[#This Row],[APU
(units)]]*(1+Table1[[#This Row],[APU Trend]])^11</f>
        <v>1.3589544960000014E-2</v>
      </c>
      <c r="R1797" s="55">
        <f>SUM(Table1[[#This Row],[Oct]:[September]])</f>
        <v>539.99094030336005</v>
      </c>
      <c r="S1797" s="55">
        <f>Table1[[#This Row],[On-Hand Stock ($)]]*Table1[[#This Row],[APU Trend]]</f>
        <v>-2608.218316406711</v>
      </c>
      <c r="T1797" s="87">
        <v>-0.6</v>
      </c>
      <c r="U1797" s="87" t="b">
        <f>IF(AND(Table1[[#This Row],[INVENTROY SIZING]]&lt;0,Table1[[#This Row],[Lead Time (days)]]&lt;30),TRUE,FALSE)</f>
        <v>1</v>
      </c>
      <c r="V1797" s="28">
        <v>0.85</v>
      </c>
      <c r="W1797" s="28">
        <f>1.65+SQRT((30)*Table1[[#This Row],[Demand variability (COV)]])+(V1797*Table1[[#This Row],[APU
(units)]])^2</f>
        <v>75851.918815909768</v>
      </c>
      <c r="X1797" s="28">
        <f>(Table1[[#This Row],[INVENTORY IN UNITS ON HAND]]-W1797)*Table1[[#This Row],[Std. Price ($)]]</f>
        <v>-1213244.8852835351</v>
      </c>
      <c r="Y1797" s="28">
        <v>0.87</v>
      </c>
      <c r="Z1797" s="28">
        <v>23</v>
      </c>
    </row>
    <row r="1798" spans="1:26" x14ac:dyDescent="0.15">
      <c r="A1798" s="31">
        <v>84159.116862168623</v>
      </c>
      <c r="B1798" s="32">
        <v>27.217465000000001</v>
      </c>
      <c r="C1798" s="32">
        <v>24451.503880834505</v>
      </c>
      <c r="D1798" s="32">
        <f>C1798/Table1[[#This Row],[Std. Price ($)]]</f>
        <v>898.37550561136038</v>
      </c>
      <c r="E1798" s="28">
        <v>494</v>
      </c>
      <c r="F1798" s="28">
        <f>Table1[[#This Row],[APU
(units)]]*(1+Table1[[#This Row],[APU Trend]])^0</f>
        <v>494</v>
      </c>
      <c r="G1798" s="28">
        <f>Table1[[#This Row],[APU
(units)]]*(1+Table1[[#This Row],[APU Trend]])^1</f>
        <v>296.39999999999998</v>
      </c>
      <c r="H1798" s="28">
        <f>Table1[[#This Row],[APU
(units)]]*(1+Table1[[#This Row],[APU Trend]])^2</f>
        <v>177.84</v>
      </c>
      <c r="I1798" s="55">
        <f>Table1[[#This Row],[APU
(units)]]*(1+Table1[[#This Row],[APU Trend]])^3</f>
        <v>106.70399999999999</v>
      </c>
      <c r="J1798" s="55">
        <f>Table1[[#This Row],[APU
(units)]]*(1+Table1[[#This Row],[APU Trend]])^4</f>
        <v>64.02239999999999</v>
      </c>
      <c r="K1798" s="55">
        <f>Table1[[#This Row],[APU
(units)]]*(1+Table1[[#This Row],[APU Trend]])^5</f>
        <v>38.413440000000001</v>
      </c>
      <c r="L1798" s="55">
        <f>Table1[[#This Row],[APU
(units)]]*(1+Table1[[#This Row],[APU Trend]])^6</f>
        <v>23.048063999999997</v>
      </c>
      <c r="M1798" s="55">
        <f>Table1[[#This Row],[APU
(units)]]*(1+Table1[[#This Row],[APU Trend]])^7</f>
        <v>13.828838399999999</v>
      </c>
      <c r="N1798" s="55">
        <f>Table1[[#This Row],[APU
(units)]]*(1+Table1[[#This Row],[APU Trend]])^8</f>
        <v>8.2973030399999992</v>
      </c>
      <c r="O1798" s="55">
        <f>Table1[[#This Row],[APU
(units)]]*(1+Table1[[#This Row],[APU Trend]])^9</f>
        <v>4.9783818239999995</v>
      </c>
      <c r="P1798" s="55">
        <f>Table1[[#This Row],[APU
(units)]]*(1+Table1[[#This Row],[APU Trend]])^10</f>
        <v>2.9870290943999995</v>
      </c>
      <c r="Q1798" s="55">
        <f>Table1[[#This Row],[APU
(units)]]*(1+Table1[[#This Row],[APU Trend]])^11</f>
        <v>1.7922174566399998</v>
      </c>
      <c r="R1798" s="55">
        <f>SUM(Table1[[#This Row],[Oct]:[September]])</f>
        <v>1232.3116738150402</v>
      </c>
      <c r="S1798" s="55">
        <f>Table1[[#This Row],[On-Hand Stock ($)]]*Table1[[#This Row],[APU Trend]]</f>
        <v>-9780.6015523338028</v>
      </c>
      <c r="T1798" s="87">
        <v>-0.4</v>
      </c>
      <c r="U1798" s="87" t="b">
        <f>IF(AND(Table1[[#This Row],[INVENTROY SIZING]]&lt;0,Table1[[#This Row],[Lead Time (days)]]&lt;30),TRUE,FALSE)</f>
        <v>0</v>
      </c>
      <c r="V1798" s="28">
        <v>1</v>
      </c>
      <c r="W1798" s="28">
        <f>1.65+SQRT((30)*Table1[[#This Row],[Demand variability (COV)]])+(V1798*Table1[[#This Row],[APU
(units)]])^2</f>
        <v>244043.23569601751</v>
      </c>
      <c r="X1798" s="28">
        <f>(Table1[[#This Row],[INVENTORY IN UNITS ON HAND]]-W1798)*Table1[[#This Row],[Std. Price ($)]]</f>
        <v>-6617786.7221622728</v>
      </c>
      <c r="Y1798" s="28">
        <v>1.04</v>
      </c>
      <c r="Z1798" s="28">
        <v>44</v>
      </c>
    </row>
    <row r="1799" spans="1:26" x14ac:dyDescent="0.15">
      <c r="A1799" s="31">
        <v>47193.599775748655</v>
      </c>
      <c r="B1799" s="32">
        <v>11.691350000000002</v>
      </c>
      <c r="C1799" s="32">
        <v>3713.8573044634177</v>
      </c>
      <c r="D1799" s="32">
        <f>C1799/Table1[[#This Row],[Std. Price ($)]]</f>
        <v>317.6585513617689</v>
      </c>
      <c r="E1799" s="28">
        <v>316</v>
      </c>
      <c r="F1799" s="28">
        <f>Table1[[#This Row],[APU
(units)]]*(1+Table1[[#This Row],[APU Trend]])^0</f>
        <v>316</v>
      </c>
      <c r="G1799" s="28">
        <f>Table1[[#This Row],[APU
(units)]]*(1+Table1[[#This Row],[APU Trend]])^1</f>
        <v>189.6</v>
      </c>
      <c r="H1799" s="28">
        <f>Table1[[#This Row],[APU
(units)]]*(1+Table1[[#This Row],[APU Trend]])^2</f>
        <v>113.75999999999999</v>
      </c>
      <c r="I1799" s="55">
        <f>Table1[[#This Row],[APU
(units)]]*(1+Table1[[#This Row],[APU Trend]])^3</f>
        <v>68.256</v>
      </c>
      <c r="J1799" s="55">
        <f>Table1[[#This Row],[APU
(units)]]*(1+Table1[[#This Row],[APU Trend]])^4</f>
        <v>40.953599999999994</v>
      </c>
      <c r="K1799" s="55">
        <f>Table1[[#This Row],[APU
(units)]]*(1+Table1[[#This Row],[APU Trend]])^5</f>
        <v>24.57216</v>
      </c>
      <c r="L1799" s="55">
        <f>Table1[[#This Row],[APU
(units)]]*(1+Table1[[#This Row],[APU Trend]])^6</f>
        <v>14.743295999999999</v>
      </c>
      <c r="M1799" s="55">
        <f>Table1[[#This Row],[APU
(units)]]*(1+Table1[[#This Row],[APU Trend]])^7</f>
        <v>8.8459775999999994</v>
      </c>
      <c r="N1799" s="55">
        <f>Table1[[#This Row],[APU
(units)]]*(1+Table1[[#This Row],[APU Trend]])^8</f>
        <v>5.307586559999999</v>
      </c>
      <c r="O1799" s="55">
        <f>Table1[[#This Row],[APU
(units)]]*(1+Table1[[#This Row],[APU Trend]])^9</f>
        <v>3.1845519359999996</v>
      </c>
      <c r="P1799" s="55">
        <f>Table1[[#This Row],[APU
(units)]]*(1+Table1[[#This Row],[APU Trend]])^10</f>
        <v>1.9107311615999998</v>
      </c>
      <c r="Q1799" s="55">
        <f>Table1[[#This Row],[APU
(units)]]*(1+Table1[[#This Row],[APU Trend]])^11</f>
        <v>1.1464386969599998</v>
      </c>
      <c r="R1799" s="55">
        <f>SUM(Table1[[#This Row],[Oct]:[September]])</f>
        <v>788.28034195456007</v>
      </c>
      <c r="S1799" s="55">
        <f>Table1[[#This Row],[On-Hand Stock ($)]]*Table1[[#This Row],[APU Trend]]</f>
        <v>-1485.5429217853671</v>
      </c>
      <c r="T1799" s="87">
        <v>-0.4</v>
      </c>
      <c r="U1799" s="87" t="b">
        <f>IF(AND(Table1[[#This Row],[INVENTROY SIZING]]&lt;0,Table1[[#This Row],[Lead Time (days)]]&lt;30),TRUE,FALSE)</f>
        <v>0</v>
      </c>
      <c r="V1799" s="28">
        <v>0.85</v>
      </c>
      <c r="W1799" s="28">
        <f>1.65+SQRT((30)*Table1[[#This Row],[Demand variability (COV)]])+(V1799*Table1[[#This Row],[APU
(units)]])^2</f>
        <v>72152.416245936256</v>
      </c>
      <c r="X1799" s="28">
        <f>(Table1[[#This Row],[INVENTORY IN UNITS ON HAND]]-W1799)*Table1[[#This Row],[Std. Price ($)]]</f>
        <v>-839845.29437246348</v>
      </c>
      <c r="Y1799" s="28">
        <v>0.77</v>
      </c>
      <c r="Z1799" s="28">
        <v>30</v>
      </c>
    </row>
    <row r="1800" spans="1:26" x14ac:dyDescent="0.15">
      <c r="A1800" s="31">
        <v>39092.32165975267</v>
      </c>
      <c r="B1800" s="32">
        <v>12.860485000000001</v>
      </c>
      <c r="C1800" s="32">
        <v>1512.6490288186205</v>
      </c>
      <c r="D1800" s="32">
        <f>C1800/Table1[[#This Row],[Std. Price ($)]]</f>
        <v>117.61990537826688</v>
      </c>
      <c r="E1800" s="28">
        <v>356</v>
      </c>
      <c r="F1800" s="28">
        <f>Table1[[#This Row],[APU
(units)]]*(1+Table1[[#This Row],[APU Trend]])^0</f>
        <v>356</v>
      </c>
      <c r="G1800" s="28">
        <f>Table1[[#This Row],[APU
(units)]]*(1+Table1[[#This Row],[APU Trend]])^1</f>
        <v>534</v>
      </c>
      <c r="H1800" s="28">
        <f>Table1[[#This Row],[APU
(units)]]*(1+Table1[[#This Row],[APU Trend]])^2</f>
        <v>801</v>
      </c>
      <c r="I1800" s="55">
        <f>Table1[[#This Row],[APU
(units)]]*(1+Table1[[#This Row],[APU Trend]])^3</f>
        <v>1201.5</v>
      </c>
      <c r="J1800" s="55">
        <f>Table1[[#This Row],[APU
(units)]]*(1+Table1[[#This Row],[APU Trend]])^4</f>
        <v>1802.25</v>
      </c>
      <c r="K1800" s="55">
        <f>Table1[[#This Row],[APU
(units)]]*(1+Table1[[#This Row],[APU Trend]])^5</f>
        <v>2703.375</v>
      </c>
      <c r="L1800" s="55">
        <f>Table1[[#This Row],[APU
(units)]]*(1+Table1[[#This Row],[APU Trend]])^6</f>
        <v>4055.0625</v>
      </c>
      <c r="M1800" s="55">
        <f>Table1[[#This Row],[APU
(units)]]*(1+Table1[[#This Row],[APU Trend]])^7</f>
        <v>6082.59375</v>
      </c>
      <c r="N1800" s="55">
        <f>Table1[[#This Row],[APU
(units)]]*(1+Table1[[#This Row],[APU Trend]])^8</f>
        <v>9123.890625</v>
      </c>
      <c r="O1800" s="55">
        <f>Table1[[#This Row],[APU
(units)]]*(1+Table1[[#This Row],[APU Trend]])^9</f>
        <v>13685.8359375</v>
      </c>
      <c r="P1800" s="55">
        <f>Table1[[#This Row],[APU
(units)]]*(1+Table1[[#This Row],[APU Trend]])^10</f>
        <v>20528.75390625</v>
      </c>
      <c r="Q1800" s="55">
        <f>Table1[[#This Row],[APU
(units)]]*(1+Table1[[#This Row],[APU Trend]])^11</f>
        <v>30793.130859375</v>
      </c>
      <c r="R1800" s="55">
        <f>SUM(Table1[[#This Row],[Oct]:[September]])</f>
        <v>91667.392578125</v>
      </c>
      <c r="S1800" s="55">
        <f>Table1[[#This Row],[On-Hand Stock ($)]]*Table1[[#This Row],[APU Trend]]</f>
        <v>756.32451440931027</v>
      </c>
      <c r="T1800" s="87">
        <v>0.5</v>
      </c>
      <c r="U1800" s="87" t="b">
        <f>IF(AND(Table1[[#This Row],[INVENTROY SIZING]]&lt;0,Table1[[#This Row],[Lead Time (days)]]&lt;30),TRUE,FALSE)</f>
        <v>0</v>
      </c>
      <c r="V1800" s="28">
        <v>1</v>
      </c>
      <c r="W1800" s="28">
        <f>1.65+SQRT((30)*Table1[[#This Row],[Demand variability (COV)]])+(V1800*Table1[[#This Row],[APU
(units)]])^2</f>
        <v>126741.19964786986</v>
      </c>
      <c r="X1800" s="28">
        <f>(Table1[[#This Row],[INVENTORY IN UNITS ON HAND]]-W1800)*Table1[[#This Row],[Std. Price ($)]]</f>
        <v>-1628440.6479246172</v>
      </c>
      <c r="Y1800" s="28">
        <v>0.42</v>
      </c>
      <c r="Z1800" s="28">
        <v>21</v>
      </c>
    </row>
    <row r="1801" spans="1:26" x14ac:dyDescent="0.15">
      <c r="A1801" s="31">
        <v>67794.645478381281</v>
      </c>
      <c r="B1801" s="32">
        <v>26.036637000000002</v>
      </c>
      <c r="C1801" s="32">
        <v>77743.500987063817</v>
      </c>
      <c r="D1801" s="32">
        <f>C1801/Table1[[#This Row],[Std. Price ($)]]</f>
        <v>2985.9271374818418</v>
      </c>
      <c r="E1801" s="28">
        <v>364</v>
      </c>
      <c r="F1801" s="28">
        <f>Table1[[#This Row],[APU
(units)]]*(1+Table1[[#This Row],[APU Trend]])^0</f>
        <v>364</v>
      </c>
      <c r="G1801" s="28">
        <f>Table1[[#This Row],[APU
(units)]]*(1+Table1[[#This Row],[APU Trend]])^1</f>
        <v>509.59999999999997</v>
      </c>
      <c r="H1801" s="28">
        <f>Table1[[#This Row],[APU
(units)]]*(1+Table1[[#This Row],[APU Trend]])^2</f>
        <v>713.43999999999994</v>
      </c>
      <c r="I1801" s="55">
        <f>Table1[[#This Row],[APU
(units)]]*(1+Table1[[#This Row],[APU Trend]])^3</f>
        <v>998.8159999999998</v>
      </c>
      <c r="J1801" s="55">
        <f>Table1[[#This Row],[APU
(units)]]*(1+Table1[[#This Row],[APU Trend]])^4</f>
        <v>1398.3423999999995</v>
      </c>
      <c r="K1801" s="55">
        <f>Table1[[#This Row],[APU
(units)]]*(1+Table1[[#This Row],[APU Trend]])^5</f>
        <v>1957.6793599999994</v>
      </c>
      <c r="L1801" s="55">
        <f>Table1[[#This Row],[APU
(units)]]*(1+Table1[[#This Row],[APU Trend]])^6</f>
        <v>2740.7511039999986</v>
      </c>
      <c r="M1801" s="55">
        <f>Table1[[#This Row],[APU
(units)]]*(1+Table1[[#This Row],[APU Trend]])^7</f>
        <v>3837.0515455999976</v>
      </c>
      <c r="N1801" s="55">
        <f>Table1[[#This Row],[APU
(units)]]*(1+Table1[[#This Row],[APU Trend]])^8</f>
        <v>5371.8721638399966</v>
      </c>
      <c r="O1801" s="55">
        <f>Table1[[#This Row],[APU
(units)]]*(1+Table1[[#This Row],[APU Trend]])^9</f>
        <v>7520.621029375995</v>
      </c>
      <c r="P1801" s="55">
        <f>Table1[[#This Row],[APU
(units)]]*(1+Table1[[#This Row],[APU Trend]])^10</f>
        <v>10528.869441126393</v>
      </c>
      <c r="Q1801" s="55">
        <f>Table1[[#This Row],[APU
(units)]]*(1+Table1[[#This Row],[APU Trend]])^11</f>
        <v>14740.417217576949</v>
      </c>
      <c r="R1801" s="55">
        <f>SUM(Table1[[#This Row],[Oct]:[September]])</f>
        <v>50681.460261519329</v>
      </c>
      <c r="S1801" s="55">
        <f>Table1[[#This Row],[On-Hand Stock ($)]]*Table1[[#This Row],[APU Trend]]</f>
        <v>31097.400394825527</v>
      </c>
      <c r="T1801" s="87">
        <v>0.4</v>
      </c>
      <c r="U1801" s="87" t="b">
        <f>IF(AND(Table1[[#This Row],[INVENTROY SIZING]]&lt;0,Table1[[#This Row],[Lead Time (days)]]&lt;30),TRUE,FALSE)</f>
        <v>0</v>
      </c>
      <c r="V1801" s="28">
        <v>0.71</v>
      </c>
      <c r="W1801" s="28">
        <f>1.65+SQRT((30)*Table1[[#This Row],[Demand variability (COV)]])+(V1801*Table1[[#This Row],[APU
(units)]])^2</f>
        <v>66799.768365791213</v>
      </c>
      <c r="X1801" s="28">
        <f>(Table1[[#This Row],[INVENTORY IN UNITS ON HAND]]-W1801)*Table1[[#This Row],[Std. Price ($)]]</f>
        <v>-1661497.8196371254</v>
      </c>
      <c r="Y1801" s="28">
        <v>1.58</v>
      </c>
      <c r="Z1801" s="28">
        <v>130</v>
      </c>
    </row>
    <row r="1802" spans="1:26" x14ac:dyDescent="0.15">
      <c r="A1802" s="31">
        <v>50337.769682360624</v>
      </c>
      <c r="B1802" s="32">
        <v>11.642477000000001</v>
      </c>
      <c r="C1802" s="32">
        <v>113.14093922990482</v>
      </c>
      <c r="D1802" s="32">
        <f>C1802/Table1[[#This Row],[Std. Price ($)]]</f>
        <v>9.7179439761748991</v>
      </c>
      <c r="E1802" s="28">
        <v>332</v>
      </c>
      <c r="F1802" s="28">
        <f>Table1[[#This Row],[APU
(units)]]*(1+Table1[[#This Row],[APU Trend]])^0</f>
        <v>332</v>
      </c>
      <c r="G1802" s="28">
        <f>Table1[[#This Row],[APU
(units)]]*(1+Table1[[#This Row],[APU Trend]])^1</f>
        <v>730.40000000000009</v>
      </c>
      <c r="H1802" s="28">
        <f>Table1[[#This Row],[APU
(units)]]*(1+Table1[[#This Row],[APU Trend]])^2</f>
        <v>1606.8800000000003</v>
      </c>
      <c r="I1802" s="55">
        <f>Table1[[#This Row],[APU
(units)]]*(1+Table1[[#This Row],[APU Trend]])^3</f>
        <v>3535.1360000000009</v>
      </c>
      <c r="J1802" s="55">
        <f>Table1[[#This Row],[APU
(units)]]*(1+Table1[[#This Row],[APU Trend]])^4</f>
        <v>7777.2992000000022</v>
      </c>
      <c r="K1802" s="55">
        <f>Table1[[#This Row],[APU
(units)]]*(1+Table1[[#This Row],[APU Trend]])^5</f>
        <v>17110.058240000006</v>
      </c>
      <c r="L1802" s="55">
        <f>Table1[[#This Row],[APU
(units)]]*(1+Table1[[#This Row],[APU Trend]])^6</f>
        <v>37642.128128000018</v>
      </c>
      <c r="M1802" s="55">
        <f>Table1[[#This Row],[APU
(units)]]*(1+Table1[[#This Row],[APU Trend]])^7</f>
        <v>82812.681881600045</v>
      </c>
      <c r="N1802" s="55">
        <f>Table1[[#This Row],[APU
(units)]]*(1+Table1[[#This Row],[APU Trend]])^8</f>
        <v>182187.90013952009</v>
      </c>
      <c r="O1802" s="55">
        <f>Table1[[#This Row],[APU
(units)]]*(1+Table1[[#This Row],[APU Trend]])^9</f>
        <v>400813.38030694425</v>
      </c>
      <c r="P1802" s="55">
        <f>Table1[[#This Row],[APU
(units)]]*(1+Table1[[#This Row],[APU Trend]])^10</f>
        <v>881789.43667527742</v>
      </c>
      <c r="Q1802" s="55">
        <f>Table1[[#This Row],[APU
(units)]]*(1+Table1[[#This Row],[APU Trend]])^11</f>
        <v>1939936.7606856106</v>
      </c>
      <c r="R1802" s="55">
        <f>SUM(Table1[[#This Row],[Oct]:[September]])</f>
        <v>3556274.0612569526</v>
      </c>
      <c r="S1802" s="55">
        <f>Table1[[#This Row],[On-Hand Stock ($)]]*Table1[[#This Row],[APU Trend]]</f>
        <v>135.76912707588576</v>
      </c>
      <c r="T1802" s="87">
        <v>1.2</v>
      </c>
      <c r="U1802" s="87" t="b">
        <f>IF(AND(Table1[[#This Row],[INVENTROY SIZING]]&lt;0,Table1[[#This Row],[Lead Time (days)]]&lt;30),TRUE,FALSE)</f>
        <v>0</v>
      </c>
      <c r="V1802" s="28">
        <v>0.85</v>
      </c>
      <c r="W1802" s="28">
        <f>1.65+SQRT((30)*Table1[[#This Row],[Demand variability (COV)]])+(V1802*Table1[[#This Row],[APU
(units)]])^2</f>
        <v>79641.228612787527</v>
      </c>
      <c r="X1802" s="28">
        <f>(Table1[[#This Row],[INVENTORY IN UNITS ON HAND]]-W1802)*Table1[[#This Row],[Std. Price ($)]]</f>
        <v>-927108.03143689083</v>
      </c>
      <c r="Y1802" s="28">
        <v>0.25</v>
      </c>
      <c r="Z1802" s="28">
        <v>2</v>
      </c>
    </row>
    <row r="1803" spans="1:26" x14ac:dyDescent="0.15">
      <c r="A1803" s="31">
        <v>91641.450526258588</v>
      </c>
      <c r="B1803" s="32">
        <v>41.773193000000006</v>
      </c>
      <c r="C1803" s="32">
        <v>87992.860707219559</v>
      </c>
      <c r="D1803" s="32">
        <f>C1803/Table1[[#This Row],[Std. Price ($)]]</f>
        <v>2106.4432567369113</v>
      </c>
      <c r="E1803" s="28">
        <v>356</v>
      </c>
      <c r="F1803" s="28">
        <f>Table1[[#This Row],[APU
(units)]]*(1+Table1[[#This Row],[APU Trend]])^0</f>
        <v>356</v>
      </c>
      <c r="G1803" s="28">
        <f>Table1[[#This Row],[APU
(units)]]*(1+Table1[[#This Row],[APU Trend]])^1</f>
        <v>640.80000000000007</v>
      </c>
      <c r="H1803" s="28">
        <f>Table1[[#This Row],[APU
(units)]]*(1+Table1[[#This Row],[APU Trend]])^2</f>
        <v>1153.44</v>
      </c>
      <c r="I1803" s="55">
        <f>Table1[[#This Row],[APU
(units)]]*(1+Table1[[#This Row],[APU Trend]])^3</f>
        <v>2076.1920000000005</v>
      </c>
      <c r="J1803" s="55">
        <f>Table1[[#This Row],[APU
(units)]]*(1+Table1[[#This Row],[APU Trend]])^4</f>
        <v>3737.1456000000007</v>
      </c>
      <c r="K1803" s="55">
        <f>Table1[[#This Row],[APU
(units)]]*(1+Table1[[#This Row],[APU Trend]])^5</f>
        <v>6726.8620800000017</v>
      </c>
      <c r="L1803" s="55">
        <f>Table1[[#This Row],[APU
(units)]]*(1+Table1[[#This Row],[APU Trend]])^6</f>
        <v>12108.351744000003</v>
      </c>
      <c r="M1803" s="55">
        <f>Table1[[#This Row],[APU
(units)]]*(1+Table1[[#This Row],[APU Trend]])^7</f>
        <v>21795.033139200008</v>
      </c>
      <c r="N1803" s="55">
        <f>Table1[[#This Row],[APU
(units)]]*(1+Table1[[#This Row],[APU Trend]])^8</f>
        <v>39231.059650560012</v>
      </c>
      <c r="O1803" s="55">
        <f>Table1[[#This Row],[APU
(units)]]*(1+Table1[[#This Row],[APU Trend]])^9</f>
        <v>70615.907371008027</v>
      </c>
      <c r="P1803" s="55">
        <f>Table1[[#This Row],[APU
(units)]]*(1+Table1[[#This Row],[APU Trend]])^10</f>
        <v>127108.63326781445</v>
      </c>
      <c r="Q1803" s="55">
        <f>Table1[[#This Row],[APU
(units)]]*(1+Table1[[#This Row],[APU Trend]])^11</f>
        <v>228795.53988206605</v>
      </c>
      <c r="R1803" s="55">
        <f>SUM(Table1[[#This Row],[Oct]:[September]])</f>
        <v>514344.96473464859</v>
      </c>
      <c r="S1803" s="55">
        <f>Table1[[#This Row],[On-Hand Stock ($)]]*Table1[[#This Row],[APU Trend]]</f>
        <v>70394.288565775656</v>
      </c>
      <c r="T1803" s="87">
        <v>0.8</v>
      </c>
      <c r="U1803" s="87" t="b">
        <f>IF(AND(Table1[[#This Row],[INVENTROY SIZING]]&lt;0,Table1[[#This Row],[Lead Time (days)]]&lt;30),TRUE,FALSE)</f>
        <v>0</v>
      </c>
      <c r="V1803" s="28">
        <v>1</v>
      </c>
      <c r="W1803" s="28">
        <f>1.65+SQRT((30)*Table1[[#This Row],[Demand variability (COV)]])+(V1803*Table1[[#This Row],[APU
(units)]])^2</f>
        <v>126743.31568618969</v>
      </c>
      <c r="X1803" s="28">
        <f>(Table1[[#This Row],[INVENTORY IN UNITS ON HAND]]-W1803)*Table1[[#This Row],[Std. Price ($)]]</f>
        <v>-5206480.1269119103</v>
      </c>
      <c r="Y1803" s="28">
        <v>1.07</v>
      </c>
      <c r="Z1803" s="28">
        <v>141</v>
      </c>
    </row>
    <row r="1804" spans="1:26" x14ac:dyDescent="0.15">
      <c r="A1804" s="31">
        <v>7833.6444007738319</v>
      </c>
      <c r="B1804" s="32">
        <v>6.8628230000000006</v>
      </c>
      <c r="C1804" s="32">
        <v>2687.2334505209533</v>
      </c>
      <c r="D1804" s="32">
        <f>C1804/Table1[[#This Row],[Std. Price ($)]]</f>
        <v>391.56385798103099</v>
      </c>
      <c r="E1804" s="28">
        <v>550</v>
      </c>
      <c r="F1804" s="28">
        <f>Table1[[#This Row],[APU
(units)]]*(1+Table1[[#This Row],[APU Trend]])^0</f>
        <v>550</v>
      </c>
      <c r="G1804" s="28">
        <f>Table1[[#This Row],[APU
(units)]]*(1+Table1[[#This Row],[APU Trend]])^1</f>
        <v>990</v>
      </c>
      <c r="H1804" s="28">
        <f>Table1[[#This Row],[APU
(units)]]*(1+Table1[[#This Row],[APU Trend]])^2</f>
        <v>1782.0000000000002</v>
      </c>
      <c r="I1804" s="55">
        <f>Table1[[#This Row],[APU
(units)]]*(1+Table1[[#This Row],[APU Trend]])^3</f>
        <v>3207.6000000000004</v>
      </c>
      <c r="J1804" s="55">
        <f>Table1[[#This Row],[APU
(units)]]*(1+Table1[[#This Row],[APU Trend]])^4</f>
        <v>5773.6800000000012</v>
      </c>
      <c r="K1804" s="55">
        <f>Table1[[#This Row],[APU
(units)]]*(1+Table1[[#This Row],[APU Trend]])^5</f>
        <v>10392.624000000003</v>
      </c>
      <c r="L1804" s="55">
        <f>Table1[[#This Row],[APU
(units)]]*(1+Table1[[#This Row],[APU Trend]])^6</f>
        <v>18706.723200000004</v>
      </c>
      <c r="M1804" s="55">
        <f>Table1[[#This Row],[APU
(units)]]*(1+Table1[[#This Row],[APU Trend]])^7</f>
        <v>33672.101760000012</v>
      </c>
      <c r="N1804" s="55">
        <f>Table1[[#This Row],[APU
(units)]]*(1+Table1[[#This Row],[APU Trend]])^8</f>
        <v>60609.783168000024</v>
      </c>
      <c r="O1804" s="55">
        <f>Table1[[#This Row],[APU
(units)]]*(1+Table1[[#This Row],[APU Trend]])^9</f>
        <v>109097.60970240005</v>
      </c>
      <c r="P1804" s="55">
        <f>Table1[[#This Row],[APU
(units)]]*(1+Table1[[#This Row],[APU Trend]])^10</f>
        <v>196375.69746432008</v>
      </c>
      <c r="Q1804" s="55">
        <f>Table1[[#This Row],[APU
(units)]]*(1+Table1[[#This Row],[APU Trend]])^11</f>
        <v>353476.2554357762</v>
      </c>
      <c r="R1804" s="55">
        <f>SUM(Table1[[#This Row],[Oct]:[September]])</f>
        <v>794634.07473049639</v>
      </c>
      <c r="S1804" s="55">
        <f>Table1[[#This Row],[On-Hand Stock ($)]]*Table1[[#This Row],[APU Trend]]</f>
        <v>2149.7867604167627</v>
      </c>
      <c r="T1804" s="87">
        <v>0.8</v>
      </c>
      <c r="U1804" s="87" t="b">
        <f>IF(AND(Table1[[#This Row],[INVENTROY SIZING]]&lt;0,Table1[[#This Row],[Lead Time (days)]]&lt;30),TRUE,FALSE)</f>
        <v>0</v>
      </c>
      <c r="V1804" s="28">
        <v>0.7</v>
      </c>
      <c r="W1804" s="28">
        <f>1.65+SQRT((30)*Table1[[#This Row],[Demand variability (COV)]])+(V1804*Table1[[#This Row],[APU
(units)]])^2</f>
        <v>148229.79642654452</v>
      </c>
      <c r="X1804" s="28">
        <f>(Table1[[#This Row],[INVENTORY IN UNITS ON HAND]]-W1804)*Table1[[#This Row],[Std. Price ($)]]</f>
        <v>-1014587.6227508866</v>
      </c>
      <c r="Y1804" s="28">
        <v>0.33</v>
      </c>
      <c r="Z1804" s="28">
        <v>31</v>
      </c>
    </row>
    <row r="1805" spans="1:26" x14ac:dyDescent="0.15">
      <c r="A1805" s="31">
        <v>47304.985995039169</v>
      </c>
      <c r="B1805" s="32">
        <v>11.878416000000001</v>
      </c>
      <c r="C1805" s="32">
        <v>9136.4092319601186</v>
      </c>
      <c r="D1805" s="32">
        <f>C1805/Table1[[#This Row],[Std. Price ($)]]</f>
        <v>769.16057090104584</v>
      </c>
      <c r="E1805" s="28">
        <v>390</v>
      </c>
      <c r="F1805" s="28">
        <f>Table1[[#This Row],[APU
(units)]]*(1+Table1[[#This Row],[APU Trend]])^0</f>
        <v>390</v>
      </c>
      <c r="G1805" s="28">
        <f>Table1[[#This Row],[APU
(units)]]*(1+Table1[[#This Row],[APU Trend]])^1</f>
        <v>234</v>
      </c>
      <c r="H1805" s="28">
        <f>Table1[[#This Row],[APU
(units)]]*(1+Table1[[#This Row],[APU Trend]])^2</f>
        <v>140.4</v>
      </c>
      <c r="I1805" s="55">
        <f>Table1[[#This Row],[APU
(units)]]*(1+Table1[[#This Row],[APU Trend]])^3</f>
        <v>84.24</v>
      </c>
      <c r="J1805" s="55">
        <f>Table1[[#This Row],[APU
(units)]]*(1+Table1[[#This Row],[APU Trend]])^4</f>
        <v>50.543999999999997</v>
      </c>
      <c r="K1805" s="55">
        <f>Table1[[#This Row],[APU
(units)]]*(1+Table1[[#This Row],[APU Trend]])^5</f>
        <v>30.3264</v>
      </c>
      <c r="L1805" s="55">
        <f>Table1[[#This Row],[APU
(units)]]*(1+Table1[[#This Row],[APU Trend]])^6</f>
        <v>18.195839999999997</v>
      </c>
      <c r="M1805" s="55">
        <f>Table1[[#This Row],[APU
(units)]]*(1+Table1[[#This Row],[APU Trend]])^7</f>
        <v>10.917503999999999</v>
      </c>
      <c r="N1805" s="55">
        <f>Table1[[#This Row],[APU
(units)]]*(1+Table1[[#This Row],[APU Trend]])^8</f>
        <v>6.5505023999999992</v>
      </c>
      <c r="O1805" s="55">
        <f>Table1[[#This Row],[APU
(units)]]*(1+Table1[[#This Row],[APU Trend]])^9</f>
        <v>3.9303014399999996</v>
      </c>
      <c r="P1805" s="55">
        <f>Table1[[#This Row],[APU
(units)]]*(1+Table1[[#This Row],[APU Trend]])^10</f>
        <v>2.3581808639999995</v>
      </c>
      <c r="Q1805" s="55">
        <f>Table1[[#This Row],[APU
(units)]]*(1+Table1[[#This Row],[APU Trend]])^11</f>
        <v>1.4149085183999999</v>
      </c>
      <c r="R1805" s="55">
        <f>SUM(Table1[[#This Row],[Oct]:[September]])</f>
        <v>972.87763722240004</v>
      </c>
      <c r="S1805" s="55">
        <f>Table1[[#This Row],[On-Hand Stock ($)]]*Table1[[#This Row],[APU Trend]]</f>
        <v>-3654.5636927840478</v>
      </c>
      <c r="T1805" s="87">
        <v>-0.4</v>
      </c>
      <c r="U1805" s="87" t="b">
        <f>IF(AND(Table1[[#This Row],[INVENTROY SIZING]]&lt;0,Table1[[#This Row],[Lead Time (days)]]&lt;30),TRUE,FALSE)</f>
        <v>0</v>
      </c>
      <c r="V1805" s="28">
        <v>0.82</v>
      </c>
      <c r="W1805" s="28">
        <f>1.65+SQRT((30)*Table1[[#This Row],[Demand variability (COV)]])+(V1805*Table1[[#This Row],[APU
(units)]])^2</f>
        <v>102279.91093240597</v>
      </c>
      <c r="X1805" s="28">
        <f>(Table1[[#This Row],[INVENTORY IN UNITS ON HAND]]-W1805)*Table1[[#This Row],[Std. Price ($)]]</f>
        <v>-1205786.921266106</v>
      </c>
      <c r="Y1805" s="28">
        <v>1.29</v>
      </c>
      <c r="Z1805" s="28">
        <v>37</v>
      </c>
    </row>
    <row r="1806" spans="1:26" x14ac:dyDescent="0.15">
      <c r="A1806" s="31">
        <v>48946.518981040419</v>
      </c>
      <c r="B1806" s="32">
        <v>29.824630000000003</v>
      </c>
      <c r="C1806" s="32">
        <v>12698.830737782644</v>
      </c>
      <c r="D1806" s="32">
        <f>C1806/Table1[[#This Row],[Std. Price ($)]]</f>
        <v>425.7833454357235</v>
      </c>
      <c r="E1806" s="28">
        <v>534</v>
      </c>
      <c r="F1806" s="28">
        <f>Table1[[#This Row],[APU
(units)]]*(1+Table1[[#This Row],[APU Trend]])^0</f>
        <v>534</v>
      </c>
      <c r="G1806" s="28">
        <f>Table1[[#This Row],[APU
(units)]]*(1+Table1[[#This Row],[APU Trend]])^1</f>
        <v>427.20000000000005</v>
      </c>
      <c r="H1806" s="28">
        <f>Table1[[#This Row],[APU
(units)]]*(1+Table1[[#This Row],[APU Trend]])^2</f>
        <v>341.76000000000005</v>
      </c>
      <c r="I1806" s="55">
        <f>Table1[[#This Row],[APU
(units)]]*(1+Table1[[#This Row],[APU Trend]])^3</f>
        <v>273.40800000000007</v>
      </c>
      <c r="J1806" s="55">
        <f>Table1[[#This Row],[APU
(units)]]*(1+Table1[[#This Row],[APU Trend]])^4</f>
        <v>218.7264000000001</v>
      </c>
      <c r="K1806" s="55">
        <f>Table1[[#This Row],[APU
(units)]]*(1+Table1[[#This Row],[APU Trend]])^5</f>
        <v>174.98112000000009</v>
      </c>
      <c r="L1806" s="55">
        <f>Table1[[#This Row],[APU
(units)]]*(1+Table1[[#This Row],[APU Trend]])^6</f>
        <v>139.98489600000008</v>
      </c>
      <c r="M1806" s="55">
        <f>Table1[[#This Row],[APU
(units)]]*(1+Table1[[#This Row],[APU Trend]])^7</f>
        <v>111.98791680000008</v>
      </c>
      <c r="N1806" s="55">
        <f>Table1[[#This Row],[APU
(units)]]*(1+Table1[[#This Row],[APU Trend]])^8</f>
        <v>89.59033344000008</v>
      </c>
      <c r="O1806" s="55">
        <f>Table1[[#This Row],[APU
(units)]]*(1+Table1[[#This Row],[APU Trend]])^9</f>
        <v>71.67226675200007</v>
      </c>
      <c r="P1806" s="55">
        <f>Table1[[#This Row],[APU
(units)]]*(1+Table1[[#This Row],[APU Trend]])^10</f>
        <v>57.337813401600059</v>
      </c>
      <c r="Q1806" s="55">
        <f>Table1[[#This Row],[APU
(units)]]*(1+Table1[[#This Row],[APU Trend]])^11</f>
        <v>45.870250721280051</v>
      </c>
      <c r="R1806" s="55">
        <f>SUM(Table1[[#This Row],[Oct]:[September]])</f>
        <v>2486.5189971148811</v>
      </c>
      <c r="S1806" s="55">
        <f>Table1[[#This Row],[On-Hand Stock ($)]]*Table1[[#This Row],[APU Trend]]</f>
        <v>-2539.7661475565292</v>
      </c>
      <c r="T1806" s="87">
        <v>-0.2</v>
      </c>
      <c r="U1806" s="87" t="b">
        <f>IF(AND(Table1[[#This Row],[INVENTROY SIZING]]&lt;0,Table1[[#This Row],[Lead Time (days)]]&lt;30),TRUE,FALSE)</f>
        <v>0</v>
      </c>
      <c r="V1806" s="28">
        <v>1</v>
      </c>
      <c r="W1806" s="28">
        <f>1.65+SQRT((30)*Table1[[#This Row],[Demand variability (COV)]])+(V1806*Table1[[#This Row],[APU
(units)]])^2</f>
        <v>285160.54827534925</v>
      </c>
      <c r="X1806" s="28">
        <f>(Table1[[#This Row],[INVENTORY IN UNITS ON HAND]]-W1806)*Table1[[#This Row],[Std. Price ($)]]</f>
        <v>-8492109.0121716466</v>
      </c>
      <c r="Y1806" s="28">
        <v>0.28000000000000003</v>
      </c>
      <c r="Z1806" s="28">
        <v>66</v>
      </c>
    </row>
    <row r="1807" spans="1:26" x14ac:dyDescent="0.15">
      <c r="A1807" s="31">
        <v>27439.583540915512</v>
      </c>
      <c r="B1807" s="32">
        <v>15.385821</v>
      </c>
      <c r="C1807" s="32">
        <v>41059.4768251606</v>
      </c>
      <c r="D1807" s="32">
        <f>C1807/Table1[[#This Row],[Std. Price ($)]]</f>
        <v>2668.6568643402652</v>
      </c>
      <c r="E1807" s="28">
        <v>446</v>
      </c>
      <c r="F1807" s="28">
        <f>Table1[[#This Row],[APU
(units)]]*(1+Table1[[#This Row],[APU Trend]])^0</f>
        <v>446</v>
      </c>
      <c r="G1807" s="28">
        <f>Table1[[#This Row],[APU
(units)]]*(1+Table1[[#This Row],[APU Trend]])^1</f>
        <v>267.59999999999997</v>
      </c>
      <c r="H1807" s="28">
        <f>Table1[[#This Row],[APU
(units)]]*(1+Table1[[#This Row],[APU Trend]])^2</f>
        <v>160.56</v>
      </c>
      <c r="I1807" s="55">
        <f>Table1[[#This Row],[APU
(units)]]*(1+Table1[[#This Row],[APU Trend]])^3</f>
        <v>96.335999999999999</v>
      </c>
      <c r="J1807" s="55">
        <f>Table1[[#This Row],[APU
(units)]]*(1+Table1[[#This Row],[APU Trend]])^4</f>
        <v>57.801599999999993</v>
      </c>
      <c r="K1807" s="55">
        <f>Table1[[#This Row],[APU
(units)]]*(1+Table1[[#This Row],[APU Trend]])^5</f>
        <v>34.680959999999999</v>
      </c>
      <c r="L1807" s="55">
        <f>Table1[[#This Row],[APU
(units)]]*(1+Table1[[#This Row],[APU Trend]])^6</f>
        <v>20.808575999999999</v>
      </c>
      <c r="M1807" s="55">
        <f>Table1[[#This Row],[APU
(units)]]*(1+Table1[[#This Row],[APU Trend]])^7</f>
        <v>12.485145599999999</v>
      </c>
      <c r="N1807" s="55">
        <f>Table1[[#This Row],[APU
(units)]]*(1+Table1[[#This Row],[APU Trend]])^8</f>
        <v>7.491087359999999</v>
      </c>
      <c r="O1807" s="55">
        <f>Table1[[#This Row],[APU
(units)]]*(1+Table1[[#This Row],[APU Trend]])^9</f>
        <v>4.4946524159999992</v>
      </c>
      <c r="P1807" s="55">
        <f>Table1[[#This Row],[APU
(units)]]*(1+Table1[[#This Row],[APU Trend]])^10</f>
        <v>2.6967914495999996</v>
      </c>
      <c r="Q1807" s="55">
        <f>Table1[[#This Row],[APU
(units)]]*(1+Table1[[#This Row],[APU Trend]])^11</f>
        <v>1.6180748697599998</v>
      </c>
      <c r="R1807" s="55">
        <f>SUM(Table1[[#This Row],[Oct]:[September]])</f>
        <v>1112.5728876953594</v>
      </c>
      <c r="S1807" s="55">
        <f>Table1[[#This Row],[On-Hand Stock ($)]]*Table1[[#This Row],[APU Trend]]</f>
        <v>-16423.79073006424</v>
      </c>
      <c r="T1807" s="87">
        <v>-0.4</v>
      </c>
      <c r="U1807" s="87" t="b">
        <f>IF(AND(Table1[[#This Row],[INVENTROY SIZING]]&lt;0,Table1[[#This Row],[Lead Time (days)]]&lt;30),TRUE,FALSE)</f>
        <v>0</v>
      </c>
      <c r="V1807" s="28">
        <v>0.85</v>
      </c>
      <c r="W1807" s="28">
        <f>1.65+SQRT((30)*Table1[[#This Row],[Demand variability (COV)]])+(V1807*Table1[[#This Row],[APU
(units)]])^2</f>
        <v>143725.64331399839</v>
      </c>
      <c r="X1807" s="28">
        <f>(Table1[[#This Row],[INVENTORY IN UNITS ON HAND]]-W1807)*Table1[[#This Row],[Std. Price ($)]]</f>
        <v>-2170277.5443138652</v>
      </c>
      <c r="Y1807" s="28">
        <v>1.72</v>
      </c>
      <c r="Z1807" s="28">
        <v>87</v>
      </c>
    </row>
    <row r="1808" spans="1:26" x14ac:dyDescent="0.15">
      <c r="A1808" s="31">
        <v>9994.2667041388322</v>
      </c>
      <c r="B1808" s="32">
        <v>23.300860000000004</v>
      </c>
      <c r="C1808" s="32">
        <v>7311.3667936993779</v>
      </c>
      <c r="D1808" s="32">
        <f>C1808/Table1[[#This Row],[Std. Price ($)]]</f>
        <v>313.78098463745016</v>
      </c>
      <c r="E1808" s="28">
        <v>308</v>
      </c>
      <c r="F1808" s="28">
        <f>Table1[[#This Row],[APU
(units)]]*(1+Table1[[#This Row],[APU Trend]])^0</f>
        <v>308</v>
      </c>
      <c r="G1808" s="28">
        <f>Table1[[#This Row],[APU
(units)]]*(1+Table1[[#This Row],[APU Trend]])^1</f>
        <v>462</v>
      </c>
      <c r="H1808" s="28">
        <f>Table1[[#This Row],[APU
(units)]]*(1+Table1[[#This Row],[APU Trend]])^2</f>
        <v>693</v>
      </c>
      <c r="I1808" s="55">
        <f>Table1[[#This Row],[APU
(units)]]*(1+Table1[[#This Row],[APU Trend]])^3</f>
        <v>1039.5</v>
      </c>
      <c r="J1808" s="55">
        <f>Table1[[#This Row],[APU
(units)]]*(1+Table1[[#This Row],[APU Trend]])^4</f>
        <v>1559.25</v>
      </c>
      <c r="K1808" s="55">
        <f>Table1[[#This Row],[APU
(units)]]*(1+Table1[[#This Row],[APU Trend]])^5</f>
        <v>2338.875</v>
      </c>
      <c r="L1808" s="55">
        <f>Table1[[#This Row],[APU
(units)]]*(1+Table1[[#This Row],[APU Trend]])^6</f>
        <v>3508.3125</v>
      </c>
      <c r="M1808" s="55">
        <f>Table1[[#This Row],[APU
(units)]]*(1+Table1[[#This Row],[APU Trend]])^7</f>
        <v>5262.46875</v>
      </c>
      <c r="N1808" s="55">
        <f>Table1[[#This Row],[APU
(units)]]*(1+Table1[[#This Row],[APU Trend]])^8</f>
        <v>7893.703125</v>
      </c>
      <c r="O1808" s="55">
        <f>Table1[[#This Row],[APU
(units)]]*(1+Table1[[#This Row],[APU Trend]])^9</f>
        <v>11840.5546875</v>
      </c>
      <c r="P1808" s="55">
        <f>Table1[[#This Row],[APU
(units)]]*(1+Table1[[#This Row],[APU Trend]])^10</f>
        <v>17760.83203125</v>
      </c>
      <c r="Q1808" s="55">
        <f>Table1[[#This Row],[APU
(units)]]*(1+Table1[[#This Row],[APU Trend]])^11</f>
        <v>26641.248046875</v>
      </c>
      <c r="R1808" s="55">
        <f>SUM(Table1[[#This Row],[Oct]:[September]])</f>
        <v>79307.744140625</v>
      </c>
      <c r="S1808" s="55">
        <f>Table1[[#This Row],[On-Hand Stock ($)]]*Table1[[#This Row],[APU Trend]]</f>
        <v>3655.683396849689</v>
      </c>
      <c r="T1808" s="87">
        <v>0.5</v>
      </c>
      <c r="U1808" s="87" t="b">
        <f>IF(AND(Table1[[#This Row],[INVENTROY SIZING]]&lt;0,Table1[[#This Row],[Lead Time (days)]]&lt;30),TRUE,FALSE)</f>
        <v>0</v>
      </c>
      <c r="V1808" s="28">
        <v>0.77</v>
      </c>
      <c r="W1808" s="28">
        <f>1.65+SQRT((30)*Table1[[#This Row],[Demand variability (COV)]])+(V1808*Table1[[#This Row],[APU
(units)]])^2</f>
        <v>56251.854139126015</v>
      </c>
      <c r="X1808" s="28">
        <f>(Table1[[#This Row],[INVENTORY IN UNITS ON HAND]]-W1808)*Table1[[#This Row],[Std. Price ($)]]</f>
        <v>-1303405.2112424965</v>
      </c>
      <c r="Y1808" s="28">
        <v>0.95</v>
      </c>
      <c r="Z1808" s="28">
        <v>26</v>
      </c>
    </row>
    <row r="1809" spans="1:26" x14ac:dyDescent="0.15">
      <c r="A1809" s="31">
        <v>63165.453434969706</v>
      </c>
      <c r="B1809" s="32">
        <v>5.6703020000000004</v>
      </c>
      <c r="C1809" s="32">
        <v>7711.8732226020065</v>
      </c>
      <c r="D1809" s="32">
        <f>C1809/Table1[[#This Row],[Std. Price ($)]]</f>
        <v>1360.046294289441</v>
      </c>
      <c r="E1809" s="28">
        <v>946</v>
      </c>
      <c r="F1809" s="28">
        <f>Table1[[#This Row],[APU
(units)]]*(1+Table1[[#This Row],[APU Trend]])^0</f>
        <v>946</v>
      </c>
      <c r="G1809" s="28">
        <f>Table1[[#This Row],[APU
(units)]]*(1+Table1[[#This Row],[APU Trend]])^1</f>
        <v>567.6</v>
      </c>
      <c r="H1809" s="28">
        <f>Table1[[#This Row],[APU
(units)]]*(1+Table1[[#This Row],[APU Trend]])^2</f>
        <v>340.56</v>
      </c>
      <c r="I1809" s="55">
        <f>Table1[[#This Row],[APU
(units)]]*(1+Table1[[#This Row],[APU Trend]])^3</f>
        <v>204.33599999999998</v>
      </c>
      <c r="J1809" s="55">
        <f>Table1[[#This Row],[APU
(units)]]*(1+Table1[[#This Row],[APU Trend]])^4</f>
        <v>122.60159999999999</v>
      </c>
      <c r="K1809" s="55">
        <f>Table1[[#This Row],[APU
(units)]]*(1+Table1[[#This Row],[APU Trend]])^5</f>
        <v>73.560959999999994</v>
      </c>
      <c r="L1809" s="55">
        <f>Table1[[#This Row],[APU
(units)]]*(1+Table1[[#This Row],[APU Trend]])^6</f>
        <v>44.136575999999998</v>
      </c>
      <c r="M1809" s="55">
        <f>Table1[[#This Row],[APU
(units)]]*(1+Table1[[#This Row],[APU Trend]])^7</f>
        <v>26.481945599999996</v>
      </c>
      <c r="N1809" s="55">
        <f>Table1[[#This Row],[APU
(units)]]*(1+Table1[[#This Row],[APU Trend]])^8</f>
        <v>15.889167359999998</v>
      </c>
      <c r="O1809" s="55">
        <f>Table1[[#This Row],[APU
(units)]]*(1+Table1[[#This Row],[APU Trend]])^9</f>
        <v>9.533500415999999</v>
      </c>
      <c r="P1809" s="55">
        <f>Table1[[#This Row],[APU
(units)]]*(1+Table1[[#This Row],[APU Trend]])^10</f>
        <v>5.7201002495999989</v>
      </c>
      <c r="Q1809" s="55">
        <f>Table1[[#This Row],[APU
(units)]]*(1+Table1[[#This Row],[APU Trend]])^11</f>
        <v>3.4320601497599994</v>
      </c>
      <c r="R1809" s="55">
        <f>SUM(Table1[[#This Row],[Oct]:[September]])</f>
        <v>2359.8519097753597</v>
      </c>
      <c r="S1809" s="55">
        <f>Table1[[#This Row],[On-Hand Stock ($)]]*Table1[[#This Row],[APU Trend]]</f>
        <v>-3084.749289040803</v>
      </c>
      <c r="T1809" s="87">
        <v>-0.4</v>
      </c>
      <c r="U1809" s="87" t="b">
        <f>IF(AND(Table1[[#This Row],[INVENTROY SIZING]]&lt;0,Table1[[#This Row],[Lead Time (days)]]&lt;30),TRUE,FALSE)</f>
        <v>0</v>
      </c>
      <c r="V1809" s="28">
        <v>0.82</v>
      </c>
      <c r="W1809" s="28">
        <f>1.65+SQRT((30)*Table1[[#This Row],[Demand variability (COV)]])+(V1809*Table1[[#This Row],[APU
(units)]])^2</f>
        <v>601745.9070127873</v>
      </c>
      <c r="X1809" s="28">
        <f>(Table1[[#This Row],[INVENTORY IN UNITS ON HAND]]-W1809)*Table1[[#This Row],[Std. Price ($)]]</f>
        <v>-3404369.14680382</v>
      </c>
      <c r="Y1809" s="28">
        <v>0.25</v>
      </c>
      <c r="Z1809" s="28">
        <v>76</v>
      </c>
    </row>
    <row r="1810" spans="1:26" x14ac:dyDescent="0.15">
      <c r="A1810" s="31">
        <v>75443.064231183889</v>
      </c>
      <c r="B1810" s="32">
        <v>9.2361720000000016</v>
      </c>
      <c r="C1810" s="32">
        <v>2651.1965247248518</v>
      </c>
      <c r="D1810" s="32">
        <f>C1810/Table1[[#This Row],[Std. Price ($)]]</f>
        <v>287.04494943628714</v>
      </c>
      <c r="E1810" s="28">
        <v>446</v>
      </c>
      <c r="F1810" s="28">
        <f>Table1[[#This Row],[APU
(units)]]*(1+Table1[[#This Row],[APU Trend]])^0</f>
        <v>446</v>
      </c>
      <c r="G1810" s="28">
        <f>Table1[[#This Row],[APU
(units)]]*(1+Table1[[#This Row],[APU Trend]])^1</f>
        <v>1115</v>
      </c>
      <c r="H1810" s="28">
        <f>Table1[[#This Row],[APU
(units)]]*(1+Table1[[#This Row],[APU Trend]])^2</f>
        <v>2787.5</v>
      </c>
      <c r="I1810" s="55">
        <f>Table1[[#This Row],[APU
(units)]]*(1+Table1[[#This Row],[APU Trend]])^3</f>
        <v>6968.75</v>
      </c>
      <c r="J1810" s="55">
        <f>Table1[[#This Row],[APU
(units)]]*(1+Table1[[#This Row],[APU Trend]])^4</f>
        <v>17421.875</v>
      </c>
      <c r="K1810" s="55">
        <f>Table1[[#This Row],[APU
(units)]]*(1+Table1[[#This Row],[APU Trend]])^5</f>
        <v>43554.6875</v>
      </c>
      <c r="L1810" s="55">
        <f>Table1[[#This Row],[APU
(units)]]*(1+Table1[[#This Row],[APU Trend]])^6</f>
        <v>108886.71875</v>
      </c>
      <c r="M1810" s="55">
        <f>Table1[[#This Row],[APU
(units)]]*(1+Table1[[#This Row],[APU Trend]])^7</f>
        <v>272216.796875</v>
      </c>
      <c r="N1810" s="55">
        <f>Table1[[#This Row],[APU
(units)]]*(1+Table1[[#This Row],[APU Trend]])^8</f>
        <v>680541.9921875</v>
      </c>
      <c r="O1810" s="55">
        <f>Table1[[#This Row],[APU
(units)]]*(1+Table1[[#This Row],[APU Trend]])^9</f>
        <v>1701354.98046875</v>
      </c>
      <c r="P1810" s="55">
        <f>Table1[[#This Row],[APU
(units)]]*(1+Table1[[#This Row],[APU Trend]])^10</f>
        <v>4253387.451171875</v>
      </c>
      <c r="Q1810" s="55">
        <f>Table1[[#This Row],[APU
(units)]]*(1+Table1[[#This Row],[APU Trend]])^11</f>
        <v>10633468.627929688</v>
      </c>
      <c r="R1810" s="55">
        <f>SUM(Table1[[#This Row],[Oct]:[September]])</f>
        <v>17722150.379882812</v>
      </c>
      <c r="S1810" s="55">
        <f>Table1[[#This Row],[On-Hand Stock ($)]]*Table1[[#This Row],[APU Trend]]</f>
        <v>3976.7947870872777</v>
      </c>
      <c r="T1810" s="87">
        <v>1.5</v>
      </c>
      <c r="U1810" s="87" t="b">
        <f>IF(AND(Table1[[#This Row],[INVENTROY SIZING]]&lt;0,Table1[[#This Row],[Lead Time (days)]]&lt;30),TRUE,FALSE)</f>
        <v>0</v>
      </c>
      <c r="V1810" s="28">
        <v>1</v>
      </c>
      <c r="W1810" s="28">
        <f>1.65+SQRT((30)*Table1[[#This Row],[Demand variability (COV)]])+(V1810*Table1[[#This Row],[APU
(units)]])^2</f>
        <v>198920.84374388453</v>
      </c>
      <c r="X1810" s="28">
        <f>(Table1[[#This Row],[INVENTORY IN UNITS ON HAND]]-W1810)*Table1[[#This Row],[Std. Price ($)]]</f>
        <v>-1834615.9306789169</v>
      </c>
      <c r="Y1810" s="28">
        <v>0.34</v>
      </c>
      <c r="Z1810" s="28">
        <v>37</v>
      </c>
    </row>
    <row r="1811" spans="1:26" x14ac:dyDescent="0.15">
      <c r="A1811" s="31">
        <v>99787.724628831085</v>
      </c>
      <c r="B1811" s="32">
        <v>9.2361500000000003</v>
      </c>
      <c r="C1811" s="32">
        <v>2651.1917951086343</v>
      </c>
      <c r="D1811" s="32">
        <f>C1811/Table1[[#This Row],[Std. Price ($)]]</f>
        <v>287.04512108493628</v>
      </c>
      <c r="E1811" s="28">
        <v>446</v>
      </c>
      <c r="F1811" s="28">
        <f>Table1[[#This Row],[APU
(units)]]*(1+Table1[[#This Row],[APU Trend]])^0</f>
        <v>446</v>
      </c>
      <c r="G1811" s="28">
        <f>Table1[[#This Row],[APU
(units)]]*(1+Table1[[#This Row],[APU Trend]])^1</f>
        <v>981.2</v>
      </c>
      <c r="H1811" s="28">
        <f>Table1[[#This Row],[APU
(units)]]*(1+Table1[[#This Row],[APU Trend]])^2</f>
        <v>2158.6400000000003</v>
      </c>
      <c r="I1811" s="55">
        <f>Table1[[#This Row],[APU
(units)]]*(1+Table1[[#This Row],[APU Trend]])^3</f>
        <v>4749.0080000000016</v>
      </c>
      <c r="J1811" s="55">
        <f>Table1[[#This Row],[APU
(units)]]*(1+Table1[[#This Row],[APU Trend]])^4</f>
        <v>10447.817600000002</v>
      </c>
      <c r="K1811" s="55">
        <f>Table1[[#This Row],[APU
(units)]]*(1+Table1[[#This Row],[APU Trend]])^5</f>
        <v>22985.198720000008</v>
      </c>
      <c r="L1811" s="55">
        <f>Table1[[#This Row],[APU
(units)]]*(1+Table1[[#This Row],[APU Trend]])^6</f>
        <v>50567.437184000024</v>
      </c>
      <c r="M1811" s="55">
        <f>Table1[[#This Row],[APU
(units)]]*(1+Table1[[#This Row],[APU Trend]])^7</f>
        <v>111248.36180480006</v>
      </c>
      <c r="N1811" s="55">
        <f>Table1[[#This Row],[APU
(units)]]*(1+Table1[[#This Row],[APU Trend]])^8</f>
        <v>244746.39597056012</v>
      </c>
      <c r="O1811" s="55">
        <f>Table1[[#This Row],[APU
(units)]]*(1+Table1[[#This Row],[APU Trend]])^9</f>
        <v>538442.07113523234</v>
      </c>
      <c r="P1811" s="55">
        <f>Table1[[#This Row],[APU
(units)]]*(1+Table1[[#This Row],[APU Trend]])^10</f>
        <v>1184572.5564975112</v>
      </c>
      <c r="Q1811" s="55">
        <f>Table1[[#This Row],[APU
(units)]]*(1+Table1[[#This Row],[APU Trend]])^11</f>
        <v>2606059.624294525</v>
      </c>
      <c r="R1811" s="55">
        <f>SUM(Table1[[#This Row],[Oct]:[September]])</f>
        <v>4777404.3112066286</v>
      </c>
      <c r="S1811" s="55">
        <f>Table1[[#This Row],[On-Hand Stock ($)]]*Table1[[#This Row],[APU Trend]]</f>
        <v>3181.4301541303612</v>
      </c>
      <c r="T1811" s="87">
        <v>1.2</v>
      </c>
      <c r="U1811" s="87" t="b">
        <f>IF(AND(Table1[[#This Row],[INVENTROY SIZING]]&lt;0,Table1[[#This Row],[Lead Time (days)]]&lt;30),TRUE,FALSE)</f>
        <v>0</v>
      </c>
      <c r="V1811" s="28">
        <v>1</v>
      </c>
      <c r="W1811" s="28">
        <f>1.65+SQRT((30)*Table1[[#This Row],[Demand variability (COV)]])+(V1811*Table1[[#This Row],[APU
(units)]])^2</f>
        <v>198920.84374388453</v>
      </c>
      <c r="X1811" s="28">
        <f>(Table1[[#This Row],[INVENTORY IN UNITS ON HAND]]-W1811)*Table1[[#This Row],[Std. Price ($)]]</f>
        <v>-1834611.5591499705</v>
      </c>
      <c r="Y1811" s="28">
        <v>0.34</v>
      </c>
      <c r="Z1811" s="28">
        <v>37</v>
      </c>
    </row>
    <row r="1812" spans="1:26" x14ac:dyDescent="0.15">
      <c r="A1812" s="31">
        <v>20353.366089673742</v>
      </c>
      <c r="B1812" s="32">
        <v>39.890884000000007</v>
      </c>
      <c r="C1812" s="32">
        <v>116998.47719993682</v>
      </c>
      <c r="D1812" s="32">
        <f>C1812/Table1[[#This Row],[Std. Price ($)]]</f>
        <v>2932.9627591089934</v>
      </c>
      <c r="E1812" s="28">
        <v>688</v>
      </c>
      <c r="F1812" s="28">
        <f>Table1[[#This Row],[APU
(units)]]*(1+Table1[[#This Row],[APU Trend]])^0</f>
        <v>688</v>
      </c>
      <c r="G1812" s="28">
        <f>Table1[[#This Row],[APU
(units)]]*(1+Table1[[#This Row],[APU Trend]])^1</f>
        <v>1513.6000000000001</v>
      </c>
      <c r="H1812" s="28">
        <f>Table1[[#This Row],[APU
(units)]]*(1+Table1[[#This Row],[APU Trend]])^2</f>
        <v>3329.9200000000005</v>
      </c>
      <c r="I1812" s="55">
        <f>Table1[[#This Row],[APU
(units)]]*(1+Table1[[#This Row],[APU Trend]])^3</f>
        <v>7325.8240000000023</v>
      </c>
      <c r="J1812" s="55">
        <f>Table1[[#This Row],[APU
(units)]]*(1+Table1[[#This Row],[APU Trend]])^4</f>
        <v>16116.812800000005</v>
      </c>
      <c r="K1812" s="55">
        <f>Table1[[#This Row],[APU
(units)]]*(1+Table1[[#This Row],[APU Trend]])^5</f>
        <v>35456.988160000015</v>
      </c>
      <c r="L1812" s="55">
        <f>Table1[[#This Row],[APU
(units)]]*(1+Table1[[#This Row],[APU Trend]])^6</f>
        <v>78005.373952000038</v>
      </c>
      <c r="M1812" s="55">
        <f>Table1[[#This Row],[APU
(units)]]*(1+Table1[[#This Row],[APU Trend]])^7</f>
        <v>171611.82269440009</v>
      </c>
      <c r="N1812" s="55">
        <f>Table1[[#This Row],[APU
(units)]]*(1+Table1[[#This Row],[APU Trend]])^8</f>
        <v>377546.00992768019</v>
      </c>
      <c r="O1812" s="55">
        <f>Table1[[#This Row],[APU
(units)]]*(1+Table1[[#This Row],[APU Trend]])^9</f>
        <v>830601.22184089653</v>
      </c>
      <c r="P1812" s="55">
        <f>Table1[[#This Row],[APU
(units)]]*(1+Table1[[#This Row],[APU Trend]])^10</f>
        <v>1827322.6880499725</v>
      </c>
      <c r="Q1812" s="55">
        <f>Table1[[#This Row],[APU
(units)]]*(1+Table1[[#This Row],[APU Trend]])^11</f>
        <v>4020109.9137099399</v>
      </c>
      <c r="R1812" s="55">
        <f>SUM(Table1[[#This Row],[Oct]:[September]])</f>
        <v>7369628.1751348898</v>
      </c>
      <c r="S1812" s="55">
        <f>Table1[[#This Row],[On-Hand Stock ($)]]*Table1[[#This Row],[APU Trend]]</f>
        <v>140398.17263992419</v>
      </c>
      <c r="T1812" s="87">
        <v>1.2</v>
      </c>
      <c r="U1812" s="87" t="b">
        <f>IF(AND(Table1[[#This Row],[INVENTROY SIZING]]&lt;0,Table1[[#This Row],[Lead Time (days)]]&lt;30),TRUE,FALSE)</f>
        <v>0</v>
      </c>
      <c r="V1812" s="28">
        <v>0.82</v>
      </c>
      <c r="W1812" s="28">
        <f>1.65+SQRT((30)*Table1[[#This Row],[Demand variability (COV)]])+(V1812*Table1[[#This Row],[APU
(units)]])^2</f>
        <v>318283.79474887194</v>
      </c>
      <c r="X1812" s="28">
        <f>(Table1[[#This Row],[INVENTORY IN UNITS ON HAND]]-W1812)*Table1[[#This Row],[Std. Price ($)]]</f>
        <v>-12579623.458207125</v>
      </c>
      <c r="Y1812" s="28">
        <v>1.06</v>
      </c>
      <c r="Z1812" s="28">
        <v>101</v>
      </c>
    </row>
    <row r="1813" spans="1:26" x14ac:dyDescent="0.15">
      <c r="A1813" s="31">
        <v>49338.573705234514</v>
      </c>
      <c r="B1813" s="32">
        <v>8.3476250000000007</v>
      </c>
      <c r="C1813" s="32">
        <v>9230.2580044033348</v>
      </c>
      <c r="D1813" s="32">
        <f>C1813/Table1[[#This Row],[Std. Price ($)]]</f>
        <v>1105.7346256454182</v>
      </c>
      <c r="E1813" s="28">
        <v>608</v>
      </c>
      <c r="F1813" s="28">
        <f>Table1[[#This Row],[APU
(units)]]*(1+Table1[[#This Row],[APU Trend]])^0</f>
        <v>608</v>
      </c>
      <c r="G1813" s="28">
        <f>Table1[[#This Row],[APU
(units)]]*(1+Table1[[#This Row],[APU Trend]])^1</f>
        <v>547.20000000000005</v>
      </c>
      <c r="H1813" s="28">
        <f>Table1[[#This Row],[APU
(units)]]*(1+Table1[[#This Row],[APU Trend]])^2</f>
        <v>492.48</v>
      </c>
      <c r="I1813" s="55">
        <f>Table1[[#This Row],[APU
(units)]]*(1+Table1[[#This Row],[APU Trend]])^3</f>
        <v>443.23200000000008</v>
      </c>
      <c r="J1813" s="55">
        <f>Table1[[#This Row],[APU
(units)]]*(1+Table1[[#This Row],[APU Trend]])^4</f>
        <v>398.9088000000001</v>
      </c>
      <c r="K1813" s="55">
        <f>Table1[[#This Row],[APU
(units)]]*(1+Table1[[#This Row],[APU Trend]])^5</f>
        <v>359.01792000000012</v>
      </c>
      <c r="L1813" s="55">
        <f>Table1[[#This Row],[APU
(units)]]*(1+Table1[[#This Row],[APU Trend]])^6</f>
        <v>323.11612800000012</v>
      </c>
      <c r="M1813" s="55">
        <f>Table1[[#This Row],[APU
(units)]]*(1+Table1[[#This Row],[APU Trend]])^7</f>
        <v>290.80451520000008</v>
      </c>
      <c r="N1813" s="55">
        <f>Table1[[#This Row],[APU
(units)]]*(1+Table1[[#This Row],[APU Trend]])^8</f>
        <v>261.72406368000009</v>
      </c>
      <c r="O1813" s="55">
        <f>Table1[[#This Row],[APU
(units)]]*(1+Table1[[#This Row],[APU Trend]])^9</f>
        <v>235.55165731200009</v>
      </c>
      <c r="P1813" s="55">
        <f>Table1[[#This Row],[APU
(units)]]*(1+Table1[[#This Row],[APU Trend]])^10</f>
        <v>211.9964915808001</v>
      </c>
      <c r="Q1813" s="55">
        <f>Table1[[#This Row],[APU
(units)]]*(1+Table1[[#This Row],[APU Trend]])^11</f>
        <v>190.79684242272009</v>
      </c>
      <c r="R1813" s="55">
        <f>SUM(Table1[[#This Row],[Oct]:[September]])</f>
        <v>4362.8284181955214</v>
      </c>
      <c r="S1813" s="55">
        <f>Table1[[#This Row],[On-Hand Stock ($)]]*Table1[[#This Row],[APU Trend]]</f>
        <v>-923.02580044033357</v>
      </c>
      <c r="T1813" s="87">
        <v>-0.1</v>
      </c>
      <c r="U1813" s="87" t="b">
        <f>IF(AND(Table1[[#This Row],[INVENTROY SIZING]]&lt;0,Table1[[#This Row],[Lead Time (days)]]&lt;30),TRUE,FALSE)</f>
        <v>0</v>
      </c>
      <c r="V1813" s="28">
        <v>1</v>
      </c>
      <c r="W1813" s="28">
        <f>1.65+SQRT((30)*Table1[[#This Row],[Demand variability (COV)]])+(V1813*Table1[[#This Row],[APU
(units)]])^2</f>
        <v>369671.72453701939</v>
      </c>
      <c r="X1813" s="28">
        <f>(Table1[[#This Row],[INVENTORY IN UNITS ON HAND]]-W1813)*Table1[[#This Row],[Std. Price ($)]]</f>
        <v>-3076650.6715339338</v>
      </c>
      <c r="Y1813" s="28">
        <v>1.23</v>
      </c>
      <c r="Z1813" s="28">
        <v>35</v>
      </c>
    </row>
    <row r="1814" spans="1:26" x14ac:dyDescent="0.15">
      <c r="A1814" s="31">
        <v>52913.965990314238</v>
      </c>
      <c r="B1814" s="32">
        <v>5.54169</v>
      </c>
      <c r="C1814" s="32">
        <v>1073.1735817327994</v>
      </c>
      <c r="D1814" s="32">
        <f>C1814/Table1[[#This Row],[Std. Price ($)]]</f>
        <v>193.65456778217464</v>
      </c>
      <c r="E1814" s="28">
        <v>478</v>
      </c>
      <c r="F1814" s="28">
        <f>Table1[[#This Row],[APU
(units)]]*(1+Table1[[#This Row],[APU Trend]])^0</f>
        <v>478</v>
      </c>
      <c r="G1814" s="28">
        <f>Table1[[#This Row],[APU
(units)]]*(1+Table1[[#This Row],[APU Trend]])^1</f>
        <v>286.8</v>
      </c>
      <c r="H1814" s="28">
        <f>Table1[[#This Row],[APU
(units)]]*(1+Table1[[#This Row],[APU Trend]])^2</f>
        <v>172.07999999999998</v>
      </c>
      <c r="I1814" s="55">
        <f>Table1[[#This Row],[APU
(units)]]*(1+Table1[[#This Row],[APU Trend]])^3</f>
        <v>103.248</v>
      </c>
      <c r="J1814" s="55">
        <f>Table1[[#This Row],[APU
(units)]]*(1+Table1[[#This Row],[APU Trend]])^4</f>
        <v>61.948799999999999</v>
      </c>
      <c r="K1814" s="55">
        <f>Table1[[#This Row],[APU
(units)]]*(1+Table1[[#This Row],[APU Trend]])^5</f>
        <v>37.169280000000001</v>
      </c>
      <c r="L1814" s="55">
        <f>Table1[[#This Row],[APU
(units)]]*(1+Table1[[#This Row],[APU Trend]])^6</f>
        <v>22.301568</v>
      </c>
      <c r="M1814" s="55">
        <f>Table1[[#This Row],[APU
(units)]]*(1+Table1[[#This Row],[APU Trend]])^7</f>
        <v>13.380940799999999</v>
      </c>
      <c r="N1814" s="55">
        <f>Table1[[#This Row],[APU
(units)]]*(1+Table1[[#This Row],[APU Trend]])^8</f>
        <v>8.0285644799999982</v>
      </c>
      <c r="O1814" s="55">
        <f>Table1[[#This Row],[APU
(units)]]*(1+Table1[[#This Row],[APU Trend]])^9</f>
        <v>4.8171386879999991</v>
      </c>
      <c r="P1814" s="55">
        <f>Table1[[#This Row],[APU
(units)]]*(1+Table1[[#This Row],[APU Trend]])^10</f>
        <v>2.8902832127999996</v>
      </c>
      <c r="Q1814" s="55">
        <f>Table1[[#This Row],[APU
(units)]]*(1+Table1[[#This Row],[APU Trend]])^11</f>
        <v>1.7341699276799998</v>
      </c>
      <c r="R1814" s="55">
        <f>SUM(Table1[[#This Row],[Oct]:[September]])</f>
        <v>1192.3987451084795</v>
      </c>
      <c r="S1814" s="55">
        <f>Table1[[#This Row],[On-Hand Stock ($)]]*Table1[[#This Row],[APU Trend]]</f>
        <v>-429.26943269311982</v>
      </c>
      <c r="T1814" s="87">
        <v>-0.4</v>
      </c>
      <c r="U1814" s="87" t="b">
        <f>IF(AND(Table1[[#This Row],[INVENTROY SIZING]]&lt;0,Table1[[#This Row],[Lead Time (days)]]&lt;30),TRUE,FALSE)</f>
        <v>1</v>
      </c>
      <c r="V1814" s="28">
        <v>0.7</v>
      </c>
      <c r="W1814" s="28">
        <f>1.65+SQRT((30)*Table1[[#This Row],[Demand variability (COV)]])+(V1814*Table1[[#This Row],[APU
(units)]])^2</f>
        <v>111962.83492235947</v>
      </c>
      <c r="X1814" s="28">
        <f>(Table1[[#This Row],[INVENTORY IN UNITS ON HAND]]-W1814)*Table1[[#This Row],[Std. Price ($)]]</f>
        <v>-619390.14907915751</v>
      </c>
      <c r="Y1814" s="28">
        <v>0.54</v>
      </c>
      <c r="Z1814" s="28">
        <v>16</v>
      </c>
    </row>
    <row r="1815" spans="1:26" x14ac:dyDescent="0.15">
      <c r="A1815" s="31">
        <v>36628.594904484424</v>
      </c>
      <c r="B1815" s="32">
        <v>8.1488659999999999</v>
      </c>
      <c r="C1815" s="32">
        <v>1151.9864292212205</v>
      </c>
      <c r="D1815" s="32">
        <f>C1815/Table1[[#This Row],[Std. Price ($)]]</f>
        <v>141.36769818293988</v>
      </c>
      <c r="E1815" s="28">
        <v>204</v>
      </c>
      <c r="F1815" s="28">
        <f>Table1[[#This Row],[APU
(units)]]*(1+Table1[[#This Row],[APU Trend]])^0</f>
        <v>204</v>
      </c>
      <c r="G1815" s="28">
        <f>Table1[[#This Row],[APU
(units)]]*(1+Table1[[#This Row],[APU Trend]])^1</f>
        <v>244.79999999999998</v>
      </c>
      <c r="H1815" s="28">
        <f>Table1[[#This Row],[APU
(units)]]*(1+Table1[[#This Row],[APU Trend]])^2</f>
        <v>293.76</v>
      </c>
      <c r="I1815" s="55">
        <f>Table1[[#This Row],[APU
(units)]]*(1+Table1[[#This Row],[APU Trend]])^3</f>
        <v>352.512</v>
      </c>
      <c r="J1815" s="55">
        <f>Table1[[#This Row],[APU
(units)]]*(1+Table1[[#This Row],[APU Trend]])^4</f>
        <v>423.01439999999997</v>
      </c>
      <c r="K1815" s="55">
        <f>Table1[[#This Row],[APU
(units)]]*(1+Table1[[#This Row],[APU Trend]])^5</f>
        <v>507.61727999999999</v>
      </c>
      <c r="L1815" s="55">
        <f>Table1[[#This Row],[APU
(units)]]*(1+Table1[[#This Row],[APU Trend]])^6</f>
        <v>609.14073599999995</v>
      </c>
      <c r="M1815" s="55">
        <f>Table1[[#This Row],[APU
(units)]]*(1+Table1[[#This Row],[APU Trend]])^7</f>
        <v>730.96888319999994</v>
      </c>
      <c r="N1815" s="55">
        <f>Table1[[#This Row],[APU
(units)]]*(1+Table1[[#This Row],[APU Trend]])^8</f>
        <v>877.16265983999983</v>
      </c>
      <c r="O1815" s="55">
        <f>Table1[[#This Row],[APU
(units)]]*(1+Table1[[#This Row],[APU Trend]])^9</f>
        <v>1052.595191808</v>
      </c>
      <c r="P1815" s="55">
        <f>Table1[[#This Row],[APU
(units)]]*(1+Table1[[#This Row],[APU Trend]])^10</f>
        <v>1263.1142301695998</v>
      </c>
      <c r="Q1815" s="55">
        <f>Table1[[#This Row],[APU
(units)]]*(1+Table1[[#This Row],[APU Trend]])^11</f>
        <v>1515.7370762035198</v>
      </c>
      <c r="R1815" s="55">
        <f>SUM(Table1[[#This Row],[Oct]:[September]])</f>
        <v>8074.4224572211197</v>
      </c>
      <c r="S1815" s="55">
        <f>Table1[[#This Row],[On-Hand Stock ($)]]*Table1[[#This Row],[APU Trend]]</f>
        <v>230.39728584424412</v>
      </c>
      <c r="T1815" s="87">
        <v>0.2</v>
      </c>
      <c r="U1815" s="87" t="b">
        <f>IF(AND(Table1[[#This Row],[INVENTROY SIZING]]&lt;0,Table1[[#This Row],[Lead Time (days)]]&lt;30),TRUE,FALSE)</f>
        <v>0</v>
      </c>
      <c r="V1815" s="28">
        <v>0.82</v>
      </c>
      <c r="W1815" s="28">
        <f>1.65+SQRT((30)*Table1[[#This Row],[Demand variability (COV)]])+(V1815*Table1[[#This Row],[APU
(units)]])^2</f>
        <v>27986.987012787526</v>
      </c>
      <c r="X1815" s="28">
        <f>(Table1[[#This Row],[INVENTORY IN UNITS ON HAND]]-W1815)*Table1[[#This Row],[Std. Price ($)]]</f>
        <v>-226910.22048172459</v>
      </c>
      <c r="Y1815" s="28">
        <v>0.25</v>
      </c>
      <c r="Z1815" s="28">
        <v>35</v>
      </c>
    </row>
    <row r="1816" spans="1:26" x14ac:dyDescent="0.15">
      <c r="A1816" s="31">
        <v>58870.793223079178</v>
      </c>
      <c r="B1816" s="32">
        <v>7.3538630000000014</v>
      </c>
      <c r="C1816" s="32">
        <v>5920.6255200974756</v>
      </c>
      <c r="D1816" s="32">
        <f>C1816/Table1[[#This Row],[Std. Price ($)]]</f>
        <v>805.10413643787956</v>
      </c>
      <c r="E1816" s="28">
        <v>430</v>
      </c>
      <c r="F1816" s="28">
        <f>Table1[[#This Row],[APU
(units)]]*(1+Table1[[#This Row],[APU Trend]])^0</f>
        <v>430</v>
      </c>
      <c r="G1816" s="28">
        <f>Table1[[#This Row],[APU
(units)]]*(1+Table1[[#This Row],[APU Trend]])^1</f>
        <v>946.00000000000011</v>
      </c>
      <c r="H1816" s="28">
        <f>Table1[[#This Row],[APU
(units)]]*(1+Table1[[#This Row],[APU Trend]])^2</f>
        <v>2081.2000000000003</v>
      </c>
      <c r="I1816" s="55">
        <f>Table1[[#This Row],[APU
(units)]]*(1+Table1[[#This Row],[APU Trend]])^3</f>
        <v>4578.6400000000012</v>
      </c>
      <c r="J1816" s="55">
        <f>Table1[[#This Row],[APU
(units)]]*(1+Table1[[#This Row],[APU Trend]])^4</f>
        <v>10073.008000000003</v>
      </c>
      <c r="K1816" s="55">
        <f>Table1[[#This Row],[APU
(units)]]*(1+Table1[[#This Row],[APU Trend]])^5</f>
        <v>22160.617600000009</v>
      </c>
      <c r="L1816" s="55">
        <f>Table1[[#This Row],[APU
(units)]]*(1+Table1[[#This Row],[APU Trend]])^6</f>
        <v>48753.358720000026</v>
      </c>
      <c r="M1816" s="55">
        <f>Table1[[#This Row],[APU
(units)]]*(1+Table1[[#This Row],[APU Trend]])^7</f>
        <v>107257.38918400007</v>
      </c>
      <c r="N1816" s="55">
        <f>Table1[[#This Row],[APU
(units)]]*(1+Table1[[#This Row],[APU Trend]])^8</f>
        <v>235966.25620480013</v>
      </c>
      <c r="O1816" s="55">
        <f>Table1[[#This Row],[APU
(units)]]*(1+Table1[[#This Row],[APU Trend]])^9</f>
        <v>519125.76365056034</v>
      </c>
      <c r="P1816" s="55">
        <f>Table1[[#This Row],[APU
(units)]]*(1+Table1[[#This Row],[APU Trend]])^10</f>
        <v>1142076.6800312328</v>
      </c>
      <c r="Q1816" s="55">
        <f>Table1[[#This Row],[APU
(units)]]*(1+Table1[[#This Row],[APU Trend]])^11</f>
        <v>2512568.6960687125</v>
      </c>
      <c r="R1816" s="55">
        <f>SUM(Table1[[#This Row],[Oct]:[September]])</f>
        <v>4606017.6094593061</v>
      </c>
      <c r="S1816" s="55">
        <f>Table1[[#This Row],[On-Hand Stock ($)]]*Table1[[#This Row],[APU Trend]]</f>
        <v>7104.7506241169704</v>
      </c>
      <c r="T1816" s="87">
        <v>1.2</v>
      </c>
      <c r="U1816" s="87" t="b">
        <f>IF(AND(Table1[[#This Row],[INVENTROY SIZING]]&lt;0,Table1[[#This Row],[Lead Time (days)]]&lt;30),TRUE,FALSE)</f>
        <v>0</v>
      </c>
      <c r="V1816" s="28">
        <v>0.82</v>
      </c>
      <c r="W1816" s="28">
        <f>1.65+SQRT((30)*Table1[[#This Row],[Demand variability (COV)]])+(V1816*Table1[[#This Row],[APU
(units)]])^2</f>
        <v>124334.50918027277</v>
      </c>
      <c r="X1816" s="28">
        <f>(Table1[[#This Row],[INVENTORY IN UNITS ON HAND]]-W1816)*Table1[[#This Row],[Std. Price ($)]]</f>
        <v>-908418.32116387098</v>
      </c>
      <c r="Y1816" s="28">
        <v>1.24</v>
      </c>
      <c r="Z1816" s="28">
        <v>35</v>
      </c>
    </row>
    <row r="1817" spans="1:26" x14ac:dyDescent="0.15">
      <c r="A1817" s="31">
        <v>18093.398034942944</v>
      </c>
      <c r="B1817" s="32">
        <v>10.954790000000001</v>
      </c>
      <c r="C1817" s="32">
        <v>1588.5848483412601</v>
      </c>
      <c r="D1817" s="32">
        <f>C1817/Table1[[#This Row],[Std. Price ($)]]</f>
        <v>145.0128070315597</v>
      </c>
      <c r="E1817" s="28">
        <v>196</v>
      </c>
      <c r="F1817" s="28">
        <f>Table1[[#This Row],[APU
(units)]]*(1+Table1[[#This Row],[APU Trend]])^0</f>
        <v>196</v>
      </c>
      <c r="G1817" s="28">
        <f>Table1[[#This Row],[APU
(units)]]*(1+Table1[[#This Row],[APU Trend]])^1</f>
        <v>235.2</v>
      </c>
      <c r="H1817" s="28">
        <f>Table1[[#This Row],[APU
(units)]]*(1+Table1[[#This Row],[APU Trend]])^2</f>
        <v>282.24</v>
      </c>
      <c r="I1817" s="55">
        <f>Table1[[#This Row],[APU
(units)]]*(1+Table1[[#This Row],[APU Trend]])^3</f>
        <v>338.68799999999999</v>
      </c>
      <c r="J1817" s="55">
        <f>Table1[[#This Row],[APU
(units)]]*(1+Table1[[#This Row],[APU Trend]])^4</f>
        <v>406.42559999999997</v>
      </c>
      <c r="K1817" s="55">
        <f>Table1[[#This Row],[APU
(units)]]*(1+Table1[[#This Row],[APU Trend]])^5</f>
        <v>487.71071999999998</v>
      </c>
      <c r="L1817" s="55">
        <f>Table1[[#This Row],[APU
(units)]]*(1+Table1[[#This Row],[APU Trend]])^6</f>
        <v>585.25286399999993</v>
      </c>
      <c r="M1817" s="55">
        <f>Table1[[#This Row],[APU
(units)]]*(1+Table1[[#This Row],[APU Trend]])^7</f>
        <v>702.30343679999987</v>
      </c>
      <c r="N1817" s="55">
        <f>Table1[[#This Row],[APU
(units)]]*(1+Table1[[#This Row],[APU Trend]])^8</f>
        <v>842.76412415999982</v>
      </c>
      <c r="O1817" s="55">
        <f>Table1[[#This Row],[APU
(units)]]*(1+Table1[[#This Row],[APU Trend]])^9</f>
        <v>1011.3169489919999</v>
      </c>
      <c r="P1817" s="55">
        <f>Table1[[#This Row],[APU
(units)]]*(1+Table1[[#This Row],[APU Trend]])^10</f>
        <v>1213.5803387903998</v>
      </c>
      <c r="Q1817" s="55">
        <f>Table1[[#This Row],[APU
(units)]]*(1+Table1[[#This Row],[APU Trend]])^11</f>
        <v>1456.2964065484798</v>
      </c>
      <c r="R1817" s="55">
        <f>SUM(Table1[[#This Row],[Oct]:[September]])</f>
        <v>7757.7784392908798</v>
      </c>
      <c r="S1817" s="55">
        <f>Table1[[#This Row],[On-Hand Stock ($)]]*Table1[[#This Row],[APU Trend]]</f>
        <v>317.71696966825203</v>
      </c>
      <c r="T1817" s="87">
        <v>0.2</v>
      </c>
      <c r="U1817" s="87" t="b">
        <f>IF(AND(Table1[[#This Row],[INVENTROY SIZING]]&lt;0,Table1[[#This Row],[Lead Time (days)]]&lt;30),TRUE,FALSE)</f>
        <v>0</v>
      </c>
      <c r="V1817" s="28">
        <v>1</v>
      </c>
      <c r="W1817" s="28">
        <f>1.65+SQRT((30)*Table1[[#This Row],[Demand variability (COV)]])+(V1817*Table1[[#This Row],[APU
(units)]])^2</f>
        <v>38422.9320450585</v>
      </c>
      <c r="X1817" s="28">
        <f>(Table1[[#This Row],[INVENTORY IN UNITS ON HAND]]-W1817)*Table1[[#This Row],[Std. Price ($)]]</f>
        <v>-419326.56688954518</v>
      </c>
      <c r="Y1817" s="28">
        <v>0.93</v>
      </c>
      <c r="Z1817" s="28">
        <v>23</v>
      </c>
    </row>
    <row r="1818" spans="1:26" x14ac:dyDescent="0.15">
      <c r="A1818" s="31">
        <v>54977.50853106851</v>
      </c>
      <c r="B1818" s="32">
        <v>290.56512100000003</v>
      </c>
      <c r="C1818" s="32">
        <v>63691.012375851235</v>
      </c>
      <c r="D1818" s="32">
        <f>C1818/Table1[[#This Row],[Std. Price ($)]]</f>
        <v>219.19703286015263</v>
      </c>
      <c r="E1818" s="28">
        <v>592</v>
      </c>
      <c r="F1818" s="28">
        <f>Table1[[#This Row],[APU
(units)]]*(1+Table1[[#This Row],[APU Trend]])^0</f>
        <v>592</v>
      </c>
      <c r="G1818" s="28">
        <f>Table1[[#This Row],[APU
(units)]]*(1+Table1[[#This Row],[APU Trend]])^1</f>
        <v>710.4</v>
      </c>
      <c r="H1818" s="28">
        <f>Table1[[#This Row],[APU
(units)]]*(1+Table1[[#This Row],[APU Trend]])^2</f>
        <v>852.48</v>
      </c>
      <c r="I1818" s="55">
        <f>Table1[[#This Row],[APU
(units)]]*(1+Table1[[#This Row],[APU Trend]])^3</f>
        <v>1022.976</v>
      </c>
      <c r="J1818" s="55">
        <f>Table1[[#This Row],[APU
(units)]]*(1+Table1[[#This Row],[APU Trend]])^4</f>
        <v>1227.5711999999999</v>
      </c>
      <c r="K1818" s="55">
        <f>Table1[[#This Row],[APU
(units)]]*(1+Table1[[#This Row],[APU Trend]])^5</f>
        <v>1473.0854399999998</v>
      </c>
      <c r="L1818" s="55">
        <f>Table1[[#This Row],[APU
(units)]]*(1+Table1[[#This Row],[APU Trend]])^6</f>
        <v>1767.7025279999998</v>
      </c>
      <c r="M1818" s="55">
        <f>Table1[[#This Row],[APU
(units)]]*(1+Table1[[#This Row],[APU Trend]])^7</f>
        <v>2121.2430335999998</v>
      </c>
      <c r="N1818" s="55">
        <f>Table1[[#This Row],[APU
(units)]]*(1+Table1[[#This Row],[APU Trend]])^8</f>
        <v>2545.4916403199995</v>
      </c>
      <c r="O1818" s="55">
        <f>Table1[[#This Row],[APU
(units)]]*(1+Table1[[#This Row],[APU Trend]])^9</f>
        <v>3054.5899683839998</v>
      </c>
      <c r="P1818" s="55">
        <f>Table1[[#This Row],[APU
(units)]]*(1+Table1[[#This Row],[APU Trend]])^10</f>
        <v>3665.5079620607994</v>
      </c>
      <c r="Q1818" s="55">
        <f>Table1[[#This Row],[APU
(units)]]*(1+Table1[[#This Row],[APU Trend]])^11</f>
        <v>4398.6095544729596</v>
      </c>
      <c r="R1818" s="55">
        <f>SUM(Table1[[#This Row],[Oct]:[September]])</f>
        <v>23431.657326837762</v>
      </c>
      <c r="S1818" s="55">
        <f>Table1[[#This Row],[On-Hand Stock ($)]]*Table1[[#This Row],[APU Trend]]</f>
        <v>12738.202475170248</v>
      </c>
      <c r="T1818" s="87">
        <v>0.2</v>
      </c>
      <c r="U1818" s="87" t="b">
        <f>IF(AND(Table1[[#This Row],[INVENTROY SIZING]]&lt;0,Table1[[#This Row],[Lead Time (days)]]&lt;30),TRUE,FALSE)</f>
        <v>0</v>
      </c>
      <c r="V1818" s="28">
        <v>0.7</v>
      </c>
      <c r="W1818" s="28">
        <f>1.65+SQRT((30)*Table1[[#This Row],[Demand variability (COV)]])+(V1818*Table1[[#This Row],[APU
(units)]])^2</f>
        <v>171732.9596835316</v>
      </c>
      <c r="X1818" s="28">
        <f>(Table1[[#This Row],[INVENTORY IN UNITS ON HAND]]-W1818)*Table1[[#This Row],[Std. Price ($)]]</f>
        <v>-49835917.197757632</v>
      </c>
      <c r="Y1818" s="28">
        <v>0.52</v>
      </c>
      <c r="Z1818" s="28">
        <v>16</v>
      </c>
    </row>
    <row r="1819" spans="1:26" x14ac:dyDescent="0.15">
      <c r="A1819" s="31">
        <v>92202.740403181728</v>
      </c>
      <c r="B1819" s="32">
        <v>9.0374130000000008</v>
      </c>
      <c r="C1819" s="32">
        <v>2918.1841708646002</v>
      </c>
      <c r="D1819" s="32">
        <f>C1819/Table1[[#This Row],[Std. Price ($)]]</f>
        <v>322.90038873564811</v>
      </c>
      <c r="E1819" s="28">
        <v>204</v>
      </c>
      <c r="F1819" s="28">
        <f>Table1[[#This Row],[APU
(units)]]*(1+Table1[[#This Row],[APU Trend]])^0</f>
        <v>204</v>
      </c>
      <c r="G1819" s="28">
        <f>Table1[[#This Row],[APU
(units)]]*(1+Table1[[#This Row],[APU Trend]])^1</f>
        <v>122.39999999999999</v>
      </c>
      <c r="H1819" s="28">
        <f>Table1[[#This Row],[APU
(units)]]*(1+Table1[[#This Row],[APU Trend]])^2</f>
        <v>73.44</v>
      </c>
      <c r="I1819" s="55">
        <f>Table1[[#This Row],[APU
(units)]]*(1+Table1[[#This Row],[APU Trend]])^3</f>
        <v>44.064</v>
      </c>
      <c r="J1819" s="55">
        <f>Table1[[#This Row],[APU
(units)]]*(1+Table1[[#This Row],[APU Trend]])^4</f>
        <v>26.438399999999998</v>
      </c>
      <c r="K1819" s="55">
        <f>Table1[[#This Row],[APU
(units)]]*(1+Table1[[#This Row],[APU Trend]])^5</f>
        <v>15.86304</v>
      </c>
      <c r="L1819" s="55">
        <f>Table1[[#This Row],[APU
(units)]]*(1+Table1[[#This Row],[APU Trend]])^6</f>
        <v>9.5178239999999992</v>
      </c>
      <c r="M1819" s="55">
        <f>Table1[[#This Row],[APU
(units)]]*(1+Table1[[#This Row],[APU Trend]])^7</f>
        <v>5.7106943999999995</v>
      </c>
      <c r="N1819" s="55">
        <f>Table1[[#This Row],[APU
(units)]]*(1+Table1[[#This Row],[APU Trend]])^8</f>
        <v>3.4264166399999993</v>
      </c>
      <c r="O1819" s="55">
        <f>Table1[[#This Row],[APU
(units)]]*(1+Table1[[#This Row],[APU Trend]])^9</f>
        <v>2.055849984</v>
      </c>
      <c r="P1819" s="55">
        <f>Table1[[#This Row],[APU
(units)]]*(1+Table1[[#This Row],[APU Trend]])^10</f>
        <v>1.2335099903999998</v>
      </c>
      <c r="Q1819" s="55">
        <f>Table1[[#This Row],[APU
(units)]]*(1+Table1[[#This Row],[APU Trend]])^11</f>
        <v>0.7401059942399999</v>
      </c>
      <c r="R1819" s="55">
        <f>SUM(Table1[[#This Row],[Oct]:[September]])</f>
        <v>508.88984100864013</v>
      </c>
      <c r="S1819" s="55">
        <f>Table1[[#This Row],[On-Hand Stock ($)]]*Table1[[#This Row],[APU Trend]]</f>
        <v>-1167.2736683458402</v>
      </c>
      <c r="T1819" s="87">
        <v>-0.4</v>
      </c>
      <c r="U1819" s="87" t="b">
        <f>IF(AND(Table1[[#This Row],[INVENTROY SIZING]]&lt;0,Table1[[#This Row],[Lead Time (days)]]&lt;30),TRUE,FALSE)</f>
        <v>0</v>
      </c>
      <c r="V1819" s="28">
        <v>1</v>
      </c>
      <c r="W1819" s="28">
        <f>1.65+SQRT((30)*Table1[[#This Row],[Demand variability (COV)]])+(V1819*Table1[[#This Row],[APU
(units)]])^2</f>
        <v>41623.127225575052</v>
      </c>
      <c r="X1819" s="28">
        <f>(Table1[[#This Row],[INVENTORY IN UNITS ON HAND]]-W1819)*Table1[[#This Row],[Std. Price ($)]]</f>
        <v>-373247.20691820135</v>
      </c>
      <c r="Y1819" s="28">
        <v>1</v>
      </c>
      <c r="Z1819" s="28">
        <v>37</v>
      </c>
    </row>
    <row r="1820" spans="1:26" x14ac:dyDescent="0.15">
      <c r="A1820" s="31">
        <v>97544.603506592932</v>
      </c>
      <c r="B1820" s="32">
        <v>11.890098</v>
      </c>
      <c r="C1820" s="32">
        <v>16310.413467475713</v>
      </c>
      <c r="D1820" s="32">
        <f>C1820/Table1[[#This Row],[Std. Price ($)]]</f>
        <v>1371.7644267924211</v>
      </c>
      <c r="E1820" s="28">
        <v>502</v>
      </c>
      <c r="F1820" s="28">
        <f>Table1[[#This Row],[APU
(units)]]*(1+Table1[[#This Row],[APU Trend]])^0</f>
        <v>502</v>
      </c>
      <c r="G1820" s="28">
        <f>Table1[[#This Row],[APU
(units)]]*(1+Table1[[#This Row],[APU Trend]])^1</f>
        <v>301.2</v>
      </c>
      <c r="H1820" s="28">
        <f>Table1[[#This Row],[APU
(units)]]*(1+Table1[[#This Row],[APU Trend]])^2</f>
        <v>180.72</v>
      </c>
      <c r="I1820" s="55">
        <f>Table1[[#This Row],[APU
(units)]]*(1+Table1[[#This Row],[APU Trend]])^3</f>
        <v>108.432</v>
      </c>
      <c r="J1820" s="55">
        <f>Table1[[#This Row],[APU
(units)]]*(1+Table1[[#This Row],[APU Trend]])^4</f>
        <v>65.05919999999999</v>
      </c>
      <c r="K1820" s="55">
        <f>Table1[[#This Row],[APU
(units)]]*(1+Table1[[#This Row],[APU Trend]])^5</f>
        <v>39.035519999999998</v>
      </c>
      <c r="L1820" s="55">
        <f>Table1[[#This Row],[APU
(units)]]*(1+Table1[[#This Row],[APU Trend]])^6</f>
        <v>23.421311999999997</v>
      </c>
      <c r="M1820" s="55">
        <f>Table1[[#This Row],[APU
(units)]]*(1+Table1[[#This Row],[APU Trend]])^7</f>
        <v>14.052787199999999</v>
      </c>
      <c r="N1820" s="55">
        <f>Table1[[#This Row],[APU
(units)]]*(1+Table1[[#This Row],[APU Trend]])^8</f>
        <v>8.4316723199999988</v>
      </c>
      <c r="O1820" s="55">
        <f>Table1[[#This Row],[APU
(units)]]*(1+Table1[[#This Row],[APU Trend]])^9</f>
        <v>5.0590033919999993</v>
      </c>
      <c r="P1820" s="55">
        <f>Table1[[#This Row],[APU
(units)]]*(1+Table1[[#This Row],[APU Trend]])^10</f>
        <v>3.0354020351999997</v>
      </c>
      <c r="Q1820" s="55">
        <f>Table1[[#This Row],[APU
(units)]]*(1+Table1[[#This Row],[APU Trend]])^11</f>
        <v>1.8212412211199998</v>
      </c>
      <c r="R1820" s="55">
        <f>SUM(Table1[[#This Row],[Oct]:[September]])</f>
        <v>1252.2681381683199</v>
      </c>
      <c r="S1820" s="55">
        <f>Table1[[#This Row],[On-Hand Stock ($)]]*Table1[[#This Row],[APU Trend]]</f>
        <v>-6524.1653869902857</v>
      </c>
      <c r="T1820" s="87">
        <v>-0.4</v>
      </c>
      <c r="U1820" s="87" t="b">
        <f>IF(AND(Table1[[#This Row],[INVENTROY SIZING]]&lt;0,Table1[[#This Row],[Lead Time (days)]]&lt;30),TRUE,FALSE)</f>
        <v>0</v>
      </c>
      <c r="V1820" s="28">
        <v>0.75</v>
      </c>
      <c r="W1820" s="28">
        <f>1.65+SQRT((30)*Table1[[#This Row],[Demand variability (COV)]])+(V1820*Table1[[#This Row],[APU
(units)]])^2</f>
        <v>141759.266563146</v>
      </c>
      <c r="X1820" s="28">
        <f>(Table1[[#This Row],[INVENTORY IN UNITS ON HAND]]-W1820)*Table1[[#This Row],[Std. Price ($)]]</f>
        <v>-1669221.1583764534</v>
      </c>
      <c r="Y1820" s="28">
        <v>0.96</v>
      </c>
      <c r="Z1820" s="28">
        <v>66</v>
      </c>
    </row>
    <row r="1821" spans="1:26" x14ac:dyDescent="0.15">
      <c r="A1821" s="31">
        <v>66898.450259183533</v>
      </c>
      <c r="B1821" s="32">
        <v>37.926735000000008</v>
      </c>
      <c r="C1821" s="32">
        <v>131594.09114767952</v>
      </c>
      <c r="D1821" s="32">
        <f>C1821/Table1[[#This Row],[Std. Price ($)]]</f>
        <v>3469.6920562152131</v>
      </c>
      <c r="E1821" s="28">
        <v>624</v>
      </c>
      <c r="F1821" s="28">
        <f>Table1[[#This Row],[APU
(units)]]*(1+Table1[[#This Row],[APU Trend]])^0</f>
        <v>624</v>
      </c>
      <c r="G1821" s="28">
        <f>Table1[[#This Row],[APU
(units)]]*(1+Table1[[#This Row],[APU Trend]])^1</f>
        <v>998.40000000000009</v>
      </c>
      <c r="H1821" s="28">
        <f>Table1[[#This Row],[APU
(units)]]*(1+Table1[[#This Row],[APU Trend]])^2</f>
        <v>1597.4400000000003</v>
      </c>
      <c r="I1821" s="55">
        <f>Table1[[#This Row],[APU
(units)]]*(1+Table1[[#This Row],[APU Trend]])^3</f>
        <v>2555.9040000000005</v>
      </c>
      <c r="J1821" s="55">
        <f>Table1[[#This Row],[APU
(units)]]*(1+Table1[[#This Row],[APU Trend]])^4</f>
        <v>4089.4464000000016</v>
      </c>
      <c r="K1821" s="55">
        <f>Table1[[#This Row],[APU
(units)]]*(1+Table1[[#This Row],[APU Trend]])^5</f>
        <v>6543.1142400000035</v>
      </c>
      <c r="L1821" s="55">
        <f>Table1[[#This Row],[APU
(units)]]*(1+Table1[[#This Row],[APU Trend]])^6</f>
        <v>10468.982784000007</v>
      </c>
      <c r="M1821" s="55">
        <f>Table1[[#This Row],[APU
(units)]]*(1+Table1[[#This Row],[APU Trend]])^7</f>
        <v>16750.372454400014</v>
      </c>
      <c r="N1821" s="55">
        <f>Table1[[#This Row],[APU
(units)]]*(1+Table1[[#This Row],[APU Trend]])^8</f>
        <v>26800.595927040024</v>
      </c>
      <c r="O1821" s="55">
        <f>Table1[[#This Row],[APU
(units)]]*(1+Table1[[#This Row],[APU Trend]])^9</f>
        <v>42880.953483264035</v>
      </c>
      <c r="P1821" s="55">
        <f>Table1[[#This Row],[APU
(units)]]*(1+Table1[[#This Row],[APU Trend]])^10</f>
        <v>68609.525573222476</v>
      </c>
      <c r="Q1821" s="55">
        <f>Table1[[#This Row],[APU
(units)]]*(1+Table1[[#This Row],[APU Trend]])^11</f>
        <v>109775.24091715596</v>
      </c>
      <c r="R1821" s="55">
        <f>SUM(Table1[[#This Row],[Oct]:[September]])</f>
        <v>291693.97577908251</v>
      </c>
      <c r="S1821" s="55">
        <f>Table1[[#This Row],[On-Hand Stock ($)]]*Table1[[#This Row],[APU Trend]]</f>
        <v>78956.454688607701</v>
      </c>
      <c r="T1821" s="87">
        <v>0.6</v>
      </c>
      <c r="U1821" s="87" t="b">
        <f>IF(AND(Table1[[#This Row],[INVENTROY SIZING]]&lt;0,Table1[[#This Row],[Lead Time (days)]]&lt;30),TRUE,FALSE)</f>
        <v>0</v>
      </c>
      <c r="V1821" s="28">
        <v>0.8</v>
      </c>
      <c r="W1821" s="28">
        <f>1.65+SQRT((30)*Table1[[#This Row],[Demand variability (COV)]])+(V1821*Table1[[#This Row],[APU
(units)]])^2</f>
        <v>249207.95568618973</v>
      </c>
      <c r="X1821" s="28">
        <f>(Table1[[#This Row],[INVENTORY IN UNITS ON HAND]]-W1821)*Table1[[#This Row],[Std. Price ($)]]</f>
        <v>-9320050.0040541831</v>
      </c>
      <c r="Y1821" s="28">
        <v>1.07</v>
      </c>
      <c r="Z1821" s="28">
        <v>130</v>
      </c>
    </row>
    <row r="1822" spans="1:26" x14ac:dyDescent="0.15">
      <c r="A1822" s="31">
        <v>57445.501784406326</v>
      </c>
      <c r="B1822" s="32">
        <v>6.7923239999999998</v>
      </c>
      <c r="C1822" s="32">
        <v>7705.5105280331909</v>
      </c>
      <c r="D1822" s="32">
        <f>C1822/Table1[[#This Row],[Std. Price ($)]]</f>
        <v>1134.4438999130771</v>
      </c>
      <c r="E1822" s="28">
        <v>736</v>
      </c>
      <c r="F1822" s="28">
        <f>Table1[[#This Row],[APU
(units)]]*(1+Table1[[#This Row],[APU Trend]])^0</f>
        <v>736</v>
      </c>
      <c r="G1822" s="28">
        <f>Table1[[#This Row],[APU
(units)]]*(1+Table1[[#This Row],[APU Trend]])^1</f>
        <v>294.40000000000003</v>
      </c>
      <c r="H1822" s="28">
        <f>Table1[[#This Row],[APU
(units)]]*(1+Table1[[#This Row],[APU Trend]])^2</f>
        <v>117.76000000000002</v>
      </c>
      <c r="I1822" s="55">
        <f>Table1[[#This Row],[APU
(units)]]*(1+Table1[[#This Row],[APU Trend]])^3</f>
        <v>47.104000000000013</v>
      </c>
      <c r="J1822" s="55">
        <f>Table1[[#This Row],[APU
(units)]]*(1+Table1[[#This Row],[APU Trend]])^4</f>
        <v>18.841600000000007</v>
      </c>
      <c r="K1822" s="55">
        <f>Table1[[#This Row],[APU
(units)]]*(1+Table1[[#This Row],[APU Trend]])^5</f>
        <v>7.5366400000000047</v>
      </c>
      <c r="L1822" s="55">
        <f>Table1[[#This Row],[APU
(units)]]*(1+Table1[[#This Row],[APU Trend]])^6</f>
        <v>3.0146560000000018</v>
      </c>
      <c r="M1822" s="55">
        <f>Table1[[#This Row],[APU
(units)]]*(1+Table1[[#This Row],[APU Trend]])^7</f>
        <v>1.2058624000000009</v>
      </c>
      <c r="N1822" s="55">
        <f>Table1[[#This Row],[APU
(units)]]*(1+Table1[[#This Row],[APU Trend]])^8</f>
        <v>0.48234496000000043</v>
      </c>
      <c r="O1822" s="55">
        <f>Table1[[#This Row],[APU
(units)]]*(1+Table1[[#This Row],[APU Trend]])^9</f>
        <v>0.19293798400000017</v>
      </c>
      <c r="P1822" s="55">
        <f>Table1[[#This Row],[APU
(units)]]*(1+Table1[[#This Row],[APU Trend]])^10</f>
        <v>7.717519360000008E-2</v>
      </c>
      <c r="Q1822" s="55">
        <f>Table1[[#This Row],[APU
(units)]]*(1+Table1[[#This Row],[APU Trend]])^11</f>
        <v>3.0870077440000032E-2</v>
      </c>
      <c r="R1822" s="55">
        <f>SUM(Table1[[#This Row],[Oct]:[September]])</f>
        <v>1226.6460866150403</v>
      </c>
      <c r="S1822" s="55">
        <f>Table1[[#This Row],[On-Hand Stock ($)]]*Table1[[#This Row],[APU Trend]]</f>
        <v>-4623.3063168199142</v>
      </c>
      <c r="T1822" s="87">
        <v>-0.6</v>
      </c>
      <c r="U1822" s="87" t="b">
        <f>IF(AND(Table1[[#This Row],[INVENTROY SIZING]]&lt;0,Table1[[#This Row],[Lead Time (days)]]&lt;30),TRUE,FALSE)</f>
        <v>0</v>
      </c>
      <c r="V1822" s="28">
        <v>0.83</v>
      </c>
      <c r="W1822" s="28">
        <f>1.65+SQRT((30)*Table1[[#This Row],[Demand variability (COV)]])+(V1822*Table1[[#This Row],[APU
(units)]])^2</f>
        <v>373180.73608759575</v>
      </c>
      <c r="X1822" s="28">
        <f>(Table1[[#This Row],[INVENTORY IN UNITS ON HAND]]-W1822)*Table1[[#This Row],[Std. Price ($)]]</f>
        <v>-2527058.9595374097</v>
      </c>
      <c r="Y1822" s="28">
        <v>0.74</v>
      </c>
      <c r="Z1822" s="28">
        <v>44</v>
      </c>
    </row>
    <row r="1823" spans="1:26" x14ac:dyDescent="0.15">
      <c r="A1823" s="31">
        <v>14894.117286559505</v>
      </c>
      <c r="B1823" s="32">
        <v>29.707722000000004</v>
      </c>
      <c r="C1823" s="32">
        <v>45130.436331841942</v>
      </c>
      <c r="D1823" s="32">
        <f>C1823/Table1[[#This Row],[Std. Price ($)]]</f>
        <v>1519.1483322700385</v>
      </c>
      <c r="E1823" s="28">
        <v>632</v>
      </c>
      <c r="F1823" s="28">
        <f>Table1[[#This Row],[APU
(units)]]*(1+Table1[[#This Row],[APU Trend]])^0</f>
        <v>632</v>
      </c>
      <c r="G1823" s="28">
        <f>Table1[[#This Row],[APU
(units)]]*(1+Table1[[#This Row],[APU Trend]])^1</f>
        <v>884.8</v>
      </c>
      <c r="H1823" s="28">
        <f>Table1[[#This Row],[APU
(units)]]*(1+Table1[[#This Row],[APU Trend]])^2</f>
        <v>1238.7199999999998</v>
      </c>
      <c r="I1823" s="55">
        <f>Table1[[#This Row],[APU
(units)]]*(1+Table1[[#This Row],[APU Trend]])^3</f>
        <v>1734.2079999999996</v>
      </c>
      <c r="J1823" s="55">
        <f>Table1[[#This Row],[APU
(units)]]*(1+Table1[[#This Row],[APU Trend]])^4</f>
        <v>2427.8911999999991</v>
      </c>
      <c r="K1823" s="55">
        <f>Table1[[#This Row],[APU
(units)]]*(1+Table1[[#This Row],[APU Trend]])^5</f>
        <v>3399.0476799999988</v>
      </c>
      <c r="L1823" s="55">
        <f>Table1[[#This Row],[APU
(units)]]*(1+Table1[[#This Row],[APU Trend]])^6</f>
        <v>4758.6667519999983</v>
      </c>
      <c r="M1823" s="55">
        <f>Table1[[#This Row],[APU
(units)]]*(1+Table1[[#This Row],[APU Trend]])^7</f>
        <v>6662.1334527999961</v>
      </c>
      <c r="N1823" s="55">
        <f>Table1[[#This Row],[APU
(units)]]*(1+Table1[[#This Row],[APU Trend]])^8</f>
        <v>9326.9868339199948</v>
      </c>
      <c r="O1823" s="55">
        <f>Table1[[#This Row],[APU
(units)]]*(1+Table1[[#This Row],[APU Trend]])^9</f>
        <v>13057.781567487991</v>
      </c>
      <c r="P1823" s="55">
        <f>Table1[[#This Row],[APU
(units)]]*(1+Table1[[#This Row],[APU Trend]])^10</f>
        <v>18280.894194483186</v>
      </c>
      <c r="Q1823" s="55">
        <f>Table1[[#This Row],[APU
(units)]]*(1+Table1[[#This Row],[APU Trend]])^11</f>
        <v>25593.251872276458</v>
      </c>
      <c r="R1823" s="55">
        <f>SUM(Table1[[#This Row],[Oct]:[September]])</f>
        <v>87996.381552967621</v>
      </c>
      <c r="S1823" s="55">
        <f>Table1[[#This Row],[On-Hand Stock ($)]]*Table1[[#This Row],[APU Trend]]</f>
        <v>18052.174532736779</v>
      </c>
      <c r="T1823" s="87">
        <v>0.4</v>
      </c>
      <c r="U1823" s="87" t="b">
        <f>IF(AND(Table1[[#This Row],[INVENTROY SIZING]]&lt;0,Table1[[#This Row],[Lead Time (days)]]&lt;30),TRUE,FALSE)</f>
        <v>0</v>
      </c>
      <c r="V1823" s="28">
        <v>1</v>
      </c>
      <c r="W1823" s="28">
        <f>1.65+SQRT((30)*Table1[[#This Row],[Demand variability (COV)]])+(V1823*Table1[[#This Row],[APU
(units)]])^2</f>
        <v>399430.51826457784</v>
      </c>
      <c r="X1823" s="28">
        <f>(Table1[[#This Row],[INVENTORY IN UNITS ON HAND]]-W1823)*Table1[[#This Row],[Std. Price ($)]]</f>
        <v>-11821040.358588161</v>
      </c>
      <c r="Y1823" s="28">
        <v>0.79</v>
      </c>
      <c r="Z1823" s="28">
        <v>76</v>
      </c>
    </row>
    <row r="1824" spans="1:26" x14ac:dyDescent="0.15">
      <c r="A1824" s="31">
        <v>73985.47922119248</v>
      </c>
      <c r="B1824" s="32">
        <v>6.7575970000000005</v>
      </c>
      <c r="C1824" s="32">
        <v>3541.5555650339634</v>
      </c>
      <c r="D1824" s="32">
        <f>C1824/Table1[[#This Row],[Std. Price ($)]]</f>
        <v>524.08505050448605</v>
      </c>
      <c r="E1824" s="28">
        <v>858</v>
      </c>
      <c r="F1824" s="28">
        <f>Table1[[#This Row],[APU
(units)]]*(1+Table1[[#This Row],[APU Trend]])^0</f>
        <v>858</v>
      </c>
      <c r="G1824" s="28">
        <f>Table1[[#This Row],[APU
(units)]]*(1+Table1[[#This Row],[APU Trend]])^1</f>
        <v>1887.6000000000001</v>
      </c>
      <c r="H1824" s="28">
        <f>Table1[[#This Row],[APU
(units)]]*(1+Table1[[#This Row],[APU Trend]])^2</f>
        <v>4152.72</v>
      </c>
      <c r="I1824" s="55">
        <f>Table1[[#This Row],[APU
(units)]]*(1+Table1[[#This Row],[APU Trend]])^3</f>
        <v>9135.9840000000022</v>
      </c>
      <c r="J1824" s="55">
        <f>Table1[[#This Row],[APU
(units)]]*(1+Table1[[#This Row],[APU Trend]])^4</f>
        <v>20099.164800000006</v>
      </c>
      <c r="K1824" s="55">
        <f>Table1[[#This Row],[APU
(units)]]*(1+Table1[[#This Row],[APU Trend]])^5</f>
        <v>44218.162560000012</v>
      </c>
      <c r="L1824" s="55">
        <f>Table1[[#This Row],[APU
(units)]]*(1+Table1[[#This Row],[APU Trend]])^6</f>
        <v>97279.957632000049</v>
      </c>
      <c r="M1824" s="55">
        <f>Table1[[#This Row],[APU
(units)]]*(1+Table1[[#This Row],[APU Trend]])^7</f>
        <v>214015.90679040013</v>
      </c>
      <c r="N1824" s="55">
        <f>Table1[[#This Row],[APU
(units)]]*(1+Table1[[#This Row],[APU Trend]])^8</f>
        <v>470834.99493888026</v>
      </c>
      <c r="O1824" s="55">
        <f>Table1[[#This Row],[APU
(units)]]*(1+Table1[[#This Row],[APU Trend]])^9</f>
        <v>1035836.9888655366</v>
      </c>
      <c r="P1824" s="55">
        <f>Table1[[#This Row],[APU
(units)]]*(1+Table1[[#This Row],[APU Trend]])^10</f>
        <v>2278841.3755041808</v>
      </c>
      <c r="Q1824" s="55">
        <f>Table1[[#This Row],[APU
(units)]]*(1+Table1[[#This Row],[APU Trend]])^11</f>
        <v>5013451.0261091981</v>
      </c>
      <c r="R1824" s="55">
        <f>SUM(Table1[[#This Row],[Oct]:[September]])</f>
        <v>9190611.8812001962</v>
      </c>
      <c r="S1824" s="55">
        <f>Table1[[#This Row],[On-Hand Stock ($)]]*Table1[[#This Row],[APU Trend]]</f>
        <v>4249.8666780407557</v>
      </c>
      <c r="T1824" s="87">
        <v>1.2</v>
      </c>
      <c r="U1824" s="87" t="b">
        <f>IF(AND(Table1[[#This Row],[INVENTROY SIZING]]&lt;0,Table1[[#This Row],[Lead Time (days)]]&lt;30),TRUE,FALSE)</f>
        <v>0</v>
      </c>
      <c r="V1824" s="28">
        <v>0.82</v>
      </c>
      <c r="W1824" s="28">
        <f>1.65+SQRT((30)*Table1[[#This Row],[Demand variability (COV)]])+(V1824*Table1[[#This Row],[APU
(units)]])^2</f>
        <v>495001.37319013634</v>
      </c>
      <c r="X1824" s="28">
        <f>(Table1[[#This Row],[INVENTORY IN UNITS ON HAND]]-W1824)*Table1[[#This Row],[Std. Price ($)]]</f>
        <v>-3341478.238900512</v>
      </c>
      <c r="Y1824" s="28">
        <v>0.31</v>
      </c>
      <c r="Z1824" s="28">
        <v>31</v>
      </c>
    </row>
    <row r="1825" spans="1:26" x14ac:dyDescent="0.15">
      <c r="A1825" s="31">
        <v>14429.984434806487</v>
      </c>
      <c r="B1825" s="32">
        <v>6.7575970000000005</v>
      </c>
      <c r="C1825" s="32">
        <v>3541.5555650339634</v>
      </c>
      <c r="D1825" s="32">
        <f>C1825/Table1[[#This Row],[Std. Price ($)]]</f>
        <v>524.08505050448605</v>
      </c>
      <c r="E1825" s="28">
        <v>858</v>
      </c>
      <c r="F1825" s="28">
        <f>Table1[[#This Row],[APU
(units)]]*(1+Table1[[#This Row],[APU Trend]])^0</f>
        <v>858</v>
      </c>
      <c r="G1825" s="28">
        <f>Table1[[#This Row],[APU
(units)]]*(1+Table1[[#This Row],[APU Trend]])^1</f>
        <v>1372.8000000000002</v>
      </c>
      <c r="H1825" s="28">
        <f>Table1[[#This Row],[APU
(units)]]*(1+Table1[[#This Row],[APU Trend]])^2</f>
        <v>2196.4800000000005</v>
      </c>
      <c r="I1825" s="55">
        <f>Table1[[#This Row],[APU
(units)]]*(1+Table1[[#This Row],[APU Trend]])^3</f>
        <v>3514.3680000000008</v>
      </c>
      <c r="J1825" s="55">
        <f>Table1[[#This Row],[APU
(units)]]*(1+Table1[[#This Row],[APU Trend]])^4</f>
        <v>5622.9888000000028</v>
      </c>
      <c r="K1825" s="55">
        <f>Table1[[#This Row],[APU
(units)]]*(1+Table1[[#This Row],[APU Trend]])^5</f>
        <v>8996.7820800000045</v>
      </c>
      <c r="L1825" s="55">
        <f>Table1[[#This Row],[APU
(units)]]*(1+Table1[[#This Row],[APU Trend]])^6</f>
        <v>14394.851328000008</v>
      </c>
      <c r="M1825" s="55">
        <f>Table1[[#This Row],[APU
(units)]]*(1+Table1[[#This Row],[APU Trend]])^7</f>
        <v>23031.762124800018</v>
      </c>
      <c r="N1825" s="55">
        <f>Table1[[#This Row],[APU
(units)]]*(1+Table1[[#This Row],[APU Trend]])^8</f>
        <v>36850.819399680033</v>
      </c>
      <c r="O1825" s="55">
        <f>Table1[[#This Row],[APU
(units)]]*(1+Table1[[#This Row],[APU Trend]])^9</f>
        <v>58961.31103948805</v>
      </c>
      <c r="P1825" s="55">
        <f>Table1[[#This Row],[APU
(units)]]*(1+Table1[[#This Row],[APU Trend]])^10</f>
        <v>94338.097663180903</v>
      </c>
      <c r="Q1825" s="55">
        <f>Table1[[#This Row],[APU
(units)]]*(1+Table1[[#This Row],[APU Trend]])^11</f>
        <v>150940.95626108945</v>
      </c>
      <c r="R1825" s="55">
        <f>SUM(Table1[[#This Row],[Oct]:[September]])</f>
        <v>401079.21669623849</v>
      </c>
      <c r="S1825" s="55">
        <f>Table1[[#This Row],[On-Hand Stock ($)]]*Table1[[#This Row],[APU Trend]]</f>
        <v>2124.9333390203778</v>
      </c>
      <c r="T1825" s="87">
        <v>0.6</v>
      </c>
      <c r="U1825" s="87" t="b">
        <f>IF(AND(Table1[[#This Row],[INVENTROY SIZING]]&lt;0,Table1[[#This Row],[Lead Time (days)]]&lt;30),TRUE,FALSE)</f>
        <v>0</v>
      </c>
      <c r="V1825" s="28">
        <v>0.82</v>
      </c>
      <c r="W1825" s="28">
        <f>1.65+SQRT((30)*Table1[[#This Row],[Demand variability (COV)]])+(V1825*Table1[[#This Row],[APU
(units)]])^2</f>
        <v>495001.37319013634</v>
      </c>
      <c r="X1825" s="28">
        <f>(Table1[[#This Row],[INVENTORY IN UNITS ON HAND]]-W1825)*Table1[[#This Row],[Std. Price ($)]]</f>
        <v>-3341478.238900512</v>
      </c>
      <c r="Y1825" s="28">
        <v>0.31</v>
      </c>
      <c r="Z1825" s="28">
        <v>31</v>
      </c>
    </row>
    <row r="1826" spans="1:26" x14ac:dyDescent="0.15">
      <c r="A1826" s="31">
        <v>32745.018581519314</v>
      </c>
      <c r="B1826" s="32">
        <v>18.682774000000002</v>
      </c>
      <c r="C1826" s="32">
        <v>10171.319458780481</v>
      </c>
      <c r="D1826" s="32">
        <f>C1826/Table1[[#This Row],[Std. Price ($)]]</f>
        <v>544.42233571847953</v>
      </c>
      <c r="E1826" s="28">
        <v>656</v>
      </c>
      <c r="F1826" s="28">
        <f>Table1[[#This Row],[APU
(units)]]*(1+Table1[[#This Row],[APU Trend]])^0</f>
        <v>656</v>
      </c>
      <c r="G1826" s="28">
        <f>Table1[[#This Row],[APU
(units)]]*(1+Table1[[#This Row],[APU Trend]])^1</f>
        <v>984</v>
      </c>
      <c r="H1826" s="28">
        <f>Table1[[#This Row],[APU
(units)]]*(1+Table1[[#This Row],[APU Trend]])^2</f>
        <v>1476</v>
      </c>
      <c r="I1826" s="55">
        <f>Table1[[#This Row],[APU
(units)]]*(1+Table1[[#This Row],[APU Trend]])^3</f>
        <v>2214</v>
      </c>
      <c r="J1826" s="55">
        <f>Table1[[#This Row],[APU
(units)]]*(1+Table1[[#This Row],[APU Trend]])^4</f>
        <v>3321</v>
      </c>
      <c r="K1826" s="55">
        <f>Table1[[#This Row],[APU
(units)]]*(1+Table1[[#This Row],[APU Trend]])^5</f>
        <v>4981.5</v>
      </c>
      <c r="L1826" s="55">
        <f>Table1[[#This Row],[APU
(units)]]*(1+Table1[[#This Row],[APU Trend]])^6</f>
        <v>7472.25</v>
      </c>
      <c r="M1826" s="55">
        <f>Table1[[#This Row],[APU
(units)]]*(1+Table1[[#This Row],[APU Trend]])^7</f>
        <v>11208.375</v>
      </c>
      <c r="N1826" s="55">
        <f>Table1[[#This Row],[APU
(units)]]*(1+Table1[[#This Row],[APU Trend]])^8</f>
        <v>16812.5625</v>
      </c>
      <c r="O1826" s="55">
        <f>Table1[[#This Row],[APU
(units)]]*(1+Table1[[#This Row],[APU Trend]])^9</f>
        <v>25218.84375</v>
      </c>
      <c r="P1826" s="55">
        <f>Table1[[#This Row],[APU
(units)]]*(1+Table1[[#This Row],[APU Trend]])^10</f>
        <v>37828.265625</v>
      </c>
      <c r="Q1826" s="55">
        <f>Table1[[#This Row],[APU
(units)]]*(1+Table1[[#This Row],[APU Trend]])^11</f>
        <v>56742.3984375</v>
      </c>
      <c r="R1826" s="55">
        <f>SUM(Table1[[#This Row],[Oct]:[September]])</f>
        <v>168915.1953125</v>
      </c>
      <c r="S1826" s="55">
        <f>Table1[[#This Row],[On-Hand Stock ($)]]*Table1[[#This Row],[APU Trend]]</f>
        <v>5085.6597293902405</v>
      </c>
      <c r="T1826" s="87">
        <v>0.5</v>
      </c>
      <c r="U1826" s="87" t="b">
        <f>IF(AND(Table1[[#This Row],[INVENTROY SIZING]]&lt;0,Table1[[#This Row],[Lead Time (days)]]&lt;30),TRUE,FALSE)</f>
        <v>0</v>
      </c>
      <c r="V1826" s="28">
        <v>1</v>
      </c>
      <c r="W1826" s="28">
        <f>1.65+SQRT((30)*Table1[[#This Row],[Demand variability (COV)]])+(V1826*Table1[[#This Row],[APU
(units)]])^2</f>
        <v>430341.89264068712</v>
      </c>
      <c r="X1826" s="28">
        <f>(Table1[[#This Row],[INVENTORY IN UNITS ON HAND]]-W1826)*Table1[[#This Row],[Std. Price ($)]]</f>
        <v>-8029809.0034794416</v>
      </c>
      <c r="Y1826" s="28">
        <v>0.6</v>
      </c>
      <c r="Z1826" s="28">
        <v>33</v>
      </c>
    </row>
    <row r="1827" spans="1:26" x14ac:dyDescent="0.15">
      <c r="A1827" s="31">
        <v>76211.074987748201</v>
      </c>
      <c r="B1827" s="32">
        <v>16.180824000000001</v>
      </c>
      <c r="C1827" s="32">
        <v>6010.2805850486993</v>
      </c>
      <c r="D1827" s="32">
        <f>C1827/Table1[[#This Row],[Std. Price ($)]]</f>
        <v>371.44465479932904</v>
      </c>
      <c r="E1827" s="28">
        <v>608</v>
      </c>
      <c r="F1827" s="28">
        <f>Table1[[#This Row],[APU
(units)]]*(1+Table1[[#This Row],[APU Trend]])^0</f>
        <v>608</v>
      </c>
      <c r="G1827" s="28">
        <f>Table1[[#This Row],[APU
(units)]]*(1+Table1[[#This Row],[APU Trend]])^1</f>
        <v>1337.6000000000001</v>
      </c>
      <c r="H1827" s="28">
        <f>Table1[[#This Row],[APU
(units)]]*(1+Table1[[#This Row],[APU Trend]])^2</f>
        <v>2942.7200000000003</v>
      </c>
      <c r="I1827" s="55">
        <f>Table1[[#This Row],[APU
(units)]]*(1+Table1[[#This Row],[APU Trend]])^3</f>
        <v>6473.9840000000022</v>
      </c>
      <c r="J1827" s="55">
        <f>Table1[[#This Row],[APU
(units)]]*(1+Table1[[#This Row],[APU Trend]])^4</f>
        <v>14242.764800000004</v>
      </c>
      <c r="K1827" s="55">
        <f>Table1[[#This Row],[APU
(units)]]*(1+Table1[[#This Row],[APU Trend]])^5</f>
        <v>31334.08256000001</v>
      </c>
      <c r="L1827" s="55">
        <f>Table1[[#This Row],[APU
(units)]]*(1+Table1[[#This Row],[APU Trend]])^6</f>
        <v>68934.981632000039</v>
      </c>
      <c r="M1827" s="55">
        <f>Table1[[#This Row],[APU
(units)]]*(1+Table1[[#This Row],[APU Trend]])^7</f>
        <v>151656.9595904001</v>
      </c>
      <c r="N1827" s="55">
        <f>Table1[[#This Row],[APU
(units)]]*(1+Table1[[#This Row],[APU Trend]])^8</f>
        <v>333645.31109888019</v>
      </c>
      <c r="O1827" s="55">
        <f>Table1[[#This Row],[APU
(units)]]*(1+Table1[[#This Row],[APU Trend]])^9</f>
        <v>734019.68441753648</v>
      </c>
      <c r="P1827" s="55">
        <f>Table1[[#This Row],[APU
(units)]]*(1+Table1[[#This Row],[APU Trend]])^10</f>
        <v>1614843.3057185803</v>
      </c>
      <c r="Q1827" s="55">
        <f>Table1[[#This Row],[APU
(units)]]*(1+Table1[[#This Row],[APU Trend]])^11</f>
        <v>3552655.2725808774</v>
      </c>
      <c r="R1827" s="55">
        <f>SUM(Table1[[#This Row],[Oct]:[September]])</f>
        <v>6512694.6663982738</v>
      </c>
      <c r="S1827" s="55">
        <f>Table1[[#This Row],[On-Hand Stock ($)]]*Table1[[#This Row],[APU Trend]]</f>
        <v>7212.3367020584392</v>
      </c>
      <c r="T1827" s="87">
        <v>1.2</v>
      </c>
      <c r="U1827" s="87" t="b">
        <f>IF(AND(Table1[[#This Row],[INVENTROY SIZING]]&lt;0,Table1[[#This Row],[Lead Time (days)]]&lt;30),TRUE,FALSE)</f>
        <v>0</v>
      </c>
      <c r="V1827" s="28">
        <v>0.85</v>
      </c>
      <c r="W1827" s="28">
        <f>1.65+SQRT((30)*Table1[[#This Row],[Demand variability (COV)]])+(V1827*Table1[[#This Row],[APU
(units)]])^2</f>
        <v>267088.16784992715</v>
      </c>
      <c r="X1827" s="28">
        <f>(Table1[[#This Row],[INVENTORY IN UNITS ON HAND]]-W1827)*Table1[[#This Row],[Std. Price ($)]]</f>
        <v>-4315696.3558770809</v>
      </c>
      <c r="Y1827" s="28">
        <v>0.61</v>
      </c>
      <c r="Z1827" s="28">
        <v>23</v>
      </c>
    </row>
    <row r="1828" spans="1:26" x14ac:dyDescent="0.15">
      <c r="A1828" s="31">
        <v>97364.803660019563</v>
      </c>
      <c r="B1828" s="32">
        <v>10.159787</v>
      </c>
      <c r="C1828" s="32">
        <v>8934.4927739275736</v>
      </c>
      <c r="D1828" s="32">
        <f>C1828/Table1[[#This Row],[Std. Price ($)]]</f>
        <v>879.39764622305313</v>
      </c>
      <c r="E1828" s="28">
        <v>1076</v>
      </c>
      <c r="F1828" s="28">
        <f>Table1[[#This Row],[APU
(units)]]*(1+Table1[[#This Row],[APU Trend]])^0</f>
        <v>1076</v>
      </c>
      <c r="G1828" s="28">
        <f>Table1[[#This Row],[APU
(units)]]*(1+Table1[[#This Row],[APU Trend]])^1</f>
        <v>1936.8</v>
      </c>
      <c r="H1828" s="28">
        <f>Table1[[#This Row],[APU
(units)]]*(1+Table1[[#This Row],[APU Trend]])^2</f>
        <v>3486.2400000000002</v>
      </c>
      <c r="I1828" s="55">
        <f>Table1[[#This Row],[APU
(units)]]*(1+Table1[[#This Row],[APU Trend]])^3</f>
        <v>6275.2320000000009</v>
      </c>
      <c r="J1828" s="55">
        <f>Table1[[#This Row],[APU
(units)]]*(1+Table1[[#This Row],[APU Trend]])^4</f>
        <v>11295.417600000002</v>
      </c>
      <c r="K1828" s="55">
        <f>Table1[[#This Row],[APU
(units)]]*(1+Table1[[#This Row],[APU Trend]])^5</f>
        <v>20331.751680000005</v>
      </c>
      <c r="L1828" s="55">
        <f>Table1[[#This Row],[APU
(units)]]*(1+Table1[[#This Row],[APU Trend]])^6</f>
        <v>36597.153024000014</v>
      </c>
      <c r="M1828" s="55">
        <f>Table1[[#This Row],[APU
(units)]]*(1+Table1[[#This Row],[APU Trend]])^7</f>
        <v>65874.875443200013</v>
      </c>
      <c r="N1828" s="55">
        <f>Table1[[#This Row],[APU
(units)]]*(1+Table1[[#This Row],[APU Trend]])^8</f>
        <v>118574.77579776004</v>
      </c>
      <c r="O1828" s="55">
        <f>Table1[[#This Row],[APU
(units)]]*(1+Table1[[#This Row],[APU Trend]])^9</f>
        <v>213434.59643596807</v>
      </c>
      <c r="P1828" s="55">
        <f>Table1[[#This Row],[APU
(units)]]*(1+Table1[[#This Row],[APU Trend]])^10</f>
        <v>384182.27358474256</v>
      </c>
      <c r="Q1828" s="55">
        <f>Table1[[#This Row],[APU
(units)]]*(1+Table1[[#This Row],[APU Trend]])^11</f>
        <v>691528.09245253669</v>
      </c>
      <c r="R1828" s="55">
        <f>SUM(Table1[[#This Row],[Oct]:[September]])</f>
        <v>1554593.2080182075</v>
      </c>
      <c r="S1828" s="55">
        <f>Table1[[#This Row],[On-Hand Stock ($)]]*Table1[[#This Row],[APU Trend]]</f>
        <v>7147.594219142059</v>
      </c>
      <c r="T1828" s="87">
        <v>0.8</v>
      </c>
      <c r="U1828" s="87" t="b">
        <f>IF(AND(Table1[[#This Row],[INVENTROY SIZING]]&lt;0,Table1[[#This Row],[Lead Time (days)]]&lt;30),TRUE,FALSE)</f>
        <v>0</v>
      </c>
      <c r="V1828" s="28">
        <v>0.85</v>
      </c>
      <c r="W1828" s="28">
        <f>1.65+SQRT((30)*Table1[[#This Row],[Demand variability (COV)]])+(V1828*Table1[[#This Row],[APU
(units)]])^2</f>
        <v>836499.73950301763</v>
      </c>
      <c r="X1828" s="28">
        <f>(Table1[[#This Row],[INVENTORY IN UNITS ON HAND]]-W1828)*Table1[[#This Row],[Std. Price ($)]]</f>
        <v>-8489724.6861322168</v>
      </c>
      <c r="Y1828" s="28">
        <v>0.81</v>
      </c>
      <c r="Z1828" s="28">
        <v>23</v>
      </c>
    </row>
    <row r="1829" spans="1:26" x14ac:dyDescent="0.15">
      <c r="A1829" s="31">
        <v>37513.083853144104</v>
      </c>
      <c r="B1829" s="32">
        <v>26.036637000000002</v>
      </c>
      <c r="C1829" s="32">
        <v>96099.694135117854</v>
      </c>
      <c r="D1829" s="32">
        <f>C1829/Table1[[#This Row],[Std. Price ($)]]</f>
        <v>3690.9411202037286</v>
      </c>
      <c r="E1829" s="28">
        <v>680</v>
      </c>
      <c r="F1829" s="28">
        <f>Table1[[#This Row],[APU
(units)]]*(1+Table1[[#This Row],[APU Trend]])^0</f>
        <v>680</v>
      </c>
      <c r="G1829" s="28">
        <f>Table1[[#This Row],[APU
(units)]]*(1+Table1[[#This Row],[APU Trend]])^1</f>
        <v>544</v>
      </c>
      <c r="H1829" s="28">
        <f>Table1[[#This Row],[APU
(units)]]*(1+Table1[[#This Row],[APU Trend]])^2</f>
        <v>435.2000000000001</v>
      </c>
      <c r="I1829" s="55">
        <f>Table1[[#This Row],[APU
(units)]]*(1+Table1[[#This Row],[APU Trend]])^3</f>
        <v>348.16000000000008</v>
      </c>
      <c r="J1829" s="55">
        <f>Table1[[#This Row],[APU
(units)]]*(1+Table1[[#This Row],[APU Trend]])^4</f>
        <v>278.52800000000013</v>
      </c>
      <c r="K1829" s="55">
        <f>Table1[[#This Row],[APU
(units)]]*(1+Table1[[#This Row],[APU Trend]])^5</f>
        <v>222.82240000000013</v>
      </c>
      <c r="L1829" s="55">
        <f>Table1[[#This Row],[APU
(units)]]*(1+Table1[[#This Row],[APU Trend]])^6</f>
        <v>178.2579200000001</v>
      </c>
      <c r="M1829" s="55">
        <f>Table1[[#This Row],[APU
(units)]]*(1+Table1[[#This Row],[APU Trend]])^7</f>
        <v>142.60633600000011</v>
      </c>
      <c r="N1829" s="55">
        <f>Table1[[#This Row],[APU
(units)]]*(1+Table1[[#This Row],[APU Trend]])^8</f>
        <v>114.0850688000001</v>
      </c>
      <c r="O1829" s="55">
        <f>Table1[[#This Row],[APU
(units)]]*(1+Table1[[#This Row],[APU Trend]])^9</f>
        <v>91.268055040000078</v>
      </c>
      <c r="P1829" s="55">
        <f>Table1[[#This Row],[APU
(units)]]*(1+Table1[[#This Row],[APU Trend]])^10</f>
        <v>73.014444032000071</v>
      </c>
      <c r="Q1829" s="55">
        <f>Table1[[#This Row],[APU
(units)]]*(1+Table1[[#This Row],[APU Trend]])^11</f>
        <v>58.411555225600061</v>
      </c>
      <c r="R1829" s="55">
        <f>SUM(Table1[[#This Row],[Oct]:[September]])</f>
        <v>3166.3537790976006</v>
      </c>
      <c r="S1829" s="55">
        <f>Table1[[#This Row],[On-Hand Stock ($)]]*Table1[[#This Row],[APU Trend]]</f>
        <v>-19219.938827023572</v>
      </c>
      <c r="T1829" s="87">
        <v>-0.2</v>
      </c>
      <c r="U1829" s="87" t="b">
        <f>IF(AND(Table1[[#This Row],[INVENTROY SIZING]]&lt;0,Table1[[#This Row],[Lead Time (days)]]&lt;30),TRUE,FALSE)</f>
        <v>0</v>
      </c>
      <c r="V1829" s="28">
        <v>0.7</v>
      </c>
      <c r="W1829" s="28">
        <f>1.65+SQRT((30)*Table1[[#This Row],[Demand variability (COV)]])+(V1829*Table1[[#This Row],[APU
(units)]])^2</f>
        <v>226583.31568618963</v>
      </c>
      <c r="X1829" s="28">
        <f>(Table1[[#This Row],[INVENTORY IN UNITS ON HAND]]-W1829)*Table1[[#This Row],[Std. Price ($)]]</f>
        <v>-5803367.8466426078</v>
      </c>
      <c r="Y1829" s="28">
        <v>1.07</v>
      </c>
      <c r="Z1829" s="28">
        <v>123</v>
      </c>
    </row>
    <row r="1830" spans="1:26" x14ac:dyDescent="0.15">
      <c r="A1830" s="31">
        <v>96799.145115036881</v>
      </c>
      <c r="B1830" s="32">
        <v>28.115549000000001</v>
      </c>
      <c r="C1830" s="32">
        <v>17640.999271852019</v>
      </c>
      <c r="D1830" s="32">
        <f>C1830/Table1[[#This Row],[Std. Price ($)]]</f>
        <v>627.44637395670338</v>
      </c>
      <c r="E1830" s="28">
        <v>752</v>
      </c>
      <c r="F1830" s="28">
        <f>Table1[[#This Row],[APU
(units)]]*(1+Table1[[#This Row],[APU Trend]])^0</f>
        <v>752</v>
      </c>
      <c r="G1830" s="28">
        <f>Table1[[#This Row],[APU
(units)]]*(1+Table1[[#This Row],[APU Trend]])^1</f>
        <v>1654.4</v>
      </c>
      <c r="H1830" s="28">
        <f>Table1[[#This Row],[APU
(units)]]*(1+Table1[[#This Row],[APU Trend]])^2</f>
        <v>3639.6800000000007</v>
      </c>
      <c r="I1830" s="55">
        <f>Table1[[#This Row],[APU
(units)]]*(1+Table1[[#This Row],[APU Trend]])^3</f>
        <v>8007.2960000000021</v>
      </c>
      <c r="J1830" s="55">
        <f>Table1[[#This Row],[APU
(units)]]*(1+Table1[[#This Row],[APU Trend]])^4</f>
        <v>17616.051200000005</v>
      </c>
      <c r="K1830" s="55">
        <f>Table1[[#This Row],[APU
(units)]]*(1+Table1[[#This Row],[APU Trend]])^5</f>
        <v>38755.312640000011</v>
      </c>
      <c r="L1830" s="55">
        <f>Table1[[#This Row],[APU
(units)]]*(1+Table1[[#This Row],[APU Trend]])^6</f>
        <v>85261.687808000046</v>
      </c>
      <c r="M1830" s="55">
        <f>Table1[[#This Row],[APU
(units)]]*(1+Table1[[#This Row],[APU Trend]])^7</f>
        <v>187575.71317760012</v>
      </c>
      <c r="N1830" s="55">
        <f>Table1[[#This Row],[APU
(units)]]*(1+Table1[[#This Row],[APU Trend]])^8</f>
        <v>412666.5689907202</v>
      </c>
      <c r="O1830" s="55">
        <f>Table1[[#This Row],[APU
(units)]]*(1+Table1[[#This Row],[APU Trend]])^9</f>
        <v>907866.45177958452</v>
      </c>
      <c r="P1830" s="55">
        <f>Table1[[#This Row],[APU
(units)]]*(1+Table1[[#This Row],[APU Trend]])^10</f>
        <v>1997306.1939150863</v>
      </c>
      <c r="Q1830" s="55">
        <f>Table1[[#This Row],[APU
(units)]]*(1+Table1[[#This Row],[APU Trend]])^11</f>
        <v>4394073.6266131904</v>
      </c>
      <c r="R1830" s="55">
        <f>SUM(Table1[[#This Row],[Oct]:[September]])</f>
        <v>8055174.9821241815</v>
      </c>
      <c r="S1830" s="55">
        <f>Table1[[#This Row],[On-Hand Stock ($)]]*Table1[[#This Row],[APU Trend]]</f>
        <v>21169.199126222422</v>
      </c>
      <c r="T1830" s="87">
        <v>1.2</v>
      </c>
      <c r="U1830" s="87" t="b">
        <f>IF(AND(Table1[[#This Row],[INVENTROY SIZING]]&lt;0,Table1[[#This Row],[Lead Time (days)]]&lt;30),TRUE,FALSE)</f>
        <v>0</v>
      </c>
      <c r="V1830" s="28">
        <v>0.87</v>
      </c>
      <c r="W1830" s="28">
        <f>1.65+SQRT((30)*Table1[[#This Row],[Demand variability (COV)]])+(V1830*Table1[[#This Row],[APU
(units)]])^2</f>
        <v>428035.46165790252</v>
      </c>
      <c r="X1830" s="28">
        <f>(Table1[[#This Row],[INVENTORY IN UNITS ON HAND]]-W1830)*Table1[[#This Row],[Std. Price ($)]]</f>
        <v>-12016810.996708529</v>
      </c>
      <c r="Y1830" s="28">
        <v>0.49</v>
      </c>
      <c r="Z1830" s="28">
        <v>40</v>
      </c>
    </row>
    <row r="1831" spans="1:26" x14ac:dyDescent="0.15">
      <c r="A1831" s="31">
        <v>9309.6641416217317</v>
      </c>
      <c r="B1831" s="32">
        <v>8.0670370000000009</v>
      </c>
      <c r="C1831" s="32">
        <v>5777.780805120412</v>
      </c>
      <c r="D1831" s="32">
        <f>C1831/Table1[[#This Row],[Std. Price ($)]]</f>
        <v>716.22093776443705</v>
      </c>
      <c r="E1831" s="28">
        <v>786</v>
      </c>
      <c r="F1831" s="28">
        <f>Table1[[#This Row],[APU
(units)]]*(1+Table1[[#This Row],[APU Trend]])^0</f>
        <v>786</v>
      </c>
      <c r="G1831" s="28">
        <f>Table1[[#This Row],[APU
(units)]]*(1+Table1[[#This Row],[APU Trend]])^1</f>
        <v>1729.2</v>
      </c>
      <c r="H1831" s="28">
        <f>Table1[[#This Row],[APU
(units)]]*(1+Table1[[#This Row],[APU Trend]])^2</f>
        <v>3804.2400000000007</v>
      </c>
      <c r="I1831" s="55">
        <f>Table1[[#This Row],[APU
(units)]]*(1+Table1[[#This Row],[APU Trend]])^3</f>
        <v>8369.3280000000032</v>
      </c>
      <c r="J1831" s="55">
        <f>Table1[[#This Row],[APU
(units)]]*(1+Table1[[#This Row],[APU Trend]])^4</f>
        <v>18412.521600000004</v>
      </c>
      <c r="K1831" s="55">
        <f>Table1[[#This Row],[APU
(units)]]*(1+Table1[[#This Row],[APU Trend]])^5</f>
        <v>40507.547520000015</v>
      </c>
      <c r="L1831" s="55">
        <f>Table1[[#This Row],[APU
(units)]]*(1+Table1[[#This Row],[APU Trend]])^6</f>
        <v>89116.604544000045</v>
      </c>
      <c r="M1831" s="55">
        <f>Table1[[#This Row],[APU
(units)]]*(1+Table1[[#This Row],[APU Trend]])^7</f>
        <v>196056.52999680012</v>
      </c>
      <c r="N1831" s="55">
        <f>Table1[[#This Row],[APU
(units)]]*(1+Table1[[#This Row],[APU Trend]])^8</f>
        <v>431324.36599296023</v>
      </c>
      <c r="O1831" s="55">
        <f>Table1[[#This Row],[APU
(units)]]*(1+Table1[[#This Row],[APU Trend]])^9</f>
        <v>948913.60518451256</v>
      </c>
      <c r="P1831" s="55">
        <f>Table1[[#This Row],[APU
(units)]]*(1+Table1[[#This Row],[APU Trend]])^10</f>
        <v>2087609.931405928</v>
      </c>
      <c r="Q1831" s="55">
        <f>Table1[[#This Row],[APU
(units)]]*(1+Table1[[#This Row],[APU Trend]])^11</f>
        <v>4592741.8490930423</v>
      </c>
      <c r="R1831" s="55">
        <f>SUM(Table1[[#This Row],[Oct]:[September]])</f>
        <v>8419371.7233372442</v>
      </c>
      <c r="S1831" s="55">
        <f>Table1[[#This Row],[On-Hand Stock ($)]]*Table1[[#This Row],[APU Trend]]</f>
        <v>6933.336966144494</v>
      </c>
      <c r="T1831" s="87">
        <v>1.2</v>
      </c>
      <c r="U1831" s="87" t="b">
        <f>IF(AND(Table1[[#This Row],[INVENTROY SIZING]]&lt;0,Table1[[#This Row],[Lead Time (days)]]&lt;30),TRUE,FALSE)</f>
        <v>0</v>
      </c>
      <c r="V1831" s="28">
        <v>1</v>
      </c>
      <c r="W1831" s="28">
        <f>1.65+SQRT((30)*Table1[[#This Row],[Demand variability (COV)]])+(V1831*Table1[[#This Row],[APU
(units)]])^2</f>
        <v>617801.15713558334</v>
      </c>
      <c r="X1831" s="28">
        <f>(Table1[[#This Row],[INVENTORY IN UNITS ON HAND]]-W1831)*Table1[[#This Row],[Std. Price ($)]]</f>
        <v>-4978047.0124504454</v>
      </c>
      <c r="Y1831" s="28">
        <v>0.41</v>
      </c>
      <c r="Z1831" s="28">
        <v>44</v>
      </c>
    </row>
    <row r="1832" spans="1:26" x14ac:dyDescent="0.15">
      <c r="A1832" s="31">
        <v>22592.416471739398</v>
      </c>
      <c r="B1832" s="32">
        <v>16.087302000000001</v>
      </c>
      <c r="C1832" s="32">
        <v>44489.647259670841</v>
      </c>
      <c r="D1832" s="32">
        <f>C1832/Table1[[#This Row],[Std. Price ($)]]</f>
        <v>2765.5132762268549</v>
      </c>
      <c r="E1832" s="28">
        <v>688</v>
      </c>
      <c r="F1832" s="28">
        <f>Table1[[#This Row],[APU
(units)]]*(1+Table1[[#This Row],[APU Trend]])^0</f>
        <v>688</v>
      </c>
      <c r="G1832" s="28">
        <f>Table1[[#This Row],[APU
(units)]]*(1+Table1[[#This Row],[APU Trend]])^1</f>
        <v>825.6</v>
      </c>
      <c r="H1832" s="28">
        <f>Table1[[#This Row],[APU
(units)]]*(1+Table1[[#This Row],[APU Trend]])^2</f>
        <v>990.71999999999991</v>
      </c>
      <c r="I1832" s="55">
        <f>Table1[[#This Row],[APU
(units)]]*(1+Table1[[#This Row],[APU Trend]])^3</f>
        <v>1188.864</v>
      </c>
      <c r="J1832" s="55">
        <f>Table1[[#This Row],[APU
(units)]]*(1+Table1[[#This Row],[APU Trend]])^4</f>
        <v>1426.6368</v>
      </c>
      <c r="K1832" s="55">
        <f>Table1[[#This Row],[APU
(units)]]*(1+Table1[[#This Row],[APU Trend]])^5</f>
        <v>1711.96416</v>
      </c>
      <c r="L1832" s="55">
        <f>Table1[[#This Row],[APU
(units)]]*(1+Table1[[#This Row],[APU Trend]])^6</f>
        <v>2054.356992</v>
      </c>
      <c r="M1832" s="55">
        <f>Table1[[#This Row],[APU
(units)]]*(1+Table1[[#This Row],[APU Trend]])^7</f>
        <v>2465.2283903999996</v>
      </c>
      <c r="N1832" s="55">
        <f>Table1[[#This Row],[APU
(units)]]*(1+Table1[[#This Row],[APU Trend]])^8</f>
        <v>2958.2740684799996</v>
      </c>
      <c r="O1832" s="55">
        <f>Table1[[#This Row],[APU
(units)]]*(1+Table1[[#This Row],[APU Trend]])^9</f>
        <v>3549.9288821759997</v>
      </c>
      <c r="P1832" s="55">
        <f>Table1[[#This Row],[APU
(units)]]*(1+Table1[[#This Row],[APU Trend]])^10</f>
        <v>4259.9146586111992</v>
      </c>
      <c r="Q1832" s="55">
        <f>Table1[[#This Row],[APU
(units)]]*(1+Table1[[#This Row],[APU Trend]])^11</f>
        <v>5111.8975903334394</v>
      </c>
      <c r="R1832" s="55">
        <f>SUM(Table1[[#This Row],[Oct]:[September]])</f>
        <v>27231.385542000637</v>
      </c>
      <c r="S1832" s="55">
        <f>Table1[[#This Row],[On-Hand Stock ($)]]*Table1[[#This Row],[APU Trend]]</f>
        <v>8897.9294519341693</v>
      </c>
      <c r="T1832" s="87">
        <v>0.2</v>
      </c>
      <c r="U1832" s="87" t="b">
        <f>IF(AND(Table1[[#This Row],[INVENTROY SIZING]]&lt;0,Table1[[#This Row],[Lead Time (days)]]&lt;30),TRUE,FALSE)</f>
        <v>0</v>
      </c>
      <c r="V1832" s="28">
        <v>0.82</v>
      </c>
      <c r="W1832" s="28">
        <f>1.65+SQRT((30)*Table1[[#This Row],[Demand variability (COV)]])+(V1832*Table1[[#This Row],[APU
(units)]])^2</f>
        <v>318283.63282557501</v>
      </c>
      <c r="X1832" s="28">
        <f>(Table1[[#This Row],[INVENTORY IN UNITS ON HAND]]-W1832)*Table1[[#This Row],[Std. Price ($)]]</f>
        <v>-5075835.2756624678</v>
      </c>
      <c r="Y1832" s="28">
        <v>1</v>
      </c>
      <c r="Z1832" s="28">
        <v>97</v>
      </c>
    </row>
    <row r="1833" spans="1:26" x14ac:dyDescent="0.15">
      <c r="A1833" s="31">
        <v>3596.2586651281272</v>
      </c>
      <c r="B1833" s="32">
        <v>38.129531</v>
      </c>
      <c r="C1833" s="32">
        <v>46040.874159710693</v>
      </c>
      <c r="D1833" s="32">
        <f>C1833/Table1[[#This Row],[Std. Price ($)]]</f>
        <v>1207.4859813961702</v>
      </c>
      <c r="E1833" s="28">
        <v>794</v>
      </c>
      <c r="F1833" s="28">
        <f>Table1[[#This Row],[APU
(units)]]*(1+Table1[[#This Row],[APU Trend]])^0</f>
        <v>794</v>
      </c>
      <c r="G1833" s="28">
        <f>Table1[[#This Row],[APU
(units)]]*(1+Table1[[#This Row],[APU Trend]])^1</f>
        <v>1985</v>
      </c>
      <c r="H1833" s="28">
        <f>Table1[[#This Row],[APU
(units)]]*(1+Table1[[#This Row],[APU Trend]])^2</f>
        <v>4962.5</v>
      </c>
      <c r="I1833" s="55">
        <f>Table1[[#This Row],[APU
(units)]]*(1+Table1[[#This Row],[APU Trend]])^3</f>
        <v>12406.25</v>
      </c>
      <c r="J1833" s="55">
        <f>Table1[[#This Row],[APU
(units)]]*(1+Table1[[#This Row],[APU Trend]])^4</f>
        <v>31015.625</v>
      </c>
      <c r="K1833" s="55">
        <f>Table1[[#This Row],[APU
(units)]]*(1+Table1[[#This Row],[APU Trend]])^5</f>
        <v>77539.0625</v>
      </c>
      <c r="L1833" s="55">
        <f>Table1[[#This Row],[APU
(units)]]*(1+Table1[[#This Row],[APU Trend]])^6</f>
        <v>193847.65625</v>
      </c>
      <c r="M1833" s="55">
        <f>Table1[[#This Row],[APU
(units)]]*(1+Table1[[#This Row],[APU Trend]])^7</f>
        <v>484619.140625</v>
      </c>
      <c r="N1833" s="55">
        <f>Table1[[#This Row],[APU
(units)]]*(1+Table1[[#This Row],[APU Trend]])^8</f>
        <v>1211547.8515625</v>
      </c>
      <c r="O1833" s="55">
        <f>Table1[[#This Row],[APU
(units)]]*(1+Table1[[#This Row],[APU Trend]])^9</f>
        <v>3028869.62890625</v>
      </c>
      <c r="P1833" s="55">
        <f>Table1[[#This Row],[APU
(units)]]*(1+Table1[[#This Row],[APU Trend]])^10</f>
        <v>7572174.072265625</v>
      </c>
      <c r="Q1833" s="55">
        <f>Table1[[#This Row],[APU
(units)]]*(1+Table1[[#This Row],[APU Trend]])^11</f>
        <v>18930435.180664062</v>
      </c>
      <c r="R1833" s="55">
        <f>SUM(Table1[[#This Row],[Oct]:[September]])</f>
        <v>31550195.967773438</v>
      </c>
      <c r="S1833" s="55">
        <f>Table1[[#This Row],[On-Hand Stock ($)]]*Table1[[#This Row],[APU Trend]]</f>
        <v>69061.311239566043</v>
      </c>
      <c r="T1833" s="87">
        <v>1.5</v>
      </c>
      <c r="U1833" s="87" t="b">
        <f>IF(AND(Table1[[#This Row],[INVENTROY SIZING]]&lt;0,Table1[[#This Row],[Lead Time (days)]]&lt;30),TRUE,FALSE)</f>
        <v>0</v>
      </c>
      <c r="V1833" s="28">
        <v>0.83</v>
      </c>
      <c r="W1833" s="28">
        <f>1.65+SQRT((30)*Table1[[#This Row],[Demand variability (COV)]])+(V1833*Table1[[#This Row],[APU
(units)]])^2</f>
        <v>434312.60205699923</v>
      </c>
      <c r="X1833" s="28">
        <f>(Table1[[#This Row],[INVENTORY IN UNITS ON HAND]]-W1833)*Table1[[#This Row],[Std. Price ($)]]</f>
        <v>-16514094.949663306</v>
      </c>
      <c r="Y1833" s="28">
        <v>0.43</v>
      </c>
      <c r="Z1833" s="28">
        <v>81</v>
      </c>
    </row>
    <row r="1834" spans="1:26" x14ac:dyDescent="0.15">
      <c r="A1834" s="31">
        <v>85238.340563444988</v>
      </c>
      <c r="B1834" s="32">
        <v>16.609857000000002</v>
      </c>
      <c r="C1834" s="32">
        <v>7258.2376178630975</v>
      </c>
      <c r="D1834" s="32">
        <f>C1834/Table1[[#This Row],[Std. Price ($)]]</f>
        <v>436.98375114626793</v>
      </c>
      <c r="E1834" s="28">
        <v>728</v>
      </c>
      <c r="F1834" s="28">
        <f>Table1[[#This Row],[APU
(units)]]*(1+Table1[[#This Row],[APU Trend]])^0</f>
        <v>728</v>
      </c>
      <c r="G1834" s="28">
        <f>Table1[[#This Row],[APU
(units)]]*(1+Table1[[#This Row],[APU Trend]])^1</f>
        <v>218.40000000000003</v>
      </c>
      <c r="H1834" s="28">
        <f>Table1[[#This Row],[APU
(units)]]*(1+Table1[[#This Row],[APU Trend]])^2</f>
        <v>65.520000000000024</v>
      </c>
      <c r="I1834" s="55">
        <f>Table1[[#This Row],[APU
(units)]]*(1+Table1[[#This Row],[APU Trend]])^3</f>
        <v>19.656000000000006</v>
      </c>
      <c r="J1834" s="55">
        <f>Table1[[#This Row],[APU
(units)]]*(1+Table1[[#This Row],[APU Trend]])^4</f>
        <v>5.8968000000000034</v>
      </c>
      <c r="K1834" s="55">
        <f>Table1[[#This Row],[APU
(units)]]*(1+Table1[[#This Row],[APU Trend]])^5</f>
        <v>1.7690400000000013</v>
      </c>
      <c r="L1834" s="55">
        <f>Table1[[#This Row],[APU
(units)]]*(1+Table1[[#This Row],[APU Trend]])^6</f>
        <v>0.53071200000000041</v>
      </c>
      <c r="M1834" s="55">
        <f>Table1[[#This Row],[APU
(units)]]*(1+Table1[[#This Row],[APU Trend]])^7</f>
        <v>0.15921360000000015</v>
      </c>
      <c r="N1834" s="55">
        <f>Table1[[#This Row],[APU
(units)]]*(1+Table1[[#This Row],[APU Trend]])^8</f>
        <v>4.7764080000000049E-2</v>
      </c>
      <c r="O1834" s="55">
        <f>Table1[[#This Row],[APU
(units)]]*(1+Table1[[#This Row],[APU Trend]])^9</f>
        <v>1.4329224000000019E-2</v>
      </c>
      <c r="P1834" s="55">
        <f>Table1[[#This Row],[APU
(units)]]*(1+Table1[[#This Row],[APU Trend]])^10</f>
        <v>4.2987672000000055E-3</v>
      </c>
      <c r="Q1834" s="55">
        <f>Table1[[#This Row],[APU
(units)]]*(1+Table1[[#This Row],[APU Trend]])^11</f>
        <v>1.2896301600000019E-3</v>
      </c>
      <c r="R1834" s="55">
        <f>SUM(Table1[[#This Row],[Oct]:[September]])</f>
        <v>1039.9994473013599</v>
      </c>
      <c r="S1834" s="55">
        <f>Table1[[#This Row],[On-Hand Stock ($)]]*Table1[[#This Row],[APU Trend]]</f>
        <v>-5080.7663325041676</v>
      </c>
      <c r="T1834" s="87">
        <v>-0.7</v>
      </c>
      <c r="U1834" s="87" t="b">
        <f>IF(AND(Table1[[#This Row],[INVENTROY SIZING]]&lt;0,Table1[[#This Row],[Lead Time (days)]]&lt;30),TRUE,FALSE)</f>
        <v>1</v>
      </c>
      <c r="V1834" s="28">
        <v>0.7</v>
      </c>
      <c r="W1834" s="28">
        <f>1.65+SQRT((30)*Table1[[#This Row],[Demand variability (COV)]])+(V1834*Table1[[#This Row],[APU
(units)]])^2</f>
        <v>259697.83492235947</v>
      </c>
      <c r="X1834" s="28">
        <f>(Table1[[#This Row],[INVENTORY IN UNITS ON HAND]]-W1834)*Table1[[#This Row],[Std. Price ($)]]</f>
        <v>-4306285.6636521341</v>
      </c>
      <c r="Y1834" s="28">
        <v>0.54</v>
      </c>
      <c r="Z1834" s="28">
        <v>23</v>
      </c>
    </row>
    <row r="1835" spans="1:26" x14ac:dyDescent="0.15">
      <c r="A1835" s="31">
        <v>21639.407907805551</v>
      </c>
      <c r="B1835" s="32">
        <v>16.052223000000001</v>
      </c>
      <c r="C1835" s="32">
        <v>13621.657849304018</v>
      </c>
      <c r="D1835" s="32">
        <f>C1835/Table1[[#This Row],[Std. Price ($)]]</f>
        <v>848.58389079842811</v>
      </c>
      <c r="E1835" s="28">
        <v>786</v>
      </c>
      <c r="F1835" s="28">
        <f>Table1[[#This Row],[APU
(units)]]*(1+Table1[[#This Row],[APU Trend]])^0</f>
        <v>786</v>
      </c>
      <c r="G1835" s="28">
        <f>Table1[[#This Row],[APU
(units)]]*(1+Table1[[#This Row],[APU Trend]])^1</f>
        <v>628.80000000000007</v>
      </c>
      <c r="H1835" s="28">
        <f>Table1[[#This Row],[APU
(units)]]*(1+Table1[[#This Row],[APU Trend]])^2</f>
        <v>503.04000000000008</v>
      </c>
      <c r="I1835" s="55">
        <f>Table1[[#This Row],[APU
(units)]]*(1+Table1[[#This Row],[APU Trend]])^3</f>
        <v>402.43200000000007</v>
      </c>
      <c r="J1835" s="55">
        <f>Table1[[#This Row],[APU
(units)]]*(1+Table1[[#This Row],[APU Trend]])^4</f>
        <v>321.94560000000013</v>
      </c>
      <c r="K1835" s="55">
        <f>Table1[[#This Row],[APU
(units)]]*(1+Table1[[#This Row],[APU Trend]])^5</f>
        <v>257.55648000000014</v>
      </c>
      <c r="L1835" s="55">
        <f>Table1[[#This Row],[APU
(units)]]*(1+Table1[[#This Row],[APU Trend]])^6</f>
        <v>206.04518400000012</v>
      </c>
      <c r="M1835" s="55">
        <f>Table1[[#This Row],[APU
(units)]]*(1+Table1[[#This Row],[APU Trend]])^7</f>
        <v>164.83614720000011</v>
      </c>
      <c r="N1835" s="55">
        <f>Table1[[#This Row],[APU
(units)]]*(1+Table1[[#This Row],[APU Trend]])^8</f>
        <v>131.8689177600001</v>
      </c>
      <c r="O1835" s="55">
        <f>Table1[[#This Row],[APU
(units)]]*(1+Table1[[#This Row],[APU Trend]])^9</f>
        <v>105.4951342080001</v>
      </c>
      <c r="P1835" s="55">
        <f>Table1[[#This Row],[APU
(units)]]*(1+Table1[[#This Row],[APU Trend]])^10</f>
        <v>84.396107366400088</v>
      </c>
      <c r="Q1835" s="55">
        <f>Table1[[#This Row],[APU
(units)]]*(1+Table1[[#This Row],[APU Trend]])^11</f>
        <v>67.516885893120076</v>
      </c>
      <c r="R1835" s="55">
        <f>SUM(Table1[[#This Row],[Oct]:[September]])</f>
        <v>3659.9324564275212</v>
      </c>
      <c r="S1835" s="55">
        <f>Table1[[#This Row],[On-Hand Stock ($)]]*Table1[[#This Row],[APU Trend]]</f>
        <v>-2724.3315698608039</v>
      </c>
      <c r="T1835" s="87">
        <v>-0.2</v>
      </c>
      <c r="U1835" s="87" t="b">
        <f>IF(AND(Table1[[#This Row],[INVENTROY SIZING]]&lt;0,Table1[[#This Row],[Lead Time (days)]]&lt;30),TRUE,FALSE)</f>
        <v>1</v>
      </c>
      <c r="V1835" s="28">
        <v>0.7</v>
      </c>
      <c r="W1835" s="28">
        <f>1.65+SQRT((30)*Table1[[#This Row],[Demand variability (COV)]])+(V1835*Table1[[#This Row],[APU
(units)]])^2</f>
        <v>302727.48655069841</v>
      </c>
      <c r="X1835" s="28">
        <f>(Table1[[#This Row],[INVENTORY IN UNITS ON HAND]]-W1835)*Table1[[#This Row],[Std. Price ($)]]</f>
        <v>-4845827.4644920081</v>
      </c>
      <c r="Y1835" s="28">
        <v>1.1200000000000001</v>
      </c>
      <c r="Z1835" s="28">
        <v>23</v>
      </c>
    </row>
    <row r="1836" spans="1:26" x14ac:dyDescent="0.15">
      <c r="A1836" s="31">
        <v>67330.828575045511</v>
      </c>
      <c r="B1836" s="32">
        <v>13.784100000000002</v>
      </c>
      <c r="C1836" s="32">
        <v>15291.027693380425</v>
      </c>
      <c r="D1836" s="32">
        <f>C1836/Table1[[#This Row],[Std. Price ($)]]</f>
        <v>1109.3236187622276</v>
      </c>
      <c r="E1836" s="28">
        <v>810</v>
      </c>
      <c r="F1836" s="28">
        <f>Table1[[#This Row],[APU
(units)]]*(1+Table1[[#This Row],[APU Trend]])^0</f>
        <v>810</v>
      </c>
      <c r="G1836" s="28">
        <f>Table1[[#This Row],[APU
(units)]]*(1+Table1[[#This Row],[APU Trend]])^1</f>
        <v>1215</v>
      </c>
      <c r="H1836" s="28">
        <f>Table1[[#This Row],[APU
(units)]]*(1+Table1[[#This Row],[APU Trend]])^2</f>
        <v>1822.5</v>
      </c>
      <c r="I1836" s="55">
        <f>Table1[[#This Row],[APU
(units)]]*(1+Table1[[#This Row],[APU Trend]])^3</f>
        <v>2733.75</v>
      </c>
      <c r="J1836" s="55">
        <f>Table1[[#This Row],[APU
(units)]]*(1+Table1[[#This Row],[APU Trend]])^4</f>
        <v>4100.625</v>
      </c>
      <c r="K1836" s="55">
        <f>Table1[[#This Row],[APU
(units)]]*(1+Table1[[#This Row],[APU Trend]])^5</f>
        <v>6150.9375</v>
      </c>
      <c r="L1836" s="55">
        <f>Table1[[#This Row],[APU
(units)]]*(1+Table1[[#This Row],[APU Trend]])^6</f>
        <v>9226.40625</v>
      </c>
      <c r="M1836" s="55">
        <f>Table1[[#This Row],[APU
(units)]]*(1+Table1[[#This Row],[APU Trend]])^7</f>
        <v>13839.609375</v>
      </c>
      <c r="N1836" s="55">
        <f>Table1[[#This Row],[APU
(units)]]*(1+Table1[[#This Row],[APU Trend]])^8</f>
        <v>20759.4140625</v>
      </c>
      <c r="O1836" s="55">
        <f>Table1[[#This Row],[APU
(units)]]*(1+Table1[[#This Row],[APU Trend]])^9</f>
        <v>31139.12109375</v>
      </c>
      <c r="P1836" s="55">
        <f>Table1[[#This Row],[APU
(units)]]*(1+Table1[[#This Row],[APU Trend]])^10</f>
        <v>46708.681640625</v>
      </c>
      <c r="Q1836" s="55">
        <f>Table1[[#This Row],[APU
(units)]]*(1+Table1[[#This Row],[APU Trend]])^11</f>
        <v>70063.0224609375</v>
      </c>
      <c r="R1836" s="55">
        <f>SUM(Table1[[#This Row],[Oct]:[September]])</f>
        <v>208569.0673828125</v>
      </c>
      <c r="S1836" s="55">
        <f>Table1[[#This Row],[On-Hand Stock ($)]]*Table1[[#This Row],[APU Trend]]</f>
        <v>7645.5138466902126</v>
      </c>
      <c r="T1836" s="87">
        <v>0.5</v>
      </c>
      <c r="U1836" s="87" t="b">
        <f>IF(AND(Table1[[#This Row],[INVENTROY SIZING]]&lt;0,Table1[[#This Row],[Lead Time (days)]]&lt;30),TRUE,FALSE)</f>
        <v>0</v>
      </c>
      <c r="V1836" s="28">
        <v>0.8</v>
      </c>
      <c r="W1836" s="28">
        <f>1.65+SQRT((30)*Table1[[#This Row],[Demand variability (COV)]])+(V1836*Table1[[#This Row],[APU
(units)]])^2</f>
        <v>419909.19964786986</v>
      </c>
      <c r="X1836" s="28">
        <f>(Table1[[#This Row],[INVENTORY IN UNITS ON HAND]]-W1836)*Table1[[#This Row],[Std. Price ($)]]</f>
        <v>-5772779.371172823</v>
      </c>
      <c r="Y1836" s="28">
        <v>0.42</v>
      </c>
      <c r="Z1836" s="28">
        <v>66</v>
      </c>
    </row>
    <row r="1837" spans="1:26" x14ac:dyDescent="0.15">
      <c r="A1837" s="31">
        <v>37199.400821726595</v>
      </c>
      <c r="B1837" s="32">
        <v>10.405307000000001</v>
      </c>
      <c r="C1837" s="32">
        <v>3658.6556756382483</v>
      </c>
      <c r="D1837" s="32">
        <f>C1837/Table1[[#This Row],[Std. Price ($)]]</f>
        <v>351.61439019898677</v>
      </c>
      <c r="E1837" s="28">
        <v>688</v>
      </c>
      <c r="F1837" s="28">
        <f>Table1[[#This Row],[APU
(units)]]*(1+Table1[[#This Row],[APU Trend]])^0</f>
        <v>688</v>
      </c>
      <c r="G1837" s="28">
        <f>Table1[[#This Row],[APU
(units)]]*(1+Table1[[#This Row],[APU Trend]])^1</f>
        <v>1032</v>
      </c>
      <c r="H1837" s="28">
        <f>Table1[[#This Row],[APU
(units)]]*(1+Table1[[#This Row],[APU Trend]])^2</f>
        <v>1548</v>
      </c>
      <c r="I1837" s="55">
        <f>Table1[[#This Row],[APU
(units)]]*(1+Table1[[#This Row],[APU Trend]])^3</f>
        <v>2322</v>
      </c>
      <c r="J1837" s="55">
        <f>Table1[[#This Row],[APU
(units)]]*(1+Table1[[#This Row],[APU Trend]])^4</f>
        <v>3483</v>
      </c>
      <c r="K1837" s="55">
        <f>Table1[[#This Row],[APU
(units)]]*(1+Table1[[#This Row],[APU Trend]])^5</f>
        <v>5224.5</v>
      </c>
      <c r="L1837" s="55">
        <f>Table1[[#This Row],[APU
(units)]]*(1+Table1[[#This Row],[APU Trend]])^6</f>
        <v>7836.75</v>
      </c>
      <c r="M1837" s="55">
        <f>Table1[[#This Row],[APU
(units)]]*(1+Table1[[#This Row],[APU Trend]])^7</f>
        <v>11755.125</v>
      </c>
      <c r="N1837" s="55">
        <f>Table1[[#This Row],[APU
(units)]]*(1+Table1[[#This Row],[APU Trend]])^8</f>
        <v>17632.6875</v>
      </c>
      <c r="O1837" s="55">
        <f>Table1[[#This Row],[APU
(units)]]*(1+Table1[[#This Row],[APU Trend]])^9</f>
        <v>26449.03125</v>
      </c>
      <c r="P1837" s="55">
        <f>Table1[[#This Row],[APU
(units)]]*(1+Table1[[#This Row],[APU Trend]])^10</f>
        <v>39673.546875</v>
      </c>
      <c r="Q1837" s="55">
        <f>Table1[[#This Row],[APU
(units)]]*(1+Table1[[#This Row],[APU Trend]])^11</f>
        <v>59510.3203125</v>
      </c>
      <c r="R1837" s="55">
        <f>SUM(Table1[[#This Row],[Oct]:[September]])</f>
        <v>177154.9609375</v>
      </c>
      <c r="S1837" s="55">
        <f>Table1[[#This Row],[On-Hand Stock ($)]]*Table1[[#This Row],[APU Trend]]</f>
        <v>1829.3278378191242</v>
      </c>
      <c r="T1837" s="87">
        <v>0.5</v>
      </c>
      <c r="U1837" s="87" t="b">
        <f>IF(AND(Table1[[#This Row],[INVENTROY SIZING]]&lt;0,Table1[[#This Row],[Lead Time (days)]]&lt;30),TRUE,FALSE)</f>
        <v>0</v>
      </c>
      <c r="V1837" s="28">
        <v>0.82</v>
      </c>
      <c r="W1837" s="28">
        <f>1.65+SQRT((30)*Table1[[#This Row],[Demand variability (COV)]])+(V1837*Table1[[#This Row],[APU
(units)]])^2</f>
        <v>318282.77079230367</v>
      </c>
      <c r="X1837" s="28">
        <f>(Table1[[#This Row],[INVENTORY IN UNITS ON HAND]]-W1837)*Table1[[#This Row],[Std. Price ($)]]</f>
        <v>-3308171.2872289144</v>
      </c>
      <c r="Y1837" s="28">
        <v>0.71</v>
      </c>
      <c r="Z1837" s="28">
        <v>16</v>
      </c>
    </row>
    <row r="1838" spans="1:26" x14ac:dyDescent="0.15">
      <c r="A1838" s="31">
        <v>95171.927227001521</v>
      </c>
      <c r="B1838" s="32">
        <v>86.165255000000002</v>
      </c>
      <c r="C1838" s="32">
        <v>65348.643361974333</v>
      </c>
      <c r="D1838" s="32">
        <f>C1838/Table1[[#This Row],[Std. Price ($)]]</f>
        <v>758.41060717541347</v>
      </c>
      <c r="E1838" s="28">
        <v>236</v>
      </c>
      <c r="F1838" s="28">
        <f>Table1[[#This Row],[APU
(units)]]*(1+Table1[[#This Row],[APU Trend]])^0</f>
        <v>236</v>
      </c>
      <c r="G1838" s="28">
        <f>Table1[[#This Row],[APU
(units)]]*(1+Table1[[#This Row],[APU Trend]])^1</f>
        <v>94.4</v>
      </c>
      <c r="H1838" s="28">
        <f>Table1[[#This Row],[APU
(units)]]*(1+Table1[[#This Row],[APU Trend]])^2</f>
        <v>37.760000000000005</v>
      </c>
      <c r="I1838" s="55">
        <f>Table1[[#This Row],[APU
(units)]]*(1+Table1[[#This Row],[APU Trend]])^3</f>
        <v>15.104000000000003</v>
      </c>
      <c r="J1838" s="55">
        <f>Table1[[#This Row],[APU
(units)]]*(1+Table1[[#This Row],[APU Trend]])^4</f>
        <v>6.0416000000000025</v>
      </c>
      <c r="K1838" s="55">
        <f>Table1[[#This Row],[APU
(units)]]*(1+Table1[[#This Row],[APU Trend]])^5</f>
        <v>2.4166400000000015</v>
      </c>
      <c r="L1838" s="55">
        <f>Table1[[#This Row],[APU
(units)]]*(1+Table1[[#This Row],[APU Trend]])^6</f>
        <v>0.96665600000000063</v>
      </c>
      <c r="M1838" s="55">
        <f>Table1[[#This Row],[APU
(units)]]*(1+Table1[[#This Row],[APU Trend]])^7</f>
        <v>0.38666240000000029</v>
      </c>
      <c r="N1838" s="55">
        <f>Table1[[#This Row],[APU
(units)]]*(1+Table1[[#This Row],[APU Trend]])^8</f>
        <v>0.15466496000000013</v>
      </c>
      <c r="O1838" s="55">
        <f>Table1[[#This Row],[APU
(units)]]*(1+Table1[[#This Row],[APU Trend]])^9</f>
        <v>6.1865984000000054E-2</v>
      </c>
      <c r="P1838" s="55">
        <f>Table1[[#This Row],[APU
(units)]]*(1+Table1[[#This Row],[APU Trend]])^10</f>
        <v>2.4746393600000027E-2</v>
      </c>
      <c r="Q1838" s="55">
        <f>Table1[[#This Row],[APU
(units)]]*(1+Table1[[#This Row],[APU Trend]])^11</f>
        <v>9.8985574400000109E-3</v>
      </c>
      <c r="R1838" s="55">
        <f>SUM(Table1[[#This Row],[Oct]:[September]])</f>
        <v>393.32673429504001</v>
      </c>
      <c r="S1838" s="55">
        <f>Table1[[#This Row],[On-Hand Stock ($)]]*Table1[[#This Row],[APU Trend]]</f>
        <v>-39209.186017184598</v>
      </c>
      <c r="T1838" s="87">
        <v>-0.6</v>
      </c>
      <c r="U1838" s="87" t="b">
        <f>IF(AND(Table1[[#This Row],[INVENTROY SIZING]]&lt;0,Table1[[#This Row],[Lead Time (days)]]&lt;30),TRUE,FALSE)</f>
        <v>0</v>
      </c>
      <c r="V1838" s="28">
        <v>0.7</v>
      </c>
      <c r="W1838" s="28">
        <f>1.65+SQRT((30)*Table1[[#This Row],[Demand variability (COV)]])+(V1838*Table1[[#This Row],[APU
(units)]])^2</f>
        <v>27300.179993324426</v>
      </c>
      <c r="X1838" s="28">
        <f>(Table1[[#This Row],[INVENTORY IN UNITS ON HAND]]-W1838)*Table1[[#This Row],[Std. Price ($)]]</f>
        <v>-2286978.3273087232</v>
      </c>
      <c r="Y1838" s="28">
        <v>1.87</v>
      </c>
      <c r="Z1838" s="28">
        <v>44</v>
      </c>
    </row>
    <row r="1839" spans="1:26" x14ac:dyDescent="0.15">
      <c r="A1839" s="31">
        <v>89009.132687698671</v>
      </c>
      <c r="B1839" s="32">
        <v>244.44686200000004</v>
      </c>
      <c r="C1839" s="32">
        <v>399711.79538235167</v>
      </c>
      <c r="D1839" s="32">
        <f>C1839/Table1[[#This Row],[Std. Price ($)]]</f>
        <v>1635.1684456573291</v>
      </c>
      <c r="E1839" s="28">
        <v>866</v>
      </c>
      <c r="F1839" s="28">
        <f>Table1[[#This Row],[APU
(units)]]*(1+Table1[[#This Row],[APU Trend]])^0</f>
        <v>866</v>
      </c>
      <c r="G1839" s="28">
        <f>Table1[[#This Row],[APU
(units)]]*(1+Table1[[#This Row],[APU Trend]])^1</f>
        <v>2165</v>
      </c>
      <c r="H1839" s="28">
        <f>Table1[[#This Row],[APU
(units)]]*(1+Table1[[#This Row],[APU Trend]])^2</f>
        <v>5412.5</v>
      </c>
      <c r="I1839" s="55">
        <f>Table1[[#This Row],[APU
(units)]]*(1+Table1[[#This Row],[APU Trend]])^3</f>
        <v>13531.25</v>
      </c>
      <c r="J1839" s="55">
        <f>Table1[[#This Row],[APU
(units)]]*(1+Table1[[#This Row],[APU Trend]])^4</f>
        <v>33828.125</v>
      </c>
      <c r="K1839" s="55">
        <f>Table1[[#This Row],[APU
(units)]]*(1+Table1[[#This Row],[APU Trend]])^5</f>
        <v>84570.3125</v>
      </c>
      <c r="L1839" s="55">
        <f>Table1[[#This Row],[APU
(units)]]*(1+Table1[[#This Row],[APU Trend]])^6</f>
        <v>211425.78125</v>
      </c>
      <c r="M1839" s="55">
        <f>Table1[[#This Row],[APU
(units)]]*(1+Table1[[#This Row],[APU Trend]])^7</f>
        <v>528564.453125</v>
      </c>
      <c r="N1839" s="55">
        <f>Table1[[#This Row],[APU
(units)]]*(1+Table1[[#This Row],[APU Trend]])^8</f>
        <v>1321411.1328125</v>
      </c>
      <c r="O1839" s="55">
        <f>Table1[[#This Row],[APU
(units)]]*(1+Table1[[#This Row],[APU Trend]])^9</f>
        <v>3303527.83203125</v>
      </c>
      <c r="P1839" s="55">
        <f>Table1[[#This Row],[APU
(units)]]*(1+Table1[[#This Row],[APU Trend]])^10</f>
        <v>8258819.580078125</v>
      </c>
      <c r="Q1839" s="55">
        <f>Table1[[#This Row],[APU
(units)]]*(1+Table1[[#This Row],[APU Trend]])^11</f>
        <v>20647048.950195312</v>
      </c>
      <c r="R1839" s="55">
        <f>SUM(Table1[[#This Row],[Oct]:[September]])</f>
        <v>34411170.916992188</v>
      </c>
      <c r="S1839" s="55">
        <f>Table1[[#This Row],[On-Hand Stock ($)]]*Table1[[#This Row],[APU Trend]]</f>
        <v>599567.69307352754</v>
      </c>
      <c r="T1839" s="87">
        <v>1.5</v>
      </c>
      <c r="U1839" s="87" t="b">
        <f>IF(AND(Table1[[#This Row],[INVENTROY SIZING]]&lt;0,Table1[[#This Row],[Lead Time (days)]]&lt;30),TRUE,FALSE)</f>
        <v>0</v>
      </c>
      <c r="V1839" s="28">
        <v>0.8</v>
      </c>
      <c r="W1839" s="28">
        <f>1.65+SQRT((30)*Table1[[#This Row],[Demand variability (COV)]])+(V1839*Table1[[#This Row],[APU
(units)]])^2</f>
        <v>479977.62521462573</v>
      </c>
      <c r="X1839" s="28">
        <f>(Table1[[#This Row],[INVENTORY IN UNITS ON HAND]]-W1839)*Table1[[#This Row],[Std. Price ($)]]</f>
        <v>-116929312.518545</v>
      </c>
      <c r="Y1839" s="28">
        <v>0.56999999999999995</v>
      </c>
      <c r="Z1839" s="28">
        <v>81</v>
      </c>
    </row>
    <row r="1840" spans="1:26" x14ac:dyDescent="0.15">
      <c r="A1840" s="31">
        <v>18053.505109755617</v>
      </c>
      <c r="B1840" s="32">
        <v>7.5590460000000004</v>
      </c>
      <c r="C1840" s="32">
        <v>10286.200321817421</v>
      </c>
      <c r="D1840" s="32">
        <f>C1840/Table1[[#This Row],[Std. Price ($)]]</f>
        <v>1360.7802256815769</v>
      </c>
      <c r="E1840" s="28">
        <v>494</v>
      </c>
      <c r="F1840" s="28">
        <f>Table1[[#This Row],[APU
(units)]]*(1+Table1[[#This Row],[APU Trend]])^0</f>
        <v>494</v>
      </c>
      <c r="G1840" s="28">
        <f>Table1[[#This Row],[APU
(units)]]*(1+Table1[[#This Row],[APU Trend]])^1</f>
        <v>197.60000000000002</v>
      </c>
      <c r="H1840" s="28">
        <f>Table1[[#This Row],[APU
(units)]]*(1+Table1[[#This Row],[APU Trend]])^2</f>
        <v>79.04000000000002</v>
      </c>
      <c r="I1840" s="55">
        <f>Table1[[#This Row],[APU
(units)]]*(1+Table1[[#This Row],[APU Trend]])^3</f>
        <v>31.616000000000007</v>
      </c>
      <c r="J1840" s="55">
        <f>Table1[[#This Row],[APU
(units)]]*(1+Table1[[#This Row],[APU Trend]])^4</f>
        <v>12.646400000000005</v>
      </c>
      <c r="K1840" s="55">
        <f>Table1[[#This Row],[APU
(units)]]*(1+Table1[[#This Row],[APU Trend]])^5</f>
        <v>5.0585600000000026</v>
      </c>
      <c r="L1840" s="55">
        <f>Table1[[#This Row],[APU
(units)]]*(1+Table1[[#This Row],[APU Trend]])^6</f>
        <v>2.0234240000000012</v>
      </c>
      <c r="M1840" s="55">
        <f>Table1[[#This Row],[APU
(units)]]*(1+Table1[[#This Row],[APU Trend]])^7</f>
        <v>0.80936960000000058</v>
      </c>
      <c r="N1840" s="55">
        <f>Table1[[#This Row],[APU
(units)]]*(1+Table1[[#This Row],[APU Trend]])^8</f>
        <v>0.32374784000000029</v>
      </c>
      <c r="O1840" s="55">
        <f>Table1[[#This Row],[APU
(units)]]*(1+Table1[[#This Row],[APU Trend]])^9</f>
        <v>0.12949913600000013</v>
      </c>
      <c r="P1840" s="55">
        <f>Table1[[#This Row],[APU
(units)]]*(1+Table1[[#This Row],[APU Trend]])^10</f>
        <v>5.1799654400000054E-2</v>
      </c>
      <c r="Q1840" s="55">
        <f>Table1[[#This Row],[APU
(units)]]*(1+Table1[[#This Row],[APU Trend]])^11</f>
        <v>2.0719861760000024E-2</v>
      </c>
      <c r="R1840" s="55">
        <f>SUM(Table1[[#This Row],[Oct]:[September]])</f>
        <v>823.31952009216013</v>
      </c>
      <c r="S1840" s="55">
        <f>Table1[[#This Row],[On-Hand Stock ($)]]*Table1[[#This Row],[APU Trend]]</f>
        <v>-6171.720193090453</v>
      </c>
      <c r="T1840" s="87">
        <v>-0.6</v>
      </c>
      <c r="U1840" s="87" t="b">
        <f>IF(AND(Table1[[#This Row],[INVENTROY SIZING]]&lt;0,Table1[[#This Row],[Lead Time (days)]]&lt;30),TRUE,FALSE)</f>
        <v>0</v>
      </c>
      <c r="V1840" s="28">
        <v>1</v>
      </c>
      <c r="W1840" s="28">
        <f>1.65+SQRT((30)*Table1[[#This Row],[Demand variability (COV)]])+(V1840*Table1[[#This Row],[APU
(units)]])^2</f>
        <v>244042.988539126</v>
      </c>
      <c r="X1840" s="28">
        <f>(Table1[[#This Row],[INVENTORY IN UNITS ON HAND]]-W1840)*Table1[[#This Row],[Std. Price ($)]]</f>
        <v>-1834445.9760229089</v>
      </c>
      <c r="Y1840" s="28">
        <v>0.95</v>
      </c>
      <c r="Z1840" s="28">
        <v>66</v>
      </c>
    </row>
    <row r="1841" spans="1:26" x14ac:dyDescent="0.15">
      <c r="A1841" s="31">
        <v>88086.299476952918</v>
      </c>
      <c r="B1841" s="32">
        <v>13.702260000000001</v>
      </c>
      <c r="C1841" s="32">
        <v>16455.939756399002</v>
      </c>
      <c r="D1841" s="32">
        <f>C1841/Table1[[#This Row],[Std. Price ($)]]</f>
        <v>1200.965370413275</v>
      </c>
      <c r="E1841" s="28">
        <v>486</v>
      </c>
      <c r="F1841" s="28">
        <f>Table1[[#This Row],[APU
(units)]]*(1+Table1[[#This Row],[APU Trend]])^0</f>
        <v>486</v>
      </c>
      <c r="G1841" s="28">
        <f>Table1[[#This Row],[APU
(units)]]*(1+Table1[[#This Row],[APU Trend]])^1</f>
        <v>729</v>
      </c>
      <c r="H1841" s="28">
        <f>Table1[[#This Row],[APU
(units)]]*(1+Table1[[#This Row],[APU Trend]])^2</f>
        <v>1093.5</v>
      </c>
      <c r="I1841" s="55">
        <f>Table1[[#This Row],[APU
(units)]]*(1+Table1[[#This Row],[APU Trend]])^3</f>
        <v>1640.25</v>
      </c>
      <c r="J1841" s="55">
        <f>Table1[[#This Row],[APU
(units)]]*(1+Table1[[#This Row],[APU Trend]])^4</f>
        <v>2460.375</v>
      </c>
      <c r="K1841" s="55">
        <f>Table1[[#This Row],[APU
(units)]]*(1+Table1[[#This Row],[APU Trend]])^5</f>
        <v>3690.5625</v>
      </c>
      <c r="L1841" s="55">
        <f>Table1[[#This Row],[APU
(units)]]*(1+Table1[[#This Row],[APU Trend]])^6</f>
        <v>5535.84375</v>
      </c>
      <c r="M1841" s="55">
        <f>Table1[[#This Row],[APU
(units)]]*(1+Table1[[#This Row],[APU Trend]])^7</f>
        <v>8303.765625</v>
      </c>
      <c r="N1841" s="55">
        <f>Table1[[#This Row],[APU
(units)]]*(1+Table1[[#This Row],[APU Trend]])^8</f>
        <v>12455.6484375</v>
      </c>
      <c r="O1841" s="55">
        <f>Table1[[#This Row],[APU
(units)]]*(1+Table1[[#This Row],[APU Trend]])^9</f>
        <v>18683.47265625</v>
      </c>
      <c r="P1841" s="55">
        <f>Table1[[#This Row],[APU
(units)]]*(1+Table1[[#This Row],[APU Trend]])^10</f>
        <v>28025.208984375</v>
      </c>
      <c r="Q1841" s="55">
        <f>Table1[[#This Row],[APU
(units)]]*(1+Table1[[#This Row],[APU Trend]])^11</f>
        <v>42037.8134765625</v>
      </c>
      <c r="R1841" s="55">
        <f>SUM(Table1[[#This Row],[Oct]:[September]])</f>
        <v>125141.4404296875</v>
      </c>
      <c r="S1841" s="55">
        <f>Table1[[#This Row],[On-Hand Stock ($)]]*Table1[[#This Row],[APU Trend]]</f>
        <v>8227.9698781995012</v>
      </c>
      <c r="T1841" s="87">
        <v>0.5</v>
      </c>
      <c r="U1841" s="87" t="b">
        <f>IF(AND(Table1[[#This Row],[INVENTROY SIZING]]&lt;0,Table1[[#This Row],[Lead Time (days)]]&lt;30),TRUE,FALSE)</f>
        <v>0</v>
      </c>
      <c r="V1841" s="28">
        <v>1</v>
      </c>
      <c r="W1841" s="28">
        <f>1.65+SQRT((30)*Table1[[#This Row],[Demand variability (COV)]])+(V1841*Table1[[#This Row],[APU
(units)]])^2</f>
        <v>236202.39341649026</v>
      </c>
      <c r="X1841" s="28">
        <f>(Table1[[#This Row],[INVENTORY IN UNITS ON HAND]]-W1841)*Table1[[#This Row],[Std. Price ($)]]</f>
        <v>-3220050.667458639</v>
      </c>
      <c r="Y1841" s="28">
        <v>0.75</v>
      </c>
      <c r="Z1841" s="28">
        <v>78</v>
      </c>
    </row>
    <row r="1842" spans="1:26" x14ac:dyDescent="0.15">
      <c r="A1842" s="31">
        <v>1199.5616033939173</v>
      </c>
      <c r="B1842" s="32">
        <v>11.013255000000001</v>
      </c>
      <c r="C1842" s="32">
        <v>2827.142273162699</v>
      </c>
      <c r="D1842" s="32">
        <f>C1842/Table1[[#This Row],[Std. Price ($)]]</f>
        <v>256.70360607855702</v>
      </c>
      <c r="E1842" s="28">
        <v>446</v>
      </c>
      <c r="F1842" s="28">
        <f>Table1[[#This Row],[APU
(units)]]*(1+Table1[[#This Row],[APU Trend]])^0</f>
        <v>446</v>
      </c>
      <c r="G1842" s="28">
        <f>Table1[[#This Row],[APU
(units)]]*(1+Table1[[#This Row],[APU Trend]])^1</f>
        <v>356.8</v>
      </c>
      <c r="H1842" s="28">
        <f>Table1[[#This Row],[APU
(units)]]*(1+Table1[[#This Row],[APU Trend]])^2</f>
        <v>285.44000000000005</v>
      </c>
      <c r="I1842" s="55">
        <f>Table1[[#This Row],[APU
(units)]]*(1+Table1[[#This Row],[APU Trend]])^3</f>
        <v>228.35200000000006</v>
      </c>
      <c r="J1842" s="55">
        <f>Table1[[#This Row],[APU
(units)]]*(1+Table1[[#This Row],[APU Trend]])^4</f>
        <v>182.68160000000009</v>
      </c>
      <c r="K1842" s="55">
        <f>Table1[[#This Row],[APU
(units)]]*(1+Table1[[#This Row],[APU Trend]])^5</f>
        <v>146.1452800000001</v>
      </c>
      <c r="L1842" s="55">
        <f>Table1[[#This Row],[APU
(units)]]*(1+Table1[[#This Row],[APU Trend]])^6</f>
        <v>116.91622400000007</v>
      </c>
      <c r="M1842" s="55">
        <f>Table1[[#This Row],[APU
(units)]]*(1+Table1[[#This Row],[APU Trend]])^7</f>
        <v>93.532979200000071</v>
      </c>
      <c r="N1842" s="55">
        <f>Table1[[#This Row],[APU
(units)]]*(1+Table1[[#This Row],[APU Trend]])^8</f>
        <v>74.826383360000065</v>
      </c>
      <c r="O1842" s="55">
        <f>Table1[[#This Row],[APU
(units)]]*(1+Table1[[#This Row],[APU Trend]])^9</f>
        <v>59.861106688000056</v>
      </c>
      <c r="P1842" s="55">
        <f>Table1[[#This Row],[APU
(units)]]*(1+Table1[[#This Row],[APU Trend]])^10</f>
        <v>47.888885350400052</v>
      </c>
      <c r="Q1842" s="55">
        <f>Table1[[#This Row],[APU
(units)]]*(1+Table1[[#This Row],[APU Trend]])^11</f>
        <v>38.311108280320042</v>
      </c>
      <c r="R1842" s="55">
        <f>SUM(Table1[[#This Row],[Oct]:[September]])</f>
        <v>2076.7555668787209</v>
      </c>
      <c r="S1842" s="55">
        <f>Table1[[#This Row],[On-Hand Stock ($)]]*Table1[[#This Row],[APU Trend]]</f>
        <v>-565.4284546325398</v>
      </c>
      <c r="T1842" s="87">
        <v>-0.2</v>
      </c>
      <c r="U1842" s="87" t="b">
        <f>IF(AND(Table1[[#This Row],[INVENTROY SIZING]]&lt;0,Table1[[#This Row],[Lead Time (days)]]&lt;30),TRUE,FALSE)</f>
        <v>1</v>
      </c>
      <c r="V1842" s="28">
        <v>1</v>
      </c>
      <c r="W1842" s="28">
        <f>1.65+SQRT((30)*Table1[[#This Row],[Demand variability (COV)]])+(V1842*Table1[[#This Row],[APU
(units)]])^2</f>
        <v>198923.8225197448</v>
      </c>
      <c r="X1842" s="28">
        <f>(Table1[[#This Row],[INVENTORY IN UNITS ON HAND]]-W1842)*Table1[[#This Row],[Std. Price ($)]]</f>
        <v>-2187971.6407115296</v>
      </c>
      <c r="Y1842" s="28">
        <v>1.27</v>
      </c>
      <c r="Z1842" s="28">
        <v>11</v>
      </c>
    </row>
    <row r="1843" spans="1:26" x14ac:dyDescent="0.15">
      <c r="A1843" s="31">
        <v>92167.074791645326</v>
      </c>
      <c r="B1843" s="32">
        <v>19.080281000000003</v>
      </c>
      <c r="C1843" s="32">
        <v>10258.845512580718</v>
      </c>
      <c r="D1843" s="32">
        <f>C1843/Table1[[#This Row],[Std. Price ($)]]</f>
        <v>537.66742285298187</v>
      </c>
      <c r="E1843" s="28">
        <v>744</v>
      </c>
      <c r="F1843" s="28">
        <f>Table1[[#This Row],[APU
(units)]]*(1+Table1[[#This Row],[APU Trend]])^0</f>
        <v>744</v>
      </c>
      <c r="G1843" s="28">
        <f>Table1[[#This Row],[APU
(units)]]*(1+Table1[[#This Row],[APU Trend]])^1</f>
        <v>1116</v>
      </c>
      <c r="H1843" s="28">
        <f>Table1[[#This Row],[APU
(units)]]*(1+Table1[[#This Row],[APU Trend]])^2</f>
        <v>1674</v>
      </c>
      <c r="I1843" s="55">
        <f>Table1[[#This Row],[APU
(units)]]*(1+Table1[[#This Row],[APU Trend]])^3</f>
        <v>2511</v>
      </c>
      <c r="J1843" s="55">
        <f>Table1[[#This Row],[APU
(units)]]*(1+Table1[[#This Row],[APU Trend]])^4</f>
        <v>3766.5</v>
      </c>
      <c r="K1843" s="55">
        <f>Table1[[#This Row],[APU
(units)]]*(1+Table1[[#This Row],[APU Trend]])^5</f>
        <v>5649.75</v>
      </c>
      <c r="L1843" s="55">
        <f>Table1[[#This Row],[APU
(units)]]*(1+Table1[[#This Row],[APU Trend]])^6</f>
        <v>8474.625</v>
      </c>
      <c r="M1843" s="55">
        <f>Table1[[#This Row],[APU
(units)]]*(1+Table1[[#This Row],[APU Trend]])^7</f>
        <v>12711.9375</v>
      </c>
      <c r="N1843" s="55">
        <f>Table1[[#This Row],[APU
(units)]]*(1+Table1[[#This Row],[APU Trend]])^8</f>
        <v>19067.90625</v>
      </c>
      <c r="O1843" s="55">
        <f>Table1[[#This Row],[APU
(units)]]*(1+Table1[[#This Row],[APU Trend]])^9</f>
        <v>28601.859375</v>
      </c>
      <c r="P1843" s="55">
        <f>Table1[[#This Row],[APU
(units)]]*(1+Table1[[#This Row],[APU Trend]])^10</f>
        <v>42902.7890625</v>
      </c>
      <c r="Q1843" s="55">
        <f>Table1[[#This Row],[APU
(units)]]*(1+Table1[[#This Row],[APU Trend]])^11</f>
        <v>64354.18359375</v>
      </c>
      <c r="R1843" s="55">
        <f>SUM(Table1[[#This Row],[Oct]:[September]])</f>
        <v>191574.55078125</v>
      </c>
      <c r="S1843" s="55">
        <f>Table1[[#This Row],[On-Hand Stock ($)]]*Table1[[#This Row],[APU Trend]]</f>
        <v>5129.4227562903588</v>
      </c>
      <c r="T1843" s="87">
        <v>0.5</v>
      </c>
      <c r="U1843" s="87" t="b">
        <f>IF(AND(Table1[[#This Row],[INVENTROY SIZING]]&lt;0,Table1[[#This Row],[Lead Time (days)]]&lt;30),TRUE,FALSE)</f>
        <v>0</v>
      </c>
      <c r="V1843" s="28">
        <v>0.85</v>
      </c>
      <c r="W1843" s="28">
        <f>1.65+SQRT((30)*Table1[[#This Row],[Demand variability (COV)]])+(V1843*Table1[[#This Row],[APU
(units)]])^2</f>
        <v>399936.15341649018</v>
      </c>
      <c r="X1843" s="28">
        <f>(Table1[[#This Row],[INVENTORY IN UNITS ON HAND]]-W1843)*Table1[[#This Row],[Std. Price ($)]]</f>
        <v>-7620635.3437331626</v>
      </c>
      <c r="Y1843" s="28">
        <v>0.75</v>
      </c>
      <c r="Z1843" s="28">
        <v>23</v>
      </c>
    </row>
    <row r="1844" spans="1:26" x14ac:dyDescent="0.15">
      <c r="A1844" s="31">
        <v>73298.649887801337</v>
      </c>
      <c r="B1844" s="32">
        <v>9.1309460000000016</v>
      </c>
      <c r="C1844" s="32">
        <v>20299.618825182624</v>
      </c>
      <c r="D1844" s="32">
        <f>C1844/Table1[[#This Row],[Std. Price ($)]]</f>
        <v>2223.1671094301314</v>
      </c>
      <c r="E1844" s="28">
        <v>406</v>
      </c>
      <c r="F1844" s="28">
        <f>Table1[[#This Row],[APU
(units)]]*(1+Table1[[#This Row],[APU Trend]])^0</f>
        <v>406</v>
      </c>
      <c r="G1844" s="28">
        <f>Table1[[#This Row],[APU
(units)]]*(1+Table1[[#This Row],[APU Trend]])^1</f>
        <v>609</v>
      </c>
      <c r="H1844" s="28">
        <f>Table1[[#This Row],[APU
(units)]]*(1+Table1[[#This Row],[APU Trend]])^2</f>
        <v>913.5</v>
      </c>
      <c r="I1844" s="55">
        <f>Table1[[#This Row],[APU
(units)]]*(1+Table1[[#This Row],[APU Trend]])^3</f>
        <v>1370.25</v>
      </c>
      <c r="J1844" s="55">
        <f>Table1[[#This Row],[APU
(units)]]*(1+Table1[[#This Row],[APU Trend]])^4</f>
        <v>2055.375</v>
      </c>
      <c r="K1844" s="55">
        <f>Table1[[#This Row],[APU
(units)]]*(1+Table1[[#This Row],[APU Trend]])^5</f>
        <v>3083.0625</v>
      </c>
      <c r="L1844" s="55">
        <f>Table1[[#This Row],[APU
(units)]]*(1+Table1[[#This Row],[APU Trend]])^6</f>
        <v>4624.59375</v>
      </c>
      <c r="M1844" s="55">
        <f>Table1[[#This Row],[APU
(units)]]*(1+Table1[[#This Row],[APU Trend]])^7</f>
        <v>6936.890625</v>
      </c>
      <c r="N1844" s="55">
        <f>Table1[[#This Row],[APU
(units)]]*(1+Table1[[#This Row],[APU Trend]])^8</f>
        <v>10405.3359375</v>
      </c>
      <c r="O1844" s="55">
        <f>Table1[[#This Row],[APU
(units)]]*(1+Table1[[#This Row],[APU Trend]])^9</f>
        <v>15608.00390625</v>
      </c>
      <c r="P1844" s="55">
        <f>Table1[[#This Row],[APU
(units)]]*(1+Table1[[#This Row],[APU Trend]])^10</f>
        <v>23412.005859375</v>
      </c>
      <c r="Q1844" s="55">
        <f>Table1[[#This Row],[APU
(units)]]*(1+Table1[[#This Row],[APU Trend]])^11</f>
        <v>35118.0087890625</v>
      </c>
      <c r="R1844" s="55">
        <f>SUM(Table1[[#This Row],[Oct]:[September]])</f>
        <v>104542.0263671875</v>
      </c>
      <c r="S1844" s="55">
        <f>Table1[[#This Row],[On-Hand Stock ($)]]*Table1[[#This Row],[APU Trend]]</f>
        <v>10149.809412591312</v>
      </c>
      <c r="T1844" s="87">
        <v>0.5</v>
      </c>
      <c r="U1844" s="87" t="b">
        <f>IF(AND(Table1[[#This Row],[INVENTROY SIZING]]&lt;0,Table1[[#This Row],[Lead Time (days)]]&lt;30),TRUE,FALSE)</f>
        <v>0</v>
      </c>
      <c r="V1844" s="28">
        <v>1</v>
      </c>
      <c r="W1844" s="28">
        <f>1.65+SQRT((30)*Table1[[#This Row],[Demand variability (COV)]])+(V1844*Table1[[#This Row],[APU
(units)]])^2</f>
        <v>164845.49219357068</v>
      </c>
      <c r="X1844" s="28">
        <f>(Table1[[#This Row],[INVENTORY IN UNITS ON HAND]]-W1844)*Table1[[#This Row],[Std. Price ($)]]</f>
        <v>-1484895.668737733</v>
      </c>
      <c r="Y1844" s="28">
        <v>2.0499999999999998</v>
      </c>
      <c r="Z1844" s="28">
        <v>66</v>
      </c>
    </row>
    <row r="1845" spans="1:26" x14ac:dyDescent="0.15">
      <c r="A1845" s="31">
        <v>85781.62452044191</v>
      </c>
      <c r="B1845" s="32">
        <v>126.71084800000001</v>
      </c>
      <c r="C1845" s="32">
        <v>160101.65813039328</v>
      </c>
      <c r="D1845" s="32">
        <f>C1845/Table1[[#This Row],[Std. Price ($)]]</f>
        <v>1263.5197432377161</v>
      </c>
      <c r="E1845" s="28">
        <v>988</v>
      </c>
      <c r="F1845" s="28">
        <f>Table1[[#This Row],[APU
(units)]]*(1+Table1[[#This Row],[APU Trend]])^0</f>
        <v>988</v>
      </c>
      <c r="G1845" s="28">
        <f>Table1[[#This Row],[APU
(units)]]*(1+Table1[[#This Row],[APU Trend]])^1</f>
        <v>1778.4</v>
      </c>
      <c r="H1845" s="28">
        <f>Table1[[#This Row],[APU
(units)]]*(1+Table1[[#This Row],[APU Trend]])^2</f>
        <v>3201.1200000000003</v>
      </c>
      <c r="I1845" s="55">
        <f>Table1[[#This Row],[APU
(units)]]*(1+Table1[[#This Row],[APU Trend]])^3</f>
        <v>5762.0160000000005</v>
      </c>
      <c r="J1845" s="55">
        <f>Table1[[#This Row],[APU
(units)]]*(1+Table1[[#This Row],[APU Trend]])^4</f>
        <v>10371.628800000002</v>
      </c>
      <c r="K1845" s="55">
        <f>Table1[[#This Row],[APU
(units)]]*(1+Table1[[#This Row],[APU Trend]])^5</f>
        <v>18668.931840000005</v>
      </c>
      <c r="L1845" s="55">
        <f>Table1[[#This Row],[APU
(units)]]*(1+Table1[[#This Row],[APU Trend]])^6</f>
        <v>33604.077312000009</v>
      </c>
      <c r="M1845" s="55">
        <f>Table1[[#This Row],[APU
(units)]]*(1+Table1[[#This Row],[APU Trend]])^7</f>
        <v>60487.339161600015</v>
      </c>
      <c r="N1845" s="55">
        <f>Table1[[#This Row],[APU
(units)]]*(1+Table1[[#This Row],[APU Trend]])^8</f>
        <v>108877.21049088004</v>
      </c>
      <c r="O1845" s="55">
        <f>Table1[[#This Row],[APU
(units)]]*(1+Table1[[#This Row],[APU Trend]])^9</f>
        <v>195978.97888358409</v>
      </c>
      <c r="P1845" s="55">
        <f>Table1[[#This Row],[APU
(units)]]*(1+Table1[[#This Row],[APU Trend]])^10</f>
        <v>352762.16199045134</v>
      </c>
      <c r="Q1845" s="55">
        <f>Table1[[#This Row],[APU
(units)]]*(1+Table1[[#This Row],[APU Trend]])^11</f>
        <v>634971.89158281253</v>
      </c>
      <c r="R1845" s="55">
        <f>SUM(Table1[[#This Row],[Oct]:[September]])</f>
        <v>1427451.7560613281</v>
      </c>
      <c r="S1845" s="55">
        <f>Table1[[#This Row],[On-Hand Stock ($)]]*Table1[[#This Row],[APU Trend]]</f>
        <v>128081.32650431462</v>
      </c>
      <c r="T1845" s="87">
        <v>0.8</v>
      </c>
      <c r="U1845" s="87" t="b">
        <f>IF(AND(Table1[[#This Row],[INVENTROY SIZING]]&lt;0,Table1[[#This Row],[Lead Time (days)]]&lt;30),TRUE,FALSE)</f>
        <v>0</v>
      </c>
      <c r="V1845" s="28">
        <v>0.75</v>
      </c>
      <c r="W1845" s="28">
        <f>1.65+SQRT((30)*Table1[[#This Row],[Demand variability (COV)]])+(V1845*Table1[[#This Row],[APU
(units)]])^2</f>
        <v>549086.24165699922</v>
      </c>
      <c r="X1845" s="28">
        <f>(Table1[[#This Row],[INVENTORY IN UNITS ON HAND]]-W1845)*Table1[[#This Row],[Std. Price ($)]]</f>
        <v>-69415081.647360906</v>
      </c>
      <c r="Y1845" s="28">
        <v>0.43</v>
      </c>
      <c r="Z1845" s="28">
        <v>66</v>
      </c>
    </row>
    <row r="1846" spans="1:26" x14ac:dyDescent="0.15">
      <c r="A1846" s="31">
        <v>16739.764173342643</v>
      </c>
      <c r="B1846" s="32">
        <v>24.832422999999999</v>
      </c>
      <c r="C1846" s="32">
        <v>72221.021042887209</v>
      </c>
      <c r="D1846" s="32">
        <f>C1846/Table1[[#This Row],[Std. Price ($)]]</f>
        <v>2908.3356482324425</v>
      </c>
      <c r="E1846" s="28">
        <v>592</v>
      </c>
      <c r="F1846" s="28">
        <f>Table1[[#This Row],[APU
(units)]]*(1+Table1[[#This Row],[APU Trend]])^0</f>
        <v>592</v>
      </c>
      <c r="G1846" s="28">
        <f>Table1[[#This Row],[APU
(units)]]*(1+Table1[[#This Row],[APU Trend]])^1</f>
        <v>177.60000000000002</v>
      </c>
      <c r="H1846" s="28">
        <f>Table1[[#This Row],[APU
(units)]]*(1+Table1[[#This Row],[APU Trend]])^2</f>
        <v>53.280000000000015</v>
      </c>
      <c r="I1846" s="55">
        <f>Table1[[#This Row],[APU
(units)]]*(1+Table1[[#This Row],[APU Trend]])^3</f>
        <v>15.984000000000005</v>
      </c>
      <c r="J1846" s="55">
        <f>Table1[[#This Row],[APU
(units)]]*(1+Table1[[#This Row],[APU Trend]])^4</f>
        <v>4.795200000000003</v>
      </c>
      <c r="K1846" s="55">
        <f>Table1[[#This Row],[APU
(units)]]*(1+Table1[[#This Row],[APU Trend]])^5</f>
        <v>1.4385600000000009</v>
      </c>
      <c r="L1846" s="55">
        <f>Table1[[#This Row],[APU
(units)]]*(1+Table1[[#This Row],[APU Trend]])^6</f>
        <v>0.43156800000000034</v>
      </c>
      <c r="M1846" s="55">
        <f>Table1[[#This Row],[APU
(units)]]*(1+Table1[[#This Row],[APU Trend]])^7</f>
        <v>0.12947040000000012</v>
      </c>
      <c r="N1846" s="55">
        <f>Table1[[#This Row],[APU
(units)]]*(1+Table1[[#This Row],[APU Trend]])^8</f>
        <v>3.8841120000000041E-2</v>
      </c>
      <c r="O1846" s="55">
        <f>Table1[[#This Row],[APU
(units)]]*(1+Table1[[#This Row],[APU Trend]])^9</f>
        <v>1.1652336000000015E-2</v>
      </c>
      <c r="P1846" s="55">
        <f>Table1[[#This Row],[APU
(units)]]*(1+Table1[[#This Row],[APU Trend]])^10</f>
        <v>3.4957008000000046E-3</v>
      </c>
      <c r="Q1846" s="55">
        <f>Table1[[#This Row],[APU
(units)]]*(1+Table1[[#This Row],[APU Trend]])^11</f>
        <v>1.0487102400000016E-3</v>
      </c>
      <c r="R1846" s="55">
        <f>SUM(Table1[[#This Row],[Oct]:[September]])</f>
        <v>845.71383626704005</v>
      </c>
      <c r="S1846" s="55">
        <f>Table1[[#This Row],[On-Hand Stock ($)]]*Table1[[#This Row],[APU Trend]]</f>
        <v>-50554.714730021042</v>
      </c>
      <c r="T1846" s="87">
        <v>-0.7</v>
      </c>
      <c r="U1846" s="87" t="b">
        <f>IF(AND(Table1[[#This Row],[INVENTROY SIZING]]&lt;0,Table1[[#This Row],[Lead Time (days)]]&lt;30),TRUE,FALSE)</f>
        <v>0</v>
      </c>
      <c r="V1846" s="28">
        <v>1</v>
      </c>
      <c r="W1846" s="28">
        <f>1.65+SQRT((30)*Table1[[#This Row],[Demand variability (COV)]])+(V1846*Table1[[#This Row],[APU
(units)]])^2</f>
        <v>350471.12722557504</v>
      </c>
      <c r="X1846" s="28">
        <f>(Table1[[#This Row],[INVENTORY IN UNITS ON HAND]]-W1846)*Table1[[#This Row],[Std. Price ($)]]</f>
        <v>-8630826.2595094088</v>
      </c>
      <c r="Y1846" s="28">
        <v>1</v>
      </c>
      <c r="Z1846" s="28">
        <v>123</v>
      </c>
    </row>
    <row r="1847" spans="1:26" x14ac:dyDescent="0.15">
      <c r="A1847" s="31">
        <v>5589.6770628027452</v>
      </c>
      <c r="B1847" s="32">
        <v>28.924401000000003</v>
      </c>
      <c r="C1847" s="32">
        <v>42507.829597603704</v>
      </c>
      <c r="D1847" s="32">
        <f>C1847/Table1[[#This Row],[Std. Price ($)]]</f>
        <v>1469.6183197572077</v>
      </c>
      <c r="E1847" s="28">
        <v>680</v>
      </c>
      <c r="F1847" s="28">
        <f>Table1[[#This Row],[APU
(units)]]*(1+Table1[[#This Row],[APU Trend]])^0</f>
        <v>680</v>
      </c>
      <c r="G1847" s="28">
        <f>Table1[[#This Row],[APU
(units)]]*(1+Table1[[#This Row],[APU Trend]])^1</f>
        <v>612</v>
      </c>
      <c r="H1847" s="28">
        <f>Table1[[#This Row],[APU
(units)]]*(1+Table1[[#This Row],[APU Trend]])^2</f>
        <v>550.80000000000007</v>
      </c>
      <c r="I1847" s="55">
        <f>Table1[[#This Row],[APU
(units)]]*(1+Table1[[#This Row],[APU Trend]])^3</f>
        <v>495.72000000000008</v>
      </c>
      <c r="J1847" s="55">
        <f>Table1[[#This Row],[APU
(units)]]*(1+Table1[[#This Row],[APU Trend]])^4</f>
        <v>446.14800000000008</v>
      </c>
      <c r="K1847" s="55">
        <f>Table1[[#This Row],[APU
(units)]]*(1+Table1[[#This Row],[APU Trend]])^5</f>
        <v>401.53320000000014</v>
      </c>
      <c r="L1847" s="55">
        <f>Table1[[#This Row],[APU
(units)]]*(1+Table1[[#This Row],[APU Trend]])^6</f>
        <v>361.37988000000013</v>
      </c>
      <c r="M1847" s="55">
        <f>Table1[[#This Row],[APU
(units)]]*(1+Table1[[#This Row],[APU Trend]])^7</f>
        <v>325.24189200000012</v>
      </c>
      <c r="N1847" s="55">
        <f>Table1[[#This Row],[APU
(units)]]*(1+Table1[[#This Row],[APU Trend]])^8</f>
        <v>292.7177028000001</v>
      </c>
      <c r="O1847" s="55">
        <f>Table1[[#This Row],[APU
(units)]]*(1+Table1[[#This Row],[APU Trend]])^9</f>
        <v>263.4459325200001</v>
      </c>
      <c r="P1847" s="55">
        <f>Table1[[#This Row],[APU
(units)]]*(1+Table1[[#This Row],[APU Trend]])^10</f>
        <v>237.10133926800012</v>
      </c>
      <c r="Q1847" s="55">
        <f>Table1[[#This Row],[APU
(units)]]*(1+Table1[[#This Row],[APU Trend]])^11</f>
        <v>213.39120534120011</v>
      </c>
      <c r="R1847" s="55">
        <f>SUM(Table1[[#This Row],[Oct]:[September]])</f>
        <v>4879.4791519292012</v>
      </c>
      <c r="S1847" s="55">
        <f>Table1[[#This Row],[On-Hand Stock ($)]]*Table1[[#This Row],[APU Trend]]</f>
        <v>-4250.7829597603704</v>
      </c>
      <c r="T1847" s="87">
        <v>-0.1</v>
      </c>
      <c r="U1847" s="87" t="b">
        <f>IF(AND(Table1[[#This Row],[INVENTROY SIZING]]&lt;0,Table1[[#This Row],[Lead Time (days)]]&lt;30),TRUE,FALSE)</f>
        <v>0</v>
      </c>
      <c r="V1847" s="28">
        <v>0.75</v>
      </c>
      <c r="W1847" s="28">
        <f>1.65+SQRT((30)*Table1[[#This Row],[Demand variability (COV)]])+(V1847*Table1[[#This Row],[APU
(units)]])^2</f>
        <v>260106.09971909225</v>
      </c>
      <c r="X1847" s="28">
        <f>(Table1[[#This Row],[INVENTORY IN UNITS ON HAND]]-W1847)*Table1[[#This Row],[Std. Price ($)]]</f>
        <v>-7480905.3012234094</v>
      </c>
      <c r="Y1847" s="28">
        <v>0.66</v>
      </c>
      <c r="Z1847" s="28">
        <v>76</v>
      </c>
    </row>
    <row r="1848" spans="1:26" x14ac:dyDescent="0.15">
      <c r="A1848" s="31">
        <v>42672.927881115516</v>
      </c>
      <c r="B1848" s="32">
        <v>12.100550000000002</v>
      </c>
      <c r="C1848" s="32">
        <v>13503.691004778837</v>
      </c>
      <c r="D1848" s="32">
        <f>C1848/Table1[[#This Row],[Std. Price ($)]]</f>
        <v>1115.9567957472045</v>
      </c>
      <c r="E1848" s="28">
        <v>454</v>
      </c>
      <c r="F1848" s="28">
        <f>Table1[[#This Row],[APU
(units)]]*(1+Table1[[#This Row],[APU Trend]])^0</f>
        <v>454</v>
      </c>
      <c r="G1848" s="28">
        <f>Table1[[#This Row],[APU
(units)]]*(1+Table1[[#This Row],[APU Trend]])^1</f>
        <v>998.80000000000007</v>
      </c>
      <c r="H1848" s="28">
        <f>Table1[[#This Row],[APU
(units)]]*(1+Table1[[#This Row],[APU Trend]])^2</f>
        <v>2197.36</v>
      </c>
      <c r="I1848" s="55">
        <f>Table1[[#This Row],[APU
(units)]]*(1+Table1[[#This Row],[APU Trend]])^3</f>
        <v>4834.1920000000018</v>
      </c>
      <c r="J1848" s="55">
        <f>Table1[[#This Row],[APU
(units)]]*(1+Table1[[#This Row],[APU Trend]])^4</f>
        <v>10635.222400000002</v>
      </c>
      <c r="K1848" s="55">
        <f>Table1[[#This Row],[APU
(units)]]*(1+Table1[[#This Row],[APU Trend]])^5</f>
        <v>23397.489280000009</v>
      </c>
      <c r="L1848" s="55">
        <f>Table1[[#This Row],[APU
(units)]]*(1+Table1[[#This Row],[APU Trend]])^6</f>
        <v>51474.476416000027</v>
      </c>
      <c r="M1848" s="55">
        <f>Table1[[#This Row],[APU
(units)]]*(1+Table1[[#This Row],[APU Trend]])^7</f>
        <v>113243.84811520007</v>
      </c>
      <c r="N1848" s="55">
        <f>Table1[[#This Row],[APU
(units)]]*(1+Table1[[#This Row],[APU Trend]])^8</f>
        <v>249136.46585344014</v>
      </c>
      <c r="O1848" s="55">
        <f>Table1[[#This Row],[APU
(units)]]*(1+Table1[[#This Row],[APU Trend]])^9</f>
        <v>548100.22487756831</v>
      </c>
      <c r="P1848" s="55">
        <f>Table1[[#This Row],[APU
(units)]]*(1+Table1[[#This Row],[APU Trend]])^10</f>
        <v>1205820.4947306504</v>
      </c>
      <c r="Q1848" s="55">
        <f>Table1[[#This Row],[APU
(units)]]*(1+Table1[[#This Row],[APU Trend]])^11</f>
        <v>2652805.0884074313</v>
      </c>
      <c r="R1848" s="55">
        <f>SUM(Table1[[#This Row],[Oct]:[September]])</f>
        <v>4863097.6620802898</v>
      </c>
      <c r="S1848" s="55">
        <f>Table1[[#This Row],[On-Hand Stock ($)]]*Table1[[#This Row],[APU Trend]]</f>
        <v>16204.429205734603</v>
      </c>
      <c r="T1848" s="87">
        <v>1.2</v>
      </c>
      <c r="U1848" s="87" t="b">
        <f>IF(AND(Table1[[#This Row],[INVENTROY SIZING]]&lt;0,Table1[[#This Row],[Lead Time (days)]]&lt;30),TRUE,FALSE)</f>
        <v>0</v>
      </c>
      <c r="V1848" s="28">
        <v>0.85</v>
      </c>
      <c r="W1848" s="28">
        <f>1.65+SQRT((30)*Table1[[#This Row],[Demand variability (COV)]])+(V1848*Table1[[#This Row],[APU
(units)]])^2</f>
        <v>148925.10758001541</v>
      </c>
      <c r="X1848" s="28">
        <f>(Table1[[#This Row],[INVENTORY IN UNITS ON HAND]]-W1848)*Table1[[#This Row],[Std. Price ($)]]</f>
        <v>-1788572.0195225768</v>
      </c>
      <c r="Y1848" s="28">
        <v>0.72</v>
      </c>
      <c r="Z1848" s="28">
        <v>78</v>
      </c>
    </row>
    <row r="1849" spans="1:26" x14ac:dyDescent="0.15">
      <c r="A1849" s="31">
        <v>83164.98886203955</v>
      </c>
      <c r="B1849" s="32">
        <v>7.5169490000000003</v>
      </c>
      <c r="C1849" s="32">
        <v>60934.15652103781</v>
      </c>
      <c r="D1849" s="32">
        <f>C1849/Table1[[#This Row],[Std. Price ($)]]</f>
        <v>8106.2351921022491</v>
      </c>
      <c r="E1849" s="28">
        <v>1610</v>
      </c>
      <c r="F1849" s="28">
        <f>Table1[[#This Row],[APU
(units)]]*(1+Table1[[#This Row],[APU Trend]])^0</f>
        <v>1610</v>
      </c>
      <c r="G1849" s="28">
        <f>Table1[[#This Row],[APU
(units)]]*(1+Table1[[#This Row],[APU Trend]])^1</f>
        <v>483.00000000000006</v>
      </c>
      <c r="H1849" s="28">
        <f>Table1[[#This Row],[APU
(units)]]*(1+Table1[[#This Row],[APU Trend]])^2</f>
        <v>144.90000000000003</v>
      </c>
      <c r="I1849" s="55">
        <f>Table1[[#This Row],[APU
(units)]]*(1+Table1[[#This Row],[APU Trend]])^3</f>
        <v>43.470000000000013</v>
      </c>
      <c r="J1849" s="55">
        <f>Table1[[#This Row],[APU
(units)]]*(1+Table1[[#This Row],[APU Trend]])^4</f>
        <v>13.041000000000007</v>
      </c>
      <c r="K1849" s="55">
        <f>Table1[[#This Row],[APU
(units)]]*(1+Table1[[#This Row],[APU Trend]])^5</f>
        <v>3.9123000000000028</v>
      </c>
      <c r="L1849" s="55">
        <f>Table1[[#This Row],[APU
(units)]]*(1+Table1[[#This Row],[APU Trend]])^6</f>
        <v>1.173690000000001</v>
      </c>
      <c r="M1849" s="55">
        <f>Table1[[#This Row],[APU
(units)]]*(1+Table1[[#This Row],[APU Trend]])^7</f>
        <v>0.35210700000000034</v>
      </c>
      <c r="N1849" s="55">
        <f>Table1[[#This Row],[APU
(units)]]*(1+Table1[[#This Row],[APU Trend]])^8</f>
        <v>0.10563210000000012</v>
      </c>
      <c r="O1849" s="55">
        <f>Table1[[#This Row],[APU
(units)]]*(1+Table1[[#This Row],[APU Trend]])^9</f>
        <v>3.1689630000000038E-2</v>
      </c>
      <c r="P1849" s="55">
        <f>Table1[[#This Row],[APU
(units)]]*(1+Table1[[#This Row],[APU Trend]])^10</f>
        <v>9.5068890000000114E-3</v>
      </c>
      <c r="Q1849" s="55">
        <f>Table1[[#This Row],[APU
(units)]]*(1+Table1[[#This Row],[APU Trend]])^11</f>
        <v>2.8520667000000045E-3</v>
      </c>
      <c r="R1849" s="55">
        <f>SUM(Table1[[#This Row],[Oct]:[September]])</f>
        <v>2299.9987776857006</v>
      </c>
      <c r="S1849" s="55">
        <f>Table1[[#This Row],[On-Hand Stock ($)]]*Table1[[#This Row],[APU Trend]]</f>
        <v>-42653.909564726462</v>
      </c>
      <c r="T1849" s="87">
        <v>-0.7</v>
      </c>
      <c r="U1849" s="87" t="b">
        <f>IF(AND(Table1[[#This Row],[INVENTROY SIZING]]&lt;0,Table1[[#This Row],[Lead Time (days)]]&lt;30),TRUE,FALSE)</f>
        <v>0</v>
      </c>
      <c r="V1849" s="28">
        <v>1</v>
      </c>
      <c r="W1849" s="28">
        <f>1.65+SQRT((30)*Table1[[#This Row],[Demand variability (COV)]])+(V1849*Table1[[#This Row],[APU
(units)]])^2</f>
        <v>2592107.942853089</v>
      </c>
      <c r="X1849" s="28">
        <f>(Table1[[#This Row],[INVENTORY IN UNITS ON HAND]]-W1849)*Table1[[#This Row],[Std. Price ($)]]</f>
        <v>-19423809.052400548</v>
      </c>
      <c r="Y1849" s="28">
        <v>1.32</v>
      </c>
      <c r="Z1849" s="28">
        <v>90</v>
      </c>
    </row>
    <row r="1850" spans="1:26" x14ac:dyDescent="0.15">
      <c r="A1850" s="31">
        <v>10728.187833145032</v>
      </c>
      <c r="B1850" s="32">
        <v>7.4006240000000005</v>
      </c>
      <c r="C1850" s="32">
        <v>8099.9151571219227</v>
      </c>
      <c r="D1850" s="32">
        <f>C1850/Table1[[#This Row],[Std. Price ($)]]</f>
        <v>1094.4908371404792</v>
      </c>
      <c r="E1850" s="28">
        <v>720</v>
      </c>
      <c r="F1850" s="28">
        <f>Table1[[#This Row],[APU
(units)]]*(1+Table1[[#This Row],[APU Trend]])^0</f>
        <v>720</v>
      </c>
      <c r="G1850" s="28">
        <f>Table1[[#This Row],[APU
(units)]]*(1+Table1[[#This Row],[APU Trend]])^1</f>
        <v>1296</v>
      </c>
      <c r="H1850" s="28">
        <f>Table1[[#This Row],[APU
(units)]]*(1+Table1[[#This Row],[APU Trend]])^2</f>
        <v>2332.8000000000002</v>
      </c>
      <c r="I1850" s="55">
        <f>Table1[[#This Row],[APU
(units)]]*(1+Table1[[#This Row],[APU Trend]])^3</f>
        <v>4199.0400000000009</v>
      </c>
      <c r="J1850" s="55">
        <f>Table1[[#This Row],[APU
(units)]]*(1+Table1[[#This Row],[APU Trend]])^4</f>
        <v>7558.2720000000018</v>
      </c>
      <c r="K1850" s="55">
        <f>Table1[[#This Row],[APU
(units)]]*(1+Table1[[#This Row],[APU Trend]])^5</f>
        <v>13604.889600000004</v>
      </c>
      <c r="L1850" s="55">
        <f>Table1[[#This Row],[APU
(units)]]*(1+Table1[[#This Row],[APU Trend]])^6</f>
        <v>24488.801280000007</v>
      </c>
      <c r="M1850" s="55">
        <f>Table1[[#This Row],[APU
(units)]]*(1+Table1[[#This Row],[APU Trend]])^7</f>
        <v>44079.842304000013</v>
      </c>
      <c r="N1850" s="55">
        <f>Table1[[#This Row],[APU
(units)]]*(1+Table1[[#This Row],[APU Trend]])^8</f>
        <v>79343.71614720003</v>
      </c>
      <c r="O1850" s="55">
        <f>Table1[[#This Row],[APU
(units)]]*(1+Table1[[#This Row],[APU Trend]])^9</f>
        <v>142818.68906496005</v>
      </c>
      <c r="P1850" s="55">
        <f>Table1[[#This Row],[APU
(units)]]*(1+Table1[[#This Row],[APU Trend]])^10</f>
        <v>257073.64031692813</v>
      </c>
      <c r="Q1850" s="55">
        <f>Table1[[#This Row],[APU
(units)]]*(1+Table1[[#This Row],[APU Trend]])^11</f>
        <v>462732.55257047067</v>
      </c>
      <c r="R1850" s="55">
        <f>SUM(Table1[[#This Row],[Oct]:[September]])</f>
        <v>1040248.2432835589</v>
      </c>
      <c r="S1850" s="55">
        <f>Table1[[#This Row],[On-Hand Stock ($)]]*Table1[[#This Row],[APU Trend]]</f>
        <v>6479.9321256975381</v>
      </c>
      <c r="T1850" s="87">
        <v>0.8</v>
      </c>
      <c r="U1850" s="87" t="b">
        <f>IF(AND(Table1[[#This Row],[INVENTROY SIZING]]&lt;0,Table1[[#This Row],[Lead Time (days)]]&lt;30),TRUE,FALSE)</f>
        <v>0</v>
      </c>
      <c r="V1850" s="28">
        <v>1</v>
      </c>
      <c r="W1850" s="28">
        <f>1.65+SQRT((30)*Table1[[#This Row],[Demand variability (COV)]])+(V1850*Table1[[#This Row],[APU
(units)]])^2</f>
        <v>518406.93204505852</v>
      </c>
      <c r="X1850" s="28">
        <f>(Table1[[#This Row],[INVENTORY IN UNITS ON HAND]]-W1850)*Table1[[#This Row],[Std. Price ($)]]</f>
        <v>-3828434.8679019078</v>
      </c>
      <c r="Y1850" s="28">
        <v>0.93</v>
      </c>
      <c r="Z1850" s="28">
        <v>37</v>
      </c>
    </row>
    <row r="1851" spans="1:26" x14ac:dyDescent="0.15">
      <c r="A1851" s="31">
        <v>4947.6663980068224</v>
      </c>
      <c r="B1851" s="32">
        <v>5.7287670000000013</v>
      </c>
      <c r="C1851" s="32">
        <v>1445.8705764169922</v>
      </c>
      <c r="D1851" s="32">
        <f>C1851/Table1[[#This Row],[Std. Price ($)]]</f>
        <v>252.38774354359182</v>
      </c>
      <c r="E1851" s="28">
        <v>608</v>
      </c>
      <c r="F1851" s="28">
        <f>Table1[[#This Row],[APU
(units)]]*(1+Table1[[#This Row],[APU Trend]])^0</f>
        <v>608</v>
      </c>
      <c r="G1851" s="28">
        <f>Table1[[#This Row],[APU
(units)]]*(1+Table1[[#This Row],[APU Trend]])^1</f>
        <v>1337.6000000000001</v>
      </c>
      <c r="H1851" s="28">
        <f>Table1[[#This Row],[APU
(units)]]*(1+Table1[[#This Row],[APU Trend]])^2</f>
        <v>2942.7200000000003</v>
      </c>
      <c r="I1851" s="55">
        <f>Table1[[#This Row],[APU
(units)]]*(1+Table1[[#This Row],[APU Trend]])^3</f>
        <v>6473.9840000000022</v>
      </c>
      <c r="J1851" s="55">
        <f>Table1[[#This Row],[APU
(units)]]*(1+Table1[[#This Row],[APU Trend]])^4</f>
        <v>14242.764800000004</v>
      </c>
      <c r="K1851" s="55">
        <f>Table1[[#This Row],[APU
(units)]]*(1+Table1[[#This Row],[APU Trend]])^5</f>
        <v>31334.08256000001</v>
      </c>
      <c r="L1851" s="55">
        <f>Table1[[#This Row],[APU
(units)]]*(1+Table1[[#This Row],[APU Trend]])^6</f>
        <v>68934.981632000039</v>
      </c>
      <c r="M1851" s="55">
        <f>Table1[[#This Row],[APU
(units)]]*(1+Table1[[#This Row],[APU Trend]])^7</f>
        <v>151656.9595904001</v>
      </c>
      <c r="N1851" s="55">
        <f>Table1[[#This Row],[APU
(units)]]*(1+Table1[[#This Row],[APU Trend]])^8</f>
        <v>333645.31109888019</v>
      </c>
      <c r="O1851" s="55">
        <f>Table1[[#This Row],[APU
(units)]]*(1+Table1[[#This Row],[APU Trend]])^9</f>
        <v>734019.68441753648</v>
      </c>
      <c r="P1851" s="55">
        <f>Table1[[#This Row],[APU
(units)]]*(1+Table1[[#This Row],[APU Trend]])^10</f>
        <v>1614843.3057185803</v>
      </c>
      <c r="Q1851" s="55">
        <f>Table1[[#This Row],[APU
(units)]]*(1+Table1[[#This Row],[APU Trend]])^11</f>
        <v>3552655.2725808774</v>
      </c>
      <c r="R1851" s="55">
        <f>SUM(Table1[[#This Row],[Oct]:[September]])</f>
        <v>6512694.6663982738</v>
      </c>
      <c r="S1851" s="55">
        <f>Table1[[#This Row],[On-Hand Stock ($)]]*Table1[[#This Row],[APU Trend]]</f>
        <v>1735.0446917003906</v>
      </c>
      <c r="T1851" s="87">
        <v>1.2</v>
      </c>
      <c r="U1851" s="87" t="b">
        <f>IF(AND(Table1[[#This Row],[INVENTROY SIZING]]&lt;0,Table1[[#This Row],[Lead Time (days)]]&lt;30),TRUE,FALSE)</f>
        <v>0</v>
      </c>
      <c r="V1851" s="28">
        <v>1</v>
      </c>
      <c r="W1851" s="28">
        <f>1.65+SQRT((30)*Table1[[#This Row],[Demand variability (COV)]])+(V1851*Table1[[#This Row],[APU
(units)]])^2</f>
        <v>369671.18172667437</v>
      </c>
      <c r="X1851" s="28">
        <f>(Table1[[#This Row],[INVENTORY IN UNITS ON HAND]]-W1851)*Table1[[#This Row],[Std. Price ($)]]</f>
        <v>-2116314.1961503588</v>
      </c>
      <c r="Y1851" s="28">
        <v>1.02</v>
      </c>
      <c r="Z1851" s="28">
        <v>11</v>
      </c>
    </row>
    <row r="1852" spans="1:26" x14ac:dyDescent="0.15">
      <c r="A1852" s="31">
        <v>36463.562783403046</v>
      </c>
      <c r="B1852" s="32">
        <v>5.4978000000000007</v>
      </c>
      <c r="C1852" s="32">
        <v>30759.163188279806</v>
      </c>
      <c r="D1852" s="32">
        <f>C1852/Table1[[#This Row],[Std. Price ($)]]</f>
        <v>5594.8130503619268</v>
      </c>
      <c r="E1852" s="28">
        <v>1626</v>
      </c>
      <c r="F1852" s="28">
        <f>Table1[[#This Row],[APU
(units)]]*(1+Table1[[#This Row],[APU Trend]])^0</f>
        <v>1626</v>
      </c>
      <c r="G1852" s="28">
        <f>Table1[[#This Row],[APU
(units)]]*(1+Table1[[#This Row],[APU Trend]])^1</f>
        <v>487.80000000000007</v>
      </c>
      <c r="H1852" s="28">
        <f>Table1[[#This Row],[APU
(units)]]*(1+Table1[[#This Row],[APU Trend]])^2</f>
        <v>146.34000000000003</v>
      </c>
      <c r="I1852" s="55">
        <f>Table1[[#This Row],[APU
(units)]]*(1+Table1[[#This Row],[APU Trend]])^3</f>
        <v>43.902000000000015</v>
      </c>
      <c r="J1852" s="55">
        <f>Table1[[#This Row],[APU
(units)]]*(1+Table1[[#This Row],[APU Trend]])^4</f>
        <v>13.170600000000007</v>
      </c>
      <c r="K1852" s="55">
        <f>Table1[[#This Row],[APU
(units)]]*(1+Table1[[#This Row],[APU Trend]])^5</f>
        <v>3.9511800000000026</v>
      </c>
      <c r="L1852" s="55">
        <f>Table1[[#This Row],[APU
(units)]]*(1+Table1[[#This Row],[APU Trend]])^6</f>
        <v>1.1853540000000009</v>
      </c>
      <c r="M1852" s="55">
        <f>Table1[[#This Row],[APU
(units)]]*(1+Table1[[#This Row],[APU Trend]])^7</f>
        <v>0.35560620000000037</v>
      </c>
      <c r="N1852" s="55">
        <f>Table1[[#This Row],[APU
(units)]]*(1+Table1[[#This Row],[APU Trend]])^8</f>
        <v>0.10668186000000011</v>
      </c>
      <c r="O1852" s="55">
        <f>Table1[[#This Row],[APU
(units)]]*(1+Table1[[#This Row],[APU Trend]])^9</f>
        <v>3.2004558000000037E-2</v>
      </c>
      <c r="P1852" s="55">
        <f>Table1[[#This Row],[APU
(units)]]*(1+Table1[[#This Row],[APU Trend]])^10</f>
        <v>9.6013674000000118E-3</v>
      </c>
      <c r="Q1852" s="55">
        <f>Table1[[#This Row],[APU
(units)]]*(1+Table1[[#This Row],[APU Trend]])^11</f>
        <v>2.8804102200000042E-3</v>
      </c>
      <c r="R1852" s="55">
        <f>SUM(Table1[[#This Row],[Oct]:[September]])</f>
        <v>2322.8559083956206</v>
      </c>
      <c r="S1852" s="55">
        <f>Table1[[#This Row],[On-Hand Stock ($)]]*Table1[[#This Row],[APU Trend]]</f>
        <v>-21531.414231795865</v>
      </c>
      <c r="T1852" s="87">
        <v>-0.7</v>
      </c>
      <c r="U1852" s="87" t="b">
        <f>IF(AND(Table1[[#This Row],[INVENTROY SIZING]]&lt;0,Table1[[#This Row],[Lead Time (days)]]&lt;30),TRUE,FALSE)</f>
        <v>0</v>
      </c>
      <c r="V1852" s="28">
        <v>0.7</v>
      </c>
      <c r="W1852" s="28">
        <f>1.65+SQRT((30)*Table1[[#This Row],[Demand variability (COV)]])+(V1852*Table1[[#This Row],[APU
(units)]])^2</f>
        <v>1295506.7123706508</v>
      </c>
      <c r="X1852" s="28">
        <f>(Table1[[#This Row],[INVENTORY IN UNITS ON HAND]]-W1852)*Table1[[#This Row],[Std. Price ($)]]</f>
        <v>-7091677.6400830857</v>
      </c>
      <c r="Y1852" s="28">
        <v>1.1299999999999999</v>
      </c>
      <c r="Z1852" s="28">
        <v>66</v>
      </c>
    </row>
    <row r="1853" spans="1:26" x14ac:dyDescent="0.15">
      <c r="A1853" s="31">
        <v>89822.094598558891</v>
      </c>
      <c r="B1853" s="32">
        <v>5.027286000000001</v>
      </c>
      <c r="C1853" s="32">
        <v>5406.3553193694761</v>
      </c>
      <c r="D1853" s="32">
        <f>C1853/Table1[[#This Row],[Std. Price ($)]]</f>
        <v>1075.4023780165828</v>
      </c>
      <c r="E1853" s="28">
        <v>284</v>
      </c>
      <c r="F1853" s="28">
        <f>Table1[[#This Row],[APU
(units)]]*(1+Table1[[#This Row],[APU Trend]])^0</f>
        <v>284</v>
      </c>
      <c r="G1853" s="28">
        <f>Table1[[#This Row],[APU
(units)]]*(1+Table1[[#This Row],[APU Trend]])^1</f>
        <v>624.80000000000007</v>
      </c>
      <c r="H1853" s="28">
        <f>Table1[[#This Row],[APU
(units)]]*(1+Table1[[#This Row],[APU Trend]])^2</f>
        <v>1374.5600000000002</v>
      </c>
      <c r="I1853" s="55">
        <f>Table1[[#This Row],[APU
(units)]]*(1+Table1[[#This Row],[APU Trend]])^3</f>
        <v>3024.0320000000011</v>
      </c>
      <c r="J1853" s="55">
        <f>Table1[[#This Row],[APU
(units)]]*(1+Table1[[#This Row],[APU Trend]])^4</f>
        <v>6652.8704000000016</v>
      </c>
      <c r="K1853" s="55">
        <f>Table1[[#This Row],[APU
(units)]]*(1+Table1[[#This Row],[APU Trend]])^5</f>
        <v>14636.314880000005</v>
      </c>
      <c r="L1853" s="55">
        <f>Table1[[#This Row],[APU
(units)]]*(1+Table1[[#This Row],[APU Trend]])^6</f>
        <v>32199.892736000016</v>
      </c>
      <c r="M1853" s="55">
        <f>Table1[[#This Row],[APU
(units)]]*(1+Table1[[#This Row],[APU Trend]])^7</f>
        <v>70839.76401920004</v>
      </c>
      <c r="N1853" s="55">
        <f>Table1[[#This Row],[APU
(units)]]*(1+Table1[[#This Row],[APU Trend]])^8</f>
        <v>155847.48084224007</v>
      </c>
      <c r="O1853" s="55">
        <f>Table1[[#This Row],[APU
(units)]]*(1+Table1[[#This Row],[APU Trend]])^9</f>
        <v>342864.4578529282</v>
      </c>
      <c r="P1853" s="55">
        <f>Table1[[#This Row],[APU
(units)]]*(1+Table1[[#This Row],[APU Trend]])^10</f>
        <v>754301.80727644218</v>
      </c>
      <c r="Q1853" s="55">
        <f>Table1[[#This Row],[APU
(units)]]*(1+Table1[[#This Row],[APU Trend]])^11</f>
        <v>1659463.9760081728</v>
      </c>
      <c r="R1853" s="55">
        <f>SUM(Table1[[#This Row],[Oct]:[September]])</f>
        <v>3042113.9560149834</v>
      </c>
      <c r="S1853" s="55">
        <f>Table1[[#This Row],[On-Hand Stock ($)]]*Table1[[#This Row],[APU Trend]]</f>
        <v>6487.6263832433715</v>
      </c>
      <c r="T1853" s="87">
        <v>1.2</v>
      </c>
      <c r="U1853" s="87" t="b">
        <f>IF(AND(Table1[[#This Row],[INVENTROY SIZING]]&lt;0,Table1[[#This Row],[Lead Time (days)]]&lt;30),TRUE,FALSE)</f>
        <v>0</v>
      </c>
      <c r="V1853" s="28">
        <v>0.9</v>
      </c>
      <c r="W1853" s="28">
        <f>1.65+SQRT((30)*Table1[[#This Row],[Demand variability (COV)]])+(V1853*Table1[[#This Row],[APU
(units)]])^2</f>
        <v>65338.858076606884</v>
      </c>
      <c r="X1853" s="28">
        <f>(Table1[[#This Row],[INVENTORY IN UNITS ON HAND]]-W1853)*Table1[[#This Row],[Std. Price ($)]]</f>
        <v>-323070.77114514331</v>
      </c>
      <c r="Y1853" s="28">
        <v>1.1399999999999999</v>
      </c>
      <c r="Z1853" s="28">
        <v>73</v>
      </c>
    </row>
    <row r="1854" spans="1:26" x14ac:dyDescent="0.15">
      <c r="A1854" s="31">
        <v>70136.470945928435</v>
      </c>
      <c r="B1854" s="32">
        <v>22.634458000000002</v>
      </c>
      <c r="C1854" s="32">
        <v>44978.698199585786</v>
      </c>
      <c r="D1854" s="32">
        <f>C1854/Table1[[#This Row],[Std. Price ($)]]</f>
        <v>1987.1780539028493</v>
      </c>
      <c r="E1854" s="28">
        <v>1238</v>
      </c>
      <c r="F1854" s="28">
        <f>Table1[[#This Row],[APU
(units)]]*(1+Table1[[#This Row],[APU Trend]])^0</f>
        <v>1238</v>
      </c>
      <c r="G1854" s="28">
        <f>Table1[[#This Row],[APU
(units)]]*(1+Table1[[#This Row],[APU Trend]])^1</f>
        <v>1857</v>
      </c>
      <c r="H1854" s="28">
        <f>Table1[[#This Row],[APU
(units)]]*(1+Table1[[#This Row],[APU Trend]])^2</f>
        <v>2785.5</v>
      </c>
      <c r="I1854" s="55">
        <f>Table1[[#This Row],[APU
(units)]]*(1+Table1[[#This Row],[APU Trend]])^3</f>
        <v>4178.25</v>
      </c>
      <c r="J1854" s="55">
        <f>Table1[[#This Row],[APU
(units)]]*(1+Table1[[#This Row],[APU Trend]])^4</f>
        <v>6267.375</v>
      </c>
      <c r="K1854" s="55">
        <f>Table1[[#This Row],[APU
(units)]]*(1+Table1[[#This Row],[APU Trend]])^5</f>
        <v>9401.0625</v>
      </c>
      <c r="L1854" s="55">
        <f>Table1[[#This Row],[APU
(units)]]*(1+Table1[[#This Row],[APU Trend]])^6</f>
        <v>14101.59375</v>
      </c>
      <c r="M1854" s="55">
        <f>Table1[[#This Row],[APU
(units)]]*(1+Table1[[#This Row],[APU Trend]])^7</f>
        <v>21152.390625</v>
      </c>
      <c r="N1854" s="55">
        <f>Table1[[#This Row],[APU
(units)]]*(1+Table1[[#This Row],[APU Trend]])^8</f>
        <v>31728.5859375</v>
      </c>
      <c r="O1854" s="55">
        <f>Table1[[#This Row],[APU
(units)]]*(1+Table1[[#This Row],[APU Trend]])^9</f>
        <v>47592.87890625</v>
      </c>
      <c r="P1854" s="55">
        <f>Table1[[#This Row],[APU
(units)]]*(1+Table1[[#This Row],[APU Trend]])^10</f>
        <v>71389.318359375</v>
      </c>
      <c r="Q1854" s="55">
        <f>Table1[[#This Row],[APU
(units)]]*(1+Table1[[#This Row],[APU Trend]])^11</f>
        <v>107083.9775390625</v>
      </c>
      <c r="R1854" s="55">
        <f>SUM(Table1[[#This Row],[Oct]:[September]])</f>
        <v>318775.9326171875</v>
      </c>
      <c r="S1854" s="55">
        <f>Table1[[#This Row],[On-Hand Stock ($)]]*Table1[[#This Row],[APU Trend]]</f>
        <v>22489.349099792893</v>
      </c>
      <c r="T1854" s="87">
        <v>0.5</v>
      </c>
      <c r="U1854" s="87" t="b">
        <f>IF(AND(Table1[[#This Row],[INVENTROY SIZING]]&lt;0,Table1[[#This Row],[Lead Time (days)]]&lt;30),TRUE,FALSE)</f>
        <v>0</v>
      </c>
      <c r="V1854" s="28">
        <v>0.82</v>
      </c>
      <c r="W1854" s="28">
        <f>1.65+SQRT((30)*Table1[[#This Row],[Demand variability (COV)]])+(V1854*Table1[[#This Row],[APU
(units)]])^2</f>
        <v>1030555.5743803064</v>
      </c>
      <c r="X1854" s="28">
        <f>(Table1[[#This Row],[INVENTORY IN UNITS ON HAND]]-W1854)*Table1[[#This Row],[Std. Price ($)]]</f>
        <v>-23281088.166777339</v>
      </c>
      <c r="Y1854" s="28">
        <v>0.56000000000000005</v>
      </c>
      <c r="Z1854" s="28">
        <v>66</v>
      </c>
    </row>
    <row r="1855" spans="1:26" x14ac:dyDescent="0.15">
      <c r="A1855" s="31">
        <v>28.252679973039818</v>
      </c>
      <c r="B1855" s="32">
        <v>7.4941570000000004</v>
      </c>
      <c r="C1855" s="32">
        <v>3574.4503790124622</v>
      </c>
      <c r="D1855" s="32">
        <f>C1855/Table1[[#This Row],[Std. Price ($)]]</f>
        <v>476.96497137869704</v>
      </c>
      <c r="E1855" s="28">
        <v>922</v>
      </c>
      <c r="F1855" s="28">
        <f>Table1[[#This Row],[APU
(units)]]*(1+Table1[[#This Row],[APU Trend]])^0</f>
        <v>922</v>
      </c>
      <c r="G1855" s="28">
        <f>Table1[[#This Row],[APU
(units)]]*(1+Table1[[#This Row],[APU Trend]])^1</f>
        <v>2028.4</v>
      </c>
      <c r="H1855" s="28">
        <f>Table1[[#This Row],[APU
(units)]]*(1+Table1[[#This Row],[APU Trend]])^2</f>
        <v>4462.4800000000005</v>
      </c>
      <c r="I1855" s="55">
        <f>Table1[[#This Row],[APU
(units)]]*(1+Table1[[#This Row],[APU Trend]])^3</f>
        <v>9817.4560000000038</v>
      </c>
      <c r="J1855" s="55">
        <f>Table1[[#This Row],[APU
(units)]]*(1+Table1[[#This Row],[APU Trend]])^4</f>
        <v>21598.403200000004</v>
      </c>
      <c r="K1855" s="55">
        <f>Table1[[#This Row],[APU
(units)]]*(1+Table1[[#This Row],[APU Trend]])^5</f>
        <v>47516.487040000015</v>
      </c>
      <c r="L1855" s="55">
        <f>Table1[[#This Row],[APU
(units)]]*(1+Table1[[#This Row],[APU Trend]])^6</f>
        <v>104536.27148800004</v>
      </c>
      <c r="M1855" s="55">
        <f>Table1[[#This Row],[APU
(units)]]*(1+Table1[[#This Row],[APU Trend]])^7</f>
        <v>229979.79727360015</v>
      </c>
      <c r="N1855" s="55">
        <f>Table1[[#This Row],[APU
(units)]]*(1+Table1[[#This Row],[APU Trend]])^8</f>
        <v>505955.55400192027</v>
      </c>
      <c r="O1855" s="55">
        <f>Table1[[#This Row],[APU
(units)]]*(1+Table1[[#This Row],[APU Trend]])^9</f>
        <v>1113102.2188042246</v>
      </c>
      <c r="P1855" s="55">
        <f>Table1[[#This Row],[APU
(units)]]*(1+Table1[[#This Row],[APU Trend]])^10</f>
        <v>2448824.8813692946</v>
      </c>
      <c r="Q1855" s="55">
        <f>Table1[[#This Row],[APU
(units)]]*(1+Table1[[#This Row],[APU Trend]])^11</f>
        <v>5387414.739012449</v>
      </c>
      <c r="R1855" s="55">
        <f>SUM(Table1[[#This Row],[Oct]:[September]])</f>
        <v>9876158.6881894879</v>
      </c>
      <c r="S1855" s="55">
        <f>Table1[[#This Row],[On-Hand Stock ($)]]*Table1[[#This Row],[APU Trend]]</f>
        <v>4289.3404548149547</v>
      </c>
      <c r="T1855" s="87">
        <v>1.2</v>
      </c>
      <c r="U1855" s="87" t="b">
        <f>IF(AND(Table1[[#This Row],[INVENTROY SIZING]]&lt;0,Table1[[#This Row],[Lead Time (days)]]&lt;30),TRUE,FALSE)</f>
        <v>0</v>
      </c>
      <c r="V1855" s="28">
        <v>0.75</v>
      </c>
      <c r="W1855" s="28">
        <f>1.65+SQRT((30)*Table1[[#This Row],[Demand variability (COV)]])+(V1855*Table1[[#This Row],[APU
(units)]])^2</f>
        <v>478177.23166624981</v>
      </c>
      <c r="X1855" s="28">
        <f>(Table1[[#This Row],[INVENTORY IN UNITS ON HAND]]-W1855)*Table1[[#This Row],[Std. Price ($)]]</f>
        <v>-3579960.7975532357</v>
      </c>
      <c r="Y1855" s="28">
        <v>0.37</v>
      </c>
      <c r="Z1855" s="28">
        <v>23</v>
      </c>
    </row>
    <row r="1856" spans="1:26" x14ac:dyDescent="0.15">
      <c r="A1856" s="31">
        <v>60355.845006763586</v>
      </c>
      <c r="B1856" s="32">
        <v>12.860485000000001</v>
      </c>
      <c r="C1856" s="32">
        <v>17198.042981966399</v>
      </c>
      <c r="D1856" s="32">
        <f>C1856/Table1[[#This Row],[Std. Price ($)]]</f>
        <v>1337.2779472909767</v>
      </c>
      <c r="E1856" s="28">
        <v>938</v>
      </c>
      <c r="F1856" s="28">
        <f>Table1[[#This Row],[APU
(units)]]*(1+Table1[[#This Row],[APU Trend]])^0</f>
        <v>938</v>
      </c>
      <c r="G1856" s="28">
        <f>Table1[[#This Row],[APU
(units)]]*(1+Table1[[#This Row],[APU Trend]])^1</f>
        <v>2345</v>
      </c>
      <c r="H1856" s="28">
        <f>Table1[[#This Row],[APU
(units)]]*(1+Table1[[#This Row],[APU Trend]])^2</f>
        <v>5862.5</v>
      </c>
      <c r="I1856" s="55">
        <f>Table1[[#This Row],[APU
(units)]]*(1+Table1[[#This Row],[APU Trend]])^3</f>
        <v>14656.25</v>
      </c>
      <c r="J1856" s="55">
        <f>Table1[[#This Row],[APU
(units)]]*(1+Table1[[#This Row],[APU Trend]])^4</f>
        <v>36640.625</v>
      </c>
      <c r="K1856" s="55">
        <f>Table1[[#This Row],[APU
(units)]]*(1+Table1[[#This Row],[APU Trend]])^5</f>
        <v>91601.5625</v>
      </c>
      <c r="L1856" s="55">
        <f>Table1[[#This Row],[APU
(units)]]*(1+Table1[[#This Row],[APU Trend]])^6</f>
        <v>229003.90625</v>
      </c>
      <c r="M1856" s="55">
        <f>Table1[[#This Row],[APU
(units)]]*(1+Table1[[#This Row],[APU Trend]])^7</f>
        <v>572509.765625</v>
      </c>
      <c r="N1856" s="55">
        <f>Table1[[#This Row],[APU
(units)]]*(1+Table1[[#This Row],[APU Trend]])^8</f>
        <v>1431274.4140625</v>
      </c>
      <c r="O1856" s="55">
        <f>Table1[[#This Row],[APU
(units)]]*(1+Table1[[#This Row],[APU Trend]])^9</f>
        <v>3578186.03515625</v>
      </c>
      <c r="P1856" s="55">
        <f>Table1[[#This Row],[APU
(units)]]*(1+Table1[[#This Row],[APU Trend]])^10</f>
        <v>8945465.087890625</v>
      </c>
      <c r="Q1856" s="55">
        <f>Table1[[#This Row],[APU
(units)]]*(1+Table1[[#This Row],[APU Trend]])^11</f>
        <v>22363662.719726562</v>
      </c>
      <c r="R1856" s="55">
        <f>SUM(Table1[[#This Row],[Oct]:[September]])</f>
        <v>37272145.866210938</v>
      </c>
      <c r="S1856" s="55">
        <f>Table1[[#This Row],[On-Hand Stock ($)]]*Table1[[#This Row],[APU Trend]]</f>
        <v>25797.064472949598</v>
      </c>
      <c r="T1856" s="87">
        <v>1.5</v>
      </c>
      <c r="U1856" s="87" t="b">
        <f>IF(AND(Table1[[#This Row],[INVENTROY SIZING]]&lt;0,Table1[[#This Row],[Lead Time (days)]]&lt;30),TRUE,FALSE)</f>
        <v>0</v>
      </c>
      <c r="V1856" s="28">
        <v>0.83</v>
      </c>
      <c r="W1856" s="28">
        <f>1.65+SQRT((30)*Table1[[#This Row],[Demand variability (COV)]])+(V1856*Table1[[#This Row],[APU
(units)]])^2</f>
        <v>606130.05458334624</v>
      </c>
      <c r="X1856" s="28">
        <f>(Table1[[#This Row],[INVENTORY IN UNITS ON HAND]]-W1856)*Table1[[#This Row],[Std. Price ($)]]</f>
        <v>-7777928.4320363384</v>
      </c>
      <c r="Y1856" s="28">
        <v>0.5</v>
      </c>
      <c r="Z1856" s="28">
        <v>61</v>
      </c>
    </row>
    <row r="1857" spans="1:26" x14ac:dyDescent="0.15">
      <c r="A1857" s="31">
        <v>49056.041269549634</v>
      </c>
      <c r="B1857" s="32">
        <v>8.2307059999999996</v>
      </c>
      <c r="C1857" s="32">
        <v>11182.843380619082</v>
      </c>
      <c r="D1857" s="32">
        <f>C1857/Table1[[#This Row],[Std. Price ($)]]</f>
        <v>1358.6736521288797</v>
      </c>
      <c r="E1857" s="28">
        <v>1012</v>
      </c>
      <c r="F1857" s="28">
        <f>Table1[[#This Row],[APU
(units)]]*(1+Table1[[#This Row],[APU Trend]])^0</f>
        <v>1012</v>
      </c>
      <c r="G1857" s="28">
        <f>Table1[[#This Row],[APU
(units)]]*(1+Table1[[#This Row],[APU Trend]])^1</f>
        <v>1214.3999999999999</v>
      </c>
      <c r="H1857" s="28">
        <f>Table1[[#This Row],[APU
(units)]]*(1+Table1[[#This Row],[APU Trend]])^2</f>
        <v>1457.28</v>
      </c>
      <c r="I1857" s="55">
        <f>Table1[[#This Row],[APU
(units)]]*(1+Table1[[#This Row],[APU Trend]])^3</f>
        <v>1748.7359999999999</v>
      </c>
      <c r="J1857" s="55">
        <f>Table1[[#This Row],[APU
(units)]]*(1+Table1[[#This Row],[APU Trend]])^4</f>
        <v>2098.4831999999997</v>
      </c>
      <c r="K1857" s="55">
        <f>Table1[[#This Row],[APU
(units)]]*(1+Table1[[#This Row],[APU Trend]])^5</f>
        <v>2518.1798399999998</v>
      </c>
      <c r="L1857" s="55">
        <f>Table1[[#This Row],[APU
(units)]]*(1+Table1[[#This Row],[APU Trend]])^6</f>
        <v>3021.8158079999998</v>
      </c>
      <c r="M1857" s="55">
        <f>Table1[[#This Row],[APU
(units)]]*(1+Table1[[#This Row],[APU Trend]])^7</f>
        <v>3626.1789695999996</v>
      </c>
      <c r="N1857" s="55">
        <f>Table1[[#This Row],[APU
(units)]]*(1+Table1[[#This Row],[APU Trend]])^8</f>
        <v>4351.4147635199997</v>
      </c>
      <c r="O1857" s="55">
        <f>Table1[[#This Row],[APU
(units)]]*(1+Table1[[#This Row],[APU Trend]])^9</f>
        <v>5221.6977162239991</v>
      </c>
      <c r="P1857" s="55">
        <f>Table1[[#This Row],[APU
(units)]]*(1+Table1[[#This Row],[APU Trend]])^10</f>
        <v>6266.0372594687988</v>
      </c>
      <c r="Q1857" s="55">
        <f>Table1[[#This Row],[APU
(units)]]*(1+Table1[[#This Row],[APU Trend]])^11</f>
        <v>7519.2447113625585</v>
      </c>
      <c r="R1857" s="55">
        <f>SUM(Table1[[#This Row],[Oct]:[September]])</f>
        <v>40055.468268175355</v>
      </c>
      <c r="S1857" s="55">
        <f>Table1[[#This Row],[On-Hand Stock ($)]]*Table1[[#This Row],[APU Trend]]</f>
        <v>2236.5686761238167</v>
      </c>
      <c r="T1857" s="87">
        <v>0.2</v>
      </c>
      <c r="U1857" s="87" t="b">
        <f>IF(AND(Table1[[#This Row],[INVENTROY SIZING]]&lt;0,Table1[[#This Row],[Lead Time (days)]]&lt;30),TRUE,FALSE)</f>
        <v>0</v>
      </c>
      <c r="V1857" s="28">
        <v>0.8</v>
      </c>
      <c r="W1857" s="28">
        <f>1.65+SQRT((30)*Table1[[#This Row],[Demand variability (COV)]])+(V1857*Table1[[#This Row],[APU
(units)]])^2</f>
        <v>655458.85975246923</v>
      </c>
      <c r="X1857" s="28">
        <f>(Table1[[#This Row],[INVENTORY IN UNITS ON HAND]]-W1857)*Table1[[#This Row],[Std. Price ($)]]</f>
        <v>-5383706.3263371876</v>
      </c>
      <c r="Y1857" s="28">
        <v>0.85</v>
      </c>
      <c r="Z1857" s="28">
        <v>35</v>
      </c>
    </row>
    <row r="1858" spans="1:26" x14ac:dyDescent="0.15">
      <c r="A1858" s="31">
        <v>68655.67307653949</v>
      </c>
      <c r="B1858" s="32">
        <v>7.4123170000000007</v>
      </c>
      <c r="C1858" s="32">
        <v>48217.917248857171</v>
      </c>
      <c r="D1858" s="32">
        <f>C1858/Table1[[#This Row],[Std. Price ($)]]</f>
        <v>6505.1072760187089</v>
      </c>
      <c r="E1858" s="28">
        <v>1562</v>
      </c>
      <c r="F1858" s="28">
        <f>Table1[[#This Row],[APU
(units)]]*(1+Table1[[#This Row],[APU Trend]])^0</f>
        <v>1562</v>
      </c>
      <c r="G1858" s="28">
        <f>Table1[[#This Row],[APU
(units)]]*(1+Table1[[#This Row],[APU Trend]])^1</f>
        <v>3436.4</v>
      </c>
      <c r="H1858" s="28">
        <f>Table1[[#This Row],[APU
(units)]]*(1+Table1[[#This Row],[APU Trend]])^2</f>
        <v>7560.0800000000008</v>
      </c>
      <c r="I1858" s="55">
        <f>Table1[[#This Row],[APU
(units)]]*(1+Table1[[#This Row],[APU Trend]])^3</f>
        <v>16632.176000000007</v>
      </c>
      <c r="J1858" s="55">
        <f>Table1[[#This Row],[APU
(units)]]*(1+Table1[[#This Row],[APU Trend]])^4</f>
        <v>36590.787200000013</v>
      </c>
      <c r="K1858" s="55">
        <f>Table1[[#This Row],[APU
(units)]]*(1+Table1[[#This Row],[APU Trend]])^5</f>
        <v>80499.731840000022</v>
      </c>
      <c r="L1858" s="55">
        <f>Table1[[#This Row],[APU
(units)]]*(1+Table1[[#This Row],[APU Trend]])^6</f>
        <v>177099.41004800008</v>
      </c>
      <c r="M1858" s="55">
        <f>Table1[[#This Row],[APU
(units)]]*(1+Table1[[#This Row],[APU Trend]])^7</f>
        <v>389618.70210560021</v>
      </c>
      <c r="N1858" s="55">
        <f>Table1[[#This Row],[APU
(units)]]*(1+Table1[[#This Row],[APU Trend]])^8</f>
        <v>857161.1446323205</v>
      </c>
      <c r="O1858" s="55">
        <f>Table1[[#This Row],[APU
(units)]]*(1+Table1[[#This Row],[APU Trend]])^9</f>
        <v>1885754.5181911052</v>
      </c>
      <c r="P1858" s="55">
        <f>Table1[[#This Row],[APU
(units)]]*(1+Table1[[#This Row],[APU Trend]])^10</f>
        <v>4148659.9400204318</v>
      </c>
      <c r="Q1858" s="55">
        <f>Table1[[#This Row],[APU
(units)]]*(1+Table1[[#This Row],[APU Trend]])^11</f>
        <v>9127051.8680449519</v>
      </c>
      <c r="R1858" s="55">
        <f>SUM(Table1[[#This Row],[Oct]:[September]])</f>
        <v>16731626.75808241</v>
      </c>
      <c r="S1858" s="55">
        <f>Table1[[#This Row],[On-Hand Stock ($)]]*Table1[[#This Row],[APU Trend]]</f>
        <v>57861.500698628603</v>
      </c>
      <c r="T1858" s="87">
        <v>1.2</v>
      </c>
      <c r="U1858" s="87" t="b">
        <f>IF(AND(Table1[[#This Row],[INVENTROY SIZING]]&lt;0,Table1[[#This Row],[Lead Time (days)]]&lt;30),TRUE,FALSE)</f>
        <v>0</v>
      </c>
      <c r="V1858" s="28">
        <v>0.88</v>
      </c>
      <c r="W1858" s="28">
        <f>1.65+SQRT((30)*Table1[[#This Row],[Demand variability (COV)]])+(V1858*Table1[[#This Row],[APU
(units)]])^2</f>
        <v>1889423.5518039323</v>
      </c>
      <c r="X1858" s="28">
        <f>(Table1[[#This Row],[INVENTORY IN UNITS ON HAND]]-W1858)*Table1[[#This Row],[Std. Price ($)]]</f>
        <v>-13956788.395987812</v>
      </c>
      <c r="Y1858" s="28">
        <v>1.5</v>
      </c>
      <c r="Z1858" s="28">
        <v>66</v>
      </c>
    </row>
    <row r="1859" spans="1:26" x14ac:dyDescent="0.15">
      <c r="A1859" s="31">
        <v>96830.561559872032</v>
      </c>
      <c r="B1859" s="32">
        <v>26.036637000000002</v>
      </c>
      <c r="C1859" s="32">
        <v>71274.45809330362</v>
      </c>
      <c r="D1859" s="32">
        <f>C1859/Table1[[#This Row],[Std. Price ($)]]</f>
        <v>2737.4679031436976</v>
      </c>
      <c r="E1859" s="28">
        <v>914</v>
      </c>
      <c r="F1859" s="28">
        <f>Table1[[#This Row],[APU
(units)]]*(1+Table1[[#This Row],[APU Trend]])^0</f>
        <v>914</v>
      </c>
      <c r="G1859" s="28">
        <f>Table1[[#This Row],[APU
(units)]]*(1+Table1[[#This Row],[APU Trend]])^1</f>
        <v>548.4</v>
      </c>
      <c r="H1859" s="28">
        <f>Table1[[#This Row],[APU
(units)]]*(1+Table1[[#This Row],[APU Trend]])^2</f>
        <v>329.03999999999996</v>
      </c>
      <c r="I1859" s="55">
        <f>Table1[[#This Row],[APU
(units)]]*(1+Table1[[#This Row],[APU Trend]])^3</f>
        <v>197.42400000000001</v>
      </c>
      <c r="J1859" s="55">
        <f>Table1[[#This Row],[APU
(units)]]*(1+Table1[[#This Row],[APU Trend]])^4</f>
        <v>118.45439999999999</v>
      </c>
      <c r="K1859" s="55">
        <f>Table1[[#This Row],[APU
(units)]]*(1+Table1[[#This Row],[APU Trend]])^5</f>
        <v>71.072639999999993</v>
      </c>
      <c r="L1859" s="55">
        <f>Table1[[#This Row],[APU
(units)]]*(1+Table1[[#This Row],[APU Trend]])^6</f>
        <v>42.643583999999997</v>
      </c>
      <c r="M1859" s="55">
        <f>Table1[[#This Row],[APU
(units)]]*(1+Table1[[#This Row],[APU Trend]])^7</f>
        <v>25.586150399999998</v>
      </c>
      <c r="N1859" s="55">
        <f>Table1[[#This Row],[APU
(units)]]*(1+Table1[[#This Row],[APU Trend]])^8</f>
        <v>15.351690239999998</v>
      </c>
      <c r="O1859" s="55">
        <f>Table1[[#This Row],[APU
(units)]]*(1+Table1[[#This Row],[APU Trend]])^9</f>
        <v>9.2110141439999982</v>
      </c>
      <c r="P1859" s="55">
        <f>Table1[[#This Row],[APU
(units)]]*(1+Table1[[#This Row],[APU Trend]])^10</f>
        <v>5.5266084863999989</v>
      </c>
      <c r="Q1859" s="55">
        <f>Table1[[#This Row],[APU
(units)]]*(1+Table1[[#This Row],[APU Trend]])^11</f>
        <v>3.3159650918399994</v>
      </c>
      <c r="R1859" s="55">
        <f>SUM(Table1[[#This Row],[Oct]:[September]])</f>
        <v>2280.0260523622401</v>
      </c>
      <c r="S1859" s="55">
        <f>Table1[[#This Row],[On-Hand Stock ($)]]*Table1[[#This Row],[APU Trend]]</f>
        <v>-28509.783237321448</v>
      </c>
      <c r="T1859" s="87">
        <v>-0.4</v>
      </c>
      <c r="U1859" s="87" t="b">
        <f>IF(AND(Table1[[#This Row],[INVENTROY SIZING]]&lt;0,Table1[[#This Row],[Lead Time (days)]]&lt;30),TRUE,FALSE)</f>
        <v>0</v>
      </c>
      <c r="V1859" s="28">
        <v>0.75</v>
      </c>
      <c r="W1859" s="28">
        <f>1.65+SQRT((30)*Table1[[#This Row],[Demand variability (COV)]])+(V1859*Table1[[#This Row],[APU
(units)]])^2</f>
        <v>469915.92492235953</v>
      </c>
      <c r="X1859" s="28">
        <f>(Table1[[#This Row],[INVENTORY IN UNITS ON HAND]]-W1859)*Table1[[#This Row],[Std. Price ($)]]</f>
        <v>-12163755.899629425</v>
      </c>
      <c r="Y1859" s="28">
        <v>0.54</v>
      </c>
      <c r="Z1859" s="28">
        <v>123</v>
      </c>
    </row>
    <row r="1860" spans="1:26" x14ac:dyDescent="0.15">
      <c r="A1860" s="31">
        <v>27776.269715490333</v>
      </c>
      <c r="B1860" s="32">
        <v>7.575997000000001</v>
      </c>
      <c r="C1860" s="32">
        <v>29044.388444219614</v>
      </c>
      <c r="D1860" s="32">
        <f>C1860/Table1[[#This Row],[Std. Price ($)]]</f>
        <v>3833.7381131776597</v>
      </c>
      <c r="E1860" s="28">
        <v>778</v>
      </c>
      <c r="F1860" s="28">
        <f>Table1[[#This Row],[APU
(units)]]*(1+Table1[[#This Row],[APU Trend]])^0</f>
        <v>778</v>
      </c>
      <c r="G1860" s="28">
        <f>Table1[[#This Row],[APU
(units)]]*(1+Table1[[#This Row],[APU Trend]])^1</f>
        <v>933.59999999999991</v>
      </c>
      <c r="H1860" s="28">
        <f>Table1[[#This Row],[APU
(units)]]*(1+Table1[[#This Row],[APU Trend]])^2</f>
        <v>1120.32</v>
      </c>
      <c r="I1860" s="55">
        <f>Table1[[#This Row],[APU
(units)]]*(1+Table1[[#This Row],[APU Trend]])^3</f>
        <v>1344.384</v>
      </c>
      <c r="J1860" s="55">
        <f>Table1[[#This Row],[APU
(units)]]*(1+Table1[[#This Row],[APU Trend]])^4</f>
        <v>1613.2608</v>
      </c>
      <c r="K1860" s="55">
        <f>Table1[[#This Row],[APU
(units)]]*(1+Table1[[#This Row],[APU Trend]])^5</f>
        <v>1935.9129599999999</v>
      </c>
      <c r="L1860" s="55">
        <f>Table1[[#This Row],[APU
(units)]]*(1+Table1[[#This Row],[APU Trend]])^6</f>
        <v>2323.0955519999998</v>
      </c>
      <c r="M1860" s="55">
        <f>Table1[[#This Row],[APU
(units)]]*(1+Table1[[#This Row],[APU Trend]])^7</f>
        <v>2787.7146623999997</v>
      </c>
      <c r="N1860" s="55">
        <f>Table1[[#This Row],[APU
(units)]]*(1+Table1[[#This Row],[APU Trend]])^8</f>
        <v>3345.2575948799995</v>
      </c>
      <c r="O1860" s="55">
        <f>Table1[[#This Row],[APU
(units)]]*(1+Table1[[#This Row],[APU Trend]])^9</f>
        <v>4014.3091138559994</v>
      </c>
      <c r="P1860" s="55">
        <f>Table1[[#This Row],[APU
(units)]]*(1+Table1[[#This Row],[APU Trend]])^10</f>
        <v>4817.1709366271989</v>
      </c>
      <c r="Q1860" s="55">
        <f>Table1[[#This Row],[APU
(units)]]*(1+Table1[[#This Row],[APU Trend]])^11</f>
        <v>5780.6051239526387</v>
      </c>
      <c r="R1860" s="55">
        <f>SUM(Table1[[#This Row],[Oct]:[September]])</f>
        <v>30793.630743715836</v>
      </c>
      <c r="S1860" s="55">
        <f>Table1[[#This Row],[On-Hand Stock ($)]]*Table1[[#This Row],[APU Trend]]</f>
        <v>5808.8776888439234</v>
      </c>
      <c r="T1860" s="87">
        <v>0.2</v>
      </c>
      <c r="U1860" s="87" t="b">
        <f>IF(AND(Table1[[#This Row],[INVENTROY SIZING]]&lt;0,Table1[[#This Row],[Lead Time (days)]]&lt;30),TRUE,FALSE)</f>
        <v>0</v>
      </c>
      <c r="V1860" s="28">
        <v>0.85</v>
      </c>
      <c r="W1860" s="28">
        <f>1.65+SQRT((30)*Table1[[#This Row],[Demand variability (COV)]])+(V1860*Table1[[#This Row],[APU
(units)]])^2</f>
        <v>437325.38979338482</v>
      </c>
      <c r="X1860" s="28">
        <f>(Table1[[#This Row],[INVENTORY IN UNITS ON HAND]]-W1860)*Table1[[#This Row],[Std. Price ($)]]</f>
        <v>-3284131.4526542951</v>
      </c>
      <c r="Y1860" s="28">
        <v>1.22</v>
      </c>
      <c r="Z1860" s="28">
        <v>94</v>
      </c>
    </row>
    <row r="1861" spans="1:26" x14ac:dyDescent="0.15">
      <c r="A1861" s="31">
        <v>96362.121559318068</v>
      </c>
      <c r="B1861" s="32">
        <v>9.937653000000001</v>
      </c>
      <c r="C1861" s="32">
        <v>1713.1775370351845</v>
      </c>
      <c r="D1861" s="32">
        <f>C1861/Table1[[#This Row],[Std. Price ($)]]</f>
        <v>172.39256965756243</v>
      </c>
      <c r="E1861" s="28">
        <v>744</v>
      </c>
      <c r="F1861" s="28">
        <f>Table1[[#This Row],[APU
(units)]]*(1+Table1[[#This Row],[APU Trend]])^0</f>
        <v>744</v>
      </c>
      <c r="G1861" s="28">
        <f>Table1[[#This Row],[APU
(units)]]*(1+Table1[[#This Row],[APU Trend]])^1</f>
        <v>1041.5999999999999</v>
      </c>
      <c r="H1861" s="28">
        <f>Table1[[#This Row],[APU
(units)]]*(1+Table1[[#This Row],[APU Trend]])^2</f>
        <v>1458.2399999999998</v>
      </c>
      <c r="I1861" s="55">
        <f>Table1[[#This Row],[APU
(units)]]*(1+Table1[[#This Row],[APU Trend]])^3</f>
        <v>2041.5359999999996</v>
      </c>
      <c r="J1861" s="55">
        <f>Table1[[#This Row],[APU
(units)]]*(1+Table1[[#This Row],[APU Trend]])^4</f>
        <v>2858.1503999999991</v>
      </c>
      <c r="K1861" s="55">
        <f>Table1[[#This Row],[APU
(units)]]*(1+Table1[[#This Row],[APU Trend]])^5</f>
        <v>4001.4105599999984</v>
      </c>
      <c r="L1861" s="55">
        <f>Table1[[#This Row],[APU
(units)]]*(1+Table1[[#This Row],[APU Trend]])^6</f>
        <v>5601.9747839999973</v>
      </c>
      <c r="M1861" s="55">
        <f>Table1[[#This Row],[APU
(units)]]*(1+Table1[[#This Row],[APU Trend]])^7</f>
        <v>7842.7646975999951</v>
      </c>
      <c r="N1861" s="55">
        <f>Table1[[#This Row],[APU
(units)]]*(1+Table1[[#This Row],[APU Trend]])^8</f>
        <v>10979.870576639993</v>
      </c>
      <c r="O1861" s="55">
        <f>Table1[[#This Row],[APU
(units)]]*(1+Table1[[#This Row],[APU Trend]])^9</f>
        <v>15371.818807295989</v>
      </c>
      <c r="P1861" s="55">
        <f>Table1[[#This Row],[APU
(units)]]*(1+Table1[[#This Row],[APU Trend]])^10</f>
        <v>21520.546330214383</v>
      </c>
      <c r="Q1861" s="55">
        <f>Table1[[#This Row],[APU
(units)]]*(1+Table1[[#This Row],[APU Trend]])^11</f>
        <v>30128.764862300137</v>
      </c>
      <c r="R1861" s="55">
        <f>SUM(Table1[[#This Row],[Oct]:[September]])</f>
        <v>103590.67701805048</v>
      </c>
      <c r="S1861" s="55">
        <f>Table1[[#This Row],[On-Hand Stock ($)]]*Table1[[#This Row],[APU Trend]]</f>
        <v>685.27101481407385</v>
      </c>
      <c r="T1861" s="87">
        <v>0.4</v>
      </c>
      <c r="U1861" s="87" t="b">
        <f>IF(AND(Table1[[#This Row],[INVENTROY SIZING]]&lt;0,Table1[[#This Row],[Lead Time (days)]]&lt;30),TRUE,FALSE)</f>
        <v>0</v>
      </c>
      <c r="V1861" s="28">
        <v>1</v>
      </c>
      <c r="W1861" s="28">
        <f>1.65+SQRT((30)*Table1[[#This Row],[Demand variability (COV)]])+(V1861*Table1[[#This Row],[APU
(units)]])^2</f>
        <v>553541.56152144307</v>
      </c>
      <c r="X1861" s="28">
        <f>(Table1[[#This Row],[INVENTORY IN UNITS ON HAND]]-W1861)*Table1[[#This Row],[Std. Price ($)]]</f>
        <v>-5499190.7819412192</v>
      </c>
      <c r="Y1861" s="28">
        <v>0.51</v>
      </c>
      <c r="Z1861" s="28">
        <v>12</v>
      </c>
    </row>
    <row r="1862" spans="1:26" x14ac:dyDescent="0.15">
      <c r="A1862" s="31">
        <v>95224.860170588945</v>
      </c>
      <c r="B1862" s="32">
        <v>6.2381550000000008</v>
      </c>
      <c r="C1862" s="32">
        <v>10484.734457818502</v>
      </c>
      <c r="D1862" s="32">
        <f>C1862/Table1[[#This Row],[Std. Price ($)]]</f>
        <v>1680.7428571137621</v>
      </c>
      <c r="E1862" s="28">
        <v>1230</v>
      </c>
      <c r="F1862" s="28">
        <f>Table1[[#This Row],[APU
(units)]]*(1+Table1[[#This Row],[APU Trend]])^0</f>
        <v>1230</v>
      </c>
      <c r="G1862" s="28">
        <f>Table1[[#This Row],[APU
(units)]]*(1+Table1[[#This Row],[APU Trend]])^1</f>
        <v>492</v>
      </c>
      <c r="H1862" s="28">
        <f>Table1[[#This Row],[APU
(units)]]*(1+Table1[[#This Row],[APU Trend]])^2</f>
        <v>196.80000000000004</v>
      </c>
      <c r="I1862" s="55">
        <f>Table1[[#This Row],[APU
(units)]]*(1+Table1[[#This Row],[APU Trend]])^3</f>
        <v>78.720000000000013</v>
      </c>
      <c r="J1862" s="55">
        <f>Table1[[#This Row],[APU
(units)]]*(1+Table1[[#This Row],[APU Trend]])^4</f>
        <v>31.488000000000014</v>
      </c>
      <c r="K1862" s="55">
        <f>Table1[[#This Row],[APU
(units)]]*(1+Table1[[#This Row],[APU Trend]])^5</f>
        <v>12.595200000000007</v>
      </c>
      <c r="L1862" s="55">
        <f>Table1[[#This Row],[APU
(units)]]*(1+Table1[[#This Row],[APU Trend]])^6</f>
        <v>5.0380800000000026</v>
      </c>
      <c r="M1862" s="55">
        <f>Table1[[#This Row],[APU
(units)]]*(1+Table1[[#This Row],[APU Trend]])^7</f>
        <v>2.0152320000000015</v>
      </c>
      <c r="N1862" s="55">
        <f>Table1[[#This Row],[APU
(units)]]*(1+Table1[[#This Row],[APU Trend]])^8</f>
        <v>0.80609280000000072</v>
      </c>
      <c r="O1862" s="55">
        <f>Table1[[#This Row],[APU
(units)]]*(1+Table1[[#This Row],[APU Trend]])^9</f>
        <v>0.3224371200000003</v>
      </c>
      <c r="P1862" s="55">
        <f>Table1[[#This Row],[APU
(units)]]*(1+Table1[[#This Row],[APU Trend]])^10</f>
        <v>0.12897484800000014</v>
      </c>
      <c r="Q1862" s="55">
        <f>Table1[[#This Row],[APU
(units)]]*(1+Table1[[#This Row],[APU Trend]])^11</f>
        <v>5.1589939200000053E-2</v>
      </c>
      <c r="R1862" s="55">
        <f>SUM(Table1[[#This Row],[Oct]:[September]])</f>
        <v>2049.9656067071996</v>
      </c>
      <c r="S1862" s="55">
        <f>Table1[[#This Row],[On-Hand Stock ($)]]*Table1[[#This Row],[APU Trend]]</f>
        <v>-6290.8406746911014</v>
      </c>
      <c r="T1862" s="87">
        <v>-0.6</v>
      </c>
      <c r="U1862" s="87" t="b">
        <f>IF(AND(Table1[[#This Row],[INVENTROY SIZING]]&lt;0,Table1[[#This Row],[Lead Time (days)]]&lt;30),TRUE,FALSE)</f>
        <v>0</v>
      </c>
      <c r="V1862" s="28">
        <v>1</v>
      </c>
      <c r="W1862" s="28">
        <f>1.65+SQRT((30)*Table1[[#This Row],[Demand variability (COV)]])+(V1862*Table1[[#This Row],[APU
(units)]])^2</f>
        <v>1512907.1817266743</v>
      </c>
      <c r="X1862" s="28">
        <f>(Table1[[#This Row],[INVENTORY IN UNITS ON HAND]]-W1862)*Table1[[#This Row],[Std. Price ($)]]</f>
        <v>-9427264.765766345</v>
      </c>
      <c r="Y1862" s="28">
        <v>1.02</v>
      </c>
      <c r="Z1862" s="28">
        <v>30</v>
      </c>
    </row>
    <row r="1863" spans="1:26" x14ac:dyDescent="0.15">
      <c r="A1863" s="31">
        <v>7908.8069887984784</v>
      </c>
      <c r="B1863" s="32">
        <v>18.063133000000001</v>
      </c>
      <c r="C1863" s="32">
        <v>7923.6739373187693</v>
      </c>
      <c r="D1863" s="32">
        <f>C1863/Table1[[#This Row],[Std. Price ($)]]</f>
        <v>438.66553699841381</v>
      </c>
      <c r="E1863" s="28">
        <v>1076</v>
      </c>
      <c r="F1863" s="28">
        <f>Table1[[#This Row],[APU
(units)]]*(1+Table1[[#This Row],[APU Trend]])^0</f>
        <v>1076</v>
      </c>
      <c r="G1863" s="28">
        <f>Table1[[#This Row],[APU
(units)]]*(1+Table1[[#This Row],[APU Trend]])^1</f>
        <v>1614</v>
      </c>
      <c r="H1863" s="28">
        <f>Table1[[#This Row],[APU
(units)]]*(1+Table1[[#This Row],[APU Trend]])^2</f>
        <v>2421</v>
      </c>
      <c r="I1863" s="55">
        <f>Table1[[#This Row],[APU
(units)]]*(1+Table1[[#This Row],[APU Trend]])^3</f>
        <v>3631.5</v>
      </c>
      <c r="J1863" s="55">
        <f>Table1[[#This Row],[APU
(units)]]*(1+Table1[[#This Row],[APU Trend]])^4</f>
        <v>5447.25</v>
      </c>
      <c r="K1863" s="55">
        <f>Table1[[#This Row],[APU
(units)]]*(1+Table1[[#This Row],[APU Trend]])^5</f>
        <v>8170.875</v>
      </c>
      <c r="L1863" s="55">
        <f>Table1[[#This Row],[APU
(units)]]*(1+Table1[[#This Row],[APU Trend]])^6</f>
        <v>12256.3125</v>
      </c>
      <c r="M1863" s="55">
        <f>Table1[[#This Row],[APU
(units)]]*(1+Table1[[#This Row],[APU Trend]])^7</f>
        <v>18384.46875</v>
      </c>
      <c r="N1863" s="55">
        <f>Table1[[#This Row],[APU
(units)]]*(1+Table1[[#This Row],[APU Trend]])^8</f>
        <v>27576.703125</v>
      </c>
      <c r="O1863" s="55">
        <f>Table1[[#This Row],[APU
(units)]]*(1+Table1[[#This Row],[APU Trend]])^9</f>
        <v>41365.0546875</v>
      </c>
      <c r="P1863" s="55">
        <f>Table1[[#This Row],[APU
(units)]]*(1+Table1[[#This Row],[APU Trend]])^10</f>
        <v>62047.58203125</v>
      </c>
      <c r="Q1863" s="55">
        <f>Table1[[#This Row],[APU
(units)]]*(1+Table1[[#This Row],[APU Trend]])^11</f>
        <v>93071.373046875</v>
      </c>
      <c r="R1863" s="55">
        <f>SUM(Table1[[#This Row],[Oct]:[September]])</f>
        <v>277062.119140625</v>
      </c>
      <c r="S1863" s="55">
        <f>Table1[[#This Row],[On-Hand Stock ($)]]*Table1[[#This Row],[APU Trend]]</f>
        <v>3961.8369686593846</v>
      </c>
      <c r="T1863" s="87">
        <v>0.5</v>
      </c>
      <c r="U1863" s="87" t="b">
        <f>IF(AND(Table1[[#This Row],[INVENTROY SIZING]]&lt;0,Table1[[#This Row],[Lead Time (days)]]&lt;30),TRUE,FALSE)</f>
        <v>0</v>
      </c>
      <c r="V1863" s="28">
        <v>0.91</v>
      </c>
      <c r="W1863" s="28">
        <f>1.65+SQRT((30)*Table1[[#This Row],[Demand variability (COV)]])+(V1863*Table1[[#This Row],[APU
(units)]])^2</f>
        <v>958760.19824068737</v>
      </c>
      <c r="X1863" s="28">
        <f>(Table1[[#This Row],[INVENTORY IN UNITS ON HAND]]-W1863)*Table1[[#This Row],[Std. Price ($)]]</f>
        <v>-17310289.301990584</v>
      </c>
      <c r="Y1863" s="28">
        <v>0.6</v>
      </c>
      <c r="Z1863" s="28">
        <v>16</v>
      </c>
    </row>
    <row r="1864" spans="1:26" x14ac:dyDescent="0.15">
      <c r="A1864" s="31">
        <v>91788.787771307034</v>
      </c>
      <c r="B1864" s="32">
        <v>7.0732640000000009</v>
      </c>
      <c r="C1864" s="32">
        <v>3738.0698607204913</v>
      </c>
      <c r="D1864" s="32">
        <f>C1864/Table1[[#This Row],[Std. Price ($)]]</f>
        <v>528.47877029904316</v>
      </c>
      <c r="E1864" s="28">
        <v>1190</v>
      </c>
      <c r="F1864" s="28">
        <f>Table1[[#This Row],[APU
(units)]]*(1+Table1[[#This Row],[APU Trend]])^0</f>
        <v>1190</v>
      </c>
      <c r="G1864" s="28">
        <f>Table1[[#This Row],[APU
(units)]]*(1+Table1[[#This Row],[APU Trend]])^1</f>
        <v>714</v>
      </c>
      <c r="H1864" s="28">
        <f>Table1[[#This Row],[APU
(units)]]*(1+Table1[[#This Row],[APU Trend]])^2</f>
        <v>428.4</v>
      </c>
      <c r="I1864" s="55">
        <f>Table1[[#This Row],[APU
(units)]]*(1+Table1[[#This Row],[APU Trend]])^3</f>
        <v>257.04000000000002</v>
      </c>
      <c r="J1864" s="55">
        <f>Table1[[#This Row],[APU
(units)]]*(1+Table1[[#This Row],[APU Trend]])^4</f>
        <v>154.22399999999999</v>
      </c>
      <c r="K1864" s="55">
        <f>Table1[[#This Row],[APU
(units)]]*(1+Table1[[#This Row],[APU Trend]])^5</f>
        <v>92.534399999999991</v>
      </c>
      <c r="L1864" s="55">
        <f>Table1[[#This Row],[APU
(units)]]*(1+Table1[[#This Row],[APU Trend]])^6</f>
        <v>55.520639999999993</v>
      </c>
      <c r="M1864" s="55">
        <f>Table1[[#This Row],[APU
(units)]]*(1+Table1[[#This Row],[APU Trend]])^7</f>
        <v>33.312383999999994</v>
      </c>
      <c r="N1864" s="55">
        <f>Table1[[#This Row],[APU
(units)]]*(1+Table1[[#This Row],[APU Trend]])^8</f>
        <v>19.987430399999997</v>
      </c>
      <c r="O1864" s="55">
        <f>Table1[[#This Row],[APU
(units)]]*(1+Table1[[#This Row],[APU Trend]])^9</f>
        <v>11.992458239999999</v>
      </c>
      <c r="P1864" s="55">
        <f>Table1[[#This Row],[APU
(units)]]*(1+Table1[[#This Row],[APU Trend]])^10</f>
        <v>7.195474943999999</v>
      </c>
      <c r="Q1864" s="55">
        <f>Table1[[#This Row],[APU
(units)]]*(1+Table1[[#This Row],[APU Trend]])^11</f>
        <v>4.317284966399999</v>
      </c>
      <c r="R1864" s="55">
        <f>SUM(Table1[[#This Row],[Oct]:[September]])</f>
        <v>2968.5240725504004</v>
      </c>
      <c r="S1864" s="55">
        <f>Table1[[#This Row],[On-Hand Stock ($)]]*Table1[[#This Row],[APU Trend]]</f>
        <v>-1495.2279442881966</v>
      </c>
      <c r="T1864" s="87">
        <v>-0.4</v>
      </c>
      <c r="U1864" s="87" t="b">
        <f>IF(AND(Table1[[#This Row],[INVENTROY SIZING]]&lt;0,Table1[[#This Row],[Lead Time (days)]]&lt;30),TRUE,FALSE)</f>
        <v>1</v>
      </c>
      <c r="V1864" s="28">
        <v>0.7</v>
      </c>
      <c r="W1864" s="28">
        <f>1.65+SQRT((30)*Table1[[#This Row],[Demand variability (COV)]])+(V1864*Table1[[#This Row],[APU
(units)]])^2</f>
        <v>693893.03746727726</v>
      </c>
      <c r="X1864" s="28">
        <f>(Table1[[#This Row],[INVENTORY IN UNITS ON HAND]]-W1864)*Table1[[#This Row],[Std. Price ($)]]</f>
        <v>-4904350.5719072241</v>
      </c>
      <c r="Y1864" s="28">
        <v>0.19</v>
      </c>
      <c r="Z1864" s="28">
        <v>23</v>
      </c>
    </row>
    <row r="1865" spans="1:26" x14ac:dyDescent="0.15">
      <c r="A1865" s="31">
        <v>72448.975283527965</v>
      </c>
      <c r="B1865" s="32">
        <v>10.896336000000002</v>
      </c>
      <c r="C1865" s="32">
        <v>4642.3358120506464</v>
      </c>
      <c r="D1865" s="32">
        <f>C1865/Table1[[#This Row],[Std. Price ($)]]</f>
        <v>426.04558193237119</v>
      </c>
      <c r="E1865" s="28">
        <v>946</v>
      </c>
      <c r="F1865" s="28">
        <f>Table1[[#This Row],[APU
(units)]]*(1+Table1[[#This Row],[APU Trend]])^0</f>
        <v>946</v>
      </c>
      <c r="G1865" s="28">
        <f>Table1[[#This Row],[APU
(units)]]*(1+Table1[[#This Row],[APU Trend]])^1</f>
        <v>1419</v>
      </c>
      <c r="H1865" s="28">
        <f>Table1[[#This Row],[APU
(units)]]*(1+Table1[[#This Row],[APU Trend]])^2</f>
        <v>2128.5</v>
      </c>
      <c r="I1865" s="55">
        <f>Table1[[#This Row],[APU
(units)]]*(1+Table1[[#This Row],[APU Trend]])^3</f>
        <v>3192.75</v>
      </c>
      <c r="J1865" s="55">
        <f>Table1[[#This Row],[APU
(units)]]*(1+Table1[[#This Row],[APU Trend]])^4</f>
        <v>4789.125</v>
      </c>
      <c r="K1865" s="55">
        <f>Table1[[#This Row],[APU
(units)]]*(1+Table1[[#This Row],[APU Trend]])^5</f>
        <v>7183.6875</v>
      </c>
      <c r="L1865" s="55">
        <f>Table1[[#This Row],[APU
(units)]]*(1+Table1[[#This Row],[APU Trend]])^6</f>
        <v>10775.53125</v>
      </c>
      <c r="M1865" s="55">
        <f>Table1[[#This Row],[APU
(units)]]*(1+Table1[[#This Row],[APU Trend]])^7</f>
        <v>16163.296875</v>
      </c>
      <c r="N1865" s="55">
        <f>Table1[[#This Row],[APU
(units)]]*(1+Table1[[#This Row],[APU Trend]])^8</f>
        <v>24244.9453125</v>
      </c>
      <c r="O1865" s="55">
        <f>Table1[[#This Row],[APU
(units)]]*(1+Table1[[#This Row],[APU Trend]])^9</f>
        <v>36367.41796875</v>
      </c>
      <c r="P1865" s="55">
        <f>Table1[[#This Row],[APU
(units)]]*(1+Table1[[#This Row],[APU Trend]])^10</f>
        <v>54551.126953125</v>
      </c>
      <c r="Q1865" s="55">
        <f>Table1[[#This Row],[APU
(units)]]*(1+Table1[[#This Row],[APU Trend]])^11</f>
        <v>81826.6904296875</v>
      </c>
      <c r="R1865" s="55">
        <f>SUM(Table1[[#This Row],[Oct]:[September]])</f>
        <v>243588.0712890625</v>
      </c>
      <c r="S1865" s="55">
        <f>Table1[[#This Row],[On-Hand Stock ($)]]*Table1[[#This Row],[APU Trend]]</f>
        <v>2321.1679060253232</v>
      </c>
      <c r="T1865" s="87">
        <v>0.5</v>
      </c>
      <c r="U1865" s="87" t="b">
        <f>IF(AND(Table1[[#This Row],[INVENTROY SIZING]]&lt;0,Table1[[#This Row],[Lead Time (days)]]&lt;30),TRUE,FALSE)</f>
        <v>0</v>
      </c>
      <c r="V1865" s="28">
        <v>0.82</v>
      </c>
      <c r="W1865" s="28">
        <f>1.65+SQRT((30)*Table1[[#This Row],[Demand variability (COV)]])+(V1865*Table1[[#This Row],[APU
(units)]])^2</f>
        <v>601747.00245790242</v>
      </c>
      <c r="X1865" s="28">
        <f>(Table1[[#This Row],[INVENTORY IN UNITS ON HAND]]-W1865)*Table1[[#This Row],[Std. Price ($)]]</f>
        <v>-6552195.1899620807</v>
      </c>
      <c r="Y1865" s="28">
        <v>0.49</v>
      </c>
      <c r="Z1865" s="28">
        <v>19</v>
      </c>
    </row>
    <row r="1866" spans="1:26" x14ac:dyDescent="0.15">
      <c r="A1866" s="31">
        <v>27153.843542947543</v>
      </c>
      <c r="B1866" s="32">
        <v>8.265785000000001</v>
      </c>
      <c r="C1866" s="32">
        <v>17863.834543188703</v>
      </c>
      <c r="D1866" s="32">
        <f>C1866/Table1[[#This Row],[Std. Price ($)]]</f>
        <v>2161.1782236277259</v>
      </c>
      <c r="E1866" s="28">
        <v>1068</v>
      </c>
      <c r="F1866" s="28">
        <f>Table1[[#This Row],[APU
(units)]]*(1+Table1[[#This Row],[APU Trend]])^0</f>
        <v>1068</v>
      </c>
      <c r="G1866" s="28">
        <f>Table1[[#This Row],[APU
(units)]]*(1+Table1[[#This Row],[APU Trend]])^1</f>
        <v>961.2</v>
      </c>
      <c r="H1866" s="28">
        <f>Table1[[#This Row],[APU
(units)]]*(1+Table1[[#This Row],[APU Trend]])^2</f>
        <v>865.08</v>
      </c>
      <c r="I1866" s="55">
        <f>Table1[[#This Row],[APU
(units)]]*(1+Table1[[#This Row],[APU Trend]])^3</f>
        <v>778.57200000000012</v>
      </c>
      <c r="J1866" s="55">
        <f>Table1[[#This Row],[APU
(units)]]*(1+Table1[[#This Row],[APU Trend]])^4</f>
        <v>700.71480000000008</v>
      </c>
      <c r="K1866" s="55">
        <f>Table1[[#This Row],[APU
(units)]]*(1+Table1[[#This Row],[APU Trend]])^5</f>
        <v>630.64332000000024</v>
      </c>
      <c r="L1866" s="55">
        <f>Table1[[#This Row],[APU
(units)]]*(1+Table1[[#This Row],[APU Trend]])^6</f>
        <v>567.57898800000021</v>
      </c>
      <c r="M1866" s="55">
        <f>Table1[[#This Row],[APU
(units)]]*(1+Table1[[#This Row],[APU Trend]])^7</f>
        <v>510.82108920000013</v>
      </c>
      <c r="N1866" s="55">
        <f>Table1[[#This Row],[APU
(units)]]*(1+Table1[[#This Row],[APU Trend]])^8</f>
        <v>459.73898028000019</v>
      </c>
      <c r="O1866" s="55">
        <f>Table1[[#This Row],[APU
(units)]]*(1+Table1[[#This Row],[APU Trend]])^9</f>
        <v>413.76508225200018</v>
      </c>
      <c r="P1866" s="55">
        <f>Table1[[#This Row],[APU
(units)]]*(1+Table1[[#This Row],[APU Trend]])^10</f>
        <v>372.38857402680014</v>
      </c>
      <c r="Q1866" s="55">
        <f>Table1[[#This Row],[APU
(units)]]*(1+Table1[[#This Row],[APU Trend]])^11</f>
        <v>335.14971662412017</v>
      </c>
      <c r="R1866" s="55">
        <f>SUM(Table1[[#This Row],[Oct]:[September]])</f>
        <v>7663.6525503829216</v>
      </c>
      <c r="S1866" s="55">
        <f>Table1[[#This Row],[On-Hand Stock ($)]]*Table1[[#This Row],[APU Trend]]</f>
        <v>-1786.3834543188705</v>
      </c>
      <c r="T1866" s="87">
        <v>-0.1</v>
      </c>
      <c r="U1866" s="87" t="b">
        <f>IF(AND(Table1[[#This Row],[INVENTROY SIZING]]&lt;0,Table1[[#This Row],[Lead Time (days)]]&lt;30),TRUE,FALSE)</f>
        <v>0</v>
      </c>
      <c r="V1866" s="28">
        <v>1</v>
      </c>
      <c r="W1866" s="28">
        <f>1.65+SQRT((30)*Table1[[#This Row],[Demand variability (COV)]])+(V1866*Table1[[#This Row],[APU
(units)]])^2</f>
        <v>1140631.8949979984</v>
      </c>
      <c r="X1866" s="28">
        <f>(Table1[[#This Row],[INVENTORY IN UNITS ON HAND]]-W1866)*Table1[[#This Row],[Std. Price ($)]]</f>
        <v>-9410354.1736528426</v>
      </c>
      <c r="Y1866" s="28">
        <v>1.3</v>
      </c>
      <c r="Z1866" s="28">
        <v>37</v>
      </c>
    </row>
    <row r="1867" spans="1:26" x14ac:dyDescent="0.15">
      <c r="A1867" s="31">
        <v>83201.434895923128</v>
      </c>
      <c r="B1867" s="32">
        <v>7.4629390000000004</v>
      </c>
      <c r="C1867" s="32">
        <v>18484.796234891845</v>
      </c>
      <c r="D1867" s="32">
        <f>C1867/Table1[[#This Row],[Std. Price ($)]]</f>
        <v>2476.8789125694107</v>
      </c>
      <c r="E1867" s="28">
        <v>906</v>
      </c>
      <c r="F1867" s="28">
        <f>Table1[[#This Row],[APU
(units)]]*(1+Table1[[#This Row],[APU Trend]])^0</f>
        <v>906</v>
      </c>
      <c r="G1867" s="28">
        <f>Table1[[#This Row],[APU
(units)]]*(1+Table1[[#This Row],[APU Trend]])^1</f>
        <v>362.40000000000003</v>
      </c>
      <c r="H1867" s="28">
        <f>Table1[[#This Row],[APU
(units)]]*(1+Table1[[#This Row],[APU Trend]])^2</f>
        <v>144.96000000000004</v>
      </c>
      <c r="I1867" s="55">
        <f>Table1[[#This Row],[APU
(units)]]*(1+Table1[[#This Row],[APU Trend]])^3</f>
        <v>57.984000000000016</v>
      </c>
      <c r="J1867" s="55">
        <f>Table1[[#This Row],[APU
(units)]]*(1+Table1[[#This Row],[APU Trend]])^4</f>
        <v>23.193600000000011</v>
      </c>
      <c r="K1867" s="55">
        <f>Table1[[#This Row],[APU
(units)]]*(1+Table1[[#This Row],[APU Trend]])^5</f>
        <v>9.2774400000000057</v>
      </c>
      <c r="L1867" s="55">
        <f>Table1[[#This Row],[APU
(units)]]*(1+Table1[[#This Row],[APU Trend]])^6</f>
        <v>3.7109760000000023</v>
      </c>
      <c r="M1867" s="55">
        <f>Table1[[#This Row],[APU
(units)]]*(1+Table1[[#This Row],[APU Trend]])^7</f>
        <v>1.4843904000000012</v>
      </c>
      <c r="N1867" s="55">
        <f>Table1[[#This Row],[APU
(units)]]*(1+Table1[[#This Row],[APU Trend]])^8</f>
        <v>0.59375616000000053</v>
      </c>
      <c r="O1867" s="55">
        <f>Table1[[#This Row],[APU
(units)]]*(1+Table1[[#This Row],[APU Trend]])^9</f>
        <v>0.23750246400000022</v>
      </c>
      <c r="P1867" s="55">
        <f>Table1[[#This Row],[APU
(units)]]*(1+Table1[[#This Row],[APU Trend]])^10</f>
        <v>9.5000985600000101E-2</v>
      </c>
      <c r="Q1867" s="55">
        <f>Table1[[#This Row],[APU
(units)]]*(1+Table1[[#This Row],[APU Trend]])^11</f>
        <v>3.8000394240000041E-2</v>
      </c>
      <c r="R1867" s="55">
        <f>SUM(Table1[[#This Row],[Oct]:[September]])</f>
        <v>1509.9746664038405</v>
      </c>
      <c r="S1867" s="55">
        <f>Table1[[#This Row],[On-Hand Stock ($)]]*Table1[[#This Row],[APU Trend]]</f>
        <v>-11090.877740935106</v>
      </c>
      <c r="T1867" s="87">
        <v>-0.6</v>
      </c>
      <c r="U1867" s="87" t="b">
        <f>IF(AND(Table1[[#This Row],[INVENTROY SIZING]]&lt;0,Table1[[#This Row],[Lead Time (days)]]&lt;30),TRUE,FALSE)</f>
        <v>0</v>
      </c>
      <c r="V1867" s="28">
        <v>1</v>
      </c>
      <c r="W1867" s="28">
        <f>1.65+SQRT((30)*Table1[[#This Row],[Demand variability (COV)]])+(V1867*Table1[[#This Row],[APU
(units)]])^2</f>
        <v>820842.96036721894</v>
      </c>
      <c r="X1867" s="28">
        <f>(Table1[[#This Row],[INVENTORY IN UNITS ON HAND]]-W1867)*Table1[[#This Row],[Std. Price ($)]]</f>
        <v>-6107416.1455650814</v>
      </c>
      <c r="Y1867" s="28">
        <v>0.94</v>
      </c>
      <c r="Z1867" s="28">
        <v>66</v>
      </c>
    </row>
    <row r="1868" spans="1:26" x14ac:dyDescent="0.15">
      <c r="A1868" s="31">
        <v>75182.033751076291</v>
      </c>
      <c r="B1868" s="32">
        <v>7.0732640000000009</v>
      </c>
      <c r="C1868" s="32">
        <v>32835.169903194961</v>
      </c>
      <c r="D1868" s="32">
        <f>C1868/Table1[[#This Row],[Std. Price ($)]]</f>
        <v>4642.1524635861124</v>
      </c>
      <c r="E1868" s="28">
        <v>1780</v>
      </c>
      <c r="F1868" s="28">
        <f>Table1[[#This Row],[APU
(units)]]*(1+Table1[[#This Row],[APU Trend]])^0</f>
        <v>1780</v>
      </c>
      <c r="G1868" s="28">
        <f>Table1[[#This Row],[APU
(units)]]*(1+Table1[[#This Row],[APU Trend]])^1</f>
        <v>3204</v>
      </c>
      <c r="H1868" s="28">
        <f>Table1[[#This Row],[APU
(units)]]*(1+Table1[[#This Row],[APU Trend]])^2</f>
        <v>5767.2000000000007</v>
      </c>
      <c r="I1868" s="55">
        <f>Table1[[#This Row],[APU
(units)]]*(1+Table1[[#This Row],[APU Trend]])^3</f>
        <v>10380.960000000001</v>
      </c>
      <c r="J1868" s="55">
        <f>Table1[[#This Row],[APU
(units)]]*(1+Table1[[#This Row],[APU Trend]])^4</f>
        <v>18685.728000000003</v>
      </c>
      <c r="K1868" s="55">
        <f>Table1[[#This Row],[APU
(units)]]*(1+Table1[[#This Row],[APU Trend]])^5</f>
        <v>33634.310400000009</v>
      </c>
      <c r="L1868" s="55">
        <f>Table1[[#This Row],[APU
(units)]]*(1+Table1[[#This Row],[APU Trend]])^6</f>
        <v>60541.75872000002</v>
      </c>
      <c r="M1868" s="55">
        <f>Table1[[#This Row],[APU
(units)]]*(1+Table1[[#This Row],[APU Trend]])^7</f>
        <v>108975.16569600003</v>
      </c>
      <c r="N1868" s="55">
        <f>Table1[[#This Row],[APU
(units)]]*(1+Table1[[#This Row],[APU Trend]])^8</f>
        <v>196155.29825280007</v>
      </c>
      <c r="O1868" s="55">
        <f>Table1[[#This Row],[APU
(units)]]*(1+Table1[[#This Row],[APU Trend]])^9</f>
        <v>353079.53685504012</v>
      </c>
      <c r="P1868" s="55">
        <f>Table1[[#This Row],[APU
(units)]]*(1+Table1[[#This Row],[APU Trend]])^10</f>
        <v>635543.16633907228</v>
      </c>
      <c r="Q1868" s="55">
        <f>Table1[[#This Row],[APU
(units)]]*(1+Table1[[#This Row],[APU Trend]])^11</f>
        <v>1143977.6994103303</v>
      </c>
      <c r="R1868" s="55">
        <f>SUM(Table1[[#This Row],[Oct]:[September]])</f>
        <v>2571724.8236732427</v>
      </c>
      <c r="S1868" s="55">
        <f>Table1[[#This Row],[On-Hand Stock ($)]]*Table1[[#This Row],[APU Trend]]</f>
        <v>26268.135922555972</v>
      </c>
      <c r="T1868" s="87">
        <v>0.8</v>
      </c>
      <c r="U1868" s="87" t="b">
        <f>IF(AND(Table1[[#This Row],[INVENTROY SIZING]]&lt;0,Table1[[#This Row],[Lead Time (days)]]&lt;30),TRUE,FALSE)</f>
        <v>0</v>
      </c>
      <c r="V1868" s="28">
        <v>0.85</v>
      </c>
      <c r="W1868" s="28">
        <f>1.65+SQRT((30)*Table1[[#This Row],[Demand variability (COV)]])+(V1868*Table1[[#This Row],[APU
(units)]])^2</f>
        <v>2289177.1075537163</v>
      </c>
      <c r="X1868" s="28">
        <f>(Table1[[#This Row],[INVENTORY IN UNITS ON HAND]]-W1868)*Table1[[#This Row],[Std. Price ($)]]</f>
        <v>-16159118.854580637</v>
      </c>
      <c r="Y1868" s="28">
        <v>1.39</v>
      </c>
      <c r="Z1868" s="28">
        <v>44</v>
      </c>
    </row>
    <row r="1869" spans="1:26" x14ac:dyDescent="0.15">
      <c r="A1869" s="31">
        <v>65708.325302876692</v>
      </c>
      <c r="B1869" s="32">
        <v>17.653944000000003</v>
      </c>
      <c r="C1869" s="32">
        <v>18142.644151083288</v>
      </c>
      <c r="D1869" s="32">
        <f>C1869/Table1[[#This Row],[Std. Price ($)]]</f>
        <v>1027.6822080710851</v>
      </c>
      <c r="E1869" s="28">
        <v>1360</v>
      </c>
      <c r="F1869" s="28">
        <f>Table1[[#This Row],[APU
(units)]]*(1+Table1[[#This Row],[APU Trend]])^0</f>
        <v>1360</v>
      </c>
      <c r="G1869" s="28">
        <f>Table1[[#This Row],[APU
(units)]]*(1+Table1[[#This Row],[APU Trend]])^1</f>
        <v>2992.0000000000005</v>
      </c>
      <c r="H1869" s="28">
        <f>Table1[[#This Row],[APU
(units)]]*(1+Table1[[#This Row],[APU Trend]])^2</f>
        <v>6582.4000000000015</v>
      </c>
      <c r="I1869" s="55">
        <f>Table1[[#This Row],[APU
(units)]]*(1+Table1[[#This Row],[APU Trend]])^3</f>
        <v>14481.280000000004</v>
      </c>
      <c r="J1869" s="55">
        <f>Table1[[#This Row],[APU
(units)]]*(1+Table1[[#This Row],[APU Trend]])^4</f>
        <v>31858.81600000001</v>
      </c>
      <c r="K1869" s="55">
        <f>Table1[[#This Row],[APU
(units)]]*(1+Table1[[#This Row],[APU Trend]])^5</f>
        <v>70089.395200000028</v>
      </c>
      <c r="L1869" s="55">
        <f>Table1[[#This Row],[APU
(units)]]*(1+Table1[[#This Row],[APU Trend]])^6</f>
        <v>154196.66944000009</v>
      </c>
      <c r="M1869" s="55">
        <f>Table1[[#This Row],[APU
(units)]]*(1+Table1[[#This Row],[APU Trend]])^7</f>
        <v>339232.67276800022</v>
      </c>
      <c r="N1869" s="55">
        <f>Table1[[#This Row],[APU
(units)]]*(1+Table1[[#This Row],[APU Trend]])^8</f>
        <v>746311.88008960034</v>
      </c>
      <c r="O1869" s="55">
        <f>Table1[[#This Row],[APU
(units)]]*(1+Table1[[#This Row],[APU Trend]])^9</f>
        <v>1641886.1361971211</v>
      </c>
      <c r="P1869" s="55">
        <f>Table1[[#This Row],[APU
(units)]]*(1+Table1[[#This Row],[APU Trend]])^10</f>
        <v>3612149.4996336666</v>
      </c>
      <c r="Q1869" s="55">
        <f>Table1[[#This Row],[APU
(units)]]*(1+Table1[[#This Row],[APU Trend]])^11</f>
        <v>7946728.8991940673</v>
      </c>
      <c r="R1869" s="55">
        <f>SUM(Table1[[#This Row],[Oct]:[September]])</f>
        <v>14567869.648522455</v>
      </c>
      <c r="S1869" s="55">
        <f>Table1[[#This Row],[On-Hand Stock ($)]]*Table1[[#This Row],[APU Trend]]</f>
        <v>21771.172981299944</v>
      </c>
      <c r="T1869" s="87">
        <v>1.2</v>
      </c>
      <c r="U1869" s="87" t="b">
        <f>IF(AND(Table1[[#This Row],[INVENTROY SIZING]]&lt;0,Table1[[#This Row],[Lead Time (days)]]&lt;30),TRUE,FALSE)</f>
        <v>0</v>
      </c>
      <c r="V1869" s="28">
        <v>0.82</v>
      </c>
      <c r="W1869" s="28">
        <f>1.65+SQRT((30)*Table1[[#This Row],[Demand variability (COV)]])+(V1869*Table1[[#This Row],[APU
(units)]])^2</f>
        <v>1243676.8252146256</v>
      </c>
      <c r="X1869" s="28">
        <f>(Table1[[#This Row],[INVENTORY IN UNITS ON HAND]]-W1869)*Table1[[#This Row],[Std. Price ($)]]</f>
        <v>-21937658.38228571</v>
      </c>
      <c r="Y1869" s="28">
        <v>0.56999999999999995</v>
      </c>
      <c r="Z1869" s="28">
        <v>30</v>
      </c>
    </row>
    <row r="1870" spans="1:26" x14ac:dyDescent="0.15">
      <c r="A1870" s="31">
        <v>20959.071059682632</v>
      </c>
      <c r="B1870" s="32">
        <v>7.4629390000000004</v>
      </c>
      <c r="C1870" s="32">
        <v>50724.983192413471</v>
      </c>
      <c r="D1870" s="32">
        <f>C1870/Table1[[#This Row],[Std. Price ($)]]</f>
        <v>6796.9178352407098</v>
      </c>
      <c r="E1870" s="28">
        <v>1658</v>
      </c>
      <c r="F1870" s="28">
        <f>Table1[[#This Row],[APU
(units)]]*(1+Table1[[#This Row],[APU Trend]])^0</f>
        <v>1658</v>
      </c>
      <c r="G1870" s="28">
        <f>Table1[[#This Row],[APU
(units)]]*(1+Table1[[#This Row],[APU Trend]])^1</f>
        <v>994.8</v>
      </c>
      <c r="H1870" s="28">
        <f>Table1[[#This Row],[APU
(units)]]*(1+Table1[[#This Row],[APU Trend]])^2</f>
        <v>596.88</v>
      </c>
      <c r="I1870" s="55">
        <f>Table1[[#This Row],[APU
(units)]]*(1+Table1[[#This Row],[APU Trend]])^3</f>
        <v>358.12799999999999</v>
      </c>
      <c r="J1870" s="55">
        <f>Table1[[#This Row],[APU
(units)]]*(1+Table1[[#This Row],[APU Trend]])^4</f>
        <v>214.87679999999997</v>
      </c>
      <c r="K1870" s="55">
        <f>Table1[[#This Row],[APU
(units)]]*(1+Table1[[#This Row],[APU Trend]])^5</f>
        <v>128.92607999999998</v>
      </c>
      <c r="L1870" s="55">
        <f>Table1[[#This Row],[APU
(units)]]*(1+Table1[[#This Row],[APU Trend]])^6</f>
        <v>77.355647999999988</v>
      </c>
      <c r="M1870" s="55">
        <f>Table1[[#This Row],[APU
(units)]]*(1+Table1[[#This Row],[APU Trend]])^7</f>
        <v>46.413388799999993</v>
      </c>
      <c r="N1870" s="55">
        <f>Table1[[#This Row],[APU
(units)]]*(1+Table1[[#This Row],[APU Trend]])^8</f>
        <v>27.848033279999996</v>
      </c>
      <c r="O1870" s="55">
        <f>Table1[[#This Row],[APU
(units)]]*(1+Table1[[#This Row],[APU Trend]])^9</f>
        <v>16.708819967999997</v>
      </c>
      <c r="P1870" s="55">
        <f>Table1[[#This Row],[APU
(units)]]*(1+Table1[[#This Row],[APU Trend]])^10</f>
        <v>10.025291980799999</v>
      </c>
      <c r="Q1870" s="55">
        <f>Table1[[#This Row],[APU
(units)]]*(1+Table1[[#This Row],[APU Trend]])^11</f>
        <v>6.0151751884799989</v>
      </c>
      <c r="R1870" s="55">
        <f>SUM(Table1[[#This Row],[Oct]:[September]])</f>
        <v>4135.9772372172811</v>
      </c>
      <c r="S1870" s="55">
        <f>Table1[[#This Row],[On-Hand Stock ($)]]*Table1[[#This Row],[APU Trend]]</f>
        <v>-20289.99327696539</v>
      </c>
      <c r="T1870" s="87">
        <v>-0.4</v>
      </c>
      <c r="U1870" s="87" t="b">
        <f>IF(AND(Table1[[#This Row],[INVENTROY SIZING]]&lt;0,Table1[[#This Row],[Lead Time (days)]]&lt;30),TRUE,FALSE)</f>
        <v>0</v>
      </c>
      <c r="V1870" s="28">
        <v>1</v>
      </c>
      <c r="W1870" s="28">
        <f>1.65+SQRT((30)*Table1[[#This Row],[Demand variability (COV)]])+(V1870*Table1[[#This Row],[APU
(units)]])^2</f>
        <v>2748972.3133324995</v>
      </c>
      <c r="X1870" s="28">
        <f>(Table1[[#This Row],[INVENTORY IN UNITS ON HAND]]-W1870)*Table1[[#This Row],[Std. Price ($)]]</f>
        <v>-20464687.703896917</v>
      </c>
      <c r="Y1870" s="28">
        <v>1.48</v>
      </c>
      <c r="Z1870" s="28">
        <v>66</v>
      </c>
    </row>
    <row r="1871" spans="1:26" x14ac:dyDescent="0.15">
      <c r="A1871" s="31">
        <v>90520.708303692576</v>
      </c>
      <c r="B1871" s="32">
        <v>9.0579389999999993</v>
      </c>
      <c r="C1871" s="32">
        <v>1226.3979272739753</v>
      </c>
      <c r="D1871" s="32">
        <f>C1871/Table1[[#This Row],[Std. Price ($)]]</f>
        <v>135.39480971046231</v>
      </c>
      <c r="E1871" s="28">
        <v>810</v>
      </c>
      <c r="F1871" s="28">
        <f>Table1[[#This Row],[APU
(units)]]*(1+Table1[[#This Row],[APU Trend]])^0</f>
        <v>810</v>
      </c>
      <c r="G1871" s="28">
        <f>Table1[[#This Row],[APU
(units)]]*(1+Table1[[#This Row],[APU Trend]])^1</f>
        <v>1296</v>
      </c>
      <c r="H1871" s="28">
        <f>Table1[[#This Row],[APU
(units)]]*(1+Table1[[#This Row],[APU Trend]])^2</f>
        <v>2073.6000000000004</v>
      </c>
      <c r="I1871" s="55">
        <f>Table1[[#This Row],[APU
(units)]]*(1+Table1[[#This Row],[APU Trend]])^3</f>
        <v>3317.7600000000007</v>
      </c>
      <c r="J1871" s="55">
        <f>Table1[[#This Row],[APU
(units)]]*(1+Table1[[#This Row],[APU Trend]])^4</f>
        <v>5308.416000000002</v>
      </c>
      <c r="K1871" s="55">
        <f>Table1[[#This Row],[APU
(units)]]*(1+Table1[[#This Row],[APU Trend]])^5</f>
        <v>8493.465600000005</v>
      </c>
      <c r="L1871" s="55">
        <f>Table1[[#This Row],[APU
(units)]]*(1+Table1[[#This Row],[APU Trend]])^6</f>
        <v>13589.544960000008</v>
      </c>
      <c r="M1871" s="55">
        <f>Table1[[#This Row],[APU
(units)]]*(1+Table1[[#This Row],[APU Trend]])^7</f>
        <v>21743.271936000016</v>
      </c>
      <c r="N1871" s="55">
        <f>Table1[[#This Row],[APU
(units)]]*(1+Table1[[#This Row],[APU Trend]])^8</f>
        <v>34789.235097600031</v>
      </c>
      <c r="O1871" s="55">
        <f>Table1[[#This Row],[APU
(units)]]*(1+Table1[[#This Row],[APU Trend]])^9</f>
        <v>55662.776156160049</v>
      </c>
      <c r="P1871" s="55">
        <f>Table1[[#This Row],[APU
(units)]]*(1+Table1[[#This Row],[APU Trend]])^10</f>
        <v>89060.441849856099</v>
      </c>
      <c r="Q1871" s="55">
        <f>Table1[[#This Row],[APU
(units)]]*(1+Table1[[#This Row],[APU Trend]])^11</f>
        <v>142496.70695976974</v>
      </c>
      <c r="R1871" s="55">
        <f>SUM(Table1[[#This Row],[Oct]:[September]])</f>
        <v>378641.21855938598</v>
      </c>
      <c r="S1871" s="55">
        <f>Table1[[#This Row],[On-Hand Stock ($)]]*Table1[[#This Row],[APU Trend]]</f>
        <v>735.83875636438518</v>
      </c>
      <c r="T1871" s="87">
        <v>0.6</v>
      </c>
      <c r="U1871" s="87" t="b">
        <f>IF(AND(Table1[[#This Row],[INVENTROY SIZING]]&lt;0,Table1[[#This Row],[Lead Time (days)]]&lt;30),TRUE,FALSE)</f>
        <v>0</v>
      </c>
      <c r="V1871" s="28">
        <v>0.82</v>
      </c>
      <c r="W1871" s="28">
        <f>1.65+SQRT((30)*Table1[[#This Row],[Demand variability (COV)]])+(V1871*Table1[[#This Row],[APU
(units)]])^2</f>
        <v>441167.23968353152</v>
      </c>
      <c r="X1871" s="28">
        <f>(Table1[[#This Row],[INVENTORY IN UNITS ON HAND]]-W1871)*Table1[[#This Row],[Std. Price ($)]]</f>
        <v>-3994839.5479245335</v>
      </c>
      <c r="Y1871" s="28">
        <v>0.52</v>
      </c>
      <c r="Z1871" s="28">
        <v>8</v>
      </c>
    </row>
    <row r="1872" spans="1:26" x14ac:dyDescent="0.15">
      <c r="A1872" s="31">
        <v>74989.571300447438</v>
      </c>
      <c r="B1872" s="32">
        <v>8.6399060000000016</v>
      </c>
      <c r="C1872" s="32">
        <v>12512.094985620901</v>
      </c>
      <c r="D1872" s="32">
        <f>C1872/Table1[[#This Row],[Std. Price ($)]]</f>
        <v>1448.174897460794</v>
      </c>
      <c r="E1872" s="28">
        <v>962</v>
      </c>
      <c r="F1872" s="28">
        <f>Table1[[#This Row],[APU
(units)]]*(1+Table1[[#This Row],[APU Trend]])^0</f>
        <v>962</v>
      </c>
      <c r="G1872" s="28">
        <f>Table1[[#This Row],[APU
(units)]]*(1+Table1[[#This Row],[APU Trend]])^1</f>
        <v>2116.4</v>
      </c>
      <c r="H1872" s="28">
        <f>Table1[[#This Row],[APU
(units)]]*(1+Table1[[#This Row],[APU Trend]])^2</f>
        <v>4656.0800000000008</v>
      </c>
      <c r="I1872" s="55">
        <f>Table1[[#This Row],[APU
(units)]]*(1+Table1[[#This Row],[APU Trend]])^3</f>
        <v>10243.376000000004</v>
      </c>
      <c r="J1872" s="55">
        <f>Table1[[#This Row],[APU
(units)]]*(1+Table1[[#This Row],[APU Trend]])^4</f>
        <v>22535.427200000006</v>
      </c>
      <c r="K1872" s="55">
        <f>Table1[[#This Row],[APU
(units)]]*(1+Table1[[#This Row],[APU Trend]])^5</f>
        <v>49577.939840000014</v>
      </c>
      <c r="L1872" s="55">
        <f>Table1[[#This Row],[APU
(units)]]*(1+Table1[[#This Row],[APU Trend]])^6</f>
        <v>109071.46764800005</v>
      </c>
      <c r="M1872" s="55">
        <f>Table1[[#This Row],[APU
(units)]]*(1+Table1[[#This Row],[APU Trend]])^7</f>
        <v>239957.22882560015</v>
      </c>
      <c r="N1872" s="55">
        <f>Table1[[#This Row],[APU
(units)]]*(1+Table1[[#This Row],[APU Trend]])^8</f>
        <v>527905.90341632033</v>
      </c>
      <c r="O1872" s="55">
        <f>Table1[[#This Row],[APU
(units)]]*(1+Table1[[#This Row],[APU Trend]])^9</f>
        <v>1161392.9875159047</v>
      </c>
      <c r="P1872" s="55">
        <f>Table1[[#This Row],[APU
(units)]]*(1+Table1[[#This Row],[APU Trend]])^10</f>
        <v>2555064.5725349905</v>
      </c>
      <c r="Q1872" s="55">
        <f>Table1[[#This Row],[APU
(units)]]*(1+Table1[[#This Row],[APU Trend]])^11</f>
        <v>5621142.0595769798</v>
      </c>
      <c r="R1872" s="55">
        <f>SUM(Table1[[#This Row],[Oct]:[September]])</f>
        <v>10304625.442557797</v>
      </c>
      <c r="S1872" s="55">
        <f>Table1[[#This Row],[On-Hand Stock ($)]]*Table1[[#This Row],[APU Trend]]</f>
        <v>15014.51398274508</v>
      </c>
      <c r="T1872" s="87">
        <v>1.2</v>
      </c>
      <c r="U1872" s="87" t="b">
        <f>IF(AND(Table1[[#This Row],[INVENTROY SIZING]]&lt;0,Table1[[#This Row],[Lead Time (days)]]&lt;30),TRUE,FALSE)</f>
        <v>0</v>
      </c>
      <c r="V1872" s="28">
        <v>1</v>
      </c>
      <c r="W1872" s="28">
        <f>1.65+SQRT((30)*Table1[[#This Row],[Demand variability (COV)]])+(V1872*Table1[[#This Row],[APU
(units)]])^2</f>
        <v>925450.96036721894</v>
      </c>
      <c r="X1872" s="28">
        <f>(Table1[[#This Row],[INVENTORY IN UNITS ON HAND]]-W1872)*Table1[[#This Row],[Std. Price ($)]]</f>
        <v>-7983297.2101968769</v>
      </c>
      <c r="Y1872" s="28">
        <v>0.94</v>
      </c>
      <c r="Z1872" s="28">
        <v>37</v>
      </c>
    </row>
    <row r="1873" spans="1:26" x14ac:dyDescent="0.15">
      <c r="A1873" s="31">
        <v>92765.325877014009</v>
      </c>
      <c r="B1873" s="32">
        <v>7.4629390000000004</v>
      </c>
      <c r="C1873" s="32">
        <v>25582.491755566909</v>
      </c>
      <c r="D1873" s="32">
        <f>C1873/Table1[[#This Row],[Std. Price ($)]]</f>
        <v>3427.9379418171457</v>
      </c>
      <c r="E1873" s="28">
        <v>826</v>
      </c>
      <c r="F1873" s="28">
        <f>Table1[[#This Row],[APU
(units)]]*(1+Table1[[#This Row],[APU Trend]])^0</f>
        <v>826</v>
      </c>
      <c r="G1873" s="28">
        <f>Table1[[#This Row],[APU
(units)]]*(1+Table1[[#This Row],[APU Trend]])^1</f>
        <v>743.4</v>
      </c>
      <c r="H1873" s="28">
        <f>Table1[[#This Row],[APU
(units)]]*(1+Table1[[#This Row],[APU Trend]])^2</f>
        <v>669.06000000000006</v>
      </c>
      <c r="I1873" s="55">
        <f>Table1[[#This Row],[APU
(units)]]*(1+Table1[[#This Row],[APU Trend]])^3</f>
        <v>602.15400000000011</v>
      </c>
      <c r="J1873" s="55">
        <f>Table1[[#This Row],[APU
(units)]]*(1+Table1[[#This Row],[APU Trend]])^4</f>
        <v>541.93860000000006</v>
      </c>
      <c r="K1873" s="55">
        <f>Table1[[#This Row],[APU
(units)]]*(1+Table1[[#This Row],[APU Trend]])^5</f>
        <v>487.74474000000015</v>
      </c>
      <c r="L1873" s="55">
        <f>Table1[[#This Row],[APU
(units)]]*(1+Table1[[#This Row],[APU Trend]])^6</f>
        <v>438.97026600000015</v>
      </c>
      <c r="M1873" s="55">
        <f>Table1[[#This Row],[APU
(units)]]*(1+Table1[[#This Row],[APU Trend]])^7</f>
        <v>395.07323940000009</v>
      </c>
      <c r="N1873" s="55">
        <f>Table1[[#This Row],[APU
(units)]]*(1+Table1[[#This Row],[APU Trend]])^8</f>
        <v>355.56591546000016</v>
      </c>
      <c r="O1873" s="55">
        <f>Table1[[#This Row],[APU
(units)]]*(1+Table1[[#This Row],[APU Trend]])^9</f>
        <v>320.00932391400011</v>
      </c>
      <c r="P1873" s="55">
        <f>Table1[[#This Row],[APU
(units)]]*(1+Table1[[#This Row],[APU Trend]])^10</f>
        <v>288.00839152260011</v>
      </c>
      <c r="Q1873" s="55">
        <f>Table1[[#This Row],[APU
(units)]]*(1+Table1[[#This Row],[APU Trend]])^11</f>
        <v>259.20755237034012</v>
      </c>
      <c r="R1873" s="55">
        <f>SUM(Table1[[#This Row],[Oct]:[September]])</f>
        <v>5927.1320286669406</v>
      </c>
      <c r="S1873" s="55">
        <f>Table1[[#This Row],[On-Hand Stock ($)]]*Table1[[#This Row],[APU Trend]]</f>
        <v>-2558.2491755566912</v>
      </c>
      <c r="T1873" s="87">
        <v>-0.1</v>
      </c>
      <c r="U1873" s="87" t="b">
        <f>IF(AND(Table1[[#This Row],[INVENTROY SIZING]]&lt;0,Table1[[#This Row],[Lead Time (days)]]&lt;30),TRUE,FALSE)</f>
        <v>0</v>
      </c>
      <c r="V1873" s="28">
        <v>1</v>
      </c>
      <c r="W1873" s="28">
        <f>1.65+SQRT((30)*Table1[[#This Row],[Demand variability (COV)]])+(V1873*Table1[[#This Row],[APU
(units)]])^2</f>
        <v>682284.35820393253</v>
      </c>
      <c r="X1873" s="28">
        <f>(Table1[[#This Row],[INVENTORY IN UNITS ON HAND]]-W1873)*Table1[[#This Row],[Std. Price ($)]]</f>
        <v>-5066264.0541745322</v>
      </c>
      <c r="Y1873" s="28">
        <v>1.5</v>
      </c>
      <c r="Z1873" s="28">
        <v>66</v>
      </c>
    </row>
    <row r="1874" spans="1:26" x14ac:dyDescent="0.15">
      <c r="A1874" s="31">
        <v>31580.129135162781</v>
      </c>
      <c r="B1874" s="32">
        <v>15.122063000000001</v>
      </c>
      <c r="C1874" s="32">
        <v>3540.9647610041643</v>
      </c>
      <c r="D1874" s="32">
        <f>C1874/Table1[[#This Row],[Std. Price ($)]]</f>
        <v>234.15884201806091</v>
      </c>
      <c r="E1874" s="28">
        <v>1166</v>
      </c>
      <c r="F1874" s="28">
        <f>Table1[[#This Row],[APU
(units)]]*(1+Table1[[#This Row],[APU Trend]])^0</f>
        <v>1166</v>
      </c>
      <c r="G1874" s="28">
        <f>Table1[[#This Row],[APU
(units)]]*(1+Table1[[#This Row],[APU Trend]])^1</f>
        <v>2915</v>
      </c>
      <c r="H1874" s="28">
        <f>Table1[[#This Row],[APU
(units)]]*(1+Table1[[#This Row],[APU Trend]])^2</f>
        <v>7287.5</v>
      </c>
      <c r="I1874" s="55">
        <f>Table1[[#This Row],[APU
(units)]]*(1+Table1[[#This Row],[APU Trend]])^3</f>
        <v>18218.75</v>
      </c>
      <c r="J1874" s="55">
        <f>Table1[[#This Row],[APU
(units)]]*(1+Table1[[#This Row],[APU Trend]])^4</f>
        <v>45546.875</v>
      </c>
      <c r="K1874" s="55">
        <f>Table1[[#This Row],[APU
(units)]]*(1+Table1[[#This Row],[APU Trend]])^5</f>
        <v>113867.1875</v>
      </c>
      <c r="L1874" s="55">
        <f>Table1[[#This Row],[APU
(units)]]*(1+Table1[[#This Row],[APU Trend]])^6</f>
        <v>284667.96875</v>
      </c>
      <c r="M1874" s="55">
        <f>Table1[[#This Row],[APU
(units)]]*(1+Table1[[#This Row],[APU Trend]])^7</f>
        <v>711669.921875</v>
      </c>
      <c r="N1874" s="55">
        <f>Table1[[#This Row],[APU
(units)]]*(1+Table1[[#This Row],[APU Trend]])^8</f>
        <v>1779174.8046875</v>
      </c>
      <c r="O1874" s="55">
        <f>Table1[[#This Row],[APU
(units)]]*(1+Table1[[#This Row],[APU Trend]])^9</f>
        <v>4447937.01171875</v>
      </c>
      <c r="P1874" s="55">
        <f>Table1[[#This Row],[APU
(units)]]*(1+Table1[[#This Row],[APU Trend]])^10</f>
        <v>11119842.529296875</v>
      </c>
      <c r="Q1874" s="55">
        <f>Table1[[#This Row],[APU
(units)]]*(1+Table1[[#This Row],[APU Trend]])^11</f>
        <v>27799606.323242188</v>
      </c>
      <c r="R1874" s="55">
        <f>SUM(Table1[[#This Row],[Oct]:[September]])</f>
        <v>46331899.872070312</v>
      </c>
      <c r="S1874" s="55">
        <f>Table1[[#This Row],[On-Hand Stock ($)]]*Table1[[#This Row],[APU Trend]]</f>
        <v>5311.4471415062462</v>
      </c>
      <c r="T1874" s="87">
        <v>1.5</v>
      </c>
      <c r="U1874" s="87" t="b">
        <f>IF(AND(Table1[[#This Row],[INVENTROY SIZING]]&lt;0,Table1[[#This Row],[Lead Time (days)]]&lt;30),TRUE,FALSE)</f>
        <v>0</v>
      </c>
      <c r="V1874" s="28">
        <v>0.82</v>
      </c>
      <c r="W1874" s="28">
        <f>1.65+SQRT((30)*Table1[[#This Row],[Demand variability (COV)]])+(V1874*Table1[[#This Row],[APU
(units)]])^2</f>
        <v>914170.20278667682</v>
      </c>
      <c r="X1874" s="28">
        <f>(Table1[[#This Row],[INVENTORY IN UNITS ON HAND]]-W1874)*Table1[[#This Row],[Std. Price ($)]]</f>
        <v>-13820598.434501898</v>
      </c>
      <c r="Y1874" s="28">
        <v>0.32</v>
      </c>
      <c r="Z1874" s="28">
        <v>12</v>
      </c>
    </row>
    <row r="1875" spans="1:26" x14ac:dyDescent="0.15">
      <c r="A1875" s="31">
        <v>48074.254589846823</v>
      </c>
      <c r="B1875" s="32">
        <v>12.100550000000002</v>
      </c>
      <c r="C1875" s="32">
        <v>22849.01448829388</v>
      </c>
      <c r="D1875" s="32">
        <f>C1875/Table1[[#This Row],[Std. Price ($)]]</f>
        <v>1888.2624747051891</v>
      </c>
      <c r="E1875" s="28">
        <v>1166</v>
      </c>
      <c r="F1875" s="28">
        <f>Table1[[#This Row],[APU
(units)]]*(1+Table1[[#This Row],[APU Trend]])^0</f>
        <v>1166</v>
      </c>
      <c r="G1875" s="28">
        <f>Table1[[#This Row],[APU
(units)]]*(1+Table1[[#This Row],[APU Trend]])^1</f>
        <v>1632.3999999999999</v>
      </c>
      <c r="H1875" s="28">
        <f>Table1[[#This Row],[APU
(units)]]*(1+Table1[[#This Row],[APU Trend]])^2</f>
        <v>2285.3599999999997</v>
      </c>
      <c r="I1875" s="55">
        <f>Table1[[#This Row],[APU
(units)]]*(1+Table1[[#This Row],[APU Trend]])^3</f>
        <v>3199.503999999999</v>
      </c>
      <c r="J1875" s="55">
        <f>Table1[[#This Row],[APU
(units)]]*(1+Table1[[#This Row],[APU Trend]])^4</f>
        <v>4479.3055999999988</v>
      </c>
      <c r="K1875" s="55">
        <f>Table1[[#This Row],[APU
(units)]]*(1+Table1[[#This Row],[APU Trend]])^5</f>
        <v>6271.0278399999979</v>
      </c>
      <c r="L1875" s="55">
        <f>Table1[[#This Row],[APU
(units)]]*(1+Table1[[#This Row],[APU Trend]])^6</f>
        <v>8779.4389759999958</v>
      </c>
      <c r="M1875" s="55">
        <f>Table1[[#This Row],[APU
(units)]]*(1+Table1[[#This Row],[APU Trend]])^7</f>
        <v>12291.214566399993</v>
      </c>
      <c r="N1875" s="55">
        <f>Table1[[#This Row],[APU
(units)]]*(1+Table1[[#This Row],[APU Trend]])^8</f>
        <v>17207.700392959989</v>
      </c>
      <c r="O1875" s="55">
        <f>Table1[[#This Row],[APU
(units)]]*(1+Table1[[#This Row],[APU Trend]])^9</f>
        <v>24090.780550143983</v>
      </c>
      <c r="P1875" s="55">
        <f>Table1[[#This Row],[APU
(units)]]*(1+Table1[[#This Row],[APU Trend]])^10</f>
        <v>33727.092770201576</v>
      </c>
      <c r="Q1875" s="55">
        <f>Table1[[#This Row],[APU
(units)]]*(1+Table1[[#This Row],[APU Trend]])^11</f>
        <v>47217.929878282201</v>
      </c>
      <c r="R1875" s="55">
        <f>SUM(Table1[[#This Row],[Oct]:[September]])</f>
        <v>162347.75457398774</v>
      </c>
      <c r="S1875" s="55">
        <f>Table1[[#This Row],[On-Hand Stock ($)]]*Table1[[#This Row],[APU Trend]]</f>
        <v>9139.6057953175532</v>
      </c>
      <c r="T1875" s="87">
        <v>0.4</v>
      </c>
      <c r="U1875" s="87" t="b">
        <f>IF(AND(Table1[[#This Row],[INVENTROY SIZING]]&lt;0,Table1[[#This Row],[Lead Time (days)]]&lt;30),TRUE,FALSE)</f>
        <v>0</v>
      </c>
      <c r="V1875" s="28">
        <v>0.75</v>
      </c>
      <c r="W1875" s="28">
        <f>1.65+SQRT((30)*Table1[[#This Row],[Demand variability (COV)]])+(V1875*Table1[[#This Row],[APU
(units)]])^2</f>
        <v>764755.27638860326</v>
      </c>
      <c r="X1875" s="28">
        <f>(Table1[[#This Row],[INVENTORY IN UNITS ON HAND]]-W1875)*Table1[[#This Row],[Std. Price ($)]]</f>
        <v>-9231110.4452158194</v>
      </c>
      <c r="Y1875" s="28">
        <v>0.38</v>
      </c>
      <c r="Z1875" s="28">
        <v>78</v>
      </c>
    </row>
    <row r="1876" spans="1:26" x14ac:dyDescent="0.15">
      <c r="A1876" s="31">
        <v>79112.173607170844</v>
      </c>
      <c r="B1876" s="32">
        <v>26.504291000000002</v>
      </c>
      <c r="C1876" s="32">
        <v>86818.085760072354</v>
      </c>
      <c r="D1876" s="32">
        <f>C1876/Table1[[#This Row],[Std. Price ($)]]</f>
        <v>3275.6237757905824</v>
      </c>
      <c r="E1876" s="28">
        <v>1400</v>
      </c>
      <c r="F1876" s="28">
        <f>Table1[[#This Row],[APU
(units)]]*(1+Table1[[#This Row],[APU Trend]])^0</f>
        <v>1400</v>
      </c>
      <c r="G1876" s="28">
        <f>Table1[[#This Row],[APU
(units)]]*(1+Table1[[#This Row],[APU Trend]])^1</f>
        <v>2100</v>
      </c>
      <c r="H1876" s="28">
        <f>Table1[[#This Row],[APU
(units)]]*(1+Table1[[#This Row],[APU Trend]])^2</f>
        <v>3150</v>
      </c>
      <c r="I1876" s="55">
        <f>Table1[[#This Row],[APU
(units)]]*(1+Table1[[#This Row],[APU Trend]])^3</f>
        <v>4725</v>
      </c>
      <c r="J1876" s="55">
        <f>Table1[[#This Row],[APU
(units)]]*(1+Table1[[#This Row],[APU Trend]])^4</f>
        <v>7087.5</v>
      </c>
      <c r="K1876" s="55">
        <f>Table1[[#This Row],[APU
(units)]]*(1+Table1[[#This Row],[APU Trend]])^5</f>
        <v>10631.25</v>
      </c>
      <c r="L1876" s="55">
        <f>Table1[[#This Row],[APU
(units)]]*(1+Table1[[#This Row],[APU Trend]])^6</f>
        <v>15946.875</v>
      </c>
      <c r="M1876" s="55">
        <f>Table1[[#This Row],[APU
(units)]]*(1+Table1[[#This Row],[APU Trend]])^7</f>
        <v>23920.3125</v>
      </c>
      <c r="N1876" s="55">
        <f>Table1[[#This Row],[APU
(units)]]*(1+Table1[[#This Row],[APU Trend]])^8</f>
        <v>35880.46875</v>
      </c>
      <c r="O1876" s="55">
        <f>Table1[[#This Row],[APU
(units)]]*(1+Table1[[#This Row],[APU Trend]])^9</f>
        <v>53820.703125</v>
      </c>
      <c r="P1876" s="55">
        <f>Table1[[#This Row],[APU
(units)]]*(1+Table1[[#This Row],[APU Trend]])^10</f>
        <v>80731.0546875</v>
      </c>
      <c r="Q1876" s="55">
        <f>Table1[[#This Row],[APU
(units)]]*(1+Table1[[#This Row],[APU Trend]])^11</f>
        <v>121096.58203125</v>
      </c>
      <c r="R1876" s="55">
        <f>SUM(Table1[[#This Row],[Oct]:[September]])</f>
        <v>360489.74609375</v>
      </c>
      <c r="S1876" s="55">
        <f>Table1[[#This Row],[On-Hand Stock ($)]]*Table1[[#This Row],[APU Trend]]</f>
        <v>43409.042880036177</v>
      </c>
      <c r="T1876" s="87">
        <v>0.5</v>
      </c>
      <c r="U1876" s="87" t="b">
        <f>IF(AND(Table1[[#This Row],[INVENTROY SIZING]]&lt;0,Table1[[#This Row],[Lead Time (days)]]&lt;30),TRUE,FALSE)</f>
        <v>0</v>
      </c>
      <c r="V1876" s="28">
        <v>1</v>
      </c>
      <c r="W1876" s="28">
        <f>1.65+SQRT((30)*Table1[[#This Row],[Demand variability (COV)]])+(V1876*Table1[[#This Row],[APU
(units)]])^2</f>
        <v>1960005.2416569991</v>
      </c>
      <c r="X1876" s="28">
        <f>(Table1[[#This Row],[INVENTORY IN UNITS ON HAND]]-W1876)*Table1[[#This Row],[Std. Price ($)]]</f>
        <v>-51861731.200642355</v>
      </c>
      <c r="Y1876" s="28">
        <v>0.43</v>
      </c>
      <c r="Z1876" s="28">
        <v>130</v>
      </c>
    </row>
    <row r="1877" spans="1:26" x14ac:dyDescent="0.15">
      <c r="A1877" s="31">
        <v>70415.214023018285</v>
      </c>
      <c r="B1877" s="32">
        <v>8.4177720000000011</v>
      </c>
      <c r="C1877" s="32">
        <v>15639.358867582054</v>
      </c>
      <c r="D1877" s="32">
        <f>C1877/Table1[[#This Row],[Std. Price ($)]]</f>
        <v>1857.8976560047067</v>
      </c>
      <c r="E1877" s="28">
        <v>1020</v>
      </c>
      <c r="F1877" s="28">
        <f>Table1[[#This Row],[APU
(units)]]*(1+Table1[[#This Row],[APU Trend]])^0</f>
        <v>1020</v>
      </c>
      <c r="G1877" s="28">
        <f>Table1[[#This Row],[APU
(units)]]*(1+Table1[[#This Row],[APU Trend]])^1</f>
        <v>612</v>
      </c>
      <c r="H1877" s="28">
        <f>Table1[[#This Row],[APU
(units)]]*(1+Table1[[#This Row],[APU Trend]])^2</f>
        <v>367.2</v>
      </c>
      <c r="I1877" s="55">
        <f>Table1[[#This Row],[APU
(units)]]*(1+Table1[[#This Row],[APU Trend]])^3</f>
        <v>220.32</v>
      </c>
      <c r="J1877" s="55">
        <f>Table1[[#This Row],[APU
(units)]]*(1+Table1[[#This Row],[APU Trend]])^4</f>
        <v>132.19199999999998</v>
      </c>
      <c r="K1877" s="55">
        <f>Table1[[#This Row],[APU
(units)]]*(1+Table1[[#This Row],[APU Trend]])^5</f>
        <v>79.31519999999999</v>
      </c>
      <c r="L1877" s="55">
        <f>Table1[[#This Row],[APU
(units)]]*(1+Table1[[#This Row],[APU Trend]])^6</f>
        <v>47.589119999999994</v>
      </c>
      <c r="M1877" s="55">
        <f>Table1[[#This Row],[APU
(units)]]*(1+Table1[[#This Row],[APU Trend]])^7</f>
        <v>28.553471999999996</v>
      </c>
      <c r="N1877" s="55">
        <f>Table1[[#This Row],[APU
(units)]]*(1+Table1[[#This Row],[APU Trend]])^8</f>
        <v>17.132083199999997</v>
      </c>
      <c r="O1877" s="55">
        <f>Table1[[#This Row],[APU
(units)]]*(1+Table1[[#This Row],[APU Trend]])^9</f>
        <v>10.279249919999998</v>
      </c>
      <c r="P1877" s="55">
        <f>Table1[[#This Row],[APU
(units)]]*(1+Table1[[#This Row],[APU Trend]])^10</f>
        <v>6.167549951999999</v>
      </c>
      <c r="Q1877" s="55">
        <f>Table1[[#This Row],[APU
(units)]]*(1+Table1[[#This Row],[APU Trend]])^11</f>
        <v>3.7005299711999995</v>
      </c>
      <c r="R1877" s="55">
        <f>SUM(Table1[[#This Row],[Oct]:[September]])</f>
        <v>2544.4492050432004</v>
      </c>
      <c r="S1877" s="55">
        <f>Table1[[#This Row],[On-Hand Stock ($)]]*Table1[[#This Row],[APU Trend]]</f>
        <v>-6255.7435470328219</v>
      </c>
      <c r="T1877" s="87">
        <v>-0.4</v>
      </c>
      <c r="U1877" s="87" t="b">
        <f>IF(AND(Table1[[#This Row],[INVENTROY SIZING]]&lt;0,Table1[[#This Row],[Lead Time (days)]]&lt;30),TRUE,FALSE)</f>
        <v>0</v>
      </c>
      <c r="V1877" s="28">
        <v>0.85</v>
      </c>
      <c r="W1877" s="28">
        <f>1.65+SQRT((30)*Table1[[#This Row],[Demand variability (COV)]])+(V1877*Table1[[#This Row],[APU
(units)]])^2</f>
        <v>751696.52367006219</v>
      </c>
      <c r="X1877" s="28">
        <f>(Table1[[#This Row],[INVENTORY IN UNITS ON HAND]]-W1877)*Table1[[#This Row],[Std. Price ($)]]</f>
        <v>-6311970.5905796047</v>
      </c>
      <c r="Y1877" s="28">
        <v>1.1499999999999999</v>
      </c>
      <c r="Z1877" s="28">
        <v>37</v>
      </c>
    </row>
    <row r="1878" spans="1:26" x14ac:dyDescent="0.15">
      <c r="A1878" s="31">
        <v>99848.495263372504</v>
      </c>
      <c r="B1878" s="32">
        <v>27.837106000000002</v>
      </c>
      <c r="C1878" s="32">
        <v>180016.94557557951</v>
      </c>
      <c r="D1878" s="32">
        <f>C1878/Table1[[#This Row],[Std. Price ($)]]</f>
        <v>6466.7981497638257</v>
      </c>
      <c r="E1878" s="28">
        <v>1496</v>
      </c>
      <c r="F1878" s="28">
        <f>Table1[[#This Row],[APU
(units)]]*(1+Table1[[#This Row],[APU Trend]])^0</f>
        <v>1496</v>
      </c>
      <c r="G1878" s="28">
        <f>Table1[[#This Row],[APU
(units)]]*(1+Table1[[#This Row],[APU Trend]])^1</f>
        <v>3740</v>
      </c>
      <c r="H1878" s="28">
        <f>Table1[[#This Row],[APU
(units)]]*(1+Table1[[#This Row],[APU Trend]])^2</f>
        <v>9350</v>
      </c>
      <c r="I1878" s="55">
        <f>Table1[[#This Row],[APU
(units)]]*(1+Table1[[#This Row],[APU Trend]])^3</f>
        <v>23375</v>
      </c>
      <c r="J1878" s="55">
        <f>Table1[[#This Row],[APU
(units)]]*(1+Table1[[#This Row],[APU Trend]])^4</f>
        <v>58437.5</v>
      </c>
      <c r="K1878" s="55">
        <f>Table1[[#This Row],[APU
(units)]]*(1+Table1[[#This Row],[APU Trend]])^5</f>
        <v>146093.75</v>
      </c>
      <c r="L1878" s="55">
        <f>Table1[[#This Row],[APU
(units)]]*(1+Table1[[#This Row],[APU Trend]])^6</f>
        <v>365234.375</v>
      </c>
      <c r="M1878" s="55">
        <f>Table1[[#This Row],[APU
(units)]]*(1+Table1[[#This Row],[APU Trend]])^7</f>
        <v>913085.9375</v>
      </c>
      <c r="N1878" s="55">
        <f>Table1[[#This Row],[APU
(units)]]*(1+Table1[[#This Row],[APU Trend]])^8</f>
        <v>2282714.84375</v>
      </c>
      <c r="O1878" s="55">
        <f>Table1[[#This Row],[APU
(units)]]*(1+Table1[[#This Row],[APU Trend]])^9</f>
        <v>5706787.109375</v>
      </c>
      <c r="P1878" s="55">
        <f>Table1[[#This Row],[APU
(units)]]*(1+Table1[[#This Row],[APU Trend]])^10</f>
        <v>14266967.7734375</v>
      </c>
      <c r="Q1878" s="55">
        <f>Table1[[#This Row],[APU
(units)]]*(1+Table1[[#This Row],[APU Trend]])^11</f>
        <v>35667419.43359375</v>
      </c>
      <c r="R1878" s="55">
        <f>SUM(Table1[[#This Row],[Oct]:[September]])</f>
        <v>59444701.72265625</v>
      </c>
      <c r="S1878" s="55">
        <f>Table1[[#This Row],[On-Hand Stock ($)]]*Table1[[#This Row],[APU Trend]]</f>
        <v>270025.41836336924</v>
      </c>
      <c r="T1878" s="87">
        <v>1.5</v>
      </c>
      <c r="U1878" s="87" t="b">
        <f>IF(AND(Table1[[#This Row],[INVENTROY SIZING]]&lt;0,Table1[[#This Row],[Lead Time (days)]]&lt;30),TRUE,FALSE)</f>
        <v>0</v>
      </c>
      <c r="V1878" s="28">
        <v>1</v>
      </c>
      <c r="W1878" s="28">
        <f>1.65+SQRT((30)*Table1[[#This Row],[Demand variability (COV)]])+(V1878*Table1[[#This Row],[APU
(units)]])^2</f>
        <v>2238022.63998998</v>
      </c>
      <c r="X1878" s="28">
        <f>(Table1[[#This Row],[INVENTORY IN UNITS ON HAND]]-W1878)*Table1[[#This Row],[Std. Price ($)]]</f>
        <v>-62120056.514225341</v>
      </c>
      <c r="Y1878" s="28">
        <v>0.83</v>
      </c>
      <c r="Z1878" s="28">
        <v>130</v>
      </c>
    </row>
    <row r="1879" spans="1:26" x14ac:dyDescent="0.15">
      <c r="A1879" s="31">
        <v>52704.849129256749</v>
      </c>
      <c r="B1879" s="32">
        <v>8.3242390000000004</v>
      </c>
      <c r="C1879" s="32">
        <v>13218.855754360577</v>
      </c>
      <c r="D1879" s="32">
        <f>C1879/Table1[[#This Row],[Std. Price ($)]]</f>
        <v>1587.9957019927679</v>
      </c>
      <c r="E1879" s="28">
        <v>1278</v>
      </c>
      <c r="F1879" s="28">
        <f>Table1[[#This Row],[APU
(units)]]*(1+Table1[[#This Row],[APU Trend]])^0</f>
        <v>1278</v>
      </c>
      <c r="G1879" s="28">
        <f>Table1[[#This Row],[APU
(units)]]*(1+Table1[[#This Row],[APU Trend]])^1</f>
        <v>1533.6</v>
      </c>
      <c r="H1879" s="28">
        <f>Table1[[#This Row],[APU
(units)]]*(1+Table1[[#This Row],[APU Trend]])^2</f>
        <v>1840.32</v>
      </c>
      <c r="I1879" s="55">
        <f>Table1[[#This Row],[APU
(units)]]*(1+Table1[[#This Row],[APU Trend]])^3</f>
        <v>2208.384</v>
      </c>
      <c r="J1879" s="55">
        <f>Table1[[#This Row],[APU
(units)]]*(1+Table1[[#This Row],[APU Trend]])^4</f>
        <v>2650.0607999999997</v>
      </c>
      <c r="K1879" s="55">
        <f>Table1[[#This Row],[APU
(units)]]*(1+Table1[[#This Row],[APU Trend]])^5</f>
        <v>3180.07296</v>
      </c>
      <c r="L1879" s="55">
        <f>Table1[[#This Row],[APU
(units)]]*(1+Table1[[#This Row],[APU Trend]])^6</f>
        <v>3816.0875519999995</v>
      </c>
      <c r="M1879" s="55">
        <f>Table1[[#This Row],[APU
(units)]]*(1+Table1[[#This Row],[APU Trend]])^7</f>
        <v>4579.3050623999998</v>
      </c>
      <c r="N1879" s="55">
        <f>Table1[[#This Row],[APU
(units)]]*(1+Table1[[#This Row],[APU Trend]])^8</f>
        <v>5495.1660748799995</v>
      </c>
      <c r="O1879" s="55">
        <f>Table1[[#This Row],[APU
(units)]]*(1+Table1[[#This Row],[APU Trend]])^9</f>
        <v>6594.1992898559993</v>
      </c>
      <c r="P1879" s="55">
        <f>Table1[[#This Row],[APU
(units)]]*(1+Table1[[#This Row],[APU Trend]])^10</f>
        <v>7913.0391478271986</v>
      </c>
      <c r="Q1879" s="55">
        <f>Table1[[#This Row],[APU
(units)]]*(1+Table1[[#This Row],[APU Trend]])^11</f>
        <v>9495.6469773926383</v>
      </c>
      <c r="R1879" s="55">
        <f>SUM(Table1[[#This Row],[Oct]:[September]])</f>
        <v>50583.881864355833</v>
      </c>
      <c r="S1879" s="55">
        <f>Table1[[#This Row],[On-Hand Stock ($)]]*Table1[[#This Row],[APU Trend]]</f>
        <v>2643.7711508721154</v>
      </c>
      <c r="T1879" s="87">
        <v>0.2</v>
      </c>
      <c r="U1879" s="87" t="b">
        <f>IF(AND(Table1[[#This Row],[INVENTROY SIZING]]&lt;0,Table1[[#This Row],[Lead Time (days)]]&lt;30),TRUE,FALSE)</f>
        <v>0</v>
      </c>
      <c r="V1879" s="28">
        <v>1</v>
      </c>
      <c r="W1879" s="28">
        <f>1.65+SQRT((30)*Table1[[#This Row],[Demand variability (COV)]])+(V1879*Table1[[#This Row],[APU
(units)]])^2</f>
        <v>1633290.3934164902</v>
      </c>
      <c r="X1879" s="28">
        <f>(Table1[[#This Row],[INVENTORY IN UNITS ON HAND]]-W1879)*Table1[[#This Row],[Std. Price ($)]]</f>
        <v>-13582680.735448532</v>
      </c>
      <c r="Y1879" s="28">
        <v>0.75</v>
      </c>
      <c r="Z1879" s="28">
        <v>37</v>
      </c>
    </row>
    <row r="1880" spans="1:26" x14ac:dyDescent="0.15">
      <c r="A1880" s="31">
        <v>73291.868382702552</v>
      </c>
      <c r="B1880" s="32">
        <v>31.687810000000002</v>
      </c>
      <c r="C1880" s="32">
        <v>35298.855066469499</v>
      </c>
      <c r="D1880" s="32">
        <f>C1880/Table1[[#This Row],[Std. Price ($)]]</f>
        <v>1113.9569148663002</v>
      </c>
      <c r="E1880" s="28">
        <v>1350</v>
      </c>
      <c r="F1880" s="28">
        <f>Table1[[#This Row],[APU
(units)]]*(1+Table1[[#This Row],[APU Trend]])^0</f>
        <v>1350</v>
      </c>
      <c r="G1880" s="28">
        <f>Table1[[#This Row],[APU
(units)]]*(1+Table1[[#This Row],[APU Trend]])^1</f>
        <v>1889.9999999999998</v>
      </c>
      <c r="H1880" s="28">
        <f>Table1[[#This Row],[APU
(units)]]*(1+Table1[[#This Row],[APU Trend]])^2</f>
        <v>2645.9999999999995</v>
      </c>
      <c r="I1880" s="55">
        <f>Table1[[#This Row],[APU
(units)]]*(1+Table1[[#This Row],[APU Trend]])^3</f>
        <v>3704.3999999999992</v>
      </c>
      <c r="J1880" s="55">
        <f>Table1[[#This Row],[APU
(units)]]*(1+Table1[[#This Row],[APU Trend]])^4</f>
        <v>5186.159999999998</v>
      </c>
      <c r="K1880" s="55">
        <f>Table1[[#This Row],[APU
(units)]]*(1+Table1[[#This Row],[APU Trend]])^5</f>
        <v>7260.6239999999971</v>
      </c>
      <c r="L1880" s="55">
        <f>Table1[[#This Row],[APU
(units)]]*(1+Table1[[#This Row],[APU Trend]])^6</f>
        <v>10164.873599999995</v>
      </c>
      <c r="M1880" s="55">
        <f>Table1[[#This Row],[APU
(units)]]*(1+Table1[[#This Row],[APU Trend]])^7</f>
        <v>14230.823039999992</v>
      </c>
      <c r="N1880" s="55">
        <f>Table1[[#This Row],[APU
(units)]]*(1+Table1[[#This Row],[APU Trend]])^8</f>
        <v>19923.152255999987</v>
      </c>
      <c r="O1880" s="55">
        <f>Table1[[#This Row],[APU
(units)]]*(1+Table1[[#This Row],[APU Trend]])^9</f>
        <v>27892.413158399981</v>
      </c>
      <c r="P1880" s="55">
        <f>Table1[[#This Row],[APU
(units)]]*(1+Table1[[#This Row],[APU Trend]])^10</f>
        <v>39049.378421759975</v>
      </c>
      <c r="Q1880" s="55">
        <f>Table1[[#This Row],[APU
(units)]]*(1+Table1[[#This Row],[APU Trend]])^11</f>
        <v>54669.129790463958</v>
      </c>
      <c r="R1880" s="55">
        <f>SUM(Table1[[#This Row],[Oct]:[September]])</f>
        <v>187966.95426662388</v>
      </c>
      <c r="S1880" s="55">
        <f>Table1[[#This Row],[On-Hand Stock ($)]]*Table1[[#This Row],[APU Trend]]</f>
        <v>14119.5420265878</v>
      </c>
      <c r="T1880" s="87">
        <v>0.4</v>
      </c>
      <c r="U1880" s="87" t="b">
        <f>IF(AND(Table1[[#This Row],[INVENTROY SIZING]]&lt;0,Table1[[#This Row],[Lead Time (days)]]&lt;30),TRUE,FALSE)</f>
        <v>0</v>
      </c>
      <c r="V1880" s="28">
        <v>1</v>
      </c>
      <c r="W1880" s="28">
        <f>1.65+SQRT((30)*Table1[[#This Row],[Demand variability (COV)]])+(V1880*Table1[[#This Row],[APU
(units)]])^2</f>
        <v>1822503.9737900076</v>
      </c>
      <c r="X1880" s="28">
        <f>(Table1[[#This Row],[INVENTORY IN UNITS ON HAND]]-W1880)*Table1[[#This Row],[Std. Price ($)]]</f>
        <v>-57715860.790636279</v>
      </c>
      <c r="Y1880" s="28">
        <v>0.18</v>
      </c>
      <c r="Z1880" s="28">
        <v>101</v>
      </c>
    </row>
    <row r="1881" spans="1:26" x14ac:dyDescent="0.15">
      <c r="A1881" s="31">
        <v>68878.300810122819</v>
      </c>
      <c r="B1881" s="32">
        <v>35.272798000000009</v>
      </c>
      <c r="C1881" s="32">
        <v>284676.07781566988</v>
      </c>
      <c r="D1881" s="32">
        <f>C1881/Table1[[#This Row],[Std. Price ($)]]</f>
        <v>8070.697363324276</v>
      </c>
      <c r="E1881" s="28">
        <v>1536</v>
      </c>
      <c r="F1881" s="28">
        <f>Table1[[#This Row],[APU
(units)]]*(1+Table1[[#This Row],[APU Trend]])^0</f>
        <v>1536</v>
      </c>
      <c r="G1881" s="28">
        <f>Table1[[#This Row],[APU
(units)]]*(1+Table1[[#This Row],[APU Trend]])^1</f>
        <v>2764.8</v>
      </c>
      <c r="H1881" s="28">
        <f>Table1[[#This Row],[APU
(units)]]*(1+Table1[[#This Row],[APU Trend]])^2</f>
        <v>4976.6400000000003</v>
      </c>
      <c r="I1881" s="55">
        <f>Table1[[#This Row],[APU
(units)]]*(1+Table1[[#This Row],[APU Trend]])^3</f>
        <v>8957.9520000000011</v>
      </c>
      <c r="J1881" s="55">
        <f>Table1[[#This Row],[APU
(units)]]*(1+Table1[[#This Row],[APU Trend]])^4</f>
        <v>16124.313600000003</v>
      </c>
      <c r="K1881" s="55">
        <f>Table1[[#This Row],[APU
(units)]]*(1+Table1[[#This Row],[APU Trend]])^5</f>
        <v>29023.764480000009</v>
      </c>
      <c r="L1881" s="55">
        <f>Table1[[#This Row],[APU
(units)]]*(1+Table1[[#This Row],[APU Trend]])^6</f>
        <v>52242.77606400002</v>
      </c>
      <c r="M1881" s="55">
        <f>Table1[[#This Row],[APU
(units)]]*(1+Table1[[#This Row],[APU Trend]])^7</f>
        <v>94036.996915200027</v>
      </c>
      <c r="N1881" s="55">
        <f>Table1[[#This Row],[APU
(units)]]*(1+Table1[[#This Row],[APU Trend]])^8</f>
        <v>169266.59444736005</v>
      </c>
      <c r="O1881" s="55">
        <f>Table1[[#This Row],[APU
(units)]]*(1+Table1[[#This Row],[APU Trend]])^9</f>
        <v>304679.87000524811</v>
      </c>
      <c r="P1881" s="55">
        <f>Table1[[#This Row],[APU
(units)]]*(1+Table1[[#This Row],[APU Trend]])^10</f>
        <v>548423.7660094467</v>
      </c>
      <c r="Q1881" s="55">
        <f>Table1[[#This Row],[APU
(units)]]*(1+Table1[[#This Row],[APU Trend]])^11</f>
        <v>987162.77881700406</v>
      </c>
      <c r="R1881" s="55">
        <f>SUM(Table1[[#This Row],[Oct]:[September]])</f>
        <v>2219196.252338259</v>
      </c>
      <c r="S1881" s="55">
        <f>Table1[[#This Row],[On-Hand Stock ($)]]*Table1[[#This Row],[APU Trend]]</f>
        <v>227740.86225253591</v>
      </c>
      <c r="T1881" s="87">
        <v>0.8</v>
      </c>
      <c r="U1881" s="87" t="b">
        <f>IF(AND(Table1[[#This Row],[INVENTROY SIZING]]&lt;0,Table1[[#This Row],[Lead Time (days)]]&lt;30),TRUE,FALSE)</f>
        <v>0</v>
      </c>
      <c r="V1881" s="28">
        <v>0.82</v>
      </c>
      <c r="W1881" s="28">
        <f>1.65+SQRT((30)*Table1[[#This Row],[Demand variability (COV)]])+(V1881*Table1[[#This Row],[APU
(units)]])^2</f>
        <v>1586397.9460861897</v>
      </c>
      <c r="X1881" s="28">
        <f>(Table1[[#This Row],[INVENTORY IN UNITS ON HAND]]-W1881)*Table1[[#This Row],[Std. Price ($)]]</f>
        <v>-55672018.222097404</v>
      </c>
      <c r="Y1881" s="28">
        <v>1.07</v>
      </c>
      <c r="Z1881" s="28">
        <v>123</v>
      </c>
    </row>
    <row r="1882" spans="1:26" x14ac:dyDescent="0.15">
      <c r="A1882" s="31">
        <v>93732.148696226694</v>
      </c>
      <c r="B1882" s="32">
        <v>16.262664000000001</v>
      </c>
      <c r="C1882" s="32">
        <v>15722.79022662076</v>
      </c>
      <c r="D1882" s="32">
        <f>C1882/Table1[[#This Row],[Std. Price ($)]]</f>
        <v>966.80286985089037</v>
      </c>
      <c r="E1882" s="28">
        <v>1416</v>
      </c>
      <c r="F1882" s="28">
        <f>Table1[[#This Row],[APU
(units)]]*(1+Table1[[#This Row],[APU Trend]])^0</f>
        <v>1416</v>
      </c>
      <c r="G1882" s="28">
        <f>Table1[[#This Row],[APU
(units)]]*(1+Table1[[#This Row],[APU Trend]])^1</f>
        <v>3115.2000000000003</v>
      </c>
      <c r="H1882" s="28">
        <f>Table1[[#This Row],[APU
(units)]]*(1+Table1[[#This Row],[APU Trend]])^2</f>
        <v>6853.4400000000014</v>
      </c>
      <c r="I1882" s="55">
        <f>Table1[[#This Row],[APU
(units)]]*(1+Table1[[#This Row],[APU Trend]])^3</f>
        <v>15077.568000000005</v>
      </c>
      <c r="J1882" s="55">
        <f>Table1[[#This Row],[APU
(units)]]*(1+Table1[[#This Row],[APU Trend]])^4</f>
        <v>33170.649600000012</v>
      </c>
      <c r="K1882" s="55">
        <f>Table1[[#This Row],[APU
(units)]]*(1+Table1[[#This Row],[APU Trend]])^5</f>
        <v>72975.42912000003</v>
      </c>
      <c r="L1882" s="55">
        <f>Table1[[#This Row],[APU
(units)]]*(1+Table1[[#This Row],[APU Trend]])^6</f>
        <v>160545.94406400007</v>
      </c>
      <c r="M1882" s="55">
        <f>Table1[[#This Row],[APU
(units)]]*(1+Table1[[#This Row],[APU Trend]])^7</f>
        <v>353201.07694080024</v>
      </c>
      <c r="N1882" s="55">
        <f>Table1[[#This Row],[APU
(units)]]*(1+Table1[[#This Row],[APU Trend]])^8</f>
        <v>777042.36926976044</v>
      </c>
      <c r="O1882" s="55">
        <f>Table1[[#This Row],[APU
(units)]]*(1+Table1[[#This Row],[APU Trend]])^9</f>
        <v>1709493.2123934731</v>
      </c>
      <c r="P1882" s="55">
        <f>Table1[[#This Row],[APU
(units)]]*(1+Table1[[#This Row],[APU Trend]])^10</f>
        <v>3760885.0672656409</v>
      </c>
      <c r="Q1882" s="55">
        <f>Table1[[#This Row],[APU
(units)]]*(1+Table1[[#This Row],[APU Trend]])^11</f>
        <v>8273947.1479844116</v>
      </c>
      <c r="R1882" s="55">
        <f>SUM(Table1[[#This Row],[Oct]:[September]])</f>
        <v>15167723.104638087</v>
      </c>
      <c r="S1882" s="55">
        <f>Table1[[#This Row],[On-Hand Stock ($)]]*Table1[[#This Row],[APU Trend]]</f>
        <v>18867.348271944913</v>
      </c>
      <c r="T1882" s="87">
        <v>1.2</v>
      </c>
      <c r="U1882" s="87" t="b">
        <f>IF(AND(Table1[[#This Row],[INVENTROY SIZING]]&lt;0,Table1[[#This Row],[Lead Time (days)]]&lt;30),TRUE,FALSE)</f>
        <v>0</v>
      </c>
      <c r="V1882" s="28">
        <v>0.8</v>
      </c>
      <c r="W1882" s="28">
        <f>1.65+SQRT((30)*Table1[[#This Row],[Demand variability (COV)]])+(V1882*Table1[[#This Row],[APU
(units)]])^2</f>
        <v>1283241.3240579024</v>
      </c>
      <c r="X1882" s="28">
        <f>(Table1[[#This Row],[INVENTORY IN UNITS ON HAND]]-W1882)*Table1[[#This Row],[Std. Price ($)]]</f>
        <v>-20853199.693842161</v>
      </c>
      <c r="Y1882" s="28">
        <v>0.49</v>
      </c>
      <c r="Z1882" s="28">
        <v>30</v>
      </c>
    </row>
    <row r="1883" spans="1:26" x14ac:dyDescent="0.15">
      <c r="A1883" s="31">
        <v>30570.488979127662</v>
      </c>
      <c r="B1883" s="32">
        <v>27.018706000000005</v>
      </c>
      <c r="C1883" s="32">
        <v>23774.032154373603</v>
      </c>
      <c r="D1883" s="32">
        <f>C1883/Table1[[#This Row],[Std. Price ($)]]</f>
        <v>879.91009467195056</v>
      </c>
      <c r="E1883" s="28">
        <v>1440</v>
      </c>
      <c r="F1883" s="28">
        <f>Table1[[#This Row],[APU
(units)]]*(1+Table1[[#This Row],[APU Trend]])^0</f>
        <v>1440</v>
      </c>
      <c r="G1883" s="28">
        <f>Table1[[#This Row],[APU
(units)]]*(1+Table1[[#This Row],[APU Trend]])^1</f>
        <v>2592</v>
      </c>
      <c r="H1883" s="28">
        <f>Table1[[#This Row],[APU
(units)]]*(1+Table1[[#This Row],[APU Trend]])^2</f>
        <v>4665.6000000000004</v>
      </c>
      <c r="I1883" s="55">
        <f>Table1[[#This Row],[APU
(units)]]*(1+Table1[[#This Row],[APU Trend]])^3</f>
        <v>8398.0800000000017</v>
      </c>
      <c r="J1883" s="55">
        <f>Table1[[#This Row],[APU
(units)]]*(1+Table1[[#This Row],[APU Trend]])^4</f>
        <v>15116.544000000004</v>
      </c>
      <c r="K1883" s="55">
        <f>Table1[[#This Row],[APU
(units)]]*(1+Table1[[#This Row],[APU Trend]])^5</f>
        <v>27209.779200000008</v>
      </c>
      <c r="L1883" s="55">
        <f>Table1[[#This Row],[APU
(units)]]*(1+Table1[[#This Row],[APU Trend]])^6</f>
        <v>48977.602560000014</v>
      </c>
      <c r="M1883" s="55">
        <f>Table1[[#This Row],[APU
(units)]]*(1+Table1[[#This Row],[APU Trend]])^7</f>
        <v>88159.684608000025</v>
      </c>
      <c r="N1883" s="55">
        <f>Table1[[#This Row],[APU
(units)]]*(1+Table1[[#This Row],[APU Trend]])^8</f>
        <v>158687.43229440006</v>
      </c>
      <c r="O1883" s="55">
        <f>Table1[[#This Row],[APU
(units)]]*(1+Table1[[#This Row],[APU Trend]])^9</f>
        <v>285637.37812992011</v>
      </c>
      <c r="P1883" s="55">
        <f>Table1[[#This Row],[APU
(units)]]*(1+Table1[[#This Row],[APU Trend]])^10</f>
        <v>514147.28063385625</v>
      </c>
      <c r="Q1883" s="55">
        <f>Table1[[#This Row],[APU
(units)]]*(1+Table1[[#This Row],[APU Trend]])^11</f>
        <v>925465.10514094133</v>
      </c>
      <c r="R1883" s="55">
        <f>SUM(Table1[[#This Row],[Oct]:[September]])</f>
        <v>2080496.4865671177</v>
      </c>
      <c r="S1883" s="55">
        <f>Table1[[#This Row],[On-Hand Stock ($)]]*Table1[[#This Row],[APU Trend]]</f>
        <v>19019.225723498883</v>
      </c>
      <c r="T1883" s="87">
        <v>0.8</v>
      </c>
      <c r="U1883" s="87" t="b">
        <f>IF(AND(Table1[[#This Row],[INVENTROY SIZING]]&lt;0,Table1[[#This Row],[Lead Time (days)]]&lt;30),TRUE,FALSE)</f>
        <v>0</v>
      </c>
      <c r="V1883" s="28">
        <v>1</v>
      </c>
      <c r="W1883" s="28">
        <f>1.65+SQRT((30)*Table1[[#This Row],[Demand variability (COV)]])+(V1883*Table1[[#This Row],[APU
(units)]])^2</f>
        <v>2073604.8903703492</v>
      </c>
      <c r="X1883" s="28">
        <f>(Table1[[#This Row],[INVENTORY IN UNITS ON HAND]]-W1883)*Table1[[#This Row],[Std. Price ($)]]</f>
        <v>-56002346.860924333</v>
      </c>
      <c r="Y1883" s="28">
        <v>0.35</v>
      </c>
      <c r="Z1883" s="28">
        <v>41</v>
      </c>
    </row>
    <row r="1884" spans="1:26" x14ac:dyDescent="0.15">
      <c r="A1884" s="31">
        <v>13833.065918902499</v>
      </c>
      <c r="B1884" s="32">
        <v>6.3834870000000006</v>
      </c>
      <c r="C1884" s="32">
        <v>13396.426537476465</v>
      </c>
      <c r="D1884" s="32">
        <f>C1884/Table1[[#This Row],[Std. Price ($)]]</f>
        <v>2098.6063788453653</v>
      </c>
      <c r="E1884" s="28">
        <v>1400</v>
      </c>
      <c r="F1884" s="28">
        <f>Table1[[#This Row],[APU
(units)]]*(1+Table1[[#This Row],[APU Trend]])^0</f>
        <v>1400</v>
      </c>
      <c r="G1884" s="28">
        <f>Table1[[#This Row],[APU
(units)]]*(1+Table1[[#This Row],[APU Trend]])^1</f>
        <v>1680</v>
      </c>
      <c r="H1884" s="28">
        <f>Table1[[#This Row],[APU
(units)]]*(1+Table1[[#This Row],[APU Trend]])^2</f>
        <v>2016</v>
      </c>
      <c r="I1884" s="55">
        <f>Table1[[#This Row],[APU
(units)]]*(1+Table1[[#This Row],[APU Trend]])^3</f>
        <v>2419.1999999999998</v>
      </c>
      <c r="J1884" s="55">
        <f>Table1[[#This Row],[APU
(units)]]*(1+Table1[[#This Row],[APU Trend]])^4</f>
        <v>2903.04</v>
      </c>
      <c r="K1884" s="55">
        <f>Table1[[#This Row],[APU
(units)]]*(1+Table1[[#This Row],[APU Trend]])^5</f>
        <v>3483.6479999999997</v>
      </c>
      <c r="L1884" s="55">
        <f>Table1[[#This Row],[APU
(units)]]*(1+Table1[[#This Row],[APU Trend]])^6</f>
        <v>4180.3775999999998</v>
      </c>
      <c r="M1884" s="55">
        <f>Table1[[#This Row],[APU
(units)]]*(1+Table1[[#This Row],[APU Trend]])^7</f>
        <v>5016.4531199999992</v>
      </c>
      <c r="N1884" s="55">
        <f>Table1[[#This Row],[APU
(units)]]*(1+Table1[[#This Row],[APU Trend]])^8</f>
        <v>6019.7437439999994</v>
      </c>
      <c r="O1884" s="55">
        <f>Table1[[#This Row],[APU
(units)]]*(1+Table1[[#This Row],[APU Trend]])^9</f>
        <v>7223.6924927999989</v>
      </c>
      <c r="P1884" s="55">
        <f>Table1[[#This Row],[APU
(units)]]*(1+Table1[[#This Row],[APU Trend]])^10</f>
        <v>8668.4309913599991</v>
      </c>
      <c r="Q1884" s="55">
        <f>Table1[[#This Row],[APU
(units)]]*(1+Table1[[#This Row],[APU Trend]])^11</f>
        <v>10402.117189631997</v>
      </c>
      <c r="R1884" s="55">
        <f>SUM(Table1[[#This Row],[Oct]:[September]])</f>
        <v>55412.703137791992</v>
      </c>
      <c r="S1884" s="55">
        <f>Table1[[#This Row],[On-Hand Stock ($)]]*Table1[[#This Row],[APU Trend]]</f>
        <v>2679.2853074952932</v>
      </c>
      <c r="T1884" s="87">
        <v>0.2</v>
      </c>
      <c r="U1884" s="87" t="b">
        <f>IF(AND(Table1[[#This Row],[INVENTROY SIZING]]&lt;0,Table1[[#This Row],[Lead Time (days)]]&lt;30),TRUE,FALSE)</f>
        <v>0</v>
      </c>
      <c r="V1884" s="28">
        <v>0.82</v>
      </c>
      <c r="W1884" s="28">
        <f>1.65+SQRT((30)*Table1[[#This Row],[Demand variability (COV)]])+(V1884*Table1[[#This Row],[APU
(units)]])^2</f>
        <v>1317908.6499999999</v>
      </c>
      <c r="X1884" s="28">
        <f>(Table1[[#This Row],[INVENTORY IN UNITS ON HAND]]-W1884)*Table1[[#This Row],[Std. Price ($)]]</f>
        <v>-8399456.3079250734</v>
      </c>
      <c r="Y1884" s="28">
        <v>0.3</v>
      </c>
      <c r="Z1884" s="28">
        <v>76</v>
      </c>
    </row>
    <row r="1885" spans="1:26" x14ac:dyDescent="0.15">
      <c r="A1885" s="31">
        <v>99935.293226239068</v>
      </c>
      <c r="B1885" s="32">
        <v>25.194862000000001</v>
      </c>
      <c r="C1885" s="32">
        <v>138687.88585974264</v>
      </c>
      <c r="D1885" s="32">
        <f>C1885/Table1[[#This Row],[Std. Price ($)]]</f>
        <v>5504.6098629054859</v>
      </c>
      <c r="E1885" s="28">
        <v>1246</v>
      </c>
      <c r="F1885" s="28">
        <f>Table1[[#This Row],[APU
(units)]]*(1+Table1[[#This Row],[APU Trend]])^0</f>
        <v>1246</v>
      </c>
      <c r="G1885" s="28">
        <f>Table1[[#This Row],[APU
(units)]]*(1+Table1[[#This Row],[APU Trend]])^1</f>
        <v>747.6</v>
      </c>
      <c r="H1885" s="28">
        <f>Table1[[#This Row],[APU
(units)]]*(1+Table1[[#This Row],[APU Trend]])^2</f>
        <v>448.56</v>
      </c>
      <c r="I1885" s="55">
        <f>Table1[[#This Row],[APU
(units)]]*(1+Table1[[#This Row],[APU Trend]])^3</f>
        <v>269.13600000000002</v>
      </c>
      <c r="J1885" s="55">
        <f>Table1[[#This Row],[APU
(units)]]*(1+Table1[[#This Row],[APU Trend]])^4</f>
        <v>161.48159999999999</v>
      </c>
      <c r="K1885" s="55">
        <f>Table1[[#This Row],[APU
(units)]]*(1+Table1[[#This Row],[APU Trend]])^5</f>
        <v>96.888959999999997</v>
      </c>
      <c r="L1885" s="55">
        <f>Table1[[#This Row],[APU
(units)]]*(1+Table1[[#This Row],[APU Trend]])^6</f>
        <v>58.133375999999998</v>
      </c>
      <c r="M1885" s="55">
        <f>Table1[[#This Row],[APU
(units)]]*(1+Table1[[#This Row],[APU Trend]])^7</f>
        <v>34.880025599999996</v>
      </c>
      <c r="N1885" s="55">
        <f>Table1[[#This Row],[APU
(units)]]*(1+Table1[[#This Row],[APU Trend]])^8</f>
        <v>20.928015359999996</v>
      </c>
      <c r="O1885" s="55">
        <f>Table1[[#This Row],[APU
(units)]]*(1+Table1[[#This Row],[APU Trend]])^9</f>
        <v>12.556809215999998</v>
      </c>
      <c r="P1885" s="55">
        <f>Table1[[#This Row],[APU
(units)]]*(1+Table1[[#This Row],[APU Trend]])^10</f>
        <v>7.5340855295999987</v>
      </c>
      <c r="Q1885" s="55">
        <f>Table1[[#This Row],[APU
(units)]]*(1+Table1[[#This Row],[APU Trend]])^11</f>
        <v>4.5204513177599992</v>
      </c>
      <c r="R1885" s="55">
        <f>SUM(Table1[[#This Row],[Oct]:[September]])</f>
        <v>3108.2193230233593</v>
      </c>
      <c r="S1885" s="55">
        <f>Table1[[#This Row],[On-Hand Stock ($)]]*Table1[[#This Row],[APU Trend]]</f>
        <v>-55475.154343897062</v>
      </c>
      <c r="T1885" s="87">
        <v>-0.4</v>
      </c>
      <c r="U1885" s="87" t="b">
        <f>IF(AND(Table1[[#This Row],[INVENTROY SIZING]]&lt;0,Table1[[#This Row],[Lead Time (days)]]&lt;30),TRUE,FALSE)</f>
        <v>0</v>
      </c>
      <c r="V1885" s="28">
        <v>0.75</v>
      </c>
      <c r="W1885" s="28">
        <f>1.65+SQRT((30)*Table1[[#This Row],[Demand variability (COV)]])+(V1885*Table1[[#This Row],[APU
(units)]])^2</f>
        <v>873296.97937003965</v>
      </c>
      <c r="X1885" s="28">
        <f>(Table1[[#This Row],[INVENTORY IN UNITS ON HAND]]-W1885)*Table1[[#This Row],[Std. Price ($)]]</f>
        <v>-21863908.994385254</v>
      </c>
      <c r="Y1885" s="28">
        <v>0.86</v>
      </c>
      <c r="Z1885" s="28">
        <v>123</v>
      </c>
    </row>
    <row r="1886" spans="1:26" x14ac:dyDescent="0.15">
      <c r="A1886" s="31">
        <v>69877.275826791112</v>
      </c>
      <c r="B1886" s="32">
        <v>32.805927000000004</v>
      </c>
      <c r="C1886" s="32">
        <v>90601.774456810701</v>
      </c>
      <c r="D1886" s="32">
        <f>C1886/Table1[[#This Row],[Std. Price ($)]]</f>
        <v>2761.75016962059</v>
      </c>
      <c r="E1886" s="28">
        <v>1376</v>
      </c>
      <c r="F1886" s="28">
        <f>Table1[[#This Row],[APU
(units)]]*(1+Table1[[#This Row],[APU Trend]])^0</f>
        <v>1376</v>
      </c>
      <c r="G1886" s="28">
        <f>Table1[[#This Row],[APU
(units)]]*(1+Table1[[#This Row],[APU Trend]])^1</f>
        <v>3027.2000000000003</v>
      </c>
      <c r="H1886" s="28">
        <f>Table1[[#This Row],[APU
(units)]]*(1+Table1[[#This Row],[APU Trend]])^2</f>
        <v>6659.8400000000011</v>
      </c>
      <c r="I1886" s="55">
        <f>Table1[[#This Row],[APU
(units)]]*(1+Table1[[#This Row],[APU Trend]])^3</f>
        <v>14651.648000000005</v>
      </c>
      <c r="J1886" s="55">
        <f>Table1[[#This Row],[APU
(units)]]*(1+Table1[[#This Row],[APU Trend]])^4</f>
        <v>32233.62560000001</v>
      </c>
      <c r="K1886" s="55">
        <f>Table1[[#This Row],[APU
(units)]]*(1+Table1[[#This Row],[APU Trend]])^5</f>
        <v>70913.976320000031</v>
      </c>
      <c r="L1886" s="55">
        <f>Table1[[#This Row],[APU
(units)]]*(1+Table1[[#This Row],[APU Trend]])^6</f>
        <v>156010.74790400008</v>
      </c>
      <c r="M1886" s="55">
        <f>Table1[[#This Row],[APU
(units)]]*(1+Table1[[#This Row],[APU Trend]])^7</f>
        <v>343223.64538880019</v>
      </c>
      <c r="N1886" s="55">
        <f>Table1[[#This Row],[APU
(units)]]*(1+Table1[[#This Row],[APU Trend]])^8</f>
        <v>755092.01985536038</v>
      </c>
      <c r="O1886" s="55">
        <f>Table1[[#This Row],[APU
(units)]]*(1+Table1[[#This Row],[APU Trend]])^9</f>
        <v>1661202.4436817931</v>
      </c>
      <c r="P1886" s="55">
        <f>Table1[[#This Row],[APU
(units)]]*(1+Table1[[#This Row],[APU Trend]])^10</f>
        <v>3654645.376099945</v>
      </c>
      <c r="Q1886" s="55">
        <f>Table1[[#This Row],[APU
(units)]]*(1+Table1[[#This Row],[APU Trend]])^11</f>
        <v>8040219.8274198798</v>
      </c>
      <c r="R1886" s="55">
        <f>SUM(Table1[[#This Row],[Oct]:[September]])</f>
        <v>14739256.35026978</v>
      </c>
      <c r="S1886" s="55">
        <f>Table1[[#This Row],[On-Hand Stock ($)]]*Table1[[#This Row],[APU Trend]]</f>
        <v>108722.12934817284</v>
      </c>
      <c r="T1886" s="87">
        <v>1.2</v>
      </c>
      <c r="U1886" s="87" t="b">
        <f>IF(AND(Table1[[#This Row],[INVENTROY SIZING]]&lt;0,Table1[[#This Row],[Lead Time (days)]]&lt;30),TRUE,FALSE)</f>
        <v>0</v>
      </c>
      <c r="V1886" s="28">
        <v>1</v>
      </c>
      <c r="W1886" s="28">
        <f>1.65+SQRT((30)*Table1[[#This Row],[Demand variability (COV)]])+(V1886*Table1[[#This Row],[APU
(units)]])^2</f>
        <v>1893381.7852146255</v>
      </c>
      <c r="X1886" s="28">
        <f>(Table1[[#This Row],[INVENTORY IN UNITS ON HAND]]-W1886)*Table1[[#This Row],[Std. Price ($)]]</f>
        <v>-62023542.854423881</v>
      </c>
      <c r="Y1886" s="28">
        <v>0.56999999999999995</v>
      </c>
      <c r="Z1886" s="28">
        <v>87</v>
      </c>
    </row>
    <row r="1887" spans="1:26" x14ac:dyDescent="0.15">
      <c r="A1887" s="31">
        <v>78653.371950930596</v>
      </c>
      <c r="B1887" s="32">
        <v>6.8628230000000006</v>
      </c>
      <c r="C1887" s="32">
        <v>15047.643363212655</v>
      </c>
      <c r="D1887" s="32">
        <f>C1887/Table1[[#This Row],[Std. Price ($)]]</f>
        <v>2192.6317148515495</v>
      </c>
      <c r="E1887" s="28">
        <v>2176</v>
      </c>
      <c r="F1887" s="28">
        <f>Table1[[#This Row],[APU
(units)]]*(1+Table1[[#This Row],[APU Trend]])^0</f>
        <v>2176</v>
      </c>
      <c r="G1887" s="28">
        <f>Table1[[#This Row],[APU
(units)]]*(1+Table1[[#This Row],[APU Trend]])^1</f>
        <v>3916.8</v>
      </c>
      <c r="H1887" s="28">
        <f>Table1[[#This Row],[APU
(units)]]*(1+Table1[[#This Row],[APU Trend]])^2</f>
        <v>7050.2400000000007</v>
      </c>
      <c r="I1887" s="55">
        <f>Table1[[#This Row],[APU
(units)]]*(1+Table1[[#This Row],[APU Trend]])^3</f>
        <v>12690.432000000001</v>
      </c>
      <c r="J1887" s="55">
        <f>Table1[[#This Row],[APU
(units)]]*(1+Table1[[#This Row],[APU Trend]])^4</f>
        <v>22842.777600000005</v>
      </c>
      <c r="K1887" s="55">
        <f>Table1[[#This Row],[APU
(units)]]*(1+Table1[[#This Row],[APU Trend]])^5</f>
        <v>41116.999680000015</v>
      </c>
      <c r="L1887" s="55">
        <f>Table1[[#This Row],[APU
(units)]]*(1+Table1[[#This Row],[APU Trend]])^6</f>
        <v>74010.599424000029</v>
      </c>
      <c r="M1887" s="55">
        <f>Table1[[#This Row],[APU
(units)]]*(1+Table1[[#This Row],[APU Trend]])^7</f>
        <v>133219.07896320004</v>
      </c>
      <c r="N1887" s="55">
        <f>Table1[[#This Row],[APU
(units)]]*(1+Table1[[#This Row],[APU Trend]])^8</f>
        <v>239794.34213376007</v>
      </c>
      <c r="O1887" s="55">
        <f>Table1[[#This Row],[APU
(units)]]*(1+Table1[[#This Row],[APU Trend]])^9</f>
        <v>431629.81584076816</v>
      </c>
      <c r="P1887" s="55">
        <f>Table1[[#This Row],[APU
(units)]]*(1+Table1[[#This Row],[APU Trend]])^10</f>
        <v>776933.66851338279</v>
      </c>
      <c r="Q1887" s="55">
        <f>Table1[[#This Row],[APU
(units)]]*(1+Table1[[#This Row],[APU Trend]])^11</f>
        <v>1398480.6033240892</v>
      </c>
      <c r="R1887" s="55">
        <f>SUM(Table1[[#This Row],[Oct]:[September]])</f>
        <v>3143861.3574792002</v>
      </c>
      <c r="S1887" s="55">
        <f>Table1[[#This Row],[On-Hand Stock ($)]]*Table1[[#This Row],[APU Trend]]</f>
        <v>12038.114690570124</v>
      </c>
      <c r="T1887" s="87">
        <v>0.8</v>
      </c>
      <c r="U1887" s="87" t="b">
        <f>IF(AND(Table1[[#This Row],[INVENTROY SIZING]]&lt;0,Table1[[#This Row],[Lead Time (days)]]&lt;30),TRUE,FALSE)</f>
        <v>0</v>
      </c>
      <c r="V1887" s="28">
        <v>1</v>
      </c>
      <c r="W1887" s="28">
        <f>1.65+SQRT((30)*Table1[[#This Row],[Demand variability (COV)]])+(V1887*Table1[[#This Row],[APU
(units)]])^2</f>
        <v>4734983.0997706372</v>
      </c>
      <c r="X1887" s="28">
        <f>(Table1[[#This Row],[INVENTORY IN UNITS ON HAND]]-W1887)*Table1[[#This Row],[Std. Price ($)]]</f>
        <v>-32480303.278354015</v>
      </c>
      <c r="Y1887" s="28">
        <v>0.99</v>
      </c>
      <c r="Z1887" s="28">
        <v>23</v>
      </c>
    </row>
    <row r="1888" spans="1:26" x14ac:dyDescent="0.15">
      <c r="A1888" s="31">
        <v>39066.011554600409</v>
      </c>
      <c r="B1888" s="32">
        <v>16.636796</v>
      </c>
      <c r="C1888" s="32">
        <v>19381.006710141122</v>
      </c>
      <c r="D1888" s="32">
        <f>C1888/Table1[[#This Row],[Std. Price ($)]]</f>
        <v>1164.948269494987</v>
      </c>
      <c r="E1888" s="28">
        <v>1626</v>
      </c>
      <c r="F1888" s="28">
        <f>Table1[[#This Row],[APU
(units)]]*(1+Table1[[#This Row],[APU Trend]])^0</f>
        <v>1626</v>
      </c>
      <c r="G1888" s="28">
        <f>Table1[[#This Row],[APU
(units)]]*(1+Table1[[#This Row],[APU Trend]])^1</f>
        <v>650.40000000000009</v>
      </c>
      <c r="H1888" s="28">
        <f>Table1[[#This Row],[APU
(units)]]*(1+Table1[[#This Row],[APU Trend]])^2</f>
        <v>260.16000000000003</v>
      </c>
      <c r="I1888" s="55">
        <f>Table1[[#This Row],[APU
(units)]]*(1+Table1[[#This Row],[APU Trend]])^3</f>
        <v>104.06400000000002</v>
      </c>
      <c r="J1888" s="55">
        <f>Table1[[#This Row],[APU
(units)]]*(1+Table1[[#This Row],[APU Trend]])^4</f>
        <v>41.62560000000002</v>
      </c>
      <c r="K1888" s="55">
        <f>Table1[[#This Row],[APU
(units)]]*(1+Table1[[#This Row],[APU Trend]])^5</f>
        <v>16.650240000000011</v>
      </c>
      <c r="L1888" s="55">
        <f>Table1[[#This Row],[APU
(units)]]*(1+Table1[[#This Row],[APU Trend]])^6</f>
        <v>6.6600960000000038</v>
      </c>
      <c r="M1888" s="55">
        <f>Table1[[#This Row],[APU
(units)]]*(1+Table1[[#This Row],[APU Trend]])^7</f>
        <v>2.6640384000000021</v>
      </c>
      <c r="N1888" s="55">
        <f>Table1[[#This Row],[APU
(units)]]*(1+Table1[[#This Row],[APU Trend]])^8</f>
        <v>1.0656153600000009</v>
      </c>
      <c r="O1888" s="55">
        <f>Table1[[#This Row],[APU
(units)]]*(1+Table1[[#This Row],[APU Trend]])^9</f>
        <v>0.42624614400000038</v>
      </c>
      <c r="P1888" s="55">
        <f>Table1[[#This Row],[APU
(units)]]*(1+Table1[[#This Row],[APU Trend]])^10</f>
        <v>0.17049845760000018</v>
      </c>
      <c r="Q1888" s="55">
        <f>Table1[[#This Row],[APU
(units)]]*(1+Table1[[#This Row],[APU Trend]])^11</f>
        <v>6.8199383040000075E-2</v>
      </c>
      <c r="R1888" s="55">
        <f>SUM(Table1[[#This Row],[Oct]:[September]])</f>
        <v>2709.9545337446393</v>
      </c>
      <c r="S1888" s="55">
        <f>Table1[[#This Row],[On-Hand Stock ($)]]*Table1[[#This Row],[APU Trend]]</f>
        <v>-11628.604026084673</v>
      </c>
      <c r="T1888" s="87">
        <v>-0.6</v>
      </c>
      <c r="U1888" s="87" t="b">
        <f>IF(AND(Table1[[#This Row],[INVENTROY SIZING]]&lt;0,Table1[[#This Row],[Lead Time (days)]]&lt;30),TRUE,FALSE)</f>
        <v>0</v>
      </c>
      <c r="V1888" s="28">
        <v>1</v>
      </c>
      <c r="W1888" s="28">
        <f>1.65+SQRT((30)*Table1[[#This Row],[Demand variability (COV)]])+(V1888*Table1[[#This Row],[APU
(units)]])^2</f>
        <v>2643881.7487803064</v>
      </c>
      <c r="X1888" s="28">
        <f>(Table1[[#This Row],[INVENTORY IN UNITS ON HAND]]-W1888)*Table1[[#This Row],[Std. Price ($)]]</f>
        <v>-43966340.295871072</v>
      </c>
      <c r="Y1888" s="28">
        <v>0.56000000000000005</v>
      </c>
      <c r="Z1888" s="28">
        <v>30</v>
      </c>
    </row>
    <row r="1889" spans="1:26" x14ac:dyDescent="0.15">
      <c r="A1889" s="31">
        <v>63421.993191657602</v>
      </c>
      <c r="B1889" s="32">
        <v>12.560130000000001</v>
      </c>
      <c r="C1889" s="32">
        <v>17339.721934904512</v>
      </c>
      <c r="D1889" s="32">
        <f>C1889/Table1[[#This Row],[Std. Price ($)]]</f>
        <v>1380.5368204711663</v>
      </c>
      <c r="E1889" s="28">
        <v>1642</v>
      </c>
      <c r="F1889" s="28">
        <f>Table1[[#This Row],[APU
(units)]]*(1+Table1[[#This Row],[APU Trend]])^0</f>
        <v>1642</v>
      </c>
      <c r="G1889" s="28">
        <f>Table1[[#This Row],[APU
(units)]]*(1+Table1[[#This Row],[APU Trend]])^1</f>
        <v>4105</v>
      </c>
      <c r="H1889" s="28">
        <f>Table1[[#This Row],[APU
(units)]]*(1+Table1[[#This Row],[APU Trend]])^2</f>
        <v>10262.5</v>
      </c>
      <c r="I1889" s="55">
        <f>Table1[[#This Row],[APU
(units)]]*(1+Table1[[#This Row],[APU Trend]])^3</f>
        <v>25656.25</v>
      </c>
      <c r="J1889" s="55">
        <f>Table1[[#This Row],[APU
(units)]]*(1+Table1[[#This Row],[APU Trend]])^4</f>
        <v>64140.625</v>
      </c>
      <c r="K1889" s="55">
        <f>Table1[[#This Row],[APU
(units)]]*(1+Table1[[#This Row],[APU Trend]])^5</f>
        <v>160351.5625</v>
      </c>
      <c r="L1889" s="55">
        <f>Table1[[#This Row],[APU
(units)]]*(1+Table1[[#This Row],[APU Trend]])^6</f>
        <v>400878.90625</v>
      </c>
      <c r="M1889" s="55">
        <f>Table1[[#This Row],[APU
(units)]]*(1+Table1[[#This Row],[APU Trend]])^7</f>
        <v>1002197.265625</v>
      </c>
      <c r="N1889" s="55">
        <f>Table1[[#This Row],[APU
(units)]]*(1+Table1[[#This Row],[APU Trend]])^8</f>
        <v>2505493.1640625</v>
      </c>
      <c r="O1889" s="55">
        <f>Table1[[#This Row],[APU
(units)]]*(1+Table1[[#This Row],[APU Trend]])^9</f>
        <v>6263732.91015625</v>
      </c>
      <c r="P1889" s="55">
        <f>Table1[[#This Row],[APU
(units)]]*(1+Table1[[#This Row],[APU Trend]])^10</f>
        <v>15659332.275390625</v>
      </c>
      <c r="Q1889" s="55">
        <f>Table1[[#This Row],[APU
(units)]]*(1+Table1[[#This Row],[APU Trend]])^11</f>
        <v>39148330.688476562</v>
      </c>
      <c r="R1889" s="55">
        <f>SUM(Table1[[#This Row],[Oct]:[September]])</f>
        <v>65246123.147460938</v>
      </c>
      <c r="S1889" s="55">
        <f>Table1[[#This Row],[On-Hand Stock ($)]]*Table1[[#This Row],[APU Trend]]</f>
        <v>26009.582902356768</v>
      </c>
      <c r="T1889" s="87">
        <v>1.5</v>
      </c>
      <c r="U1889" s="87" t="b">
        <f>IF(AND(Table1[[#This Row],[INVENTROY SIZING]]&lt;0,Table1[[#This Row],[Lead Time (days)]]&lt;30),TRUE,FALSE)</f>
        <v>0</v>
      </c>
      <c r="V1889" s="28">
        <v>0.85</v>
      </c>
      <c r="W1889" s="28">
        <f>1.65+SQRT((30)*Table1[[#This Row],[Demand variability (COV)]])+(V1889*Table1[[#This Row],[APU
(units)]])^2</f>
        <v>1947984.4874130241</v>
      </c>
      <c r="X1889" s="28">
        <f>(Table1[[#This Row],[INVENTORY IN UNITS ON HAND]]-W1889)*Table1[[#This Row],[Std. Price ($)]]</f>
        <v>-24449598.677956045</v>
      </c>
      <c r="Y1889" s="28">
        <v>0.63</v>
      </c>
      <c r="Z1889" s="28">
        <v>30</v>
      </c>
    </row>
    <row r="1890" spans="1:26" x14ac:dyDescent="0.15">
      <c r="A1890" s="31">
        <v>19661.954705822336</v>
      </c>
      <c r="B1890" s="32">
        <v>22.505846000000002</v>
      </c>
      <c r="C1890" s="32">
        <v>18236.388913508887</v>
      </c>
      <c r="D1890" s="32">
        <f>C1890/Table1[[#This Row],[Std. Price ($)]]</f>
        <v>810.29564111959553</v>
      </c>
      <c r="E1890" s="28">
        <v>1738</v>
      </c>
      <c r="F1890" s="28">
        <f>Table1[[#This Row],[APU
(units)]]*(1+Table1[[#This Row],[APU Trend]])^0</f>
        <v>1738</v>
      </c>
      <c r="G1890" s="28">
        <f>Table1[[#This Row],[APU
(units)]]*(1+Table1[[#This Row],[APU Trend]])^1</f>
        <v>1390.4</v>
      </c>
      <c r="H1890" s="28">
        <f>Table1[[#This Row],[APU
(units)]]*(1+Table1[[#This Row],[APU Trend]])^2</f>
        <v>1112.3200000000002</v>
      </c>
      <c r="I1890" s="55">
        <f>Table1[[#This Row],[APU
(units)]]*(1+Table1[[#This Row],[APU Trend]])^3</f>
        <v>889.85600000000022</v>
      </c>
      <c r="J1890" s="55">
        <f>Table1[[#This Row],[APU
(units)]]*(1+Table1[[#This Row],[APU Trend]])^4</f>
        <v>711.88480000000027</v>
      </c>
      <c r="K1890" s="55">
        <f>Table1[[#This Row],[APU
(units)]]*(1+Table1[[#This Row],[APU Trend]])^5</f>
        <v>569.50784000000033</v>
      </c>
      <c r="L1890" s="55">
        <f>Table1[[#This Row],[APU
(units)]]*(1+Table1[[#This Row],[APU Trend]])^6</f>
        <v>455.60627200000027</v>
      </c>
      <c r="M1890" s="55">
        <f>Table1[[#This Row],[APU
(units)]]*(1+Table1[[#This Row],[APU Trend]])^7</f>
        <v>364.48501760000028</v>
      </c>
      <c r="N1890" s="55">
        <f>Table1[[#This Row],[APU
(units)]]*(1+Table1[[#This Row],[APU Trend]])^8</f>
        <v>291.58801408000022</v>
      </c>
      <c r="O1890" s="55">
        <f>Table1[[#This Row],[APU
(units)]]*(1+Table1[[#This Row],[APU Trend]])^9</f>
        <v>233.27041126400022</v>
      </c>
      <c r="P1890" s="55">
        <f>Table1[[#This Row],[APU
(units)]]*(1+Table1[[#This Row],[APU Trend]])^10</f>
        <v>186.61632901120021</v>
      </c>
      <c r="Q1890" s="55">
        <f>Table1[[#This Row],[APU
(units)]]*(1+Table1[[#This Row],[APU Trend]])^11</f>
        <v>149.29306320896015</v>
      </c>
      <c r="R1890" s="55">
        <f>SUM(Table1[[#This Row],[Oct]:[September]])</f>
        <v>8092.8277471641613</v>
      </c>
      <c r="S1890" s="55">
        <f>Table1[[#This Row],[On-Hand Stock ($)]]*Table1[[#This Row],[APU Trend]]</f>
        <v>-3647.2777827017776</v>
      </c>
      <c r="T1890" s="87">
        <v>-0.2</v>
      </c>
      <c r="U1890" s="87" t="b">
        <f>IF(AND(Table1[[#This Row],[INVENTROY SIZING]]&lt;0,Table1[[#This Row],[Lead Time (days)]]&lt;30),TRUE,FALSE)</f>
        <v>0</v>
      </c>
      <c r="V1890" s="28">
        <v>1</v>
      </c>
      <c r="W1890" s="28">
        <f>1.65+SQRT((30)*Table1[[#This Row],[Demand variability (COV)]])+(V1890*Table1[[#This Row],[APU
(units)]])^2</f>
        <v>3020648.3886127877</v>
      </c>
      <c r="X1890" s="28">
        <f>(Table1[[#This Row],[INVENTORY IN UNITS ON HAND]]-W1890)*Table1[[#This Row],[Std. Price ($)]]</f>
        <v>-67964011.065354049</v>
      </c>
      <c r="Y1890" s="28">
        <v>0.25</v>
      </c>
      <c r="Z1890" s="28">
        <v>41</v>
      </c>
    </row>
    <row r="1891" spans="1:26" x14ac:dyDescent="0.15">
      <c r="A1891" s="31">
        <v>37118.065447292545</v>
      </c>
      <c r="B1891" s="32">
        <v>128.86737600000001</v>
      </c>
      <c r="C1891" s="32">
        <v>164863.14496319598</v>
      </c>
      <c r="D1891" s="32">
        <f>C1891/Table1[[#This Row],[Std. Price ($)]]</f>
        <v>1279.3241399064102</v>
      </c>
      <c r="E1891" s="28">
        <v>1868</v>
      </c>
      <c r="F1891" s="28">
        <f>Table1[[#This Row],[APU
(units)]]*(1+Table1[[#This Row],[APU Trend]])^0</f>
        <v>1868</v>
      </c>
      <c r="G1891" s="28">
        <f>Table1[[#This Row],[APU
(units)]]*(1+Table1[[#This Row],[APU Trend]])^1</f>
        <v>2241.6</v>
      </c>
      <c r="H1891" s="28">
        <f>Table1[[#This Row],[APU
(units)]]*(1+Table1[[#This Row],[APU Trend]])^2</f>
        <v>2689.92</v>
      </c>
      <c r="I1891" s="55">
        <f>Table1[[#This Row],[APU
(units)]]*(1+Table1[[#This Row],[APU Trend]])^3</f>
        <v>3227.904</v>
      </c>
      <c r="J1891" s="55">
        <f>Table1[[#This Row],[APU
(units)]]*(1+Table1[[#This Row],[APU Trend]])^4</f>
        <v>3873.4847999999997</v>
      </c>
      <c r="K1891" s="55">
        <f>Table1[[#This Row],[APU
(units)]]*(1+Table1[[#This Row],[APU Trend]])^5</f>
        <v>4648.1817599999995</v>
      </c>
      <c r="L1891" s="55">
        <f>Table1[[#This Row],[APU
(units)]]*(1+Table1[[#This Row],[APU Trend]])^6</f>
        <v>5577.8181119999999</v>
      </c>
      <c r="M1891" s="55">
        <f>Table1[[#This Row],[APU
(units)]]*(1+Table1[[#This Row],[APU Trend]])^7</f>
        <v>6693.381734399999</v>
      </c>
      <c r="N1891" s="55">
        <f>Table1[[#This Row],[APU
(units)]]*(1+Table1[[#This Row],[APU Trend]])^8</f>
        <v>8032.058081279999</v>
      </c>
      <c r="O1891" s="55">
        <f>Table1[[#This Row],[APU
(units)]]*(1+Table1[[#This Row],[APU Trend]])^9</f>
        <v>9638.4696975359984</v>
      </c>
      <c r="P1891" s="55">
        <f>Table1[[#This Row],[APU
(units)]]*(1+Table1[[#This Row],[APU Trend]])^10</f>
        <v>11566.163637043199</v>
      </c>
      <c r="Q1891" s="55">
        <f>Table1[[#This Row],[APU
(units)]]*(1+Table1[[#This Row],[APU Trend]])^11</f>
        <v>13879.396364451837</v>
      </c>
      <c r="R1891" s="55">
        <f>SUM(Table1[[#This Row],[Oct]:[September]])</f>
        <v>73936.378186711037</v>
      </c>
      <c r="S1891" s="55">
        <f>Table1[[#This Row],[On-Hand Stock ($)]]*Table1[[#This Row],[APU Trend]]</f>
        <v>32972.628992639198</v>
      </c>
      <c r="T1891" s="87">
        <v>0.2</v>
      </c>
      <c r="U1891" s="87" t="b">
        <f>IF(AND(Table1[[#This Row],[INVENTROY SIZING]]&lt;0,Table1[[#This Row],[Lead Time (days)]]&lt;30),TRUE,FALSE)</f>
        <v>0</v>
      </c>
      <c r="V1891" s="28">
        <v>1</v>
      </c>
      <c r="W1891" s="28">
        <f>1.65+SQRT((30)*Table1[[#This Row],[Demand variability (COV)]])+(V1891*Table1[[#This Row],[APU
(units)]])^2</f>
        <v>3489428.65</v>
      </c>
      <c r="X1891" s="28">
        <f>(Table1[[#This Row],[INVENTORY IN UNITS ON HAND]]-W1891)*Table1[[#This Row],[Std. Price ($)]]</f>
        <v>-449508650.71975923</v>
      </c>
      <c r="Y1891" s="28">
        <v>0.3</v>
      </c>
      <c r="Z1891" s="28">
        <v>58</v>
      </c>
    </row>
    <row r="1892" spans="1:26" x14ac:dyDescent="0.15">
      <c r="A1892" s="31">
        <v>80337.509351695786</v>
      </c>
      <c r="B1892" s="32">
        <v>5.3663280000000002</v>
      </c>
      <c r="C1892" s="32">
        <v>49098.751499137339</v>
      </c>
      <c r="D1892" s="32">
        <f>C1892/Table1[[#This Row],[Std. Price ($)]]</f>
        <v>9149.4130621790791</v>
      </c>
      <c r="E1892" s="28">
        <v>2700</v>
      </c>
      <c r="F1892" s="28">
        <f>Table1[[#This Row],[APU
(units)]]*(1+Table1[[#This Row],[APU Trend]])^0</f>
        <v>2700</v>
      </c>
      <c r="G1892" s="28">
        <f>Table1[[#This Row],[APU
(units)]]*(1+Table1[[#This Row],[APU Trend]])^1</f>
        <v>3779.9999999999995</v>
      </c>
      <c r="H1892" s="28">
        <f>Table1[[#This Row],[APU
(units)]]*(1+Table1[[#This Row],[APU Trend]])^2</f>
        <v>5291.9999999999991</v>
      </c>
      <c r="I1892" s="55">
        <f>Table1[[#This Row],[APU
(units)]]*(1+Table1[[#This Row],[APU Trend]])^3</f>
        <v>7408.7999999999984</v>
      </c>
      <c r="J1892" s="55">
        <f>Table1[[#This Row],[APU
(units)]]*(1+Table1[[#This Row],[APU Trend]])^4</f>
        <v>10372.319999999996</v>
      </c>
      <c r="K1892" s="55">
        <f>Table1[[#This Row],[APU
(units)]]*(1+Table1[[#This Row],[APU Trend]])^5</f>
        <v>14521.247999999994</v>
      </c>
      <c r="L1892" s="55">
        <f>Table1[[#This Row],[APU
(units)]]*(1+Table1[[#This Row],[APU Trend]])^6</f>
        <v>20329.747199999991</v>
      </c>
      <c r="M1892" s="55">
        <f>Table1[[#This Row],[APU
(units)]]*(1+Table1[[#This Row],[APU Trend]])^7</f>
        <v>28461.646079999984</v>
      </c>
      <c r="N1892" s="55">
        <f>Table1[[#This Row],[APU
(units)]]*(1+Table1[[#This Row],[APU Trend]])^8</f>
        <v>39846.304511999973</v>
      </c>
      <c r="O1892" s="55">
        <f>Table1[[#This Row],[APU
(units)]]*(1+Table1[[#This Row],[APU Trend]])^9</f>
        <v>55784.826316799961</v>
      </c>
      <c r="P1892" s="55">
        <f>Table1[[#This Row],[APU
(units)]]*(1+Table1[[#This Row],[APU Trend]])^10</f>
        <v>78098.75684351995</v>
      </c>
      <c r="Q1892" s="55">
        <f>Table1[[#This Row],[APU
(units)]]*(1+Table1[[#This Row],[APU Trend]])^11</f>
        <v>109338.25958092792</v>
      </c>
      <c r="R1892" s="55">
        <f>SUM(Table1[[#This Row],[Oct]:[September]])</f>
        <v>375933.90853324777</v>
      </c>
      <c r="S1892" s="55">
        <f>Table1[[#This Row],[On-Hand Stock ($)]]*Table1[[#This Row],[APU Trend]]</f>
        <v>19639.500599654937</v>
      </c>
      <c r="T1892" s="87">
        <v>0.4</v>
      </c>
      <c r="U1892" s="87" t="b">
        <f>IF(AND(Table1[[#This Row],[INVENTROY SIZING]]&lt;0,Table1[[#This Row],[Lead Time (days)]]&lt;30),TRUE,FALSE)</f>
        <v>0</v>
      </c>
      <c r="V1892" s="28">
        <v>0.7</v>
      </c>
      <c r="W1892" s="28">
        <f>1.65+SQRT((30)*Table1[[#This Row],[Demand variability (COV)]])+(V1892*Table1[[#This Row],[APU
(units)]])^2</f>
        <v>3572107.0444415826</v>
      </c>
      <c r="X1892" s="28">
        <f>(Table1[[#This Row],[INVENTORY IN UNITS ON HAND]]-W1892)*Table1[[#This Row],[Std. Price ($)]]</f>
        <v>-19119999.300084975</v>
      </c>
      <c r="Y1892" s="28">
        <v>0.97</v>
      </c>
      <c r="Z1892" s="28">
        <v>73</v>
      </c>
    </row>
    <row r="1893" spans="1:26" x14ac:dyDescent="0.15">
      <c r="A1893" s="31">
        <v>75376.512364615191</v>
      </c>
      <c r="B1893" s="32">
        <v>129.55185100000003</v>
      </c>
      <c r="C1893" s="32">
        <v>242701.15317080269</v>
      </c>
      <c r="D1893" s="32">
        <f>C1893/Table1[[#This Row],[Std. Price ($)]]</f>
        <v>1873.3900851081057</v>
      </c>
      <c r="E1893" s="28">
        <v>1764</v>
      </c>
      <c r="F1893" s="28">
        <f>Table1[[#This Row],[APU
(units)]]*(1+Table1[[#This Row],[APU Trend]])^0</f>
        <v>1764</v>
      </c>
      <c r="G1893" s="28">
        <f>Table1[[#This Row],[APU
(units)]]*(1+Table1[[#This Row],[APU Trend]])^1</f>
        <v>2646</v>
      </c>
      <c r="H1893" s="28">
        <f>Table1[[#This Row],[APU
(units)]]*(1+Table1[[#This Row],[APU Trend]])^2</f>
        <v>3969</v>
      </c>
      <c r="I1893" s="55">
        <f>Table1[[#This Row],[APU
(units)]]*(1+Table1[[#This Row],[APU Trend]])^3</f>
        <v>5953.5</v>
      </c>
      <c r="J1893" s="55">
        <f>Table1[[#This Row],[APU
(units)]]*(1+Table1[[#This Row],[APU Trend]])^4</f>
        <v>8930.25</v>
      </c>
      <c r="K1893" s="55">
        <f>Table1[[#This Row],[APU
(units)]]*(1+Table1[[#This Row],[APU Trend]])^5</f>
        <v>13395.375</v>
      </c>
      <c r="L1893" s="55">
        <f>Table1[[#This Row],[APU
(units)]]*(1+Table1[[#This Row],[APU Trend]])^6</f>
        <v>20093.0625</v>
      </c>
      <c r="M1893" s="55">
        <f>Table1[[#This Row],[APU
(units)]]*(1+Table1[[#This Row],[APU Trend]])^7</f>
        <v>30139.59375</v>
      </c>
      <c r="N1893" s="55">
        <f>Table1[[#This Row],[APU
(units)]]*(1+Table1[[#This Row],[APU Trend]])^8</f>
        <v>45209.390625</v>
      </c>
      <c r="O1893" s="55">
        <f>Table1[[#This Row],[APU
(units)]]*(1+Table1[[#This Row],[APU Trend]])^9</f>
        <v>67814.0859375</v>
      </c>
      <c r="P1893" s="55">
        <f>Table1[[#This Row],[APU
(units)]]*(1+Table1[[#This Row],[APU Trend]])^10</f>
        <v>101721.12890625</v>
      </c>
      <c r="Q1893" s="55">
        <f>Table1[[#This Row],[APU
(units)]]*(1+Table1[[#This Row],[APU Trend]])^11</f>
        <v>152581.693359375</v>
      </c>
      <c r="R1893" s="55">
        <f>SUM(Table1[[#This Row],[Oct]:[September]])</f>
        <v>454217.080078125</v>
      </c>
      <c r="S1893" s="55">
        <f>Table1[[#This Row],[On-Hand Stock ($)]]*Table1[[#This Row],[APU Trend]]</f>
        <v>121350.57658540134</v>
      </c>
      <c r="T1893" s="87">
        <v>0.5</v>
      </c>
      <c r="U1893" s="87" t="b">
        <f>IF(AND(Table1[[#This Row],[INVENTROY SIZING]]&lt;0,Table1[[#This Row],[Lead Time (days)]]&lt;30),TRUE,FALSE)</f>
        <v>0</v>
      </c>
      <c r="V1893" s="28">
        <v>0.8</v>
      </c>
      <c r="W1893" s="28">
        <f>1.65+SQRT((30)*Table1[[#This Row],[Demand variability (COV)]])+(V1893*Table1[[#This Row],[APU
(units)]])^2</f>
        <v>1991490.3763353452</v>
      </c>
      <c r="X1893" s="28">
        <f>(Table1[[#This Row],[INVENTORY IN UNITS ON HAND]]-W1893)*Table1[[#This Row],[Std. Price ($)]]</f>
        <v>-257758563.34975982</v>
      </c>
      <c r="Y1893" s="28">
        <v>0.36</v>
      </c>
      <c r="Z1893" s="28">
        <v>66</v>
      </c>
    </row>
    <row r="1894" spans="1:26" x14ac:dyDescent="0.15">
      <c r="A1894" s="31">
        <v>58344.902941323053</v>
      </c>
      <c r="B1894" s="32">
        <v>31.286057000000003</v>
      </c>
      <c r="C1894" s="32">
        <v>126469.37344636518</v>
      </c>
      <c r="D1894" s="32">
        <f>C1894/Table1[[#This Row],[Std. Price ($)]]</f>
        <v>4042.3557831645312</v>
      </c>
      <c r="E1894" s="28">
        <v>1884</v>
      </c>
      <c r="F1894" s="28">
        <f>Table1[[#This Row],[APU
(units)]]*(1+Table1[[#This Row],[APU Trend]])^0</f>
        <v>1884</v>
      </c>
      <c r="G1894" s="28">
        <f>Table1[[#This Row],[APU
(units)]]*(1+Table1[[#This Row],[APU Trend]])^1</f>
        <v>4710</v>
      </c>
      <c r="H1894" s="28">
        <f>Table1[[#This Row],[APU
(units)]]*(1+Table1[[#This Row],[APU Trend]])^2</f>
        <v>11775</v>
      </c>
      <c r="I1894" s="55">
        <f>Table1[[#This Row],[APU
(units)]]*(1+Table1[[#This Row],[APU Trend]])^3</f>
        <v>29437.5</v>
      </c>
      <c r="J1894" s="55">
        <f>Table1[[#This Row],[APU
(units)]]*(1+Table1[[#This Row],[APU Trend]])^4</f>
        <v>73593.75</v>
      </c>
      <c r="K1894" s="55">
        <f>Table1[[#This Row],[APU
(units)]]*(1+Table1[[#This Row],[APU Trend]])^5</f>
        <v>183984.375</v>
      </c>
      <c r="L1894" s="55">
        <f>Table1[[#This Row],[APU
(units)]]*(1+Table1[[#This Row],[APU Trend]])^6</f>
        <v>459960.9375</v>
      </c>
      <c r="M1894" s="55">
        <f>Table1[[#This Row],[APU
(units)]]*(1+Table1[[#This Row],[APU Trend]])^7</f>
        <v>1149902.34375</v>
      </c>
      <c r="N1894" s="55">
        <f>Table1[[#This Row],[APU
(units)]]*(1+Table1[[#This Row],[APU Trend]])^8</f>
        <v>2874755.859375</v>
      </c>
      <c r="O1894" s="55">
        <f>Table1[[#This Row],[APU
(units)]]*(1+Table1[[#This Row],[APU Trend]])^9</f>
        <v>7186889.6484375</v>
      </c>
      <c r="P1894" s="55">
        <f>Table1[[#This Row],[APU
(units)]]*(1+Table1[[#This Row],[APU Trend]])^10</f>
        <v>17967224.12109375</v>
      </c>
      <c r="Q1894" s="55">
        <f>Table1[[#This Row],[APU
(units)]]*(1+Table1[[#This Row],[APU Trend]])^11</f>
        <v>44918060.302734375</v>
      </c>
      <c r="R1894" s="55">
        <f>SUM(Table1[[#This Row],[Oct]:[September]])</f>
        <v>74862177.837890625</v>
      </c>
      <c r="S1894" s="55">
        <f>Table1[[#This Row],[On-Hand Stock ($)]]*Table1[[#This Row],[APU Trend]]</f>
        <v>189704.06016954777</v>
      </c>
      <c r="T1894" s="87">
        <v>1.5</v>
      </c>
      <c r="U1894" s="87" t="b">
        <f>IF(AND(Table1[[#This Row],[INVENTROY SIZING]]&lt;0,Table1[[#This Row],[Lead Time (days)]]&lt;30),TRUE,FALSE)</f>
        <v>0</v>
      </c>
      <c r="V1894" s="28">
        <v>1</v>
      </c>
      <c r="W1894" s="28">
        <f>1.65+SQRT((30)*Table1[[#This Row],[Demand variability (COV)]])+(V1894*Table1[[#This Row],[APU
(units)]])^2</f>
        <v>3549461.9278499275</v>
      </c>
      <c r="X1894" s="28">
        <f>(Table1[[#This Row],[INVENTORY IN UNITS ON HAND]]-W1894)*Table1[[#This Row],[Std. Price ($)]]</f>
        <v>-110922198.82059637</v>
      </c>
      <c r="Y1894" s="28">
        <v>0.61</v>
      </c>
      <c r="Z1894" s="28">
        <v>87</v>
      </c>
    </row>
    <row r="1895" spans="1:26" x14ac:dyDescent="0.15">
      <c r="A1895" s="31">
        <v>20968.316453875857</v>
      </c>
      <c r="B1895" s="32">
        <v>16.242908</v>
      </c>
      <c r="C1895" s="32">
        <v>11443.446329496952</v>
      </c>
      <c r="D1895" s="32">
        <f>C1895/Table1[[#This Row],[Std. Price ($)]]</f>
        <v>704.5195558268847</v>
      </c>
      <c r="E1895" s="28">
        <v>696</v>
      </c>
      <c r="F1895" s="28">
        <f>Table1[[#This Row],[APU
(units)]]*(1+Table1[[#This Row],[APU Trend]])^0</f>
        <v>696</v>
      </c>
      <c r="G1895" s="28">
        <f>Table1[[#This Row],[APU
(units)]]*(1+Table1[[#This Row],[APU Trend]])^1</f>
        <v>1740</v>
      </c>
      <c r="H1895" s="28">
        <f>Table1[[#This Row],[APU
(units)]]*(1+Table1[[#This Row],[APU Trend]])^2</f>
        <v>4350</v>
      </c>
      <c r="I1895" s="55">
        <f>Table1[[#This Row],[APU
(units)]]*(1+Table1[[#This Row],[APU Trend]])^3</f>
        <v>10875</v>
      </c>
      <c r="J1895" s="55">
        <f>Table1[[#This Row],[APU
(units)]]*(1+Table1[[#This Row],[APU Trend]])^4</f>
        <v>27187.5</v>
      </c>
      <c r="K1895" s="55">
        <f>Table1[[#This Row],[APU
(units)]]*(1+Table1[[#This Row],[APU Trend]])^5</f>
        <v>67968.75</v>
      </c>
      <c r="L1895" s="55">
        <f>Table1[[#This Row],[APU
(units)]]*(1+Table1[[#This Row],[APU Trend]])^6</f>
        <v>169921.875</v>
      </c>
      <c r="M1895" s="55">
        <f>Table1[[#This Row],[APU
(units)]]*(1+Table1[[#This Row],[APU Trend]])^7</f>
        <v>424804.6875</v>
      </c>
      <c r="N1895" s="55">
        <f>Table1[[#This Row],[APU
(units)]]*(1+Table1[[#This Row],[APU Trend]])^8</f>
        <v>1062011.71875</v>
      </c>
      <c r="O1895" s="55">
        <f>Table1[[#This Row],[APU
(units)]]*(1+Table1[[#This Row],[APU Trend]])^9</f>
        <v>2655029.296875</v>
      </c>
      <c r="P1895" s="55">
        <f>Table1[[#This Row],[APU
(units)]]*(1+Table1[[#This Row],[APU Trend]])^10</f>
        <v>6637573.2421875</v>
      </c>
      <c r="Q1895" s="55">
        <f>Table1[[#This Row],[APU
(units)]]*(1+Table1[[#This Row],[APU Trend]])^11</f>
        <v>16593933.10546875</v>
      </c>
      <c r="R1895" s="55">
        <f>SUM(Table1[[#This Row],[Oct]:[September]])</f>
        <v>27656091.17578125</v>
      </c>
      <c r="S1895" s="55">
        <f>Table1[[#This Row],[On-Hand Stock ($)]]*Table1[[#This Row],[APU Trend]]</f>
        <v>17165.169494245427</v>
      </c>
      <c r="T1895" s="87">
        <v>1.5</v>
      </c>
      <c r="U1895" s="87" t="b">
        <f>IF(AND(Table1[[#This Row],[INVENTROY SIZING]]&lt;0,Table1[[#This Row],[Lead Time (days)]]&lt;30),TRUE,FALSE)</f>
        <v>0</v>
      </c>
      <c r="V1895" s="28">
        <v>0.8</v>
      </c>
      <c r="W1895" s="28">
        <f>1.65+SQRT((30)*Table1[[#This Row],[Demand variability (COV)]])+(V1895*Table1[[#This Row],[APU
(units)]])^2</f>
        <v>310033.17204505857</v>
      </c>
      <c r="X1895" s="28">
        <f>(Table1[[#This Row],[INVENTORY IN UNITS ON HAND]]-W1895)*Table1[[#This Row],[Std. Price ($)]]</f>
        <v>-5024396.8441465609</v>
      </c>
      <c r="Y1895" s="28">
        <v>0.93</v>
      </c>
      <c r="Z1895" s="28">
        <v>26</v>
      </c>
    </row>
    <row r="1896" spans="1:26" x14ac:dyDescent="0.15">
      <c r="A1896" s="31">
        <v>33662.684139043151</v>
      </c>
      <c r="B1896" s="32">
        <v>31.169138000000004</v>
      </c>
      <c r="C1896" s="32">
        <v>92389.584961019835</v>
      </c>
      <c r="D1896" s="32">
        <f>C1896/Table1[[#This Row],[Std. Price ($)]]</f>
        <v>2964.1366713773036</v>
      </c>
      <c r="E1896" s="28">
        <v>1974</v>
      </c>
      <c r="F1896" s="28">
        <f>Table1[[#This Row],[APU
(units)]]*(1+Table1[[#This Row],[APU Trend]])^0</f>
        <v>1974</v>
      </c>
      <c r="G1896" s="28">
        <f>Table1[[#This Row],[APU
(units)]]*(1+Table1[[#This Row],[APU Trend]])^1</f>
        <v>2763.6</v>
      </c>
      <c r="H1896" s="28">
        <f>Table1[[#This Row],[APU
(units)]]*(1+Table1[[#This Row],[APU Trend]])^2</f>
        <v>3869.0399999999995</v>
      </c>
      <c r="I1896" s="55">
        <f>Table1[[#This Row],[APU
(units)]]*(1+Table1[[#This Row],[APU Trend]])^3</f>
        <v>5416.655999999999</v>
      </c>
      <c r="J1896" s="55">
        <f>Table1[[#This Row],[APU
(units)]]*(1+Table1[[#This Row],[APU Trend]])^4</f>
        <v>7583.3183999999974</v>
      </c>
      <c r="K1896" s="55">
        <f>Table1[[#This Row],[APU
(units)]]*(1+Table1[[#This Row],[APU Trend]])^5</f>
        <v>10616.645759999996</v>
      </c>
      <c r="L1896" s="55">
        <f>Table1[[#This Row],[APU
(units)]]*(1+Table1[[#This Row],[APU Trend]])^6</f>
        <v>14863.304063999993</v>
      </c>
      <c r="M1896" s="55">
        <f>Table1[[#This Row],[APU
(units)]]*(1+Table1[[#This Row],[APU Trend]])^7</f>
        <v>20808.625689599987</v>
      </c>
      <c r="N1896" s="55">
        <f>Table1[[#This Row],[APU
(units)]]*(1+Table1[[#This Row],[APU Trend]])^8</f>
        <v>29132.075965439981</v>
      </c>
      <c r="O1896" s="55">
        <f>Table1[[#This Row],[APU
(units)]]*(1+Table1[[#This Row],[APU Trend]])^9</f>
        <v>40784.906351615973</v>
      </c>
      <c r="P1896" s="55">
        <f>Table1[[#This Row],[APU
(units)]]*(1+Table1[[#This Row],[APU Trend]])^10</f>
        <v>57098.868892262362</v>
      </c>
      <c r="Q1896" s="55">
        <f>Table1[[#This Row],[APU
(units)]]*(1+Table1[[#This Row],[APU Trend]])^11</f>
        <v>79938.4164491673</v>
      </c>
      <c r="R1896" s="55">
        <f>SUM(Table1[[#This Row],[Oct]:[September]])</f>
        <v>274849.45757208555</v>
      </c>
      <c r="S1896" s="55">
        <f>Table1[[#This Row],[On-Hand Stock ($)]]*Table1[[#This Row],[APU Trend]]</f>
        <v>36955.833984407938</v>
      </c>
      <c r="T1896" s="87">
        <v>0.4</v>
      </c>
      <c r="U1896" s="87" t="b">
        <f>IF(AND(Table1[[#This Row],[INVENTROY SIZING]]&lt;0,Table1[[#This Row],[Lead Time (days)]]&lt;30),TRUE,FALSE)</f>
        <v>0</v>
      </c>
      <c r="V1896" s="28">
        <v>1</v>
      </c>
      <c r="W1896" s="28">
        <f>1.65+SQRT((30)*Table1[[#This Row],[Demand variability (COV)]])+(V1896*Table1[[#This Row],[APU
(units)]])^2</f>
        <v>3896681.7487803064</v>
      </c>
      <c r="X1896" s="28">
        <f>(Table1[[#This Row],[INVENTORY IN UNITS ON HAND]]-W1896)*Table1[[#This Row],[Std. Price ($)]]</f>
        <v>-121363821.58485369</v>
      </c>
      <c r="Y1896" s="28">
        <v>0.56000000000000005</v>
      </c>
      <c r="Z1896" s="28">
        <v>66</v>
      </c>
    </row>
    <row r="1897" spans="1:26" x14ac:dyDescent="0.15">
      <c r="A1897" s="31">
        <v>82122.444573097237</v>
      </c>
      <c r="B1897" s="32">
        <v>10.814496</v>
      </c>
      <c r="C1897" s="32">
        <v>47936.931648705831</v>
      </c>
      <c r="D1897" s="32">
        <f>C1897/Table1[[#This Row],[Std. Price ($)]]</f>
        <v>4432.6551740095729</v>
      </c>
      <c r="E1897" s="28">
        <v>1480</v>
      </c>
      <c r="F1897" s="28">
        <f>Table1[[#This Row],[APU
(units)]]*(1+Table1[[#This Row],[APU Trend]])^0</f>
        <v>1480</v>
      </c>
      <c r="G1897" s="28">
        <f>Table1[[#This Row],[APU
(units)]]*(1+Table1[[#This Row],[APU Trend]])^1</f>
        <v>3256.0000000000005</v>
      </c>
      <c r="H1897" s="28">
        <f>Table1[[#This Row],[APU
(units)]]*(1+Table1[[#This Row],[APU Trend]])^2</f>
        <v>7163.2000000000007</v>
      </c>
      <c r="I1897" s="55">
        <f>Table1[[#This Row],[APU
(units)]]*(1+Table1[[#This Row],[APU Trend]])^3</f>
        <v>15759.040000000005</v>
      </c>
      <c r="J1897" s="55">
        <f>Table1[[#This Row],[APU
(units)]]*(1+Table1[[#This Row],[APU Trend]])^4</f>
        <v>34669.888000000006</v>
      </c>
      <c r="K1897" s="55">
        <f>Table1[[#This Row],[APU
(units)]]*(1+Table1[[#This Row],[APU Trend]])^5</f>
        <v>76273.753600000025</v>
      </c>
      <c r="L1897" s="55">
        <f>Table1[[#This Row],[APU
(units)]]*(1+Table1[[#This Row],[APU Trend]])^6</f>
        <v>167802.25792000009</v>
      </c>
      <c r="M1897" s="55">
        <f>Table1[[#This Row],[APU
(units)]]*(1+Table1[[#This Row],[APU Trend]])^7</f>
        <v>369164.96742400021</v>
      </c>
      <c r="N1897" s="55">
        <f>Table1[[#This Row],[APU
(units)]]*(1+Table1[[#This Row],[APU Trend]])^8</f>
        <v>812162.92833280039</v>
      </c>
      <c r="O1897" s="55">
        <f>Table1[[#This Row],[APU
(units)]]*(1+Table1[[#This Row],[APU Trend]])^9</f>
        <v>1786758.4423321611</v>
      </c>
      <c r="P1897" s="55">
        <f>Table1[[#This Row],[APU
(units)]]*(1+Table1[[#This Row],[APU Trend]])^10</f>
        <v>3930868.5731307548</v>
      </c>
      <c r="Q1897" s="55">
        <f>Table1[[#This Row],[APU
(units)]]*(1+Table1[[#This Row],[APU Trend]])^11</f>
        <v>8647910.8608876616</v>
      </c>
      <c r="R1897" s="55">
        <f>SUM(Table1[[#This Row],[Oct]:[September]])</f>
        <v>15853269.911627378</v>
      </c>
      <c r="S1897" s="55">
        <f>Table1[[#This Row],[On-Hand Stock ($)]]*Table1[[#This Row],[APU Trend]]</f>
        <v>57524.317978446998</v>
      </c>
      <c r="T1897" s="87">
        <v>1.2</v>
      </c>
      <c r="U1897" s="87" t="b">
        <f>IF(AND(Table1[[#This Row],[INVENTROY SIZING]]&lt;0,Table1[[#This Row],[Lead Time (days)]]&lt;30),TRUE,FALSE)</f>
        <v>0</v>
      </c>
      <c r="V1897" s="28">
        <v>0.82</v>
      </c>
      <c r="W1897" s="28">
        <f>1.65+SQRT((30)*Table1[[#This Row],[Demand variability (COV)]])+(V1897*Table1[[#This Row],[APU
(units)]])^2</f>
        <v>1472830.8526406868</v>
      </c>
      <c r="X1897" s="28">
        <f>(Table1[[#This Row],[INVENTORY IN UNITS ON HAND]]-W1897)*Table1[[#This Row],[Std. Price ($)]]</f>
        <v>-15879986.432910591</v>
      </c>
      <c r="Y1897" s="28">
        <v>0.6</v>
      </c>
      <c r="Z1897" s="28">
        <v>108</v>
      </c>
    </row>
    <row r="1898" spans="1:26" x14ac:dyDescent="0.15">
      <c r="A1898" s="31">
        <v>66529.1873973943</v>
      </c>
      <c r="B1898" s="32">
        <v>8.6399060000000016</v>
      </c>
      <c r="C1898" s="32">
        <v>14666.000565811661</v>
      </c>
      <c r="D1898" s="32">
        <f>C1898/Table1[[#This Row],[Std. Price ($)]]</f>
        <v>1697.47223706041</v>
      </c>
      <c r="E1898" s="28">
        <v>1706</v>
      </c>
      <c r="F1898" s="28">
        <f>Table1[[#This Row],[APU
(units)]]*(1+Table1[[#This Row],[APU Trend]])^0</f>
        <v>1706</v>
      </c>
      <c r="G1898" s="28">
        <f>Table1[[#This Row],[APU
(units)]]*(1+Table1[[#This Row],[APU Trend]])^1</f>
        <v>3070.8</v>
      </c>
      <c r="H1898" s="28">
        <f>Table1[[#This Row],[APU
(units)]]*(1+Table1[[#This Row],[APU Trend]])^2</f>
        <v>5527.4400000000005</v>
      </c>
      <c r="I1898" s="55">
        <f>Table1[[#This Row],[APU
(units)]]*(1+Table1[[#This Row],[APU Trend]])^3</f>
        <v>9949.3920000000016</v>
      </c>
      <c r="J1898" s="55">
        <f>Table1[[#This Row],[APU
(units)]]*(1+Table1[[#This Row],[APU Trend]])^4</f>
        <v>17908.905600000002</v>
      </c>
      <c r="K1898" s="55">
        <f>Table1[[#This Row],[APU
(units)]]*(1+Table1[[#This Row],[APU Trend]])^5</f>
        <v>32236.030080000011</v>
      </c>
      <c r="L1898" s="55">
        <f>Table1[[#This Row],[APU
(units)]]*(1+Table1[[#This Row],[APU Trend]])^6</f>
        <v>58024.854144000019</v>
      </c>
      <c r="M1898" s="55">
        <f>Table1[[#This Row],[APU
(units)]]*(1+Table1[[#This Row],[APU Trend]])^7</f>
        <v>104444.73745920003</v>
      </c>
      <c r="N1898" s="55">
        <f>Table1[[#This Row],[APU
(units)]]*(1+Table1[[#This Row],[APU Trend]])^8</f>
        <v>188000.52742656006</v>
      </c>
      <c r="O1898" s="55">
        <f>Table1[[#This Row],[APU
(units)]]*(1+Table1[[#This Row],[APU Trend]])^9</f>
        <v>338400.94936780812</v>
      </c>
      <c r="P1898" s="55">
        <f>Table1[[#This Row],[APU
(units)]]*(1+Table1[[#This Row],[APU Trend]])^10</f>
        <v>609121.70886205463</v>
      </c>
      <c r="Q1898" s="55">
        <f>Table1[[#This Row],[APU
(units)]]*(1+Table1[[#This Row],[APU Trend]])^11</f>
        <v>1096419.0759516985</v>
      </c>
      <c r="R1898" s="55">
        <f>SUM(Table1[[#This Row],[Oct]:[September]])</f>
        <v>2464810.4208913213</v>
      </c>
      <c r="S1898" s="55">
        <f>Table1[[#This Row],[On-Hand Stock ($)]]*Table1[[#This Row],[APU Trend]]</f>
        <v>11732.80045264933</v>
      </c>
      <c r="T1898" s="87">
        <v>0.8</v>
      </c>
      <c r="U1898" s="87" t="b">
        <f>IF(AND(Table1[[#This Row],[INVENTROY SIZING]]&lt;0,Table1[[#This Row],[Lead Time (days)]]&lt;30),TRUE,FALSE)</f>
        <v>0</v>
      </c>
      <c r="V1898" s="28">
        <v>1</v>
      </c>
      <c r="W1898" s="28">
        <f>1.65+SQRT((30)*Table1[[#This Row],[Demand variability (COV)]])+(V1898*Table1[[#This Row],[APU
(units)]])^2</f>
        <v>2910441.8213307229</v>
      </c>
      <c r="X1898" s="28">
        <f>(Table1[[#This Row],[INVENTORY IN UNITS ON HAND]]-W1898)*Table1[[#This Row],[Std. Price ($)]]</f>
        <v>-25131277.754200436</v>
      </c>
      <c r="Y1898" s="28">
        <v>0.57999999999999996</v>
      </c>
      <c r="Z1898" s="28">
        <v>37</v>
      </c>
    </row>
    <row r="1899" spans="1:26" x14ac:dyDescent="0.15">
      <c r="A1899" s="31">
        <v>37616.397205474452</v>
      </c>
      <c r="B1899" s="32">
        <v>10.479073</v>
      </c>
      <c r="C1899" s="32">
        <v>21276.166212140532</v>
      </c>
      <c r="D1899" s="32">
        <f>C1899/Table1[[#This Row],[Std. Price ($)]]</f>
        <v>2030.3481245087739</v>
      </c>
      <c r="E1899" s="28">
        <v>1892</v>
      </c>
      <c r="F1899" s="28">
        <f>Table1[[#This Row],[APU
(units)]]*(1+Table1[[#This Row],[APU Trend]])^0</f>
        <v>1892</v>
      </c>
      <c r="G1899" s="28">
        <f>Table1[[#This Row],[APU
(units)]]*(1+Table1[[#This Row],[APU Trend]])^1</f>
        <v>2838</v>
      </c>
      <c r="H1899" s="28">
        <f>Table1[[#This Row],[APU
(units)]]*(1+Table1[[#This Row],[APU Trend]])^2</f>
        <v>4257</v>
      </c>
      <c r="I1899" s="55">
        <f>Table1[[#This Row],[APU
(units)]]*(1+Table1[[#This Row],[APU Trend]])^3</f>
        <v>6385.5</v>
      </c>
      <c r="J1899" s="55">
        <f>Table1[[#This Row],[APU
(units)]]*(1+Table1[[#This Row],[APU Trend]])^4</f>
        <v>9578.25</v>
      </c>
      <c r="K1899" s="55">
        <f>Table1[[#This Row],[APU
(units)]]*(1+Table1[[#This Row],[APU Trend]])^5</f>
        <v>14367.375</v>
      </c>
      <c r="L1899" s="55">
        <f>Table1[[#This Row],[APU
(units)]]*(1+Table1[[#This Row],[APU Trend]])^6</f>
        <v>21551.0625</v>
      </c>
      <c r="M1899" s="55">
        <f>Table1[[#This Row],[APU
(units)]]*(1+Table1[[#This Row],[APU Trend]])^7</f>
        <v>32326.59375</v>
      </c>
      <c r="N1899" s="55">
        <f>Table1[[#This Row],[APU
(units)]]*(1+Table1[[#This Row],[APU Trend]])^8</f>
        <v>48489.890625</v>
      </c>
      <c r="O1899" s="55">
        <f>Table1[[#This Row],[APU
(units)]]*(1+Table1[[#This Row],[APU Trend]])^9</f>
        <v>72734.8359375</v>
      </c>
      <c r="P1899" s="55">
        <f>Table1[[#This Row],[APU
(units)]]*(1+Table1[[#This Row],[APU Trend]])^10</f>
        <v>109102.25390625</v>
      </c>
      <c r="Q1899" s="55">
        <f>Table1[[#This Row],[APU
(units)]]*(1+Table1[[#This Row],[APU Trend]])^11</f>
        <v>163653.380859375</v>
      </c>
      <c r="R1899" s="55">
        <f>SUM(Table1[[#This Row],[Oct]:[September]])</f>
        <v>487176.142578125</v>
      </c>
      <c r="S1899" s="55">
        <f>Table1[[#This Row],[On-Hand Stock ($)]]*Table1[[#This Row],[APU Trend]]</f>
        <v>10638.083106070266</v>
      </c>
      <c r="T1899" s="87">
        <v>0.5</v>
      </c>
      <c r="U1899" s="87" t="b">
        <f>IF(AND(Table1[[#This Row],[INVENTROY SIZING]]&lt;0,Table1[[#This Row],[Lead Time (days)]]&lt;30),TRUE,FALSE)</f>
        <v>0</v>
      </c>
      <c r="V1899" s="28">
        <v>0.82</v>
      </c>
      <c r="W1899" s="28">
        <f>1.65+SQRT((30)*Table1[[#This Row],[Demand variability (COV)]])+(V1899*Table1[[#This Row],[APU
(units)]])^2</f>
        <v>2406973.0901631452</v>
      </c>
      <c r="X1899" s="28">
        <f>(Table1[[#This Row],[INVENTORY IN UNITS ON HAND]]-W1899)*Table1[[#This Row],[Std. Price ($)]]</f>
        <v>-25201570.554643039</v>
      </c>
      <c r="Y1899" s="28">
        <v>0.96</v>
      </c>
      <c r="Z1899" s="28">
        <v>26</v>
      </c>
    </row>
    <row r="1900" spans="1:26" x14ac:dyDescent="0.15">
      <c r="A1900" s="31">
        <v>23498.267192924937</v>
      </c>
      <c r="B1900" s="32">
        <v>29.076388000000001</v>
      </c>
      <c r="C1900" s="32">
        <v>32665.187779205815</v>
      </c>
      <c r="D1900" s="32">
        <f>C1900/Table1[[#This Row],[Std. Price ($)]]</f>
        <v>1123.4266023415912</v>
      </c>
      <c r="E1900" s="28">
        <v>1982</v>
      </c>
      <c r="F1900" s="28">
        <f>Table1[[#This Row],[APU
(units)]]*(1+Table1[[#This Row],[APU Trend]])^0</f>
        <v>1982</v>
      </c>
      <c r="G1900" s="28">
        <f>Table1[[#This Row],[APU
(units)]]*(1+Table1[[#This Row],[APU Trend]])^1</f>
        <v>4360.4000000000005</v>
      </c>
      <c r="H1900" s="28">
        <f>Table1[[#This Row],[APU
(units)]]*(1+Table1[[#This Row],[APU Trend]])^2</f>
        <v>9592.880000000001</v>
      </c>
      <c r="I1900" s="55">
        <f>Table1[[#This Row],[APU
(units)]]*(1+Table1[[#This Row],[APU Trend]])^3</f>
        <v>21104.336000000007</v>
      </c>
      <c r="J1900" s="55">
        <f>Table1[[#This Row],[APU
(units)]]*(1+Table1[[#This Row],[APU Trend]])^4</f>
        <v>46429.539200000014</v>
      </c>
      <c r="K1900" s="55">
        <f>Table1[[#This Row],[APU
(units)]]*(1+Table1[[#This Row],[APU Trend]])^5</f>
        <v>102144.98624000004</v>
      </c>
      <c r="L1900" s="55">
        <f>Table1[[#This Row],[APU
(units)]]*(1+Table1[[#This Row],[APU Trend]])^6</f>
        <v>224718.96972800011</v>
      </c>
      <c r="M1900" s="55">
        <f>Table1[[#This Row],[APU
(units)]]*(1+Table1[[#This Row],[APU Trend]])^7</f>
        <v>494381.73340160033</v>
      </c>
      <c r="N1900" s="55">
        <f>Table1[[#This Row],[APU
(units)]]*(1+Table1[[#This Row],[APU Trend]])^8</f>
        <v>1087639.8134835206</v>
      </c>
      <c r="O1900" s="55">
        <f>Table1[[#This Row],[APU
(units)]]*(1+Table1[[#This Row],[APU Trend]])^9</f>
        <v>2392807.5896637454</v>
      </c>
      <c r="P1900" s="55">
        <f>Table1[[#This Row],[APU
(units)]]*(1+Table1[[#This Row],[APU Trend]])^10</f>
        <v>5264176.697260241</v>
      </c>
      <c r="Q1900" s="55">
        <f>Table1[[#This Row],[APU
(units)]]*(1+Table1[[#This Row],[APU Trend]])^11</f>
        <v>11581188.733972531</v>
      </c>
      <c r="R1900" s="55">
        <f>SUM(Table1[[#This Row],[Oct]:[September]])</f>
        <v>21230527.678949639</v>
      </c>
      <c r="S1900" s="55">
        <f>Table1[[#This Row],[On-Hand Stock ($)]]*Table1[[#This Row],[APU Trend]]</f>
        <v>39198.225335046976</v>
      </c>
      <c r="T1900" s="87">
        <v>1.2</v>
      </c>
      <c r="U1900" s="87" t="b">
        <f>IF(AND(Table1[[#This Row],[INVENTROY SIZING]]&lt;0,Table1[[#This Row],[Lead Time (days)]]&lt;30),TRUE,FALSE)</f>
        <v>0</v>
      </c>
      <c r="V1900" s="28">
        <v>1</v>
      </c>
      <c r="W1900" s="28">
        <f>1.65+SQRT((30)*Table1[[#This Row],[Demand variability (COV)]])+(V1900*Table1[[#This Row],[APU
(units)]])^2</f>
        <v>3928328.65</v>
      </c>
      <c r="X1900" s="28">
        <f>(Table1[[#This Row],[INVENTORY IN UNITS ON HAND]]-W1900)*Table1[[#This Row],[Std. Price ($)]]</f>
        <v>-114188942.83113699</v>
      </c>
      <c r="Y1900" s="28">
        <v>0.3</v>
      </c>
      <c r="Z1900" s="28">
        <v>44</v>
      </c>
    </row>
    <row r="1901" spans="1:26" x14ac:dyDescent="0.15">
      <c r="A1901" s="31">
        <v>79739.544182284648</v>
      </c>
      <c r="B1901" s="32">
        <v>25.113022000000004</v>
      </c>
      <c r="C1901" s="32">
        <v>46394.455013961924</v>
      </c>
      <c r="D1901" s="32">
        <f>C1901/Table1[[#This Row],[Std. Price ($)]]</f>
        <v>1847.4262083616188</v>
      </c>
      <c r="E1901" s="28">
        <v>2322</v>
      </c>
      <c r="F1901" s="28">
        <f>Table1[[#This Row],[APU
(units)]]*(1+Table1[[#This Row],[APU Trend]])^0</f>
        <v>2322</v>
      </c>
      <c r="G1901" s="28">
        <f>Table1[[#This Row],[APU
(units)]]*(1+Table1[[#This Row],[APU Trend]])^1</f>
        <v>1393.2</v>
      </c>
      <c r="H1901" s="28">
        <f>Table1[[#This Row],[APU
(units)]]*(1+Table1[[#This Row],[APU Trend]])^2</f>
        <v>835.92</v>
      </c>
      <c r="I1901" s="55">
        <f>Table1[[#This Row],[APU
(units)]]*(1+Table1[[#This Row],[APU Trend]])^3</f>
        <v>501.55200000000002</v>
      </c>
      <c r="J1901" s="55">
        <f>Table1[[#This Row],[APU
(units)]]*(1+Table1[[#This Row],[APU Trend]])^4</f>
        <v>300.93119999999999</v>
      </c>
      <c r="K1901" s="55">
        <f>Table1[[#This Row],[APU
(units)]]*(1+Table1[[#This Row],[APU Trend]])^5</f>
        <v>180.55871999999999</v>
      </c>
      <c r="L1901" s="55">
        <f>Table1[[#This Row],[APU
(units)]]*(1+Table1[[#This Row],[APU Trend]])^6</f>
        <v>108.33523199999999</v>
      </c>
      <c r="M1901" s="55">
        <f>Table1[[#This Row],[APU
(units)]]*(1+Table1[[#This Row],[APU Trend]])^7</f>
        <v>65.001139199999997</v>
      </c>
      <c r="N1901" s="55">
        <f>Table1[[#This Row],[APU
(units)]]*(1+Table1[[#This Row],[APU Trend]])^8</f>
        <v>39.000683519999995</v>
      </c>
      <c r="O1901" s="55">
        <f>Table1[[#This Row],[APU
(units)]]*(1+Table1[[#This Row],[APU Trend]])^9</f>
        <v>23.400410111999996</v>
      </c>
      <c r="P1901" s="55">
        <f>Table1[[#This Row],[APU
(units)]]*(1+Table1[[#This Row],[APU Trend]])^10</f>
        <v>14.040246067199998</v>
      </c>
      <c r="Q1901" s="55">
        <f>Table1[[#This Row],[APU
(units)]]*(1+Table1[[#This Row],[APU Trend]])^11</f>
        <v>8.4241476403199993</v>
      </c>
      <c r="R1901" s="55">
        <f>SUM(Table1[[#This Row],[Oct]:[September]])</f>
        <v>5792.3637785395204</v>
      </c>
      <c r="S1901" s="55">
        <f>Table1[[#This Row],[On-Hand Stock ($)]]*Table1[[#This Row],[APU Trend]]</f>
        <v>-18557.78200558477</v>
      </c>
      <c r="T1901" s="87">
        <v>-0.4</v>
      </c>
      <c r="U1901" s="87" t="b">
        <f>IF(AND(Table1[[#This Row],[INVENTROY SIZING]]&lt;0,Table1[[#This Row],[Lead Time (days)]]&lt;30),TRUE,FALSE)</f>
        <v>0</v>
      </c>
      <c r="V1901" s="28">
        <v>1</v>
      </c>
      <c r="W1901" s="28">
        <f>1.65+SQRT((30)*Table1[[#This Row],[Demand variability (COV)]])+(V1901*Table1[[#This Row],[APU
(units)]])^2</f>
        <v>5391689.2416569991</v>
      </c>
      <c r="X1901" s="28">
        <f>(Table1[[#This Row],[INVENTORY IN UNITS ON HAND]]-W1901)*Table1[[#This Row],[Std. Price ($)]]</f>
        <v>-135355216.08788159</v>
      </c>
      <c r="Y1901" s="28">
        <v>0.43</v>
      </c>
      <c r="Z1901" s="28">
        <v>44</v>
      </c>
    </row>
    <row r="1902" spans="1:26" x14ac:dyDescent="0.15">
      <c r="A1902" s="31">
        <v>37450.545688684266</v>
      </c>
      <c r="B1902" s="32">
        <v>10.779428000000001</v>
      </c>
      <c r="C1902" s="32">
        <v>45805.97580830846</v>
      </c>
      <c r="D1902" s="32">
        <f>C1902/Table1[[#This Row],[Std. Price ($)]]</f>
        <v>4249.3883542158692</v>
      </c>
      <c r="E1902" s="28">
        <v>1916</v>
      </c>
      <c r="F1902" s="28">
        <f>Table1[[#This Row],[APU
(units)]]*(1+Table1[[#This Row],[APU Trend]])^0</f>
        <v>1916</v>
      </c>
      <c r="G1902" s="28">
        <f>Table1[[#This Row],[APU
(units)]]*(1+Table1[[#This Row],[APU Trend]])^1</f>
        <v>1149.5999999999999</v>
      </c>
      <c r="H1902" s="28">
        <f>Table1[[#This Row],[APU
(units)]]*(1+Table1[[#This Row],[APU Trend]])^2</f>
        <v>689.76</v>
      </c>
      <c r="I1902" s="55">
        <f>Table1[[#This Row],[APU
(units)]]*(1+Table1[[#This Row],[APU Trend]])^3</f>
        <v>413.85599999999999</v>
      </c>
      <c r="J1902" s="55">
        <f>Table1[[#This Row],[APU
(units)]]*(1+Table1[[#This Row],[APU Trend]])^4</f>
        <v>248.31359999999998</v>
      </c>
      <c r="K1902" s="55">
        <f>Table1[[#This Row],[APU
(units)]]*(1+Table1[[#This Row],[APU Trend]])^5</f>
        <v>148.98815999999999</v>
      </c>
      <c r="L1902" s="55">
        <f>Table1[[#This Row],[APU
(units)]]*(1+Table1[[#This Row],[APU Trend]])^6</f>
        <v>89.392895999999993</v>
      </c>
      <c r="M1902" s="55">
        <f>Table1[[#This Row],[APU
(units)]]*(1+Table1[[#This Row],[APU Trend]])^7</f>
        <v>53.635737599999992</v>
      </c>
      <c r="N1902" s="55">
        <f>Table1[[#This Row],[APU
(units)]]*(1+Table1[[#This Row],[APU Trend]])^8</f>
        <v>32.181442559999994</v>
      </c>
      <c r="O1902" s="55">
        <f>Table1[[#This Row],[APU
(units)]]*(1+Table1[[#This Row],[APU Trend]])^9</f>
        <v>19.308865535999999</v>
      </c>
      <c r="P1902" s="55">
        <f>Table1[[#This Row],[APU
(units)]]*(1+Table1[[#This Row],[APU Trend]])^10</f>
        <v>11.585319321599998</v>
      </c>
      <c r="Q1902" s="55">
        <f>Table1[[#This Row],[APU
(units)]]*(1+Table1[[#This Row],[APU Trend]])^11</f>
        <v>6.951191592959999</v>
      </c>
      <c r="R1902" s="55">
        <f>SUM(Table1[[#This Row],[Oct]:[September]])</f>
        <v>4779.5732126105586</v>
      </c>
      <c r="S1902" s="55">
        <f>Table1[[#This Row],[On-Hand Stock ($)]]*Table1[[#This Row],[APU Trend]]</f>
        <v>-18322.390323323383</v>
      </c>
      <c r="T1902" s="87">
        <v>-0.4</v>
      </c>
      <c r="U1902" s="87" t="b">
        <f>IF(AND(Table1[[#This Row],[INVENTROY SIZING]]&lt;0,Table1[[#This Row],[Lead Time (days)]]&lt;30),TRUE,FALSE)</f>
        <v>0</v>
      </c>
      <c r="V1902" s="28">
        <v>0.8</v>
      </c>
      <c r="W1902" s="28">
        <f>1.65+SQRT((30)*Table1[[#This Row],[Demand variability (COV)]])+(V1902*Table1[[#This Row],[APU
(units)]])^2</f>
        <v>2349480.9105262761</v>
      </c>
      <c r="X1902" s="28">
        <f>(Table1[[#This Row],[INVENTORY IN UNITS ON HAND]]-W1902)*Table1[[#This Row],[Std. Price ($)]]</f>
        <v>-25280254.336584132</v>
      </c>
      <c r="Y1902" s="28">
        <v>0.39</v>
      </c>
      <c r="Z1902" s="28">
        <v>108</v>
      </c>
    </row>
    <row r="1903" spans="1:26" x14ac:dyDescent="0.15">
      <c r="A1903" s="31">
        <v>44086.450570214605</v>
      </c>
      <c r="B1903" s="32">
        <v>11.141856000000001</v>
      </c>
      <c r="C1903" s="32">
        <v>17259.905327731736</v>
      </c>
      <c r="D1903" s="32">
        <f>C1903/Table1[[#This Row],[Std. Price ($)]]</f>
        <v>1549.1050438752516</v>
      </c>
      <c r="E1903" s="28">
        <v>1924</v>
      </c>
      <c r="F1903" s="28">
        <f>Table1[[#This Row],[APU
(units)]]*(1+Table1[[#This Row],[APU Trend]])^0</f>
        <v>1924</v>
      </c>
      <c r="G1903" s="28">
        <f>Table1[[#This Row],[APU
(units)]]*(1+Table1[[#This Row],[APU Trend]])^1</f>
        <v>1154.3999999999999</v>
      </c>
      <c r="H1903" s="28">
        <f>Table1[[#This Row],[APU
(units)]]*(1+Table1[[#This Row],[APU Trend]])^2</f>
        <v>692.64</v>
      </c>
      <c r="I1903" s="55">
        <f>Table1[[#This Row],[APU
(units)]]*(1+Table1[[#This Row],[APU Trend]])^3</f>
        <v>415.584</v>
      </c>
      <c r="J1903" s="55">
        <f>Table1[[#This Row],[APU
(units)]]*(1+Table1[[#This Row],[APU Trend]])^4</f>
        <v>249.35039999999998</v>
      </c>
      <c r="K1903" s="55">
        <f>Table1[[#This Row],[APU
(units)]]*(1+Table1[[#This Row],[APU Trend]])^5</f>
        <v>149.61024</v>
      </c>
      <c r="L1903" s="55">
        <f>Table1[[#This Row],[APU
(units)]]*(1+Table1[[#This Row],[APU Trend]])^6</f>
        <v>89.766143999999997</v>
      </c>
      <c r="M1903" s="55">
        <f>Table1[[#This Row],[APU
(units)]]*(1+Table1[[#This Row],[APU Trend]])^7</f>
        <v>53.859686399999994</v>
      </c>
      <c r="N1903" s="55">
        <f>Table1[[#This Row],[APU
(units)]]*(1+Table1[[#This Row],[APU Trend]])^8</f>
        <v>32.315811839999995</v>
      </c>
      <c r="O1903" s="55">
        <f>Table1[[#This Row],[APU
(units)]]*(1+Table1[[#This Row],[APU Trend]])^9</f>
        <v>19.389487103999997</v>
      </c>
      <c r="P1903" s="55">
        <f>Table1[[#This Row],[APU
(units)]]*(1+Table1[[#This Row],[APU Trend]])^10</f>
        <v>11.633692262399999</v>
      </c>
      <c r="Q1903" s="55">
        <f>Table1[[#This Row],[APU
(units)]]*(1+Table1[[#This Row],[APU Trend]])^11</f>
        <v>6.9802153574399988</v>
      </c>
      <c r="R1903" s="55">
        <f>SUM(Table1[[#This Row],[Oct]:[September]])</f>
        <v>4799.5296769638398</v>
      </c>
      <c r="S1903" s="55">
        <f>Table1[[#This Row],[On-Hand Stock ($)]]*Table1[[#This Row],[APU Trend]]</f>
        <v>-6903.962131092695</v>
      </c>
      <c r="T1903" s="87">
        <v>-0.4</v>
      </c>
      <c r="U1903" s="87" t="b">
        <f>IF(AND(Table1[[#This Row],[INVENTROY SIZING]]&lt;0,Table1[[#This Row],[Lead Time (days)]]&lt;30),TRUE,FALSE)</f>
        <v>0</v>
      </c>
      <c r="V1903" s="28">
        <v>1</v>
      </c>
      <c r="W1903" s="28">
        <f>1.65+SQRT((30)*Table1[[#This Row],[Demand variability (COV)]])+(V1903*Table1[[#This Row],[APU
(units)]])^2</f>
        <v>3701780.3886127877</v>
      </c>
      <c r="X1903" s="28">
        <f>(Table1[[#This Row],[INVENTORY IN UNITS ON HAND]]-W1903)*Table1[[#This Row],[Std. Price ($)]]</f>
        <v>-41227444.128219992</v>
      </c>
      <c r="Y1903" s="28">
        <v>0.25</v>
      </c>
      <c r="Z1903" s="28">
        <v>61</v>
      </c>
    </row>
    <row r="1904" spans="1:26" x14ac:dyDescent="0.15">
      <c r="A1904" s="31">
        <v>63214.184437258191</v>
      </c>
      <c r="B1904" s="32">
        <v>6.4185550000000005</v>
      </c>
      <c r="C1904" s="32">
        <v>5876.819535515061</v>
      </c>
      <c r="D1904" s="32">
        <f>C1904/Table1[[#This Row],[Std. Price ($)]]</f>
        <v>915.59853199280224</v>
      </c>
      <c r="E1904" s="28">
        <v>2168</v>
      </c>
      <c r="F1904" s="28">
        <f>Table1[[#This Row],[APU
(units)]]*(1+Table1[[#This Row],[APU Trend]])^0</f>
        <v>2168</v>
      </c>
      <c r="G1904" s="28">
        <f>Table1[[#This Row],[APU
(units)]]*(1+Table1[[#This Row],[APU Trend]])^1</f>
        <v>3902.4</v>
      </c>
      <c r="H1904" s="28">
        <f>Table1[[#This Row],[APU
(units)]]*(1+Table1[[#This Row],[APU Trend]])^2</f>
        <v>7024.3200000000006</v>
      </c>
      <c r="I1904" s="55">
        <f>Table1[[#This Row],[APU
(units)]]*(1+Table1[[#This Row],[APU Trend]])^3</f>
        <v>12643.776000000002</v>
      </c>
      <c r="J1904" s="55">
        <f>Table1[[#This Row],[APU
(units)]]*(1+Table1[[#This Row],[APU Trend]])^4</f>
        <v>22758.796800000004</v>
      </c>
      <c r="K1904" s="55">
        <f>Table1[[#This Row],[APU
(units)]]*(1+Table1[[#This Row],[APU Trend]])^5</f>
        <v>40965.834240000011</v>
      </c>
      <c r="L1904" s="55">
        <f>Table1[[#This Row],[APU
(units)]]*(1+Table1[[#This Row],[APU Trend]])^6</f>
        <v>73738.501632000029</v>
      </c>
      <c r="M1904" s="55">
        <f>Table1[[#This Row],[APU
(units)]]*(1+Table1[[#This Row],[APU Trend]])^7</f>
        <v>132729.30293760003</v>
      </c>
      <c r="N1904" s="55">
        <f>Table1[[#This Row],[APU
(units)]]*(1+Table1[[#This Row],[APU Trend]])^8</f>
        <v>238912.7452876801</v>
      </c>
      <c r="O1904" s="55">
        <f>Table1[[#This Row],[APU
(units)]]*(1+Table1[[#This Row],[APU Trend]])^9</f>
        <v>430042.94151782419</v>
      </c>
      <c r="P1904" s="55">
        <f>Table1[[#This Row],[APU
(units)]]*(1+Table1[[#This Row],[APU Trend]])^10</f>
        <v>774077.29473208357</v>
      </c>
      <c r="Q1904" s="55">
        <f>Table1[[#This Row],[APU
(units)]]*(1+Table1[[#This Row],[APU Trend]])^11</f>
        <v>1393339.1305177505</v>
      </c>
      <c r="R1904" s="55">
        <f>SUM(Table1[[#This Row],[Oct]:[September]])</f>
        <v>3132303.0436649383</v>
      </c>
      <c r="S1904" s="55">
        <f>Table1[[#This Row],[On-Hand Stock ($)]]*Table1[[#This Row],[APU Trend]]</f>
        <v>4701.455628412049</v>
      </c>
      <c r="T1904" s="87">
        <v>0.8</v>
      </c>
      <c r="U1904" s="87" t="b">
        <f>IF(AND(Table1[[#This Row],[INVENTROY SIZING]]&lt;0,Table1[[#This Row],[Lead Time (days)]]&lt;30),TRUE,FALSE)</f>
        <v>0</v>
      </c>
      <c r="V1904" s="28">
        <v>1</v>
      </c>
      <c r="W1904" s="28">
        <f>1.65+SQRT((30)*Table1[[#This Row],[Demand variability (COV)]])+(V1904*Table1[[#This Row],[APU
(units)]])^2</f>
        <v>4700227.908317958</v>
      </c>
      <c r="X1904" s="28">
        <f>(Table1[[#This Row],[INVENTORY IN UNITS ON HAND]]-W1904)*Table1[[#This Row],[Std. Price ($)]]</f>
        <v>-30162794.522538256</v>
      </c>
      <c r="Y1904" s="28">
        <v>0.17</v>
      </c>
      <c r="Z1904" s="28">
        <v>33</v>
      </c>
    </row>
    <row r="1905" spans="1:26" x14ac:dyDescent="0.15">
      <c r="A1905" s="31">
        <v>93600.171321148591</v>
      </c>
      <c r="B1905" s="32">
        <v>6.0795020000000006</v>
      </c>
      <c r="C1905" s="32">
        <v>7850.7665880356026</v>
      </c>
      <c r="D1905" s="32">
        <f>C1905/Table1[[#This Row],[Std. Price ($)]]</f>
        <v>1291.350276393626</v>
      </c>
      <c r="E1905" s="28">
        <v>2758</v>
      </c>
      <c r="F1905" s="28">
        <f>Table1[[#This Row],[APU
(units)]]*(1+Table1[[#This Row],[APU Trend]])^0</f>
        <v>2758</v>
      </c>
      <c r="G1905" s="28">
        <f>Table1[[#This Row],[APU
(units)]]*(1+Table1[[#This Row],[APU Trend]])^1</f>
        <v>1103.2</v>
      </c>
      <c r="H1905" s="28">
        <f>Table1[[#This Row],[APU
(units)]]*(1+Table1[[#This Row],[APU Trend]])^2</f>
        <v>441.28000000000009</v>
      </c>
      <c r="I1905" s="55">
        <f>Table1[[#This Row],[APU
(units)]]*(1+Table1[[#This Row],[APU Trend]])^3</f>
        <v>176.51200000000003</v>
      </c>
      <c r="J1905" s="55">
        <f>Table1[[#This Row],[APU
(units)]]*(1+Table1[[#This Row],[APU Trend]])^4</f>
        <v>70.604800000000026</v>
      </c>
      <c r="K1905" s="55">
        <f>Table1[[#This Row],[APU
(units)]]*(1+Table1[[#This Row],[APU Trend]])^5</f>
        <v>28.241920000000018</v>
      </c>
      <c r="L1905" s="55">
        <f>Table1[[#This Row],[APU
(units)]]*(1+Table1[[#This Row],[APU Trend]])^6</f>
        <v>11.296768000000007</v>
      </c>
      <c r="M1905" s="55">
        <f>Table1[[#This Row],[APU
(units)]]*(1+Table1[[#This Row],[APU Trend]])^7</f>
        <v>4.5187072000000033</v>
      </c>
      <c r="N1905" s="55">
        <f>Table1[[#This Row],[APU
(units)]]*(1+Table1[[#This Row],[APU Trend]])^8</f>
        <v>1.8074828800000016</v>
      </c>
      <c r="O1905" s="55">
        <f>Table1[[#This Row],[APU
(units)]]*(1+Table1[[#This Row],[APU Trend]])^9</f>
        <v>0.72299315200000069</v>
      </c>
      <c r="P1905" s="55">
        <f>Table1[[#This Row],[APU
(units)]]*(1+Table1[[#This Row],[APU Trend]])^10</f>
        <v>0.2891972608000003</v>
      </c>
      <c r="Q1905" s="55">
        <f>Table1[[#This Row],[APU
(units)]]*(1+Table1[[#This Row],[APU Trend]])^11</f>
        <v>0.11567890432000012</v>
      </c>
      <c r="R1905" s="55">
        <f>SUM(Table1[[#This Row],[Oct]:[September]])</f>
        <v>4596.5895473971195</v>
      </c>
      <c r="S1905" s="55">
        <f>Table1[[#This Row],[On-Hand Stock ($)]]*Table1[[#This Row],[APU Trend]]</f>
        <v>-4710.4599528213612</v>
      </c>
      <c r="T1905" s="87">
        <v>-0.6</v>
      </c>
      <c r="U1905" s="87" t="b">
        <f>IF(AND(Table1[[#This Row],[INVENTROY SIZING]]&lt;0,Table1[[#This Row],[Lead Time (days)]]&lt;30),TRUE,FALSE)</f>
        <v>1</v>
      </c>
      <c r="V1905" s="28">
        <v>1</v>
      </c>
      <c r="W1905" s="28">
        <f>1.65+SQRT((30)*Table1[[#This Row],[Demand variability (COV)]])+(V1905*Table1[[#This Row],[APU
(units)]])^2</f>
        <v>7606569.4049966708</v>
      </c>
      <c r="X1905" s="28">
        <f>(Table1[[#This Row],[INVENTORY IN UNITS ON HAND]]-W1905)*Table1[[#This Row],[Std. Price ($)]]</f>
        <v>-46236303.144228041</v>
      </c>
      <c r="Y1905" s="28">
        <v>0.47</v>
      </c>
      <c r="Z1905" s="28">
        <v>19</v>
      </c>
    </row>
    <row r="1906" spans="1:26" x14ac:dyDescent="0.15">
      <c r="A1906" s="31">
        <v>13701.89065661761</v>
      </c>
      <c r="B1906" s="32">
        <v>5.2026480000000008</v>
      </c>
      <c r="C1906" s="32">
        <v>5908.6565845661216</v>
      </c>
      <c r="D1906" s="32">
        <f>C1906/Table1[[#This Row],[Std. Price ($)]]</f>
        <v>1135.7017781264697</v>
      </c>
      <c r="E1906" s="28">
        <v>2774</v>
      </c>
      <c r="F1906" s="28">
        <f>Table1[[#This Row],[APU
(units)]]*(1+Table1[[#This Row],[APU Trend]])^0</f>
        <v>2774</v>
      </c>
      <c r="G1906" s="28">
        <f>Table1[[#This Row],[APU
(units)]]*(1+Table1[[#This Row],[APU Trend]])^1</f>
        <v>3051.4</v>
      </c>
      <c r="H1906" s="28">
        <f>Table1[[#This Row],[APU
(units)]]*(1+Table1[[#This Row],[APU Trend]])^2</f>
        <v>3356.5400000000004</v>
      </c>
      <c r="I1906" s="55">
        <f>Table1[[#This Row],[APU
(units)]]*(1+Table1[[#This Row],[APU Trend]])^3</f>
        <v>3692.1940000000013</v>
      </c>
      <c r="J1906" s="55">
        <f>Table1[[#This Row],[APU
(units)]]*(1+Table1[[#This Row],[APU Trend]])^4</f>
        <v>4061.4134000000013</v>
      </c>
      <c r="K1906" s="55">
        <f>Table1[[#This Row],[APU
(units)]]*(1+Table1[[#This Row],[APU Trend]])^5</f>
        <v>4467.5547400000014</v>
      </c>
      <c r="L1906" s="55">
        <f>Table1[[#This Row],[APU
(units)]]*(1+Table1[[#This Row],[APU Trend]])^6</f>
        <v>4914.3102140000019</v>
      </c>
      <c r="M1906" s="55">
        <f>Table1[[#This Row],[APU
(units)]]*(1+Table1[[#This Row],[APU Trend]])^7</f>
        <v>5405.7412354000035</v>
      </c>
      <c r="N1906" s="55">
        <f>Table1[[#This Row],[APU
(units)]]*(1+Table1[[#This Row],[APU Trend]])^8</f>
        <v>5946.3153589400035</v>
      </c>
      <c r="O1906" s="55">
        <f>Table1[[#This Row],[APU
(units)]]*(1+Table1[[#This Row],[APU Trend]])^9</f>
        <v>6540.9468948340036</v>
      </c>
      <c r="P1906" s="55">
        <f>Table1[[#This Row],[APU
(units)]]*(1+Table1[[#This Row],[APU Trend]])^10</f>
        <v>7195.0415843174051</v>
      </c>
      <c r="Q1906" s="55">
        <f>Table1[[#This Row],[APU
(units)]]*(1+Table1[[#This Row],[APU Trend]])^11</f>
        <v>7914.5457427491465</v>
      </c>
      <c r="R1906" s="55">
        <f>SUM(Table1[[#This Row],[Oct]:[September]])</f>
        <v>59320.003170240576</v>
      </c>
      <c r="S1906" s="55">
        <f>Table1[[#This Row],[On-Hand Stock ($)]]*Table1[[#This Row],[APU Trend]]</f>
        <v>590.86565845661221</v>
      </c>
      <c r="T1906" s="88">
        <v>0.1</v>
      </c>
      <c r="U1906" s="88" t="b">
        <f>IF(AND(Table1[[#This Row],[INVENTROY SIZING]]&lt;0,Table1[[#This Row],[Lead Time (days)]]&lt;30),TRUE,FALSE)</f>
        <v>0</v>
      </c>
      <c r="V1906" s="28">
        <v>1</v>
      </c>
      <c r="W1906" s="28">
        <f>1.65+SQRT((30)*Table1[[#This Row],[Demand variability (COV)]])+(V1906*Table1[[#This Row],[APU
(units)]])^2</f>
        <v>7695081.5615214435</v>
      </c>
      <c r="X1906" s="28">
        <f>(Table1[[#This Row],[INVENTORY IN UNITS ON HAND]]-W1906)*Table1[[#This Row],[Std. Price ($)]]</f>
        <v>-40028892.03930185</v>
      </c>
      <c r="Y1906" s="28">
        <v>0.51</v>
      </c>
      <c r="Z1906" s="28">
        <v>15</v>
      </c>
    </row>
    <row r="1907" spans="1:26" x14ac:dyDescent="0.15">
      <c r="A1907" s="31">
        <v>61579.175858353119</v>
      </c>
      <c r="B1907" s="32">
        <v>5.5891110000000008</v>
      </c>
      <c r="C1907" s="32">
        <v>6626.0429527347314</v>
      </c>
      <c r="D1907" s="32">
        <f>C1907/Table1[[#This Row],[Std. Price ($)]]</f>
        <v>1185.5271710894149</v>
      </c>
      <c r="E1907" s="28">
        <v>2766</v>
      </c>
      <c r="F1907" s="28">
        <f>Table1[[#This Row],[APU
(units)]]*(1+Table1[[#This Row],[APU Trend]])^0</f>
        <v>2766</v>
      </c>
      <c r="G1907" s="28">
        <f>Table1[[#This Row],[APU
(units)]]*(1+Table1[[#This Row],[APU Trend]])^1</f>
        <v>1659.6</v>
      </c>
      <c r="H1907" s="28">
        <f>Table1[[#This Row],[APU
(units)]]*(1+Table1[[#This Row],[APU Trend]])^2</f>
        <v>995.76</v>
      </c>
      <c r="I1907" s="55">
        <f>Table1[[#This Row],[APU
(units)]]*(1+Table1[[#This Row],[APU Trend]])^3</f>
        <v>597.45600000000002</v>
      </c>
      <c r="J1907" s="55">
        <f>Table1[[#This Row],[APU
(units)]]*(1+Table1[[#This Row],[APU Trend]])^4</f>
        <v>358.47359999999998</v>
      </c>
      <c r="K1907" s="55">
        <f>Table1[[#This Row],[APU
(units)]]*(1+Table1[[#This Row],[APU Trend]])^5</f>
        <v>215.08416</v>
      </c>
      <c r="L1907" s="55">
        <f>Table1[[#This Row],[APU
(units)]]*(1+Table1[[#This Row],[APU Trend]])^6</f>
        <v>129.05049599999998</v>
      </c>
      <c r="M1907" s="55">
        <f>Table1[[#This Row],[APU
(units)]]*(1+Table1[[#This Row],[APU Trend]])^7</f>
        <v>77.430297599999989</v>
      </c>
      <c r="N1907" s="55">
        <f>Table1[[#This Row],[APU
(units)]]*(1+Table1[[#This Row],[APU Trend]])^8</f>
        <v>46.458178559999993</v>
      </c>
      <c r="O1907" s="55">
        <f>Table1[[#This Row],[APU
(units)]]*(1+Table1[[#This Row],[APU Trend]])^9</f>
        <v>27.874907135999997</v>
      </c>
      <c r="P1907" s="55">
        <f>Table1[[#This Row],[APU
(units)]]*(1+Table1[[#This Row],[APU Trend]])^10</f>
        <v>16.724944281599999</v>
      </c>
      <c r="Q1907" s="55">
        <f>Table1[[#This Row],[APU
(units)]]*(1+Table1[[#This Row],[APU Trend]])^11</f>
        <v>10.034966568959998</v>
      </c>
      <c r="R1907" s="55">
        <f>SUM(Table1[[#This Row],[Oct]:[September]])</f>
        <v>6899.9475501465613</v>
      </c>
      <c r="S1907" s="55">
        <f>Table1[[#This Row],[On-Hand Stock ($)]]*Table1[[#This Row],[APU Trend]]</f>
        <v>-2650.4171810938929</v>
      </c>
      <c r="T1907" s="87">
        <v>-0.4</v>
      </c>
      <c r="U1907" s="87" t="b">
        <f>IF(AND(Table1[[#This Row],[INVENTROY SIZING]]&lt;0,Table1[[#This Row],[Lead Time (days)]]&lt;30),TRUE,FALSE)</f>
        <v>1</v>
      </c>
      <c r="V1907" s="28">
        <v>0.8</v>
      </c>
      <c r="W1907" s="28">
        <f>1.65+SQRT((30)*Table1[[#This Row],[Demand variability (COV)]])+(V1907*Table1[[#This Row],[APU
(units)]])^2</f>
        <v>4896489.2449966716</v>
      </c>
      <c r="X1907" s="28">
        <f>(Table1[[#This Row],[INVENTORY IN UNITS ON HAND]]-W1907)*Table1[[#This Row],[Std. Price ($)]]</f>
        <v>-27360395.85763986</v>
      </c>
      <c r="Y1907" s="28">
        <v>0.47</v>
      </c>
      <c r="Z1907" s="28">
        <v>16</v>
      </c>
    </row>
    <row r="1908" spans="1:26" x14ac:dyDescent="0.15">
      <c r="A1908" s="31">
        <v>35565.331076818111</v>
      </c>
      <c r="B1908" s="32">
        <v>5.2961809999999998</v>
      </c>
      <c r="C1908" s="32">
        <v>4450.7102297634392</v>
      </c>
      <c r="D1908" s="32">
        <f>C1908/Table1[[#This Row],[Std. Price ($)]]</f>
        <v>840.36218357405824</v>
      </c>
      <c r="E1908" s="28">
        <v>2774</v>
      </c>
      <c r="F1908" s="28">
        <f>Table1[[#This Row],[APU
(units)]]*(1+Table1[[#This Row],[APU Trend]])^0</f>
        <v>2774</v>
      </c>
      <c r="G1908" s="28">
        <f>Table1[[#This Row],[APU
(units)]]*(1+Table1[[#This Row],[APU Trend]])^1</f>
        <v>4993.2</v>
      </c>
      <c r="H1908" s="28">
        <f>Table1[[#This Row],[APU
(units)]]*(1+Table1[[#This Row],[APU Trend]])^2</f>
        <v>8987.76</v>
      </c>
      <c r="I1908" s="55">
        <f>Table1[[#This Row],[APU
(units)]]*(1+Table1[[#This Row],[APU Trend]])^3</f>
        <v>16177.968000000003</v>
      </c>
      <c r="J1908" s="55">
        <f>Table1[[#This Row],[APU
(units)]]*(1+Table1[[#This Row],[APU Trend]])^4</f>
        <v>29120.342400000005</v>
      </c>
      <c r="K1908" s="55">
        <f>Table1[[#This Row],[APU
(units)]]*(1+Table1[[#This Row],[APU Trend]])^5</f>
        <v>52416.616320000016</v>
      </c>
      <c r="L1908" s="55">
        <f>Table1[[#This Row],[APU
(units)]]*(1+Table1[[#This Row],[APU Trend]])^6</f>
        <v>94349.909376000025</v>
      </c>
      <c r="M1908" s="55">
        <f>Table1[[#This Row],[APU
(units)]]*(1+Table1[[#This Row],[APU Trend]])^7</f>
        <v>169829.83687680005</v>
      </c>
      <c r="N1908" s="55">
        <f>Table1[[#This Row],[APU
(units)]]*(1+Table1[[#This Row],[APU Trend]])^8</f>
        <v>305693.70637824014</v>
      </c>
      <c r="O1908" s="55">
        <f>Table1[[#This Row],[APU
(units)]]*(1+Table1[[#This Row],[APU Trend]])^9</f>
        <v>550248.67148083216</v>
      </c>
      <c r="P1908" s="55">
        <f>Table1[[#This Row],[APU
(units)]]*(1+Table1[[#This Row],[APU Trend]])^10</f>
        <v>990447.60866549809</v>
      </c>
      <c r="Q1908" s="55">
        <f>Table1[[#This Row],[APU
(units)]]*(1+Table1[[#This Row],[APU Trend]])^11</f>
        <v>1782805.6955978966</v>
      </c>
      <c r="R1908" s="55">
        <f>SUM(Table1[[#This Row],[Oct]:[September]])</f>
        <v>4007845.3150952673</v>
      </c>
      <c r="S1908" s="55">
        <f>Table1[[#This Row],[On-Hand Stock ($)]]*Table1[[#This Row],[APU Trend]]</f>
        <v>3560.5681838107516</v>
      </c>
      <c r="T1908" s="87">
        <v>0.8</v>
      </c>
      <c r="U1908" s="87" t="b">
        <f>IF(AND(Table1[[#This Row],[INVENTROY SIZING]]&lt;0,Table1[[#This Row],[Lead Time (days)]]&lt;30),TRUE,FALSE)</f>
        <v>0</v>
      </c>
      <c r="V1908" s="28">
        <v>1</v>
      </c>
      <c r="W1908" s="28">
        <f>1.65+SQRT((30)*Table1[[#This Row],[Demand variability (COV)]])+(V1908*Table1[[#This Row],[APU
(units)]])^2</f>
        <v>7695081.5996835316</v>
      </c>
      <c r="X1908" s="28">
        <f>(Table1[[#This Row],[INVENTORY IN UNITS ON HAND]]-W1908)*Table1[[#This Row],[Std. Price ($)]]</f>
        <v>-40750094.251463763</v>
      </c>
      <c r="Y1908" s="28">
        <v>0.52</v>
      </c>
      <c r="Z1908" s="28">
        <v>11</v>
      </c>
    </row>
    <row r="1909" spans="1:26" x14ac:dyDescent="0.15">
      <c r="A1909" s="31">
        <v>25337.737436970052</v>
      </c>
      <c r="B1909" s="32">
        <v>7.868278000000001</v>
      </c>
      <c r="C1909" s="32">
        <v>47978.810671695996</v>
      </c>
      <c r="D1909" s="32">
        <f>C1909/Table1[[#This Row],[Std. Price ($)]]</f>
        <v>6097.7523508569457</v>
      </c>
      <c r="E1909" s="28">
        <v>2710</v>
      </c>
      <c r="F1909" s="28">
        <f>Table1[[#This Row],[APU
(units)]]*(1+Table1[[#This Row],[APU Trend]])^0</f>
        <v>2710</v>
      </c>
      <c r="G1909" s="28">
        <f>Table1[[#This Row],[APU
(units)]]*(1+Table1[[#This Row],[APU Trend]])^1</f>
        <v>2168</v>
      </c>
      <c r="H1909" s="28">
        <f>Table1[[#This Row],[APU
(units)]]*(1+Table1[[#This Row],[APU Trend]])^2</f>
        <v>1734.4000000000003</v>
      </c>
      <c r="I1909" s="55">
        <f>Table1[[#This Row],[APU
(units)]]*(1+Table1[[#This Row],[APU Trend]])^3</f>
        <v>1387.5200000000004</v>
      </c>
      <c r="J1909" s="55">
        <f>Table1[[#This Row],[APU
(units)]]*(1+Table1[[#This Row],[APU Trend]])^4</f>
        <v>1110.0160000000005</v>
      </c>
      <c r="K1909" s="55">
        <f>Table1[[#This Row],[APU
(units)]]*(1+Table1[[#This Row],[APU Trend]])^5</f>
        <v>888.01280000000054</v>
      </c>
      <c r="L1909" s="55">
        <f>Table1[[#This Row],[APU
(units)]]*(1+Table1[[#This Row],[APU Trend]])^6</f>
        <v>710.41024000000039</v>
      </c>
      <c r="M1909" s="55">
        <f>Table1[[#This Row],[APU
(units)]]*(1+Table1[[#This Row],[APU Trend]])^7</f>
        <v>568.3281920000004</v>
      </c>
      <c r="N1909" s="55">
        <f>Table1[[#This Row],[APU
(units)]]*(1+Table1[[#This Row],[APU Trend]])^8</f>
        <v>454.66255360000036</v>
      </c>
      <c r="O1909" s="55">
        <f>Table1[[#This Row],[APU
(units)]]*(1+Table1[[#This Row],[APU Trend]])^9</f>
        <v>363.73004288000033</v>
      </c>
      <c r="P1909" s="55">
        <f>Table1[[#This Row],[APU
(units)]]*(1+Table1[[#This Row],[APU Trend]])^10</f>
        <v>290.98403430400032</v>
      </c>
      <c r="Q1909" s="55">
        <f>Table1[[#This Row],[APU
(units)]]*(1+Table1[[#This Row],[APU Trend]])^11</f>
        <v>232.78722744320024</v>
      </c>
      <c r="R1909" s="55">
        <f>SUM(Table1[[#This Row],[Oct]:[September]])</f>
        <v>12618.851090227206</v>
      </c>
      <c r="S1909" s="55">
        <f>Table1[[#This Row],[On-Hand Stock ($)]]*Table1[[#This Row],[APU Trend]]</f>
        <v>-9595.7621343392002</v>
      </c>
      <c r="T1909" s="87">
        <v>-0.2</v>
      </c>
      <c r="U1909" s="87" t="b">
        <f>IF(AND(Table1[[#This Row],[INVENTROY SIZING]]&lt;0,Table1[[#This Row],[Lead Time (days)]]&lt;30),TRUE,FALSE)</f>
        <v>0</v>
      </c>
      <c r="V1909" s="28">
        <v>0.85</v>
      </c>
      <c r="W1909" s="28">
        <f>1.65+SQRT((30)*Table1[[#This Row],[Demand variability (COV)]])+(V1909*Table1[[#This Row],[APU
(units)]])^2</f>
        <v>5306117.8496835316</v>
      </c>
      <c r="X1909" s="28">
        <f>(Table1[[#This Row],[INVENTORY IN UNITS ON HAND]]-W1909)*Table1[[#This Row],[Std. Price ($)]]</f>
        <v>-41702031.531400554</v>
      </c>
      <c r="Y1909" s="28">
        <v>0.52</v>
      </c>
      <c r="Z1909" s="28">
        <v>87</v>
      </c>
    </row>
    <row r="1910" spans="1:26" x14ac:dyDescent="0.15">
      <c r="A1910" s="31">
        <v>84183.753193395547</v>
      </c>
      <c r="B1910" s="32">
        <v>11.878416000000001</v>
      </c>
      <c r="C1910" s="32">
        <v>73997.389293013519</v>
      </c>
      <c r="D1910" s="32">
        <f>C1910/Table1[[#This Row],[Std. Price ($)]]</f>
        <v>6229.5670814200739</v>
      </c>
      <c r="E1910" s="28">
        <v>3494</v>
      </c>
      <c r="F1910" s="28">
        <f>Table1[[#This Row],[APU
(units)]]*(1+Table1[[#This Row],[APU Trend]])^0</f>
        <v>3494</v>
      </c>
      <c r="G1910" s="28">
        <f>Table1[[#This Row],[APU
(units)]]*(1+Table1[[#This Row],[APU Trend]])^1</f>
        <v>1048.2</v>
      </c>
      <c r="H1910" s="28">
        <f>Table1[[#This Row],[APU
(units)]]*(1+Table1[[#This Row],[APU Trend]])^2</f>
        <v>314.46000000000009</v>
      </c>
      <c r="I1910" s="55">
        <f>Table1[[#This Row],[APU
(units)]]*(1+Table1[[#This Row],[APU Trend]])^3</f>
        <v>94.338000000000036</v>
      </c>
      <c r="J1910" s="55">
        <f>Table1[[#This Row],[APU
(units)]]*(1+Table1[[#This Row],[APU Trend]])^4</f>
        <v>28.301400000000015</v>
      </c>
      <c r="K1910" s="55">
        <f>Table1[[#This Row],[APU
(units)]]*(1+Table1[[#This Row],[APU Trend]])^5</f>
        <v>8.4904200000000056</v>
      </c>
      <c r="L1910" s="55">
        <f>Table1[[#This Row],[APU
(units)]]*(1+Table1[[#This Row],[APU Trend]])^6</f>
        <v>2.5471260000000022</v>
      </c>
      <c r="M1910" s="55">
        <f>Table1[[#This Row],[APU
(units)]]*(1+Table1[[#This Row],[APU Trend]])^7</f>
        <v>0.76413780000000076</v>
      </c>
      <c r="N1910" s="55">
        <f>Table1[[#This Row],[APU
(units)]]*(1+Table1[[#This Row],[APU Trend]])^8</f>
        <v>0.22924134000000024</v>
      </c>
      <c r="O1910" s="55">
        <f>Table1[[#This Row],[APU
(units)]]*(1+Table1[[#This Row],[APU Trend]])^9</f>
        <v>6.8772402000000094E-2</v>
      </c>
      <c r="P1910" s="55">
        <f>Table1[[#This Row],[APU
(units)]]*(1+Table1[[#This Row],[APU Trend]])^10</f>
        <v>2.0631720600000028E-2</v>
      </c>
      <c r="Q1910" s="55">
        <f>Table1[[#This Row],[APU
(units)]]*(1+Table1[[#This Row],[APU Trend]])^11</f>
        <v>6.1895161800000096E-3</v>
      </c>
      <c r="R1910" s="55">
        <f>SUM(Table1[[#This Row],[Oct]:[September]])</f>
        <v>4991.4259187787802</v>
      </c>
      <c r="S1910" s="55">
        <f>Table1[[#This Row],[On-Hand Stock ($)]]*Table1[[#This Row],[APU Trend]]</f>
        <v>-51798.172505109462</v>
      </c>
      <c r="T1910" s="87">
        <v>-0.7</v>
      </c>
      <c r="U1910" s="87" t="b">
        <f>IF(AND(Table1[[#This Row],[INVENTROY SIZING]]&lt;0,Table1[[#This Row],[Lead Time (days)]]&lt;30),TRUE,FALSE)</f>
        <v>0</v>
      </c>
      <c r="V1910" s="28">
        <v>0.7</v>
      </c>
      <c r="W1910" s="28">
        <f>1.65+SQRT((30)*Table1[[#This Row],[Demand variability (COV)]])+(V1910*Table1[[#This Row],[APU
(units)]])^2</f>
        <v>5981943.4971367922</v>
      </c>
      <c r="X1910" s="28">
        <f>(Table1[[#This Row],[INVENTORY IN UNITS ON HAND]]-W1910)*Table1[[#This Row],[Std. Price ($)]]</f>
        <v>-70982015.958192632</v>
      </c>
      <c r="Y1910" s="28">
        <v>0.59</v>
      </c>
      <c r="Z1910" s="28">
        <v>62</v>
      </c>
    </row>
    <row r="1911" spans="1:26" x14ac:dyDescent="0.15">
      <c r="A1911" s="31">
        <v>3757.3552467684235</v>
      </c>
      <c r="B1911" s="32">
        <v>12.486364000000002</v>
      </c>
      <c r="C1911" s="32">
        <v>6655.3394625824494</v>
      </c>
      <c r="D1911" s="32">
        <f>C1911/Table1[[#This Row],[Std. Price ($)]]</f>
        <v>533.00860543409181</v>
      </c>
      <c r="E1911" s="28">
        <v>2798</v>
      </c>
      <c r="F1911" s="28">
        <f>Table1[[#This Row],[APU
(units)]]*(1+Table1[[#This Row],[APU Trend]])^0</f>
        <v>2798</v>
      </c>
      <c r="G1911" s="28">
        <f>Table1[[#This Row],[APU
(units)]]*(1+Table1[[#This Row],[APU Trend]])^1</f>
        <v>6995</v>
      </c>
      <c r="H1911" s="28">
        <f>Table1[[#This Row],[APU
(units)]]*(1+Table1[[#This Row],[APU Trend]])^2</f>
        <v>17487.5</v>
      </c>
      <c r="I1911" s="55">
        <f>Table1[[#This Row],[APU
(units)]]*(1+Table1[[#This Row],[APU Trend]])^3</f>
        <v>43718.75</v>
      </c>
      <c r="J1911" s="55">
        <f>Table1[[#This Row],[APU
(units)]]*(1+Table1[[#This Row],[APU Trend]])^4</f>
        <v>109296.875</v>
      </c>
      <c r="K1911" s="55">
        <f>Table1[[#This Row],[APU
(units)]]*(1+Table1[[#This Row],[APU Trend]])^5</f>
        <v>273242.1875</v>
      </c>
      <c r="L1911" s="55">
        <f>Table1[[#This Row],[APU
(units)]]*(1+Table1[[#This Row],[APU Trend]])^6</f>
        <v>683105.46875</v>
      </c>
      <c r="M1911" s="55">
        <f>Table1[[#This Row],[APU
(units)]]*(1+Table1[[#This Row],[APU Trend]])^7</f>
        <v>1707763.671875</v>
      </c>
      <c r="N1911" s="55">
        <f>Table1[[#This Row],[APU
(units)]]*(1+Table1[[#This Row],[APU Trend]])^8</f>
        <v>4269409.1796875</v>
      </c>
      <c r="O1911" s="55">
        <f>Table1[[#This Row],[APU
(units)]]*(1+Table1[[#This Row],[APU Trend]])^9</f>
        <v>10673522.94921875</v>
      </c>
      <c r="P1911" s="55">
        <f>Table1[[#This Row],[APU
(units)]]*(1+Table1[[#This Row],[APU Trend]])^10</f>
        <v>26683807.373046875</v>
      </c>
      <c r="Q1911" s="55">
        <f>Table1[[#This Row],[APU
(units)]]*(1+Table1[[#This Row],[APU Trend]])^11</f>
        <v>66709518.432617188</v>
      </c>
      <c r="R1911" s="55">
        <f>SUM(Table1[[#This Row],[Oct]:[September]])</f>
        <v>111180665.38769531</v>
      </c>
      <c r="S1911" s="55">
        <f>Table1[[#This Row],[On-Hand Stock ($)]]*Table1[[#This Row],[APU Trend]]</f>
        <v>9983.0091938736732</v>
      </c>
      <c r="T1911" s="87">
        <v>1.5</v>
      </c>
      <c r="U1911" s="87" t="b">
        <f>IF(AND(Table1[[#This Row],[INVENTROY SIZING]]&lt;0,Table1[[#This Row],[Lead Time (days)]]&lt;30),TRUE,FALSE)</f>
        <v>0</v>
      </c>
      <c r="V1911" s="28">
        <v>1</v>
      </c>
      <c r="W1911" s="28">
        <f>1.65+SQRT((30)*Table1[[#This Row],[Demand variability (COV)]])+(V1911*Table1[[#This Row],[APU
(units)]])^2</f>
        <v>7828808.7964265449</v>
      </c>
      <c r="X1911" s="28">
        <f>(Table1[[#This Row],[INVENTORY IN UNITS ON HAND]]-W1911)*Table1[[#This Row],[Std. Price ($)]]</f>
        <v>-97746700.979121178</v>
      </c>
      <c r="Y1911" s="28">
        <v>0.33</v>
      </c>
      <c r="Z1911" s="28">
        <v>12</v>
      </c>
    </row>
    <row r="1912" spans="1:26" x14ac:dyDescent="0.15">
      <c r="A1912" s="31">
        <v>73327.42540189244</v>
      </c>
      <c r="B1912" s="32">
        <v>12.918939000000002</v>
      </c>
      <c r="C1912" s="32">
        <v>43192.003056516485</v>
      </c>
      <c r="D1912" s="32">
        <f>C1912/Table1[[#This Row],[Std. Price ($)]]</f>
        <v>3343.3088473067701</v>
      </c>
      <c r="E1912" s="28">
        <v>3316</v>
      </c>
      <c r="F1912" s="28">
        <f>Table1[[#This Row],[APU
(units)]]*(1+Table1[[#This Row],[APU Trend]])^0</f>
        <v>3316</v>
      </c>
      <c r="G1912" s="28">
        <f>Table1[[#This Row],[APU
(units)]]*(1+Table1[[#This Row],[APU Trend]])^1</f>
        <v>7295.2000000000007</v>
      </c>
      <c r="H1912" s="28">
        <f>Table1[[#This Row],[APU
(units)]]*(1+Table1[[#This Row],[APU Trend]])^2</f>
        <v>16049.440000000002</v>
      </c>
      <c r="I1912" s="55">
        <f>Table1[[#This Row],[APU
(units)]]*(1+Table1[[#This Row],[APU Trend]])^3</f>
        <v>35308.768000000011</v>
      </c>
      <c r="J1912" s="55">
        <f>Table1[[#This Row],[APU
(units)]]*(1+Table1[[#This Row],[APU Trend]])^4</f>
        <v>77679.289600000018</v>
      </c>
      <c r="K1912" s="55">
        <f>Table1[[#This Row],[APU
(units)]]*(1+Table1[[#This Row],[APU Trend]])^5</f>
        <v>170894.43712000005</v>
      </c>
      <c r="L1912" s="55">
        <f>Table1[[#This Row],[APU
(units)]]*(1+Table1[[#This Row],[APU Trend]])^6</f>
        <v>375967.76166400017</v>
      </c>
      <c r="M1912" s="55">
        <f>Table1[[#This Row],[APU
(units)]]*(1+Table1[[#This Row],[APU Trend]])^7</f>
        <v>827129.07566080056</v>
      </c>
      <c r="N1912" s="55">
        <f>Table1[[#This Row],[APU
(units)]]*(1+Table1[[#This Row],[APU Trend]])^8</f>
        <v>1819683.9664537609</v>
      </c>
      <c r="O1912" s="55">
        <f>Table1[[#This Row],[APU
(units)]]*(1+Table1[[#This Row],[APU Trend]])^9</f>
        <v>4003304.7261982746</v>
      </c>
      <c r="P1912" s="55">
        <f>Table1[[#This Row],[APU
(units)]]*(1+Table1[[#This Row],[APU Trend]])^10</f>
        <v>8807270.397636205</v>
      </c>
      <c r="Q1912" s="55">
        <f>Table1[[#This Row],[APU
(units)]]*(1+Table1[[#This Row],[APU Trend]])^11</f>
        <v>19375994.874799654</v>
      </c>
      <c r="R1912" s="55">
        <f>SUM(Table1[[#This Row],[Oct]:[September]])</f>
        <v>35519893.937132694</v>
      </c>
      <c r="S1912" s="55">
        <f>Table1[[#This Row],[On-Hand Stock ($)]]*Table1[[#This Row],[APU Trend]]</f>
        <v>51830.403667819781</v>
      </c>
      <c r="T1912" s="87">
        <v>1.2</v>
      </c>
      <c r="U1912" s="87" t="b">
        <f>IF(AND(Table1[[#This Row],[INVENTROY SIZING]]&lt;0,Table1[[#This Row],[Lead Time (days)]]&lt;30),TRUE,FALSE)</f>
        <v>0</v>
      </c>
      <c r="V1912" s="28">
        <v>0.7</v>
      </c>
      <c r="W1912" s="28">
        <f>1.65+SQRT((30)*Table1[[#This Row],[Demand variability (COV)]])+(V1912*Table1[[#This Row],[APU
(units)]])^2</f>
        <v>5387975.5058804322</v>
      </c>
      <c r="X1912" s="28">
        <f>(Table1[[#This Row],[INVENTORY IN UNITS ON HAND]]-W1912)*Table1[[#This Row],[Std. Price ($)]]</f>
        <v>-69563734.89090693</v>
      </c>
      <c r="Y1912" s="28">
        <v>0.65</v>
      </c>
      <c r="Z1912" s="28">
        <v>33</v>
      </c>
    </row>
    <row r="1913" spans="1:26" x14ac:dyDescent="0.15">
      <c r="A1913" s="31">
        <v>43887.930399201214</v>
      </c>
      <c r="B1913" s="32">
        <v>6.7692900000000007</v>
      </c>
      <c r="C1913" s="32">
        <v>89048.395800302533</v>
      </c>
      <c r="D1913" s="32">
        <f>C1913/Table1[[#This Row],[Std. Price ($)]]</f>
        <v>13154.761548153872</v>
      </c>
      <c r="E1913" s="28">
        <v>2862</v>
      </c>
      <c r="F1913" s="28">
        <f>Table1[[#This Row],[APU
(units)]]*(1+Table1[[#This Row],[APU Trend]])^0</f>
        <v>2862</v>
      </c>
      <c r="G1913" s="28">
        <f>Table1[[#This Row],[APU
(units)]]*(1+Table1[[#This Row],[APU Trend]])^1</f>
        <v>858.60000000000014</v>
      </c>
      <c r="H1913" s="28">
        <f>Table1[[#This Row],[APU
(units)]]*(1+Table1[[#This Row],[APU Trend]])^2</f>
        <v>257.5800000000001</v>
      </c>
      <c r="I1913" s="55">
        <f>Table1[[#This Row],[APU
(units)]]*(1+Table1[[#This Row],[APU Trend]])^3</f>
        <v>77.274000000000029</v>
      </c>
      <c r="J1913" s="55">
        <f>Table1[[#This Row],[APU
(units)]]*(1+Table1[[#This Row],[APU Trend]])^4</f>
        <v>23.182200000000012</v>
      </c>
      <c r="K1913" s="55">
        <f>Table1[[#This Row],[APU
(units)]]*(1+Table1[[#This Row],[APU Trend]])^5</f>
        <v>6.9546600000000049</v>
      </c>
      <c r="L1913" s="55">
        <f>Table1[[#This Row],[APU
(units)]]*(1+Table1[[#This Row],[APU Trend]])^6</f>
        <v>2.0863980000000018</v>
      </c>
      <c r="M1913" s="55">
        <f>Table1[[#This Row],[APU
(units)]]*(1+Table1[[#This Row],[APU Trend]])^7</f>
        <v>0.62591940000000068</v>
      </c>
      <c r="N1913" s="55">
        <f>Table1[[#This Row],[APU
(units)]]*(1+Table1[[#This Row],[APU Trend]])^8</f>
        <v>0.1877758200000002</v>
      </c>
      <c r="O1913" s="55">
        <f>Table1[[#This Row],[APU
(units)]]*(1+Table1[[#This Row],[APU Trend]])^9</f>
        <v>5.6332746000000072E-2</v>
      </c>
      <c r="P1913" s="55">
        <f>Table1[[#This Row],[APU
(units)]]*(1+Table1[[#This Row],[APU Trend]])^10</f>
        <v>1.6899823800000022E-2</v>
      </c>
      <c r="Q1913" s="55">
        <f>Table1[[#This Row],[APU
(units)]]*(1+Table1[[#This Row],[APU Trend]])^11</f>
        <v>5.0699471400000072E-3</v>
      </c>
      <c r="R1913" s="55">
        <f>SUM(Table1[[#This Row],[Oct]:[September]])</f>
        <v>4088.5692557369398</v>
      </c>
      <c r="S1913" s="55">
        <f>Table1[[#This Row],[On-Hand Stock ($)]]*Table1[[#This Row],[APU Trend]]</f>
        <v>-62333.877060211766</v>
      </c>
      <c r="T1913" s="87">
        <v>-0.7</v>
      </c>
      <c r="U1913" s="87" t="b">
        <f>IF(AND(Table1[[#This Row],[INVENTROY SIZING]]&lt;0,Table1[[#This Row],[Lead Time (days)]]&lt;30),TRUE,FALSE)</f>
        <v>0</v>
      </c>
      <c r="V1913" s="28">
        <v>0.82</v>
      </c>
      <c r="W1913" s="28">
        <f>1.65+SQRT((30)*Table1[[#This Row],[Demand variability (COV)]])+(V1913*Table1[[#This Row],[APU
(units)]])^2</f>
        <v>5507665.660548131</v>
      </c>
      <c r="X1913" s="28">
        <f>(Table1[[#This Row],[INVENTORY IN UNITS ON HAND]]-W1913)*Table1[[#This Row],[Std. Price ($)]]</f>
        <v>-37193937.683491558</v>
      </c>
      <c r="Y1913" s="28">
        <v>1.21</v>
      </c>
      <c r="Z1913" s="28">
        <v>87</v>
      </c>
    </row>
    <row r="1914" spans="1:26" x14ac:dyDescent="0.15">
      <c r="A1914" s="31">
        <v>67863.270043267359</v>
      </c>
      <c r="B1914" s="32">
        <v>5.7053700000000003</v>
      </c>
      <c r="C1914" s="32">
        <v>6437.6455130498762</v>
      </c>
      <c r="D1914" s="32">
        <f>C1914/Table1[[#This Row],[Std. Price ($)]]</f>
        <v>1128.3484704848022</v>
      </c>
      <c r="E1914" s="28">
        <v>2984</v>
      </c>
      <c r="F1914" s="28">
        <f>Table1[[#This Row],[APU
(units)]]*(1+Table1[[#This Row],[APU Trend]])^0</f>
        <v>2984</v>
      </c>
      <c r="G1914" s="28">
        <f>Table1[[#This Row],[APU
(units)]]*(1+Table1[[#This Row],[APU Trend]])^1</f>
        <v>4476</v>
      </c>
      <c r="H1914" s="28">
        <f>Table1[[#This Row],[APU
(units)]]*(1+Table1[[#This Row],[APU Trend]])^2</f>
        <v>6714</v>
      </c>
      <c r="I1914" s="55">
        <f>Table1[[#This Row],[APU
(units)]]*(1+Table1[[#This Row],[APU Trend]])^3</f>
        <v>10071</v>
      </c>
      <c r="J1914" s="55">
        <f>Table1[[#This Row],[APU
(units)]]*(1+Table1[[#This Row],[APU Trend]])^4</f>
        <v>15106.5</v>
      </c>
      <c r="K1914" s="55">
        <f>Table1[[#This Row],[APU
(units)]]*(1+Table1[[#This Row],[APU Trend]])^5</f>
        <v>22659.75</v>
      </c>
      <c r="L1914" s="55">
        <f>Table1[[#This Row],[APU
(units)]]*(1+Table1[[#This Row],[APU Trend]])^6</f>
        <v>33989.625</v>
      </c>
      <c r="M1914" s="55">
        <f>Table1[[#This Row],[APU
(units)]]*(1+Table1[[#This Row],[APU Trend]])^7</f>
        <v>50984.4375</v>
      </c>
      <c r="N1914" s="55">
        <f>Table1[[#This Row],[APU
(units)]]*(1+Table1[[#This Row],[APU Trend]])^8</f>
        <v>76476.65625</v>
      </c>
      <c r="O1914" s="55">
        <f>Table1[[#This Row],[APU
(units)]]*(1+Table1[[#This Row],[APU Trend]])^9</f>
        <v>114714.984375</v>
      </c>
      <c r="P1914" s="55">
        <f>Table1[[#This Row],[APU
(units)]]*(1+Table1[[#This Row],[APU Trend]])^10</f>
        <v>172072.4765625</v>
      </c>
      <c r="Q1914" s="55">
        <f>Table1[[#This Row],[APU
(units)]]*(1+Table1[[#This Row],[APU Trend]])^11</f>
        <v>258108.71484375</v>
      </c>
      <c r="R1914" s="55">
        <f>SUM(Table1[[#This Row],[Oct]:[September]])</f>
        <v>768358.14453125</v>
      </c>
      <c r="S1914" s="55">
        <f>Table1[[#This Row],[On-Hand Stock ($)]]*Table1[[#This Row],[APU Trend]]</f>
        <v>3218.8227565249381</v>
      </c>
      <c r="T1914" s="87">
        <v>0.5</v>
      </c>
      <c r="U1914" s="87" t="b">
        <f>IF(AND(Table1[[#This Row],[INVENTROY SIZING]]&lt;0,Table1[[#This Row],[Lead Time (days)]]&lt;30),TRUE,FALSE)</f>
        <v>0</v>
      </c>
      <c r="V1914" s="28">
        <v>0.85</v>
      </c>
      <c r="W1914" s="28">
        <f>1.65+SQRT((30)*Table1[[#This Row],[Demand variability (COV)]])+(V1914*Table1[[#This Row],[APU
(units)]])^2</f>
        <v>6433330.9227717314</v>
      </c>
      <c r="X1914" s="28">
        <f>(Table1[[#This Row],[INVENTORY IN UNITS ON HAND]]-W1914)*Table1[[#This Row],[Std. Price ($)]]</f>
        <v>-36698095.601341106</v>
      </c>
      <c r="Y1914" s="28">
        <v>0.62</v>
      </c>
      <c r="Z1914" s="28">
        <v>12</v>
      </c>
    </row>
    <row r="1915" spans="1:26" x14ac:dyDescent="0.15">
      <c r="A1915" s="31">
        <v>69222.790908574432</v>
      </c>
      <c r="B1915" s="32">
        <v>5.8924360000000009</v>
      </c>
      <c r="C1915" s="32">
        <v>5243.6020908490091</v>
      </c>
      <c r="D1915" s="32">
        <f>C1915/Table1[[#This Row],[Std. Price ($)]]</f>
        <v>889.88698237011113</v>
      </c>
      <c r="E1915" s="28">
        <v>2734</v>
      </c>
      <c r="F1915" s="28">
        <f>Table1[[#This Row],[APU
(units)]]*(1+Table1[[#This Row],[APU Trend]])^0</f>
        <v>2734</v>
      </c>
      <c r="G1915" s="28">
        <f>Table1[[#This Row],[APU
(units)]]*(1+Table1[[#This Row],[APU Trend]])^1</f>
        <v>3280.7999999999997</v>
      </c>
      <c r="H1915" s="28">
        <f>Table1[[#This Row],[APU
(units)]]*(1+Table1[[#This Row],[APU Trend]])^2</f>
        <v>3936.96</v>
      </c>
      <c r="I1915" s="55">
        <f>Table1[[#This Row],[APU
(units)]]*(1+Table1[[#This Row],[APU Trend]])^3</f>
        <v>4724.3519999999999</v>
      </c>
      <c r="J1915" s="55">
        <f>Table1[[#This Row],[APU
(units)]]*(1+Table1[[#This Row],[APU Trend]])^4</f>
        <v>5669.2223999999997</v>
      </c>
      <c r="K1915" s="55">
        <f>Table1[[#This Row],[APU
(units)]]*(1+Table1[[#This Row],[APU Trend]])^5</f>
        <v>6803.0668799999994</v>
      </c>
      <c r="L1915" s="55">
        <f>Table1[[#This Row],[APU
(units)]]*(1+Table1[[#This Row],[APU Trend]])^6</f>
        <v>8163.6802559999996</v>
      </c>
      <c r="M1915" s="55">
        <f>Table1[[#This Row],[APU
(units)]]*(1+Table1[[#This Row],[APU Trend]])^7</f>
        <v>9796.4163071999992</v>
      </c>
      <c r="N1915" s="55">
        <f>Table1[[#This Row],[APU
(units)]]*(1+Table1[[#This Row],[APU Trend]])^8</f>
        <v>11755.699568639999</v>
      </c>
      <c r="O1915" s="55">
        <f>Table1[[#This Row],[APU
(units)]]*(1+Table1[[#This Row],[APU Trend]])^9</f>
        <v>14106.839482367999</v>
      </c>
      <c r="P1915" s="55">
        <f>Table1[[#This Row],[APU
(units)]]*(1+Table1[[#This Row],[APU Trend]])^10</f>
        <v>16928.207378841598</v>
      </c>
      <c r="Q1915" s="55">
        <f>Table1[[#This Row],[APU
(units)]]*(1+Table1[[#This Row],[APU Trend]])^11</f>
        <v>20313.848854609918</v>
      </c>
      <c r="R1915" s="55">
        <f>SUM(Table1[[#This Row],[Oct]:[September]])</f>
        <v>108213.09312765952</v>
      </c>
      <c r="S1915" s="55">
        <f>Table1[[#This Row],[On-Hand Stock ($)]]*Table1[[#This Row],[APU Trend]]</f>
        <v>1048.7204181698019</v>
      </c>
      <c r="T1915" s="87">
        <v>0.2</v>
      </c>
      <c r="U1915" s="87" t="b">
        <f>IF(AND(Table1[[#This Row],[INVENTROY SIZING]]&lt;0,Table1[[#This Row],[Lead Time (days)]]&lt;30),TRUE,FALSE)</f>
        <v>0</v>
      </c>
      <c r="V1915" s="28">
        <v>0.8</v>
      </c>
      <c r="W1915" s="28">
        <f>1.65+SQRT((30)*Table1[[#This Row],[Demand variability (COV)]])+(V1915*Table1[[#This Row],[APU
(units)]])^2</f>
        <v>4783848.4395762412</v>
      </c>
      <c r="X1915" s="28">
        <f>(Table1[[#This Row],[INVENTORY IN UNITS ON HAND]]-W1915)*Table1[[#This Row],[Std. Price ($)]]</f>
        <v>-28183277.161812022</v>
      </c>
      <c r="Y1915" s="28">
        <v>0.28999999999999998</v>
      </c>
      <c r="Z1915" s="28">
        <v>16</v>
      </c>
    </row>
    <row r="1916" spans="1:26" x14ac:dyDescent="0.15">
      <c r="A1916" s="31">
        <v>64275.437977269175</v>
      </c>
      <c r="B1916" s="32">
        <v>6.5003950000000001</v>
      </c>
      <c r="C1916" s="32">
        <v>38129.49148784946</v>
      </c>
      <c r="D1916" s="32">
        <f>C1916/Table1[[#This Row],[Std. Price ($)]]</f>
        <v>5865.7191582741443</v>
      </c>
      <c r="E1916" s="28">
        <v>3348</v>
      </c>
      <c r="F1916" s="28">
        <f>Table1[[#This Row],[APU
(units)]]*(1+Table1[[#This Row],[APU Trend]])^0</f>
        <v>3348</v>
      </c>
      <c r="G1916" s="28">
        <f>Table1[[#This Row],[APU
(units)]]*(1+Table1[[#This Row],[APU Trend]])^1</f>
        <v>5356.8</v>
      </c>
      <c r="H1916" s="28">
        <f>Table1[[#This Row],[APU
(units)]]*(1+Table1[[#This Row],[APU Trend]])^2</f>
        <v>8570.880000000001</v>
      </c>
      <c r="I1916" s="55">
        <f>Table1[[#This Row],[APU
(units)]]*(1+Table1[[#This Row],[APU Trend]])^3</f>
        <v>13713.408000000003</v>
      </c>
      <c r="J1916" s="55">
        <f>Table1[[#This Row],[APU
(units)]]*(1+Table1[[#This Row],[APU Trend]])^4</f>
        <v>21941.45280000001</v>
      </c>
      <c r="K1916" s="55">
        <f>Table1[[#This Row],[APU
(units)]]*(1+Table1[[#This Row],[APU Trend]])^5</f>
        <v>35106.324480000018</v>
      </c>
      <c r="L1916" s="55">
        <f>Table1[[#This Row],[APU
(units)]]*(1+Table1[[#This Row],[APU Trend]])^6</f>
        <v>56170.119168000034</v>
      </c>
      <c r="M1916" s="55">
        <f>Table1[[#This Row],[APU
(units)]]*(1+Table1[[#This Row],[APU Trend]])^7</f>
        <v>89872.190668800074</v>
      </c>
      <c r="N1916" s="55">
        <f>Table1[[#This Row],[APU
(units)]]*(1+Table1[[#This Row],[APU Trend]])^8</f>
        <v>143795.50507008011</v>
      </c>
      <c r="O1916" s="55">
        <f>Table1[[#This Row],[APU
(units)]]*(1+Table1[[#This Row],[APU Trend]])^9</f>
        <v>230072.8081121282</v>
      </c>
      <c r="P1916" s="55">
        <f>Table1[[#This Row],[APU
(units)]]*(1+Table1[[#This Row],[APU Trend]])^10</f>
        <v>368116.49297940522</v>
      </c>
      <c r="Q1916" s="55">
        <f>Table1[[#This Row],[APU
(units)]]*(1+Table1[[#This Row],[APU Trend]])^11</f>
        <v>588986.38876704837</v>
      </c>
      <c r="R1916" s="55">
        <f>SUM(Table1[[#This Row],[Oct]:[September]])</f>
        <v>1565050.3700454622</v>
      </c>
      <c r="S1916" s="55">
        <f>Table1[[#This Row],[On-Hand Stock ($)]]*Table1[[#This Row],[APU Trend]]</f>
        <v>22877.694892709675</v>
      </c>
      <c r="T1916" s="87">
        <v>0.6</v>
      </c>
      <c r="U1916" s="87" t="b">
        <f>IF(AND(Table1[[#This Row],[INVENTROY SIZING]]&lt;0,Table1[[#This Row],[Lead Time (days)]]&lt;30),TRUE,FALSE)</f>
        <v>0</v>
      </c>
      <c r="V1916" s="28">
        <v>0.82</v>
      </c>
      <c r="W1916" s="28">
        <f>1.65+SQRT((30)*Table1[[#This Row],[Demand variability (COV)]])+(V1916*Table1[[#This Row],[APU
(units)]])^2</f>
        <v>7537007.4222406857</v>
      </c>
      <c r="X1916" s="28">
        <f>(Table1[[#This Row],[INVENTORY IN UNITS ON HAND]]-W1916)*Table1[[#This Row],[Std. Price ($)]]</f>
        <v>-48955395.871008396</v>
      </c>
      <c r="Y1916" s="28">
        <v>0.6</v>
      </c>
      <c r="Z1916" s="28">
        <v>58</v>
      </c>
    </row>
    <row r="1917" spans="1:26" x14ac:dyDescent="0.15">
      <c r="A1917" s="31">
        <v>37405.543467856696</v>
      </c>
      <c r="B1917" s="32">
        <v>7.4629390000000004</v>
      </c>
      <c r="C1917" s="32">
        <v>151412.45535726156</v>
      </c>
      <c r="D1917" s="32">
        <f>C1917/Table1[[#This Row],[Std. Price ($)]]</f>
        <v>20288.582736273409</v>
      </c>
      <c r="E1917" s="28">
        <v>5240</v>
      </c>
      <c r="F1917" s="28">
        <f>Table1[[#This Row],[APU
(units)]]*(1+Table1[[#This Row],[APU Trend]])^0</f>
        <v>5240</v>
      </c>
      <c r="G1917" s="28">
        <f>Table1[[#This Row],[APU
(units)]]*(1+Table1[[#This Row],[APU Trend]])^1</f>
        <v>6288</v>
      </c>
      <c r="H1917" s="28">
        <f>Table1[[#This Row],[APU
(units)]]*(1+Table1[[#This Row],[APU Trend]])^2</f>
        <v>7545.5999999999995</v>
      </c>
      <c r="I1917" s="55">
        <f>Table1[[#This Row],[APU
(units)]]*(1+Table1[[#This Row],[APU Trend]])^3</f>
        <v>9054.7199999999993</v>
      </c>
      <c r="J1917" s="55">
        <f>Table1[[#This Row],[APU
(units)]]*(1+Table1[[#This Row],[APU Trend]])^4</f>
        <v>10865.663999999999</v>
      </c>
      <c r="K1917" s="55">
        <f>Table1[[#This Row],[APU
(units)]]*(1+Table1[[#This Row],[APU Trend]])^5</f>
        <v>13038.7968</v>
      </c>
      <c r="L1917" s="55">
        <f>Table1[[#This Row],[APU
(units)]]*(1+Table1[[#This Row],[APU Trend]])^6</f>
        <v>15646.556159999998</v>
      </c>
      <c r="M1917" s="55">
        <f>Table1[[#This Row],[APU
(units)]]*(1+Table1[[#This Row],[APU Trend]])^7</f>
        <v>18775.867391999996</v>
      </c>
      <c r="N1917" s="55">
        <f>Table1[[#This Row],[APU
(units)]]*(1+Table1[[#This Row],[APU Trend]])^8</f>
        <v>22531.040870399996</v>
      </c>
      <c r="O1917" s="55">
        <f>Table1[[#This Row],[APU
(units)]]*(1+Table1[[#This Row],[APU Trend]])^9</f>
        <v>27037.249044479995</v>
      </c>
      <c r="P1917" s="55">
        <f>Table1[[#This Row],[APU
(units)]]*(1+Table1[[#This Row],[APU Trend]])^10</f>
        <v>32444.698853375994</v>
      </c>
      <c r="Q1917" s="55">
        <f>Table1[[#This Row],[APU
(units)]]*(1+Table1[[#This Row],[APU Trend]])^11</f>
        <v>38933.638624051193</v>
      </c>
      <c r="R1917" s="55">
        <f>SUM(Table1[[#This Row],[Oct]:[September]])</f>
        <v>207401.83174430719</v>
      </c>
      <c r="S1917" s="55">
        <f>Table1[[#This Row],[On-Hand Stock ($)]]*Table1[[#This Row],[APU Trend]]</f>
        <v>30282.491071452314</v>
      </c>
      <c r="T1917" s="87">
        <v>0.2</v>
      </c>
      <c r="U1917" s="87" t="b">
        <f>IF(AND(Table1[[#This Row],[INVENTROY SIZING]]&lt;0,Table1[[#This Row],[Lead Time (days)]]&lt;30),TRUE,FALSE)</f>
        <v>0</v>
      </c>
      <c r="V1917" s="28">
        <v>1</v>
      </c>
      <c r="W1917" s="28">
        <f>1.65+SQRT((30)*Table1[[#This Row],[Demand variability (COV)]])+(V1917*Table1[[#This Row],[APU
(units)]])^2</f>
        <v>27457608.107553717</v>
      </c>
      <c r="X1917" s="28">
        <f>(Table1[[#This Row],[INVENTORY IN UNITS ON HAND]]-W1917)*Table1[[#This Row],[Std. Price ($)]]</f>
        <v>-204763041.93722159</v>
      </c>
      <c r="Y1917" s="28">
        <v>1.39</v>
      </c>
      <c r="Z1917" s="28">
        <v>66</v>
      </c>
    </row>
    <row r="1918" spans="1:26" x14ac:dyDescent="0.15">
      <c r="A1918" s="31">
        <v>51157.756229457606</v>
      </c>
      <c r="B1918" s="32">
        <v>10.373506000000001</v>
      </c>
      <c r="C1918" s="32">
        <v>112237.43003908514</v>
      </c>
      <c r="D1918" s="32">
        <f>C1918/Table1[[#This Row],[Std. Price ($)]]</f>
        <v>10819.623571730246</v>
      </c>
      <c r="E1918" s="28">
        <v>4746</v>
      </c>
      <c r="F1918" s="28">
        <f>Table1[[#This Row],[APU
(units)]]*(1+Table1[[#This Row],[APU Trend]])^0</f>
        <v>4746</v>
      </c>
      <c r="G1918" s="28">
        <f>Table1[[#This Row],[APU
(units)]]*(1+Table1[[#This Row],[APU Trend]])^1</f>
        <v>5695.2</v>
      </c>
      <c r="H1918" s="28">
        <f>Table1[[#This Row],[APU
(units)]]*(1+Table1[[#This Row],[APU Trend]])^2</f>
        <v>6834.24</v>
      </c>
      <c r="I1918" s="55">
        <f>Table1[[#This Row],[APU
(units)]]*(1+Table1[[#This Row],[APU Trend]])^3</f>
        <v>8201.0879999999997</v>
      </c>
      <c r="J1918" s="55">
        <f>Table1[[#This Row],[APU
(units)]]*(1+Table1[[#This Row],[APU Trend]])^4</f>
        <v>9841.3055999999997</v>
      </c>
      <c r="K1918" s="55">
        <f>Table1[[#This Row],[APU
(units)]]*(1+Table1[[#This Row],[APU Trend]])^5</f>
        <v>11809.566719999999</v>
      </c>
      <c r="L1918" s="55">
        <f>Table1[[#This Row],[APU
(units)]]*(1+Table1[[#This Row],[APU Trend]])^6</f>
        <v>14171.480063999999</v>
      </c>
      <c r="M1918" s="55">
        <f>Table1[[#This Row],[APU
(units)]]*(1+Table1[[#This Row],[APU Trend]])^7</f>
        <v>17005.776076799997</v>
      </c>
      <c r="N1918" s="55">
        <f>Table1[[#This Row],[APU
(units)]]*(1+Table1[[#This Row],[APU Trend]])^8</f>
        <v>20406.931292159996</v>
      </c>
      <c r="O1918" s="55">
        <f>Table1[[#This Row],[APU
(units)]]*(1+Table1[[#This Row],[APU Trend]])^9</f>
        <v>24488.317550591997</v>
      </c>
      <c r="P1918" s="55">
        <f>Table1[[#This Row],[APU
(units)]]*(1+Table1[[#This Row],[APU Trend]])^10</f>
        <v>29385.981060710397</v>
      </c>
      <c r="Q1918" s="55">
        <f>Table1[[#This Row],[APU
(units)]]*(1+Table1[[#This Row],[APU Trend]])^11</f>
        <v>35263.177272852474</v>
      </c>
      <c r="R1918" s="55">
        <f>SUM(Table1[[#This Row],[Oct]:[September]])</f>
        <v>187849.06363711486</v>
      </c>
      <c r="S1918" s="55">
        <f>Table1[[#This Row],[On-Hand Stock ($)]]*Table1[[#This Row],[APU Trend]]</f>
        <v>22447.486007817031</v>
      </c>
      <c r="T1918" s="87">
        <v>0.2</v>
      </c>
      <c r="U1918" s="87" t="b">
        <f>IF(AND(Table1[[#This Row],[INVENTROY SIZING]]&lt;0,Table1[[#This Row],[Lead Time (days)]]&lt;30),TRUE,FALSE)</f>
        <v>0</v>
      </c>
      <c r="V1918" s="28">
        <v>1</v>
      </c>
      <c r="W1918" s="28">
        <f>1.65+SQRT((30)*Table1[[#This Row],[Demand variability (COV)]])+(V1918*Table1[[#This Row],[APU
(units)]])^2</f>
        <v>22524522.548979487</v>
      </c>
      <c r="X1918" s="28">
        <f>(Table1[[#This Row],[INVENTORY IN UNITS ON HAND]]-W1918)*Table1[[#This Row],[Std. Price ($)]]</f>
        <v>-233546032.37893492</v>
      </c>
      <c r="Y1918" s="28">
        <v>0.8</v>
      </c>
      <c r="Z1918" s="28">
        <v>66</v>
      </c>
    </row>
    <row r="1919" spans="1:26" x14ac:dyDescent="0.15">
      <c r="A1919" s="31">
        <v>80784.069569767467</v>
      </c>
      <c r="B1919" s="32">
        <v>7.4629390000000004</v>
      </c>
      <c r="C1919" s="32">
        <v>55592.569908646787</v>
      </c>
      <c r="D1919" s="32">
        <f>C1919/Table1[[#This Row],[Std. Price ($)]]</f>
        <v>7449.1523927298322</v>
      </c>
      <c r="E1919" s="28">
        <v>3922</v>
      </c>
      <c r="F1919" s="28">
        <f>Table1[[#This Row],[APU
(units)]]*(1+Table1[[#This Row],[APU Trend]])^0</f>
        <v>3922</v>
      </c>
      <c r="G1919" s="28">
        <f>Table1[[#This Row],[APU
(units)]]*(1+Table1[[#This Row],[APU Trend]])^1</f>
        <v>3137.6000000000004</v>
      </c>
      <c r="H1919" s="28">
        <f>Table1[[#This Row],[APU
(units)]]*(1+Table1[[#This Row],[APU Trend]])^2</f>
        <v>2510.0800000000004</v>
      </c>
      <c r="I1919" s="55">
        <f>Table1[[#This Row],[APU
(units)]]*(1+Table1[[#This Row],[APU Trend]])^3</f>
        <v>2008.0640000000005</v>
      </c>
      <c r="J1919" s="55">
        <f>Table1[[#This Row],[APU
(units)]]*(1+Table1[[#This Row],[APU Trend]])^4</f>
        <v>1606.4512000000007</v>
      </c>
      <c r="K1919" s="55">
        <f>Table1[[#This Row],[APU
(units)]]*(1+Table1[[#This Row],[APU Trend]])^5</f>
        <v>1285.1609600000008</v>
      </c>
      <c r="L1919" s="55">
        <f>Table1[[#This Row],[APU
(units)]]*(1+Table1[[#This Row],[APU Trend]])^6</f>
        <v>1028.1287680000007</v>
      </c>
      <c r="M1919" s="55">
        <f>Table1[[#This Row],[APU
(units)]]*(1+Table1[[#This Row],[APU Trend]])^7</f>
        <v>822.50301440000067</v>
      </c>
      <c r="N1919" s="55">
        <f>Table1[[#This Row],[APU
(units)]]*(1+Table1[[#This Row],[APU Trend]])^8</f>
        <v>658.00241152000058</v>
      </c>
      <c r="O1919" s="55">
        <f>Table1[[#This Row],[APU
(units)]]*(1+Table1[[#This Row],[APU Trend]])^9</f>
        <v>526.40192921600044</v>
      </c>
      <c r="P1919" s="55">
        <f>Table1[[#This Row],[APU
(units)]]*(1+Table1[[#This Row],[APU Trend]])^10</f>
        <v>421.12154337280043</v>
      </c>
      <c r="Q1919" s="55">
        <f>Table1[[#This Row],[APU
(units)]]*(1+Table1[[#This Row],[APU Trend]])^11</f>
        <v>336.89723469824037</v>
      </c>
      <c r="R1919" s="55">
        <f>SUM(Table1[[#This Row],[Oct]:[September]])</f>
        <v>18262.411061207047</v>
      </c>
      <c r="S1919" s="55">
        <f>Table1[[#This Row],[On-Hand Stock ($)]]*Table1[[#This Row],[APU Trend]]</f>
        <v>-11118.513981729358</v>
      </c>
      <c r="T1919" s="87">
        <v>-0.2</v>
      </c>
      <c r="U1919" s="87" t="b">
        <f>IF(AND(Table1[[#This Row],[INVENTROY SIZING]]&lt;0,Table1[[#This Row],[Lead Time (days)]]&lt;30),TRUE,FALSE)</f>
        <v>0</v>
      </c>
      <c r="V1919" s="28">
        <v>1</v>
      </c>
      <c r="W1919" s="28">
        <f>1.65+SQRT((30)*Table1[[#This Row],[Demand variability (COV)]])+(V1919*Table1[[#This Row],[APU
(units)]])^2</f>
        <v>15382089.927849928</v>
      </c>
      <c r="X1919" s="28">
        <f>(Table1[[#This Row],[INVENTORY IN UNITS ON HAND]]-W1919)*Table1[[#This Row],[Std. Price ($)]]</f>
        <v>-114740006.25414976</v>
      </c>
      <c r="Y1919" s="28">
        <v>0.61</v>
      </c>
      <c r="Z1919" s="28">
        <v>66</v>
      </c>
    </row>
    <row r="1920" spans="1:26" x14ac:dyDescent="0.15">
      <c r="A1920" s="31">
        <v>76235.869535755279</v>
      </c>
      <c r="B1920" s="32">
        <v>122.10445500000002</v>
      </c>
      <c r="C1920" s="32">
        <v>575271.58525919681</v>
      </c>
      <c r="D1920" s="32">
        <f>C1920/Table1[[#This Row],[Std. Price ($)]]</f>
        <v>4711.307095709135</v>
      </c>
      <c r="E1920" s="28">
        <v>3574</v>
      </c>
      <c r="F1920" s="28">
        <f>Table1[[#This Row],[APU
(units)]]*(1+Table1[[#This Row],[APU Trend]])^0</f>
        <v>3574</v>
      </c>
      <c r="G1920" s="28">
        <f>Table1[[#This Row],[APU
(units)]]*(1+Table1[[#This Row],[APU Trend]])^1</f>
        <v>4288.8</v>
      </c>
      <c r="H1920" s="28">
        <f>Table1[[#This Row],[APU
(units)]]*(1+Table1[[#This Row],[APU Trend]])^2</f>
        <v>5146.5599999999995</v>
      </c>
      <c r="I1920" s="55">
        <f>Table1[[#This Row],[APU
(units)]]*(1+Table1[[#This Row],[APU Trend]])^3</f>
        <v>6175.8720000000003</v>
      </c>
      <c r="J1920" s="55">
        <f>Table1[[#This Row],[APU
(units)]]*(1+Table1[[#This Row],[APU Trend]])^4</f>
        <v>7411.0463999999993</v>
      </c>
      <c r="K1920" s="55">
        <f>Table1[[#This Row],[APU
(units)]]*(1+Table1[[#This Row],[APU Trend]])^5</f>
        <v>8893.2556800000002</v>
      </c>
      <c r="L1920" s="55">
        <f>Table1[[#This Row],[APU
(units)]]*(1+Table1[[#This Row],[APU Trend]])^6</f>
        <v>10671.906815999999</v>
      </c>
      <c r="M1920" s="55">
        <f>Table1[[#This Row],[APU
(units)]]*(1+Table1[[#This Row],[APU Trend]])^7</f>
        <v>12806.288179199999</v>
      </c>
      <c r="N1920" s="55">
        <f>Table1[[#This Row],[APU
(units)]]*(1+Table1[[#This Row],[APU Trend]])^8</f>
        <v>15367.545815039997</v>
      </c>
      <c r="O1920" s="55">
        <f>Table1[[#This Row],[APU
(units)]]*(1+Table1[[#This Row],[APU Trend]])^9</f>
        <v>18441.054978048</v>
      </c>
      <c r="P1920" s="55">
        <f>Table1[[#This Row],[APU
(units)]]*(1+Table1[[#This Row],[APU Trend]])^10</f>
        <v>22129.265973657595</v>
      </c>
      <c r="Q1920" s="55">
        <f>Table1[[#This Row],[APU
(units)]]*(1+Table1[[#This Row],[APU Trend]])^11</f>
        <v>26555.119168389116</v>
      </c>
      <c r="R1920" s="55">
        <f>SUM(Table1[[#This Row],[Oct]:[September]])</f>
        <v>141460.71501033471</v>
      </c>
      <c r="S1920" s="55">
        <f>Table1[[#This Row],[On-Hand Stock ($)]]*Table1[[#This Row],[APU Trend]]</f>
        <v>115054.31705183937</v>
      </c>
      <c r="T1920" s="87">
        <v>0.2</v>
      </c>
      <c r="U1920" s="87" t="b">
        <f>IF(AND(Table1[[#This Row],[INVENTROY SIZING]]&lt;0,Table1[[#This Row],[Lead Time (days)]]&lt;30),TRUE,FALSE)</f>
        <v>0</v>
      </c>
      <c r="V1920" s="28">
        <v>0.82</v>
      </c>
      <c r="W1920" s="28">
        <f>1.65+SQRT((30)*Table1[[#This Row],[Demand variability (COV)]])+(V1920*Table1[[#This Row],[APU
(units)]])^2</f>
        <v>8588890.7071331907</v>
      </c>
      <c r="X1920" s="28">
        <f>(Table1[[#This Row],[INVENTORY IN UNITS ON HAND]]-W1920)*Table1[[#This Row],[Std. Price ($)]]</f>
        <v>-1048166547.263804</v>
      </c>
      <c r="Y1920" s="28">
        <v>0.48</v>
      </c>
      <c r="Z1920" s="28">
        <v>66</v>
      </c>
    </row>
    <row r="1921" spans="1:26" x14ac:dyDescent="0.15">
      <c r="A1921" s="31">
        <v>55531.14298324148</v>
      </c>
      <c r="B1921" s="32">
        <v>12.626658000000001</v>
      </c>
      <c r="C1921" s="32">
        <v>37030.658395237893</v>
      </c>
      <c r="D1921" s="32">
        <f>C1921/Table1[[#This Row],[Std. Price ($)]]</f>
        <v>2932.7363103711127</v>
      </c>
      <c r="E1921" s="28">
        <v>2224</v>
      </c>
      <c r="F1921" s="28">
        <f>Table1[[#This Row],[APU
(units)]]*(1+Table1[[#This Row],[APU Trend]])^0</f>
        <v>2224</v>
      </c>
      <c r="G1921" s="28">
        <f>Table1[[#This Row],[APU
(units)]]*(1+Table1[[#This Row],[APU Trend]])^1</f>
        <v>3113.6</v>
      </c>
      <c r="H1921" s="28">
        <f>Table1[[#This Row],[APU
(units)]]*(1+Table1[[#This Row],[APU Trend]])^2</f>
        <v>4359.0399999999991</v>
      </c>
      <c r="I1921" s="55">
        <f>Table1[[#This Row],[APU
(units)]]*(1+Table1[[#This Row],[APU Trend]])^3</f>
        <v>6102.6559999999981</v>
      </c>
      <c r="J1921" s="55">
        <f>Table1[[#This Row],[APU
(units)]]*(1+Table1[[#This Row],[APU Trend]])^4</f>
        <v>8543.7183999999979</v>
      </c>
      <c r="K1921" s="55">
        <f>Table1[[#This Row],[APU
(units)]]*(1+Table1[[#This Row],[APU Trend]])^5</f>
        <v>11961.205759999995</v>
      </c>
      <c r="L1921" s="55">
        <f>Table1[[#This Row],[APU
(units)]]*(1+Table1[[#This Row],[APU Trend]])^6</f>
        <v>16745.688063999991</v>
      </c>
      <c r="M1921" s="55">
        <f>Table1[[#This Row],[APU
(units)]]*(1+Table1[[#This Row],[APU Trend]])^7</f>
        <v>23443.963289599986</v>
      </c>
      <c r="N1921" s="55">
        <f>Table1[[#This Row],[APU
(units)]]*(1+Table1[[#This Row],[APU Trend]])^8</f>
        <v>32821.548605439981</v>
      </c>
      <c r="O1921" s="55">
        <f>Table1[[#This Row],[APU
(units)]]*(1+Table1[[#This Row],[APU Trend]])^9</f>
        <v>45950.168047615967</v>
      </c>
      <c r="P1921" s="55">
        <f>Table1[[#This Row],[APU
(units)]]*(1+Table1[[#This Row],[APU Trend]])^10</f>
        <v>64330.235266662356</v>
      </c>
      <c r="Q1921" s="55">
        <f>Table1[[#This Row],[APU
(units)]]*(1+Table1[[#This Row],[APU Trend]])^11</f>
        <v>90062.329373327288</v>
      </c>
      <c r="R1921" s="55">
        <f>SUM(Table1[[#This Row],[Oct]:[September]])</f>
        <v>309658.15280664555</v>
      </c>
      <c r="S1921" s="55">
        <f>Table1[[#This Row],[On-Hand Stock ($)]]*Table1[[#This Row],[APU Trend]]</f>
        <v>14812.263358095159</v>
      </c>
      <c r="T1921" s="87">
        <v>0.4</v>
      </c>
      <c r="U1921" s="87" t="b">
        <f>IF(AND(Table1[[#This Row],[INVENTROY SIZING]]&lt;0,Table1[[#This Row],[Lead Time (days)]]&lt;30),TRUE,FALSE)</f>
        <v>0</v>
      </c>
      <c r="V1921" s="28">
        <v>1</v>
      </c>
      <c r="W1921" s="28">
        <f>1.65+SQRT((30)*Table1[[#This Row],[Demand variability (COV)]])+(V1921*Table1[[#This Row],[APU
(units)]])^2</f>
        <v>4946181.5615214435</v>
      </c>
      <c r="X1921" s="28">
        <f>(Table1[[#This Row],[INVENTORY IN UNITS ON HAND]]-W1921)*Table1[[#This Row],[Std. Price ($)]]</f>
        <v>-62416712.324841991</v>
      </c>
      <c r="Y1921" s="28">
        <v>0.51</v>
      </c>
      <c r="Z1921" s="28">
        <v>58</v>
      </c>
    </row>
    <row r="1922" spans="1:26" x14ac:dyDescent="0.15">
      <c r="A1922" s="31">
        <v>70588.498509166588</v>
      </c>
      <c r="B1922" s="32">
        <v>8.2307170000000003</v>
      </c>
      <c r="C1922" s="32">
        <v>8414.6781747068344</v>
      </c>
      <c r="D1922" s="32">
        <f>C1922/Table1[[#This Row],[Std. Price ($)]]</f>
        <v>1022.3505649273125</v>
      </c>
      <c r="E1922" s="28">
        <v>2936</v>
      </c>
      <c r="F1922" s="28">
        <f>Table1[[#This Row],[APU
(units)]]*(1+Table1[[#This Row],[APU Trend]])^0</f>
        <v>2936</v>
      </c>
      <c r="G1922" s="28">
        <f>Table1[[#This Row],[APU
(units)]]*(1+Table1[[#This Row],[APU Trend]])^1</f>
        <v>1761.6</v>
      </c>
      <c r="H1922" s="28">
        <f>Table1[[#This Row],[APU
(units)]]*(1+Table1[[#This Row],[APU Trend]])^2</f>
        <v>1056.96</v>
      </c>
      <c r="I1922" s="55">
        <f>Table1[[#This Row],[APU
(units)]]*(1+Table1[[#This Row],[APU Trend]])^3</f>
        <v>634.17600000000004</v>
      </c>
      <c r="J1922" s="55">
        <f>Table1[[#This Row],[APU
(units)]]*(1+Table1[[#This Row],[APU Trend]])^4</f>
        <v>380.50559999999996</v>
      </c>
      <c r="K1922" s="55">
        <f>Table1[[#This Row],[APU
(units)]]*(1+Table1[[#This Row],[APU Trend]])^5</f>
        <v>228.30336</v>
      </c>
      <c r="L1922" s="55">
        <f>Table1[[#This Row],[APU
(units)]]*(1+Table1[[#This Row],[APU Trend]])^6</f>
        <v>136.98201599999999</v>
      </c>
      <c r="M1922" s="55">
        <f>Table1[[#This Row],[APU
(units)]]*(1+Table1[[#This Row],[APU Trend]])^7</f>
        <v>82.189209599999998</v>
      </c>
      <c r="N1922" s="55">
        <f>Table1[[#This Row],[APU
(units)]]*(1+Table1[[#This Row],[APU Trend]])^8</f>
        <v>49.31352575999999</v>
      </c>
      <c r="O1922" s="55">
        <f>Table1[[#This Row],[APU
(units)]]*(1+Table1[[#This Row],[APU Trend]])^9</f>
        <v>29.588115455999997</v>
      </c>
      <c r="P1922" s="55">
        <f>Table1[[#This Row],[APU
(units)]]*(1+Table1[[#This Row],[APU Trend]])^10</f>
        <v>17.752869273599998</v>
      </c>
      <c r="Q1922" s="55">
        <f>Table1[[#This Row],[APU
(units)]]*(1+Table1[[#This Row],[APU Trend]])^11</f>
        <v>10.651721564159999</v>
      </c>
      <c r="R1922" s="55">
        <f>SUM(Table1[[#This Row],[Oct]:[September]])</f>
        <v>7324.0224176537604</v>
      </c>
      <c r="S1922" s="55">
        <f>Table1[[#This Row],[On-Hand Stock ($)]]*Table1[[#This Row],[APU Trend]]</f>
        <v>-3365.8712698827339</v>
      </c>
      <c r="T1922" s="87">
        <v>-0.4</v>
      </c>
      <c r="U1922" s="87" t="b">
        <f>IF(AND(Table1[[#This Row],[INVENTROY SIZING]]&lt;0,Table1[[#This Row],[Lead Time (days)]]&lt;30),TRUE,FALSE)</f>
        <v>1</v>
      </c>
      <c r="V1922" s="28">
        <v>0.85</v>
      </c>
      <c r="W1922" s="28">
        <f>1.65+SQRT((30)*Table1[[#This Row],[Demand variability (COV)]])+(V1922*Table1[[#This Row],[APU
(units)]])^2</f>
        <v>6228023.9595762398</v>
      </c>
      <c r="X1922" s="28">
        <f>(Table1[[#This Row],[INVENTORY IN UNITS ON HAND]]-W1922)*Table1[[#This Row],[Std. Price ($)]]</f>
        <v>-51252688.002316765</v>
      </c>
      <c r="Y1922" s="28">
        <v>0.28999999999999998</v>
      </c>
      <c r="Z1922" s="28">
        <v>20</v>
      </c>
    </row>
    <row r="1923" spans="1:26" x14ac:dyDescent="0.15">
      <c r="A1923" s="31">
        <v>97735.927446637288</v>
      </c>
      <c r="B1923" s="32">
        <v>10.149964000000001</v>
      </c>
      <c r="C1923" s="32">
        <v>262331.48129789514</v>
      </c>
      <c r="D1923" s="32">
        <f>C1923/Table1[[#This Row],[Std. Price ($)]]</f>
        <v>25845.557806697158</v>
      </c>
      <c r="E1923" s="28">
        <v>4658</v>
      </c>
      <c r="F1923" s="28">
        <f>Table1[[#This Row],[APU
(units)]]*(1+Table1[[#This Row],[APU Trend]])^0</f>
        <v>4658</v>
      </c>
      <c r="G1923" s="28">
        <f>Table1[[#This Row],[APU
(units)]]*(1+Table1[[#This Row],[APU Trend]])^1</f>
        <v>7452.8</v>
      </c>
      <c r="H1923" s="28">
        <f>Table1[[#This Row],[APU
(units)]]*(1+Table1[[#This Row],[APU Trend]])^2</f>
        <v>11924.480000000003</v>
      </c>
      <c r="I1923" s="55">
        <f>Table1[[#This Row],[APU
(units)]]*(1+Table1[[#This Row],[APU Trend]])^3</f>
        <v>19079.168000000005</v>
      </c>
      <c r="J1923" s="55">
        <f>Table1[[#This Row],[APU
(units)]]*(1+Table1[[#This Row],[APU Trend]])^4</f>
        <v>30526.668800000014</v>
      </c>
      <c r="K1923" s="55">
        <f>Table1[[#This Row],[APU
(units)]]*(1+Table1[[#This Row],[APU Trend]])^5</f>
        <v>48842.670080000025</v>
      </c>
      <c r="L1923" s="55">
        <f>Table1[[#This Row],[APU
(units)]]*(1+Table1[[#This Row],[APU Trend]])^6</f>
        <v>78148.272128000041</v>
      </c>
      <c r="M1923" s="55">
        <f>Table1[[#This Row],[APU
(units)]]*(1+Table1[[#This Row],[APU Trend]])^7</f>
        <v>125037.2354048001</v>
      </c>
      <c r="N1923" s="55">
        <f>Table1[[#This Row],[APU
(units)]]*(1+Table1[[#This Row],[APU Trend]])^8</f>
        <v>200059.57664768017</v>
      </c>
      <c r="O1923" s="55">
        <f>Table1[[#This Row],[APU
(units)]]*(1+Table1[[#This Row],[APU Trend]])^9</f>
        <v>320095.3226362883</v>
      </c>
      <c r="P1923" s="55">
        <f>Table1[[#This Row],[APU
(units)]]*(1+Table1[[#This Row],[APU Trend]])^10</f>
        <v>512152.51621806133</v>
      </c>
      <c r="Q1923" s="55">
        <f>Table1[[#This Row],[APU
(units)]]*(1+Table1[[#This Row],[APU Trend]])^11</f>
        <v>819444.02594889817</v>
      </c>
      <c r="R1923" s="55">
        <f>SUM(Table1[[#This Row],[Oct]:[September]])</f>
        <v>2177420.7358637284</v>
      </c>
      <c r="S1923" s="55">
        <f>Table1[[#This Row],[On-Hand Stock ($)]]*Table1[[#This Row],[APU Trend]]</f>
        <v>157398.88877873708</v>
      </c>
      <c r="T1923" s="87">
        <v>0.6</v>
      </c>
      <c r="U1923" s="87" t="b">
        <f>IF(AND(Table1[[#This Row],[INVENTROY SIZING]]&lt;0,Table1[[#This Row],[Lead Time (days)]]&lt;30),TRUE,FALSE)</f>
        <v>0</v>
      </c>
      <c r="V1923" s="28">
        <v>0.85</v>
      </c>
      <c r="W1923" s="28">
        <f>1.65+SQRT((30)*Table1[[#This Row],[Demand variability (COV)]])+(V1923*Table1[[#This Row],[APU
(units)]])^2</f>
        <v>15676062.656635914</v>
      </c>
      <c r="X1923" s="28">
        <f>(Table1[[#This Row],[INVENTORY IN UNITS ON HAND]]-W1923)*Table1[[#This Row],[Std. Price ($)]]</f>
        <v>-158849140.14530101</v>
      </c>
      <c r="Y1923" s="28">
        <v>0.68</v>
      </c>
      <c r="Z1923" s="28">
        <v>181</v>
      </c>
    </row>
    <row r="1924" spans="1:26" x14ac:dyDescent="0.15">
      <c r="A1924" s="31">
        <v>92696.227672244626</v>
      </c>
      <c r="B1924" s="32">
        <v>11.141856000000001</v>
      </c>
      <c r="C1924" s="32">
        <v>13972.580809921565</v>
      </c>
      <c r="D1924" s="32">
        <f>C1924/Table1[[#This Row],[Std. Price ($)]]</f>
        <v>1254.0622325330326</v>
      </c>
      <c r="E1924" s="28">
        <v>3662</v>
      </c>
      <c r="F1924" s="28">
        <f>Table1[[#This Row],[APU
(units)]]*(1+Table1[[#This Row],[APU Trend]])^0</f>
        <v>3662</v>
      </c>
      <c r="G1924" s="28">
        <f>Table1[[#This Row],[APU
(units)]]*(1+Table1[[#This Row],[APU Trend]])^1</f>
        <v>3295.8</v>
      </c>
      <c r="H1924" s="28">
        <f>Table1[[#This Row],[APU
(units)]]*(1+Table1[[#This Row],[APU Trend]])^2</f>
        <v>2966.2200000000003</v>
      </c>
      <c r="I1924" s="55">
        <f>Table1[[#This Row],[APU
(units)]]*(1+Table1[[#This Row],[APU Trend]])^3</f>
        <v>2669.5980000000004</v>
      </c>
      <c r="J1924" s="55">
        <f>Table1[[#This Row],[APU
(units)]]*(1+Table1[[#This Row],[APU Trend]])^4</f>
        <v>2402.6382000000003</v>
      </c>
      <c r="K1924" s="55">
        <f>Table1[[#This Row],[APU
(units)]]*(1+Table1[[#This Row],[APU Trend]])^5</f>
        <v>2162.3743800000007</v>
      </c>
      <c r="L1924" s="55">
        <f>Table1[[#This Row],[APU
(units)]]*(1+Table1[[#This Row],[APU Trend]])^6</f>
        <v>1946.1369420000005</v>
      </c>
      <c r="M1924" s="55">
        <f>Table1[[#This Row],[APU
(units)]]*(1+Table1[[#This Row],[APU Trend]])^7</f>
        <v>1751.5232478000005</v>
      </c>
      <c r="N1924" s="55">
        <f>Table1[[#This Row],[APU
(units)]]*(1+Table1[[#This Row],[APU Trend]])^8</f>
        <v>1576.3709230200006</v>
      </c>
      <c r="O1924" s="55">
        <f>Table1[[#This Row],[APU
(units)]]*(1+Table1[[#This Row],[APU Trend]])^9</f>
        <v>1418.7338307180005</v>
      </c>
      <c r="P1924" s="55">
        <f>Table1[[#This Row],[APU
(units)]]*(1+Table1[[#This Row],[APU Trend]])^10</f>
        <v>1276.8604476462006</v>
      </c>
      <c r="Q1924" s="55">
        <f>Table1[[#This Row],[APU
(units)]]*(1+Table1[[#This Row],[APU Trend]])^11</f>
        <v>1149.1744028815806</v>
      </c>
      <c r="R1924" s="55">
        <f>SUM(Table1[[#This Row],[Oct]:[September]])</f>
        <v>26277.430374065785</v>
      </c>
      <c r="S1924" s="55">
        <f>Table1[[#This Row],[On-Hand Stock ($)]]*Table1[[#This Row],[APU Trend]]</f>
        <v>-1397.2580809921565</v>
      </c>
      <c r="T1924" s="87">
        <v>-0.1</v>
      </c>
      <c r="U1924" s="87" t="b">
        <f>IF(AND(Table1[[#This Row],[INVENTROY SIZING]]&lt;0,Table1[[#This Row],[Lead Time (days)]]&lt;30),TRUE,FALSE)</f>
        <v>1</v>
      </c>
      <c r="V1924" s="28">
        <v>0.83</v>
      </c>
      <c r="W1924" s="28">
        <f>1.65+SQRT((30)*Table1[[#This Row],[Demand variability (COV)]])+(V1924*Table1[[#This Row],[APU
(units)]])^2</f>
        <v>9238321.4248815738</v>
      </c>
      <c r="X1924" s="28">
        <f>(Table1[[#This Row],[INVENTORY IN UNITS ON HAND]]-W1924)*Table1[[#This Row],[Std. Price ($)]]</f>
        <v>-102918074.41693538</v>
      </c>
      <c r="Y1924" s="28">
        <v>0.24</v>
      </c>
      <c r="Z1924" s="28">
        <v>23</v>
      </c>
    </row>
    <row r="1925" spans="1:26" x14ac:dyDescent="0.15">
      <c r="A1925" s="31">
        <v>98395.418058658252</v>
      </c>
      <c r="B1925" s="32">
        <v>80.542110000000008</v>
      </c>
      <c r="C1925" s="32">
        <v>114227.80015709583</v>
      </c>
      <c r="D1925" s="32">
        <f>C1925/Table1[[#This Row],[Std. Price ($)]]</f>
        <v>1418.2369962383134</v>
      </c>
      <c r="E1925" s="28">
        <v>3534</v>
      </c>
      <c r="F1925" s="28">
        <f>Table1[[#This Row],[APU
(units)]]*(1+Table1[[#This Row],[APU Trend]])^0</f>
        <v>3534</v>
      </c>
      <c r="G1925" s="28">
        <f>Table1[[#This Row],[APU
(units)]]*(1+Table1[[#This Row],[APU Trend]])^1</f>
        <v>4240.8</v>
      </c>
      <c r="H1925" s="28">
        <f>Table1[[#This Row],[APU
(units)]]*(1+Table1[[#This Row],[APU Trend]])^2</f>
        <v>5088.96</v>
      </c>
      <c r="I1925" s="55">
        <f>Table1[[#This Row],[APU
(units)]]*(1+Table1[[#This Row],[APU Trend]])^3</f>
        <v>6106.7519999999995</v>
      </c>
      <c r="J1925" s="55">
        <f>Table1[[#This Row],[APU
(units)]]*(1+Table1[[#This Row],[APU Trend]])^4</f>
        <v>7328.1023999999998</v>
      </c>
      <c r="K1925" s="55">
        <f>Table1[[#This Row],[APU
(units)]]*(1+Table1[[#This Row],[APU Trend]])^5</f>
        <v>8793.7228799999993</v>
      </c>
      <c r="L1925" s="55">
        <f>Table1[[#This Row],[APU
(units)]]*(1+Table1[[#This Row],[APU Trend]])^6</f>
        <v>10552.467455999998</v>
      </c>
      <c r="M1925" s="55">
        <f>Table1[[#This Row],[APU
(units)]]*(1+Table1[[#This Row],[APU Trend]])^7</f>
        <v>12662.960947199999</v>
      </c>
      <c r="N1925" s="55">
        <f>Table1[[#This Row],[APU
(units)]]*(1+Table1[[#This Row],[APU Trend]])^8</f>
        <v>15195.553136639997</v>
      </c>
      <c r="O1925" s="55">
        <f>Table1[[#This Row],[APU
(units)]]*(1+Table1[[#This Row],[APU Trend]])^9</f>
        <v>18234.663763967998</v>
      </c>
      <c r="P1925" s="55">
        <f>Table1[[#This Row],[APU
(units)]]*(1+Table1[[#This Row],[APU Trend]])^10</f>
        <v>21881.596516761598</v>
      </c>
      <c r="Q1925" s="55">
        <f>Table1[[#This Row],[APU
(units)]]*(1+Table1[[#This Row],[APU Trend]])^11</f>
        <v>26257.915820113914</v>
      </c>
      <c r="R1925" s="55">
        <f>SUM(Table1[[#This Row],[Oct]:[September]])</f>
        <v>139877.4949206835</v>
      </c>
      <c r="S1925" s="55">
        <f>Table1[[#This Row],[On-Hand Stock ($)]]*Table1[[#This Row],[APU Trend]]</f>
        <v>22845.560031419169</v>
      </c>
      <c r="T1925" s="87">
        <v>0.2</v>
      </c>
      <c r="U1925" s="87" t="b">
        <f>IF(AND(Table1[[#This Row],[INVENTROY SIZING]]&lt;0,Table1[[#This Row],[Lead Time (days)]]&lt;30),TRUE,FALSE)</f>
        <v>0</v>
      </c>
      <c r="V1925" s="28">
        <v>1</v>
      </c>
      <c r="W1925" s="28">
        <f>1.65+SQRT((30)*Table1[[#This Row],[Demand variability (COV)]])+(V1925*Table1[[#This Row],[APU
(units)]])^2</f>
        <v>12489160.496049894</v>
      </c>
      <c r="X1925" s="28">
        <f>(Table1[[#This Row],[INVENTORY IN UNITS ON HAND]]-W1925)*Table1[[#This Row],[Std. Price ($)]]</f>
        <v>-1005789110.680348</v>
      </c>
      <c r="Y1925" s="28">
        <v>0.27</v>
      </c>
      <c r="Z1925" s="28">
        <v>37</v>
      </c>
    </row>
    <row r="1926" spans="1:26" x14ac:dyDescent="0.15">
      <c r="A1926" s="31">
        <v>64371.933690828009</v>
      </c>
      <c r="B1926" s="32">
        <v>5.8222890000000005</v>
      </c>
      <c r="C1926" s="32">
        <v>26702.431373793024</v>
      </c>
      <c r="D1926" s="32">
        <f>C1926/Table1[[#This Row],[Std. Price ($)]]</f>
        <v>4586.2428632094734</v>
      </c>
      <c r="E1926" s="28">
        <v>4108</v>
      </c>
      <c r="F1926" s="28">
        <f>Table1[[#This Row],[APU
(units)]]*(1+Table1[[#This Row],[APU Trend]])^0</f>
        <v>4108</v>
      </c>
      <c r="G1926" s="28">
        <f>Table1[[#This Row],[APU
(units)]]*(1+Table1[[#This Row],[APU Trend]])^1</f>
        <v>2464.7999999999997</v>
      </c>
      <c r="H1926" s="28">
        <f>Table1[[#This Row],[APU
(units)]]*(1+Table1[[#This Row],[APU Trend]])^2</f>
        <v>1478.8799999999999</v>
      </c>
      <c r="I1926" s="55">
        <f>Table1[[#This Row],[APU
(units)]]*(1+Table1[[#This Row],[APU Trend]])^3</f>
        <v>887.32799999999997</v>
      </c>
      <c r="J1926" s="55">
        <f>Table1[[#This Row],[APU
(units)]]*(1+Table1[[#This Row],[APU Trend]])^4</f>
        <v>532.39679999999998</v>
      </c>
      <c r="K1926" s="55">
        <f>Table1[[#This Row],[APU
(units)]]*(1+Table1[[#This Row],[APU Trend]])^5</f>
        <v>319.43807999999996</v>
      </c>
      <c r="L1926" s="55">
        <f>Table1[[#This Row],[APU
(units)]]*(1+Table1[[#This Row],[APU Trend]])^6</f>
        <v>191.662848</v>
      </c>
      <c r="M1926" s="55">
        <f>Table1[[#This Row],[APU
(units)]]*(1+Table1[[#This Row],[APU Trend]])^7</f>
        <v>114.99770879999998</v>
      </c>
      <c r="N1926" s="55">
        <f>Table1[[#This Row],[APU
(units)]]*(1+Table1[[#This Row],[APU Trend]])^8</f>
        <v>68.998625279999985</v>
      </c>
      <c r="O1926" s="55">
        <f>Table1[[#This Row],[APU
(units)]]*(1+Table1[[#This Row],[APU Trend]])^9</f>
        <v>41.399175167999992</v>
      </c>
      <c r="P1926" s="55">
        <f>Table1[[#This Row],[APU
(units)]]*(1+Table1[[#This Row],[APU Trend]])^10</f>
        <v>24.839505100799997</v>
      </c>
      <c r="Q1926" s="55">
        <f>Table1[[#This Row],[APU
(units)]]*(1+Table1[[#This Row],[APU Trend]])^11</f>
        <v>14.903703060479998</v>
      </c>
      <c r="R1926" s="55">
        <f>SUM(Table1[[#This Row],[Oct]:[September]])</f>
        <v>10247.64444540928</v>
      </c>
      <c r="S1926" s="55">
        <f>Table1[[#This Row],[On-Hand Stock ($)]]*Table1[[#This Row],[APU Trend]]</f>
        <v>-10680.97254951721</v>
      </c>
      <c r="T1926" s="87">
        <v>-0.4</v>
      </c>
      <c r="U1926" s="87" t="b">
        <f>IF(AND(Table1[[#This Row],[INVENTROY SIZING]]&lt;0,Table1[[#This Row],[Lead Time (days)]]&lt;30),TRUE,FALSE)</f>
        <v>0</v>
      </c>
      <c r="V1926" s="28">
        <v>0.7</v>
      </c>
      <c r="W1926" s="28">
        <f>1.65+SQRT((30)*Table1[[#This Row],[Demand variability (COV)]])+(V1926*Table1[[#This Row],[APU
(units)]])^2</f>
        <v>8269079.7486127866</v>
      </c>
      <c r="X1926" s="28">
        <f>(Table1[[#This Row],[INVENTORY IN UNITS ON HAND]]-W1926)*Table1[[#This Row],[Std. Price ($)]]</f>
        <v>-48118269.629097201</v>
      </c>
      <c r="Y1926" s="28">
        <v>0.25</v>
      </c>
      <c r="Z1926" s="28">
        <v>51</v>
      </c>
    </row>
    <row r="1927" spans="1:26" x14ac:dyDescent="0.15">
      <c r="A1927" s="31">
        <v>57821.703641804786</v>
      </c>
      <c r="B1927" s="32">
        <v>17.490264</v>
      </c>
      <c r="C1927" s="32">
        <v>133868.6697796589</v>
      </c>
      <c r="D1927" s="32">
        <f>C1927/Table1[[#This Row],[Std. Price ($)]]</f>
        <v>7653.8964637502841</v>
      </c>
      <c r="E1927" s="28">
        <v>5426</v>
      </c>
      <c r="F1927" s="28">
        <f>Table1[[#This Row],[APU
(units)]]*(1+Table1[[#This Row],[APU Trend]])^0</f>
        <v>5426</v>
      </c>
      <c r="G1927" s="28">
        <f>Table1[[#This Row],[APU
(units)]]*(1+Table1[[#This Row],[APU Trend]])^1</f>
        <v>9766.8000000000011</v>
      </c>
      <c r="H1927" s="28">
        <f>Table1[[#This Row],[APU
(units)]]*(1+Table1[[#This Row],[APU Trend]])^2</f>
        <v>17580.240000000002</v>
      </c>
      <c r="I1927" s="55">
        <f>Table1[[#This Row],[APU
(units)]]*(1+Table1[[#This Row],[APU Trend]])^3</f>
        <v>31644.432000000004</v>
      </c>
      <c r="J1927" s="55">
        <f>Table1[[#This Row],[APU
(units)]]*(1+Table1[[#This Row],[APU Trend]])^4</f>
        <v>56959.977600000013</v>
      </c>
      <c r="K1927" s="55">
        <f>Table1[[#This Row],[APU
(units)]]*(1+Table1[[#This Row],[APU Trend]])^5</f>
        <v>102527.95968000003</v>
      </c>
      <c r="L1927" s="55">
        <f>Table1[[#This Row],[APU
(units)]]*(1+Table1[[#This Row],[APU Trend]])^6</f>
        <v>184550.32742400005</v>
      </c>
      <c r="M1927" s="55">
        <f>Table1[[#This Row],[APU
(units)]]*(1+Table1[[#This Row],[APU Trend]])^7</f>
        <v>332190.58936320007</v>
      </c>
      <c r="N1927" s="55">
        <f>Table1[[#This Row],[APU
(units)]]*(1+Table1[[#This Row],[APU Trend]])^8</f>
        <v>597943.06085376022</v>
      </c>
      <c r="O1927" s="55">
        <f>Table1[[#This Row],[APU
(units)]]*(1+Table1[[#This Row],[APU Trend]])^9</f>
        <v>1076297.5095367683</v>
      </c>
      <c r="P1927" s="55">
        <f>Table1[[#This Row],[APU
(units)]]*(1+Table1[[#This Row],[APU Trend]])^10</f>
        <v>1937335.5171661833</v>
      </c>
      <c r="Q1927" s="55">
        <f>Table1[[#This Row],[APU
(units)]]*(1+Table1[[#This Row],[APU Trend]])^11</f>
        <v>3487203.9308991302</v>
      </c>
      <c r="R1927" s="55">
        <f>SUM(Table1[[#This Row],[Oct]:[September]])</f>
        <v>7839426.3445230424</v>
      </c>
      <c r="S1927" s="55">
        <f>Table1[[#This Row],[On-Hand Stock ($)]]*Table1[[#This Row],[APU Trend]]</f>
        <v>107094.93582372712</v>
      </c>
      <c r="T1927" s="87">
        <v>0.8</v>
      </c>
      <c r="U1927" s="87" t="b">
        <f>IF(AND(Table1[[#This Row],[INVENTROY SIZING]]&lt;0,Table1[[#This Row],[Lead Time (days)]]&lt;30),TRUE,FALSE)</f>
        <v>0</v>
      </c>
      <c r="V1927" s="28">
        <v>0.7</v>
      </c>
      <c r="W1927" s="28">
        <f>1.65+SQRT((30)*Table1[[#This Row],[Demand variability (COV)]])+(V1927*Table1[[#This Row],[APU
(units)]])^2</f>
        <v>14426328.724057902</v>
      </c>
      <c r="X1927" s="28">
        <f>(Table1[[#This Row],[INVENTORY IN UNITS ON HAND]]-W1927)*Table1[[#This Row],[Std. Price ($)]]</f>
        <v>-252186429.2647762</v>
      </c>
      <c r="Y1927" s="28">
        <v>0.49</v>
      </c>
      <c r="Z1927" s="28">
        <v>58</v>
      </c>
    </row>
    <row r="1928" spans="1:26" x14ac:dyDescent="0.15">
      <c r="A1928" s="31">
        <v>66249.989027692864</v>
      </c>
      <c r="B1928" s="32">
        <v>18.390493000000003</v>
      </c>
      <c r="C1928" s="32">
        <v>345098.96309433004</v>
      </c>
      <c r="D1928" s="32">
        <f>C1928/Table1[[#This Row],[Std. Price ($)]]</f>
        <v>18765.074057249578</v>
      </c>
      <c r="E1928" s="28">
        <v>5538</v>
      </c>
      <c r="F1928" s="28">
        <f>Table1[[#This Row],[APU
(units)]]*(1+Table1[[#This Row],[APU Trend]])^0</f>
        <v>5538</v>
      </c>
      <c r="G1928" s="28">
        <f>Table1[[#This Row],[APU
(units)]]*(1+Table1[[#This Row],[APU Trend]])^1</f>
        <v>13845</v>
      </c>
      <c r="H1928" s="28">
        <f>Table1[[#This Row],[APU
(units)]]*(1+Table1[[#This Row],[APU Trend]])^2</f>
        <v>34612.5</v>
      </c>
      <c r="I1928" s="55">
        <f>Table1[[#This Row],[APU
(units)]]*(1+Table1[[#This Row],[APU Trend]])^3</f>
        <v>86531.25</v>
      </c>
      <c r="J1928" s="55">
        <f>Table1[[#This Row],[APU
(units)]]*(1+Table1[[#This Row],[APU Trend]])^4</f>
        <v>216328.125</v>
      </c>
      <c r="K1928" s="55">
        <f>Table1[[#This Row],[APU
(units)]]*(1+Table1[[#This Row],[APU Trend]])^5</f>
        <v>540820.3125</v>
      </c>
      <c r="L1928" s="55">
        <f>Table1[[#This Row],[APU
(units)]]*(1+Table1[[#This Row],[APU Trend]])^6</f>
        <v>1352050.78125</v>
      </c>
      <c r="M1928" s="55">
        <f>Table1[[#This Row],[APU
(units)]]*(1+Table1[[#This Row],[APU Trend]])^7</f>
        <v>3380126.953125</v>
      </c>
      <c r="N1928" s="55">
        <f>Table1[[#This Row],[APU
(units)]]*(1+Table1[[#This Row],[APU Trend]])^8</f>
        <v>8450317.3828125</v>
      </c>
      <c r="O1928" s="55">
        <f>Table1[[#This Row],[APU
(units)]]*(1+Table1[[#This Row],[APU Trend]])^9</f>
        <v>21125793.45703125</v>
      </c>
      <c r="P1928" s="55">
        <f>Table1[[#This Row],[APU
(units)]]*(1+Table1[[#This Row],[APU Trend]])^10</f>
        <v>52814483.642578125</v>
      </c>
      <c r="Q1928" s="55">
        <f>Table1[[#This Row],[APU
(units)]]*(1+Table1[[#This Row],[APU Trend]])^11</f>
        <v>132036209.10644531</v>
      </c>
      <c r="R1928" s="55">
        <f>SUM(Table1[[#This Row],[Oct]:[September]])</f>
        <v>220056656.51074219</v>
      </c>
      <c r="S1928" s="55">
        <f>Table1[[#This Row],[On-Hand Stock ($)]]*Table1[[#This Row],[APU Trend]]</f>
        <v>517648.44464149507</v>
      </c>
      <c r="T1928" s="87">
        <v>1.5</v>
      </c>
      <c r="U1928" s="87" t="b">
        <f>IF(AND(Table1[[#This Row],[INVENTROY SIZING]]&lt;0,Table1[[#This Row],[Lead Time (days)]]&lt;30),TRUE,FALSE)</f>
        <v>0</v>
      </c>
      <c r="V1928" s="28">
        <v>0.7</v>
      </c>
      <c r="W1928" s="28">
        <f>1.65+SQRT((30)*Table1[[#This Row],[Demand variability (COV)]])+(V1928*Table1[[#This Row],[APU
(units)]])^2</f>
        <v>15028033.792575693</v>
      </c>
      <c r="X1928" s="28">
        <f>(Table1[[#This Row],[INVENTORY IN UNITS ON HAND]]-W1928)*Table1[[#This Row],[Std. Price ($)]]</f>
        <v>-276027851.30303246</v>
      </c>
      <c r="Y1928" s="28">
        <v>0.7</v>
      </c>
      <c r="Z1928" s="28">
        <v>108</v>
      </c>
    </row>
    <row r="1929" spans="1:26" x14ac:dyDescent="0.15">
      <c r="A1929" s="31">
        <v>9755.4401367044738</v>
      </c>
      <c r="B1929" s="32">
        <v>55.595991000000005</v>
      </c>
      <c r="C1929" s="32">
        <v>113320.11318778148</v>
      </c>
      <c r="D1929" s="32">
        <f>C1929/Table1[[#This Row],[Std. Price ($)]]</f>
        <v>2038.2785008325775</v>
      </c>
      <c r="E1929" s="28">
        <v>5764</v>
      </c>
      <c r="F1929" s="28">
        <f>Table1[[#This Row],[APU
(units)]]*(1+Table1[[#This Row],[APU Trend]])^0</f>
        <v>5764</v>
      </c>
      <c r="G1929" s="28">
        <f>Table1[[#This Row],[APU
(units)]]*(1+Table1[[#This Row],[APU Trend]])^1</f>
        <v>6916.8</v>
      </c>
      <c r="H1929" s="28">
        <f>Table1[[#This Row],[APU
(units)]]*(1+Table1[[#This Row],[APU Trend]])^2</f>
        <v>8300.16</v>
      </c>
      <c r="I1929" s="55">
        <f>Table1[[#This Row],[APU
(units)]]*(1+Table1[[#This Row],[APU Trend]])^3</f>
        <v>9960.1919999999991</v>
      </c>
      <c r="J1929" s="55">
        <f>Table1[[#This Row],[APU
(units)]]*(1+Table1[[#This Row],[APU Trend]])^4</f>
        <v>11952.230399999999</v>
      </c>
      <c r="K1929" s="55">
        <f>Table1[[#This Row],[APU
(units)]]*(1+Table1[[#This Row],[APU Trend]])^5</f>
        <v>14342.67648</v>
      </c>
      <c r="L1929" s="55">
        <f>Table1[[#This Row],[APU
(units)]]*(1+Table1[[#This Row],[APU Trend]])^6</f>
        <v>17211.211776</v>
      </c>
      <c r="M1929" s="55">
        <f>Table1[[#This Row],[APU
(units)]]*(1+Table1[[#This Row],[APU Trend]])^7</f>
        <v>20653.454131199996</v>
      </c>
      <c r="N1929" s="55">
        <f>Table1[[#This Row],[APU
(units)]]*(1+Table1[[#This Row],[APU Trend]])^8</f>
        <v>24784.144957439996</v>
      </c>
      <c r="O1929" s="55">
        <f>Table1[[#This Row],[APU
(units)]]*(1+Table1[[#This Row],[APU Trend]])^9</f>
        <v>29740.973948927996</v>
      </c>
      <c r="P1929" s="55">
        <f>Table1[[#This Row],[APU
(units)]]*(1+Table1[[#This Row],[APU Trend]])^10</f>
        <v>35689.168738713597</v>
      </c>
      <c r="Q1929" s="55">
        <f>Table1[[#This Row],[APU
(units)]]*(1+Table1[[#This Row],[APU Trend]])^11</f>
        <v>42827.002486456309</v>
      </c>
      <c r="R1929" s="55">
        <f>SUM(Table1[[#This Row],[Oct]:[September]])</f>
        <v>228142.0149187379</v>
      </c>
      <c r="S1929" s="55">
        <f>Table1[[#This Row],[On-Hand Stock ($)]]*Table1[[#This Row],[APU Trend]]</f>
        <v>22664.022637556296</v>
      </c>
      <c r="T1929" s="87">
        <v>0.2</v>
      </c>
      <c r="U1929" s="87" t="b">
        <f>IF(AND(Table1[[#This Row],[INVENTROY SIZING]]&lt;0,Table1[[#This Row],[Lead Time (days)]]&lt;30),TRUE,FALSE)</f>
        <v>0</v>
      </c>
      <c r="V1929" s="28">
        <v>0.78</v>
      </c>
      <c r="W1929" s="28">
        <f>1.65+SQRT((30)*Table1[[#This Row],[Demand variability (COV)]])+(V1929*Table1[[#This Row],[APU
(units)]])^2</f>
        <v>20213303.164664578</v>
      </c>
      <c r="X1929" s="28">
        <f>(Table1[[#This Row],[INVENTORY IN UNITS ON HAND]]-W1929)*Table1[[#This Row],[Std. Price ($)]]</f>
        <v>-1123665300.7097757</v>
      </c>
      <c r="Y1929" s="28">
        <v>0.79</v>
      </c>
      <c r="Z1929" s="28">
        <v>11</v>
      </c>
    </row>
    <row r="1930" spans="1:26" x14ac:dyDescent="0.15">
      <c r="A1930" s="31">
        <v>26941.506651714219</v>
      </c>
      <c r="B1930" s="32">
        <v>13.143064000000001</v>
      </c>
      <c r="C1930" s="32">
        <v>49543.265242010719</v>
      </c>
      <c r="D1930" s="32">
        <f>C1930/Table1[[#This Row],[Std. Price ($)]]</f>
        <v>3769.5369391802942</v>
      </c>
      <c r="E1930" s="28">
        <v>5094</v>
      </c>
      <c r="F1930" s="28">
        <f>Table1[[#This Row],[APU
(units)]]*(1+Table1[[#This Row],[APU Trend]])^0</f>
        <v>5094</v>
      </c>
      <c r="G1930" s="28">
        <f>Table1[[#This Row],[APU
(units)]]*(1+Table1[[#This Row],[APU Trend]])^1</f>
        <v>4075.2000000000003</v>
      </c>
      <c r="H1930" s="28">
        <f>Table1[[#This Row],[APU
(units)]]*(1+Table1[[#This Row],[APU Trend]])^2</f>
        <v>3260.1600000000008</v>
      </c>
      <c r="I1930" s="55">
        <f>Table1[[#This Row],[APU
(units)]]*(1+Table1[[#This Row],[APU Trend]])^3</f>
        <v>2608.1280000000006</v>
      </c>
      <c r="J1930" s="55">
        <f>Table1[[#This Row],[APU
(units)]]*(1+Table1[[#This Row],[APU Trend]])^4</f>
        <v>2086.5024000000008</v>
      </c>
      <c r="K1930" s="55">
        <f>Table1[[#This Row],[APU
(units)]]*(1+Table1[[#This Row],[APU Trend]])^5</f>
        <v>1669.2019200000009</v>
      </c>
      <c r="L1930" s="55">
        <f>Table1[[#This Row],[APU
(units)]]*(1+Table1[[#This Row],[APU Trend]])^6</f>
        <v>1335.3615360000008</v>
      </c>
      <c r="M1930" s="55">
        <f>Table1[[#This Row],[APU
(units)]]*(1+Table1[[#This Row],[APU Trend]])^7</f>
        <v>1068.2892288000007</v>
      </c>
      <c r="N1930" s="55">
        <f>Table1[[#This Row],[APU
(units)]]*(1+Table1[[#This Row],[APU Trend]])^8</f>
        <v>854.63138304000074</v>
      </c>
      <c r="O1930" s="55">
        <f>Table1[[#This Row],[APU
(units)]]*(1+Table1[[#This Row],[APU Trend]])^9</f>
        <v>683.70510643200066</v>
      </c>
      <c r="P1930" s="55">
        <f>Table1[[#This Row],[APU
(units)]]*(1+Table1[[#This Row],[APU Trend]])^10</f>
        <v>546.96408514560062</v>
      </c>
      <c r="Q1930" s="55">
        <f>Table1[[#This Row],[APU
(units)]]*(1+Table1[[#This Row],[APU Trend]])^11</f>
        <v>437.5712681164805</v>
      </c>
      <c r="R1930" s="55">
        <f>SUM(Table1[[#This Row],[Oct]:[September]])</f>
        <v>23719.714927534085</v>
      </c>
      <c r="S1930" s="55">
        <f>Table1[[#This Row],[On-Hand Stock ($)]]*Table1[[#This Row],[APU Trend]]</f>
        <v>-9908.6530484021441</v>
      </c>
      <c r="T1930" s="87">
        <v>-0.2</v>
      </c>
      <c r="U1930" s="87" t="b">
        <f>IF(AND(Table1[[#This Row],[INVENTROY SIZING]]&lt;0,Table1[[#This Row],[Lead Time (days)]]&lt;30),TRUE,FALSE)</f>
        <v>0</v>
      </c>
      <c r="V1930" s="28">
        <v>0.83</v>
      </c>
      <c r="W1930" s="28">
        <f>1.65+SQRT((30)*Table1[[#This Row],[Demand variability (COV)]])+(V1930*Table1[[#This Row],[APU
(units)]])^2</f>
        <v>17876158.40358042</v>
      </c>
      <c r="X1930" s="28">
        <f>(Table1[[#This Row],[INVENTORY IN UNITS ON HAND]]-W1930)*Table1[[#This Row],[Std. Price ($)]]</f>
        <v>-234897950.70715326</v>
      </c>
      <c r="Y1930" s="28">
        <v>0.44</v>
      </c>
      <c r="Z1930" s="28">
        <v>35</v>
      </c>
    </row>
    <row r="1931" spans="1:26" x14ac:dyDescent="0.15">
      <c r="A1931" s="31">
        <v>9797.236123264729</v>
      </c>
      <c r="B1931" s="32">
        <v>7.4989530000000011</v>
      </c>
      <c r="C1931" s="32">
        <v>158884.63676651541</v>
      </c>
      <c r="D1931" s="32">
        <f>C1931/Table1[[#This Row],[Std. Price ($)]]</f>
        <v>21187.576021147936</v>
      </c>
      <c r="E1931" s="28">
        <v>8634</v>
      </c>
      <c r="F1931" s="28">
        <f>Table1[[#This Row],[APU
(units)]]*(1+Table1[[#This Row],[APU Trend]])^0</f>
        <v>8634</v>
      </c>
      <c r="G1931" s="28">
        <f>Table1[[#This Row],[APU
(units)]]*(1+Table1[[#This Row],[APU Trend]])^1</f>
        <v>15541.2</v>
      </c>
      <c r="H1931" s="28">
        <f>Table1[[#This Row],[APU
(units)]]*(1+Table1[[#This Row],[APU Trend]])^2</f>
        <v>27974.160000000003</v>
      </c>
      <c r="I1931" s="55">
        <f>Table1[[#This Row],[APU
(units)]]*(1+Table1[[#This Row],[APU Trend]])^3</f>
        <v>50353.488000000005</v>
      </c>
      <c r="J1931" s="55">
        <f>Table1[[#This Row],[APU
(units)]]*(1+Table1[[#This Row],[APU Trend]])^4</f>
        <v>90636.278400000025</v>
      </c>
      <c r="K1931" s="55">
        <f>Table1[[#This Row],[APU
(units)]]*(1+Table1[[#This Row],[APU Trend]])^5</f>
        <v>163145.30112000005</v>
      </c>
      <c r="L1931" s="55">
        <f>Table1[[#This Row],[APU
(units)]]*(1+Table1[[#This Row],[APU Trend]])^6</f>
        <v>293661.54201600008</v>
      </c>
      <c r="M1931" s="55">
        <f>Table1[[#This Row],[APU
(units)]]*(1+Table1[[#This Row],[APU Trend]])^7</f>
        <v>528590.77562880015</v>
      </c>
      <c r="N1931" s="55">
        <f>Table1[[#This Row],[APU
(units)]]*(1+Table1[[#This Row],[APU Trend]])^8</f>
        <v>951463.3961318403</v>
      </c>
      <c r="O1931" s="55">
        <f>Table1[[#This Row],[APU
(units)]]*(1+Table1[[#This Row],[APU Trend]])^9</f>
        <v>1712634.1130373126</v>
      </c>
      <c r="P1931" s="55">
        <f>Table1[[#This Row],[APU
(units)]]*(1+Table1[[#This Row],[APU Trend]])^10</f>
        <v>3082741.403467163</v>
      </c>
      <c r="Q1931" s="55">
        <f>Table1[[#This Row],[APU
(units)]]*(1+Table1[[#This Row],[APU Trend]])^11</f>
        <v>5548934.5262408936</v>
      </c>
      <c r="R1931" s="55">
        <f>SUM(Table1[[#This Row],[Oct]:[September]])</f>
        <v>12474310.18404201</v>
      </c>
      <c r="S1931" s="55">
        <f>Table1[[#This Row],[On-Hand Stock ($)]]*Table1[[#This Row],[APU Trend]]</f>
        <v>127107.70941321233</v>
      </c>
      <c r="T1931" s="87">
        <v>0.8</v>
      </c>
      <c r="U1931" s="87" t="b">
        <f>IF(AND(Table1[[#This Row],[INVENTROY SIZING]]&lt;0,Table1[[#This Row],[Lead Time (days)]]&lt;30),TRUE,FALSE)</f>
        <v>0</v>
      </c>
      <c r="V1931" s="28">
        <v>1</v>
      </c>
      <c r="W1931" s="28">
        <f>1.65+SQRT((30)*Table1[[#This Row],[Demand variability (COV)]])+(V1931*Table1[[#This Row],[APU
(units)]])^2</f>
        <v>74545962.639989987</v>
      </c>
      <c r="X1931" s="28">
        <f>(Table1[[#This Row],[INVENTORY IN UNITS ON HAND]]-W1931)*Table1[[#This Row],[Std. Price ($)]]</f>
        <v>-558857785.54027438</v>
      </c>
      <c r="Y1931" s="28">
        <v>0.83</v>
      </c>
      <c r="Z1931" s="28">
        <v>66</v>
      </c>
    </row>
    <row r="1932" spans="1:26" x14ac:dyDescent="0.15">
      <c r="A1932" s="31">
        <v>93898.134406254205</v>
      </c>
      <c r="B1932" s="32">
        <v>7.4629390000000004</v>
      </c>
      <c r="C1932" s="32">
        <v>37261.015095809904</v>
      </c>
      <c r="D1932" s="32">
        <f>C1932/Table1[[#This Row],[Std. Price ($)]]</f>
        <v>4992.8071361443399</v>
      </c>
      <c r="E1932" s="28">
        <v>5442</v>
      </c>
      <c r="F1932" s="28">
        <f>Table1[[#This Row],[APU
(units)]]*(1+Table1[[#This Row],[APU Trend]])^0</f>
        <v>5442</v>
      </c>
      <c r="G1932" s="28">
        <f>Table1[[#This Row],[APU
(units)]]*(1+Table1[[#This Row],[APU Trend]])^1</f>
        <v>11972.400000000001</v>
      </c>
      <c r="H1932" s="28">
        <f>Table1[[#This Row],[APU
(units)]]*(1+Table1[[#This Row],[APU Trend]])^2</f>
        <v>26339.280000000002</v>
      </c>
      <c r="I1932" s="55">
        <f>Table1[[#This Row],[APU
(units)]]*(1+Table1[[#This Row],[APU Trend]])^3</f>
        <v>57946.416000000019</v>
      </c>
      <c r="J1932" s="55">
        <f>Table1[[#This Row],[APU
(units)]]*(1+Table1[[#This Row],[APU Trend]])^4</f>
        <v>127482.11520000003</v>
      </c>
      <c r="K1932" s="55">
        <f>Table1[[#This Row],[APU
(units)]]*(1+Table1[[#This Row],[APU Trend]])^5</f>
        <v>280460.65344000008</v>
      </c>
      <c r="L1932" s="55">
        <f>Table1[[#This Row],[APU
(units)]]*(1+Table1[[#This Row],[APU Trend]])^6</f>
        <v>617013.43756800028</v>
      </c>
      <c r="M1932" s="55">
        <f>Table1[[#This Row],[APU
(units)]]*(1+Table1[[#This Row],[APU Trend]])^7</f>
        <v>1357429.5626496009</v>
      </c>
      <c r="N1932" s="55">
        <f>Table1[[#This Row],[APU
(units)]]*(1+Table1[[#This Row],[APU Trend]])^8</f>
        <v>2986345.0378291216</v>
      </c>
      <c r="O1932" s="55">
        <f>Table1[[#This Row],[APU
(units)]]*(1+Table1[[#This Row],[APU Trend]])^9</f>
        <v>6569959.0832240684</v>
      </c>
      <c r="P1932" s="55">
        <f>Table1[[#This Row],[APU
(units)]]*(1+Table1[[#This Row],[APU Trend]])^10</f>
        <v>14453909.983092951</v>
      </c>
      <c r="Q1932" s="55">
        <f>Table1[[#This Row],[APU
(units)]]*(1+Table1[[#This Row],[APU Trend]])^11</f>
        <v>31798601.962804496</v>
      </c>
      <c r="R1932" s="55">
        <f>SUM(Table1[[#This Row],[Oct]:[September]])</f>
        <v>58292901.931808241</v>
      </c>
      <c r="S1932" s="55">
        <f>Table1[[#This Row],[On-Hand Stock ($)]]*Table1[[#This Row],[APU Trend]]</f>
        <v>44713.218114971882</v>
      </c>
      <c r="T1932" s="87">
        <v>1.2</v>
      </c>
      <c r="U1932" s="87" t="b">
        <f>IF(AND(Table1[[#This Row],[INVENTROY SIZING]]&lt;0,Table1[[#This Row],[Lead Time (days)]]&lt;30),TRUE,FALSE)</f>
        <v>0</v>
      </c>
      <c r="V1932" s="28">
        <v>1</v>
      </c>
      <c r="W1932" s="28">
        <f>1.65+SQRT((30)*Table1[[#This Row],[Demand variability (COV)]])+(V1932*Table1[[#This Row],[APU
(units)]])^2</f>
        <v>29615370.846152421</v>
      </c>
      <c r="X1932" s="28">
        <f>(Table1[[#This Row],[INVENTORY IN UNITS ON HAND]]-W1932)*Table1[[#This Row],[Std. Price ($)]]</f>
        <v>-220980445.0721181</v>
      </c>
      <c r="Y1932" s="28">
        <v>0.9</v>
      </c>
      <c r="Z1932" s="28">
        <v>23</v>
      </c>
    </row>
    <row r="1933" spans="1:26" x14ac:dyDescent="0.15">
      <c r="A1933" s="31">
        <v>91054.881348755938</v>
      </c>
      <c r="B1933" s="32">
        <v>10.452068000000001</v>
      </c>
      <c r="C1933" s="32">
        <v>117929.47205990271</v>
      </c>
      <c r="D1933" s="32">
        <f>C1933/Table1[[#This Row],[Std. Price ($)]]</f>
        <v>11282.884120147583</v>
      </c>
      <c r="E1933" s="28">
        <v>5142</v>
      </c>
      <c r="F1933" s="28">
        <f>Table1[[#This Row],[APU
(units)]]*(1+Table1[[#This Row],[APU Trend]])^0</f>
        <v>5142</v>
      </c>
      <c r="G1933" s="28">
        <f>Table1[[#This Row],[APU
(units)]]*(1+Table1[[#This Row],[APU Trend]])^1</f>
        <v>11312.400000000001</v>
      </c>
      <c r="H1933" s="28">
        <f>Table1[[#This Row],[APU
(units)]]*(1+Table1[[#This Row],[APU Trend]])^2</f>
        <v>24887.280000000002</v>
      </c>
      <c r="I1933" s="55">
        <f>Table1[[#This Row],[APU
(units)]]*(1+Table1[[#This Row],[APU Trend]])^3</f>
        <v>54752.016000000018</v>
      </c>
      <c r="J1933" s="55">
        <f>Table1[[#This Row],[APU
(units)]]*(1+Table1[[#This Row],[APU Trend]])^4</f>
        <v>120454.43520000004</v>
      </c>
      <c r="K1933" s="55">
        <f>Table1[[#This Row],[APU
(units)]]*(1+Table1[[#This Row],[APU Trend]])^5</f>
        <v>264999.75744000007</v>
      </c>
      <c r="L1933" s="55">
        <f>Table1[[#This Row],[APU
(units)]]*(1+Table1[[#This Row],[APU Trend]])^6</f>
        <v>582999.46636800026</v>
      </c>
      <c r="M1933" s="55">
        <f>Table1[[#This Row],[APU
(units)]]*(1+Table1[[#This Row],[APU Trend]])^7</f>
        <v>1282598.8260096009</v>
      </c>
      <c r="N1933" s="55">
        <f>Table1[[#This Row],[APU
(units)]]*(1+Table1[[#This Row],[APU Trend]])^8</f>
        <v>2821717.4172211215</v>
      </c>
      <c r="O1933" s="55">
        <f>Table1[[#This Row],[APU
(units)]]*(1+Table1[[#This Row],[APU Trend]])^9</f>
        <v>6207778.317886468</v>
      </c>
      <c r="P1933" s="55">
        <f>Table1[[#This Row],[APU
(units)]]*(1+Table1[[#This Row],[APU Trend]])^10</f>
        <v>13657112.29935023</v>
      </c>
      <c r="Q1933" s="55">
        <f>Table1[[#This Row],[APU
(units)]]*(1+Table1[[#This Row],[APU Trend]])^11</f>
        <v>30045647.058570512</v>
      </c>
      <c r="R1933" s="55">
        <f>SUM(Table1[[#This Row],[Oct]:[September]])</f>
        <v>55079401.274045929</v>
      </c>
      <c r="S1933" s="55">
        <f>Table1[[#This Row],[On-Hand Stock ($)]]*Table1[[#This Row],[APU Trend]]</f>
        <v>141515.36647188323</v>
      </c>
      <c r="T1933" s="87">
        <v>1.2</v>
      </c>
      <c r="U1933" s="87" t="b">
        <f>IF(AND(Table1[[#This Row],[INVENTROY SIZING]]&lt;0,Table1[[#This Row],[Lead Time (days)]]&lt;30),TRUE,FALSE)</f>
        <v>0</v>
      </c>
      <c r="V1933" s="28">
        <v>0.82</v>
      </c>
      <c r="W1933" s="28">
        <f>1.65+SQRT((30)*Table1[[#This Row],[Demand variability (COV)]])+(V1933*Table1[[#This Row],[APU
(units)]])^2</f>
        <v>17778371.344126273</v>
      </c>
      <c r="X1933" s="28">
        <f>(Table1[[#This Row],[INVENTORY IN UNITS ON HAND]]-W1933)*Table1[[#This Row],[Std. Price ($)]]</f>
        <v>-185702816.74599931</v>
      </c>
      <c r="Y1933" s="28">
        <v>0.39</v>
      </c>
      <c r="Z1933" s="28">
        <v>108</v>
      </c>
    </row>
    <row r="1934" spans="1:26" x14ac:dyDescent="0.15">
      <c r="A1934" s="31">
        <v>33116.192251454493</v>
      </c>
      <c r="B1934" s="32">
        <v>13.094312</v>
      </c>
      <c r="C1934" s="32">
        <v>42787.569022487522</v>
      </c>
      <c r="D1934" s="32">
        <f>C1934/Table1[[#This Row],[Std. Price ($)]]</f>
        <v>3267.6454496034248</v>
      </c>
      <c r="E1934" s="28">
        <v>5796</v>
      </c>
      <c r="F1934" s="28">
        <f>Table1[[#This Row],[APU
(units)]]*(1+Table1[[#This Row],[APU Trend]])^0</f>
        <v>5796</v>
      </c>
      <c r="G1934" s="28">
        <f>Table1[[#This Row],[APU
(units)]]*(1+Table1[[#This Row],[APU Trend]])^1</f>
        <v>4636.8</v>
      </c>
      <c r="H1934" s="28">
        <f>Table1[[#This Row],[APU
(units)]]*(1+Table1[[#This Row],[APU Trend]])^2</f>
        <v>3709.4400000000005</v>
      </c>
      <c r="I1934" s="55">
        <f>Table1[[#This Row],[APU
(units)]]*(1+Table1[[#This Row],[APU Trend]])^3</f>
        <v>2967.5520000000006</v>
      </c>
      <c r="J1934" s="55">
        <f>Table1[[#This Row],[APU
(units)]]*(1+Table1[[#This Row],[APU Trend]])^4</f>
        <v>2374.0416000000009</v>
      </c>
      <c r="K1934" s="55">
        <f>Table1[[#This Row],[APU
(units)]]*(1+Table1[[#This Row],[APU Trend]])^5</f>
        <v>1899.2332800000011</v>
      </c>
      <c r="L1934" s="55">
        <f>Table1[[#This Row],[APU
(units)]]*(1+Table1[[#This Row],[APU Trend]])^6</f>
        <v>1519.3866240000009</v>
      </c>
      <c r="M1934" s="55">
        <f>Table1[[#This Row],[APU
(units)]]*(1+Table1[[#This Row],[APU Trend]])^7</f>
        <v>1215.5092992000009</v>
      </c>
      <c r="N1934" s="55">
        <f>Table1[[#This Row],[APU
(units)]]*(1+Table1[[#This Row],[APU Trend]])^8</f>
        <v>972.40743936000081</v>
      </c>
      <c r="O1934" s="55">
        <f>Table1[[#This Row],[APU
(units)]]*(1+Table1[[#This Row],[APU Trend]])^9</f>
        <v>777.92595148800069</v>
      </c>
      <c r="P1934" s="55">
        <f>Table1[[#This Row],[APU
(units)]]*(1+Table1[[#This Row],[APU Trend]])^10</f>
        <v>622.34076119040071</v>
      </c>
      <c r="Q1934" s="55">
        <f>Table1[[#This Row],[APU
(units)]]*(1+Table1[[#This Row],[APU Trend]])^11</f>
        <v>497.87260895232055</v>
      </c>
      <c r="R1934" s="55">
        <f>SUM(Table1[[#This Row],[Oct]:[September]])</f>
        <v>26988.509564190725</v>
      </c>
      <c r="S1934" s="55">
        <f>Table1[[#This Row],[On-Hand Stock ($)]]*Table1[[#This Row],[APU Trend]]</f>
        <v>-8557.5138044975047</v>
      </c>
      <c r="T1934" s="87">
        <v>-0.2</v>
      </c>
      <c r="U1934" s="87" t="b">
        <f>IF(AND(Table1[[#This Row],[INVENTROY SIZING]]&lt;0,Table1[[#This Row],[Lead Time (days)]]&lt;30),TRUE,FALSE)</f>
        <v>0</v>
      </c>
      <c r="V1934" s="28">
        <v>1</v>
      </c>
      <c r="W1934" s="28">
        <f>1.65+SQRT((30)*Table1[[#This Row],[Demand variability (COV)]])+(V1934*Table1[[#This Row],[APU
(units)]])^2</f>
        <v>33593620.843743883</v>
      </c>
      <c r="X1934" s="28">
        <f>(Table1[[#This Row],[INVENTORY IN UNITS ON HAND]]-W1934)*Table1[[#This Row],[Std. Price ($)]]</f>
        <v>-439842564.96866322</v>
      </c>
      <c r="Y1934" s="28">
        <v>0.34</v>
      </c>
      <c r="Z1934" s="28">
        <v>35</v>
      </c>
    </row>
    <row r="1935" spans="1:26" x14ac:dyDescent="0.15">
      <c r="A1935" s="31">
        <v>86564.392525720206</v>
      </c>
      <c r="B1935" s="32">
        <v>7.4629390000000004</v>
      </c>
      <c r="C1935" s="32">
        <v>39727.913676999015</v>
      </c>
      <c r="D1935" s="32">
        <f>C1935/Table1[[#This Row],[Std. Price ($)]]</f>
        <v>5323.3603647301707</v>
      </c>
      <c r="E1935" s="28">
        <v>6856</v>
      </c>
      <c r="F1935" s="28">
        <f>Table1[[#This Row],[APU
(units)]]*(1+Table1[[#This Row],[APU Trend]])^0</f>
        <v>6856</v>
      </c>
      <c r="G1935" s="28">
        <f>Table1[[#This Row],[APU
(units)]]*(1+Table1[[#This Row],[APU Trend]])^1</f>
        <v>9598.4</v>
      </c>
      <c r="H1935" s="28">
        <f>Table1[[#This Row],[APU
(units)]]*(1+Table1[[#This Row],[APU Trend]])^2</f>
        <v>13437.759999999998</v>
      </c>
      <c r="I1935" s="55">
        <f>Table1[[#This Row],[APU
(units)]]*(1+Table1[[#This Row],[APU Trend]])^3</f>
        <v>18812.863999999994</v>
      </c>
      <c r="J1935" s="55">
        <f>Table1[[#This Row],[APU
(units)]]*(1+Table1[[#This Row],[APU Trend]])^4</f>
        <v>26338.00959999999</v>
      </c>
      <c r="K1935" s="55">
        <f>Table1[[#This Row],[APU
(units)]]*(1+Table1[[#This Row],[APU Trend]])^5</f>
        <v>36873.213439999985</v>
      </c>
      <c r="L1935" s="55">
        <f>Table1[[#This Row],[APU
(units)]]*(1+Table1[[#This Row],[APU Trend]])^6</f>
        <v>51622.498815999978</v>
      </c>
      <c r="M1935" s="55">
        <f>Table1[[#This Row],[APU
(units)]]*(1+Table1[[#This Row],[APU Trend]])^7</f>
        <v>72271.498342399951</v>
      </c>
      <c r="N1935" s="55">
        <f>Table1[[#This Row],[APU
(units)]]*(1+Table1[[#This Row],[APU Trend]])^8</f>
        <v>101180.09767935994</v>
      </c>
      <c r="O1935" s="55">
        <f>Table1[[#This Row],[APU
(units)]]*(1+Table1[[#This Row],[APU Trend]])^9</f>
        <v>141652.13675110391</v>
      </c>
      <c r="P1935" s="55">
        <f>Table1[[#This Row],[APU
(units)]]*(1+Table1[[#This Row],[APU Trend]])^10</f>
        <v>198312.99145154547</v>
      </c>
      <c r="Q1935" s="55">
        <f>Table1[[#This Row],[APU
(units)]]*(1+Table1[[#This Row],[APU Trend]])^11</f>
        <v>277638.1880321636</v>
      </c>
      <c r="R1935" s="55">
        <f>SUM(Table1[[#This Row],[Oct]:[September]])</f>
        <v>954593.65811257274</v>
      </c>
      <c r="S1935" s="55">
        <f>Table1[[#This Row],[On-Hand Stock ($)]]*Table1[[#This Row],[APU Trend]]</f>
        <v>15891.165470799606</v>
      </c>
      <c r="T1935" s="87">
        <v>0.4</v>
      </c>
      <c r="U1935" s="87" t="b">
        <f>IF(AND(Table1[[#This Row],[INVENTROY SIZING]]&lt;0,Table1[[#This Row],[Lead Time (days)]]&lt;30),TRUE,FALSE)</f>
        <v>0</v>
      </c>
      <c r="V1935" s="28">
        <v>1</v>
      </c>
      <c r="W1935" s="28">
        <f>1.65+SQRT((30)*Table1[[#This Row],[Demand variability (COV)]])+(V1935*Table1[[#This Row],[APU
(units)]])^2</f>
        <v>47004742.361687593</v>
      </c>
      <c r="X1935" s="28">
        <f>(Table1[[#This Row],[INVENTORY IN UNITS ON HAND]]-W1935)*Table1[[#This Row],[Std. Price ($)]]</f>
        <v>-350753797.04231346</v>
      </c>
      <c r="Y1935" s="28">
        <v>0.74</v>
      </c>
      <c r="Z1935" s="28">
        <v>23</v>
      </c>
    </row>
    <row r="1936" spans="1:26" x14ac:dyDescent="0.15">
      <c r="A1936" s="31">
        <v>4642.238692205292</v>
      </c>
      <c r="B1936" s="32">
        <v>7.5710800000000003</v>
      </c>
      <c r="C1936" s="32">
        <v>101797.5017575877</v>
      </c>
      <c r="D1936" s="32">
        <f>C1936/Table1[[#This Row],[Std. Price ($)]]</f>
        <v>13445.572066018018</v>
      </c>
      <c r="E1936" s="28">
        <v>6654</v>
      </c>
      <c r="F1936" s="28">
        <f>Table1[[#This Row],[APU
(units)]]*(1+Table1[[#This Row],[APU Trend]])^0</f>
        <v>6654</v>
      </c>
      <c r="G1936" s="28">
        <f>Table1[[#This Row],[APU
(units)]]*(1+Table1[[#This Row],[APU Trend]])^1</f>
        <v>9315.5999999999985</v>
      </c>
      <c r="H1936" s="28">
        <f>Table1[[#This Row],[APU
(units)]]*(1+Table1[[#This Row],[APU Trend]])^2</f>
        <v>13041.839999999998</v>
      </c>
      <c r="I1936" s="55">
        <f>Table1[[#This Row],[APU
(units)]]*(1+Table1[[#This Row],[APU Trend]])^3</f>
        <v>18258.575999999997</v>
      </c>
      <c r="J1936" s="55">
        <f>Table1[[#This Row],[APU
(units)]]*(1+Table1[[#This Row],[APU Trend]])^4</f>
        <v>25562.006399999991</v>
      </c>
      <c r="K1936" s="55">
        <f>Table1[[#This Row],[APU
(units)]]*(1+Table1[[#This Row],[APU Trend]])^5</f>
        <v>35786.808959999988</v>
      </c>
      <c r="L1936" s="55">
        <f>Table1[[#This Row],[APU
(units)]]*(1+Table1[[#This Row],[APU Trend]])^6</f>
        <v>50101.53254399998</v>
      </c>
      <c r="M1936" s="55">
        <f>Table1[[#This Row],[APU
(units)]]*(1+Table1[[#This Row],[APU Trend]])^7</f>
        <v>70142.145561599958</v>
      </c>
      <c r="N1936" s="55">
        <f>Table1[[#This Row],[APU
(units)]]*(1+Table1[[#This Row],[APU Trend]])^8</f>
        <v>98199.003786239933</v>
      </c>
      <c r="O1936" s="55">
        <f>Table1[[#This Row],[APU
(units)]]*(1+Table1[[#This Row],[APU Trend]])^9</f>
        <v>137478.60530073592</v>
      </c>
      <c r="P1936" s="55">
        <f>Table1[[#This Row],[APU
(units)]]*(1+Table1[[#This Row],[APU Trend]])^10</f>
        <v>192470.04742103026</v>
      </c>
      <c r="Q1936" s="55">
        <f>Table1[[#This Row],[APU
(units)]]*(1+Table1[[#This Row],[APU Trend]])^11</f>
        <v>269458.06638944236</v>
      </c>
      <c r="R1936" s="55">
        <f>SUM(Table1[[#This Row],[Oct]:[September]])</f>
        <v>926468.23236304848</v>
      </c>
      <c r="S1936" s="55">
        <f>Table1[[#This Row],[On-Hand Stock ($)]]*Table1[[#This Row],[APU Trend]]</f>
        <v>40719.000703035083</v>
      </c>
      <c r="T1936" s="87">
        <v>0.4</v>
      </c>
      <c r="U1936" s="87" t="b">
        <f>IF(AND(Table1[[#This Row],[INVENTROY SIZING]]&lt;0,Table1[[#This Row],[Lead Time (days)]]&lt;30),TRUE,FALSE)</f>
        <v>0</v>
      </c>
      <c r="V1936" s="28">
        <v>1</v>
      </c>
      <c r="W1936" s="28">
        <f>1.65+SQRT((30)*Table1[[#This Row],[Demand variability (COV)]])+(V1936*Table1[[#This Row],[APU
(units)]])^2</f>
        <v>44275722.099719092</v>
      </c>
      <c r="X1936" s="28">
        <f>(Table1[[#This Row],[INVENTORY IN UNITS ON HAND]]-W1936)*Table1[[#This Row],[Std. Price ($)]]</f>
        <v>-335113236.57298368</v>
      </c>
      <c r="Y1936" s="28">
        <v>0.66</v>
      </c>
      <c r="Z1936" s="28">
        <v>66</v>
      </c>
    </row>
    <row r="1937" spans="1:26" x14ac:dyDescent="0.15">
      <c r="A1937" s="31">
        <v>18596.897629893607</v>
      </c>
      <c r="B1937" s="32">
        <v>9.4782930000000007</v>
      </c>
      <c r="C1937" s="32">
        <v>30713.07091092876</v>
      </c>
      <c r="D1937" s="32">
        <f>C1937/Table1[[#This Row],[Std. Price ($)]]</f>
        <v>3240.3588822300344</v>
      </c>
      <c r="E1937" s="28">
        <v>6904</v>
      </c>
      <c r="F1937" s="28">
        <f>Table1[[#This Row],[APU
(units)]]*(1+Table1[[#This Row],[APU Trend]])^0</f>
        <v>6904</v>
      </c>
      <c r="G1937" s="28">
        <f>Table1[[#This Row],[APU
(units)]]*(1+Table1[[#This Row],[APU Trend]])^1</f>
        <v>12427.2</v>
      </c>
      <c r="H1937" s="28">
        <f>Table1[[#This Row],[APU
(units)]]*(1+Table1[[#This Row],[APU Trend]])^2</f>
        <v>22368.960000000003</v>
      </c>
      <c r="I1937" s="55">
        <f>Table1[[#This Row],[APU
(units)]]*(1+Table1[[#This Row],[APU Trend]])^3</f>
        <v>40264.128000000004</v>
      </c>
      <c r="J1937" s="55">
        <f>Table1[[#This Row],[APU
(units)]]*(1+Table1[[#This Row],[APU Trend]])^4</f>
        <v>72475.430400000012</v>
      </c>
      <c r="K1937" s="55">
        <f>Table1[[#This Row],[APU
(units)]]*(1+Table1[[#This Row],[APU Trend]])^5</f>
        <v>130455.77472000004</v>
      </c>
      <c r="L1937" s="55">
        <f>Table1[[#This Row],[APU
(units)]]*(1+Table1[[#This Row],[APU Trend]])^6</f>
        <v>234820.39449600008</v>
      </c>
      <c r="M1937" s="55">
        <f>Table1[[#This Row],[APU
(units)]]*(1+Table1[[#This Row],[APU Trend]])^7</f>
        <v>422676.71009280015</v>
      </c>
      <c r="N1937" s="55">
        <f>Table1[[#This Row],[APU
(units)]]*(1+Table1[[#This Row],[APU Trend]])^8</f>
        <v>760818.07816704025</v>
      </c>
      <c r="O1937" s="55">
        <f>Table1[[#This Row],[APU
(units)]]*(1+Table1[[#This Row],[APU Trend]])^9</f>
        <v>1369472.5407006724</v>
      </c>
      <c r="P1937" s="55">
        <f>Table1[[#This Row],[APU
(units)]]*(1+Table1[[#This Row],[APU Trend]])^10</f>
        <v>2465050.5732612107</v>
      </c>
      <c r="Q1937" s="55">
        <f>Table1[[#This Row],[APU
(units)]]*(1+Table1[[#This Row],[APU Trend]])^11</f>
        <v>4437091.0318701798</v>
      </c>
      <c r="R1937" s="55">
        <f>SUM(Table1[[#This Row],[Oct]:[September]])</f>
        <v>9974824.8217079043</v>
      </c>
      <c r="S1937" s="55">
        <f>Table1[[#This Row],[On-Hand Stock ($)]]*Table1[[#This Row],[APU Trend]]</f>
        <v>24570.456728743011</v>
      </c>
      <c r="T1937" s="87">
        <v>0.8</v>
      </c>
      <c r="U1937" s="87" t="b">
        <f>IF(AND(Table1[[#This Row],[INVENTROY SIZING]]&lt;0,Table1[[#This Row],[Lead Time (days)]]&lt;30),TRUE,FALSE)</f>
        <v>0</v>
      </c>
      <c r="V1937" s="28">
        <v>1</v>
      </c>
      <c r="W1937" s="28">
        <f>1.65+SQRT((30)*Table1[[#This Row],[Demand variability (COV)]])+(V1937*Table1[[#This Row],[APU
(units)]])^2</f>
        <v>47665220.219046518</v>
      </c>
      <c r="X1937" s="28">
        <f>(Table1[[#This Row],[INVENTORY IN UNITS ON HAND]]-W1937)*Table1[[#This Row],[Std. Price ($)]]</f>
        <v>-451754210.07473618</v>
      </c>
      <c r="Y1937" s="28">
        <v>0.22</v>
      </c>
      <c r="Z1937" s="28">
        <v>37</v>
      </c>
    </row>
    <row r="1938" spans="1:26" x14ac:dyDescent="0.15">
      <c r="A1938" s="31">
        <v>56095.150828129539</v>
      </c>
      <c r="B1938" s="32">
        <v>16.367889999999999</v>
      </c>
      <c r="C1938" s="32">
        <v>146603.72600756926</v>
      </c>
      <c r="D1938" s="32">
        <f>C1938/Table1[[#This Row],[Std. Price ($)]]</f>
        <v>8956.7883219870891</v>
      </c>
      <c r="E1938" s="28">
        <v>7898</v>
      </c>
      <c r="F1938" s="28">
        <f>Table1[[#This Row],[APU
(units)]]*(1+Table1[[#This Row],[APU Trend]])^0</f>
        <v>7898</v>
      </c>
      <c r="G1938" s="28">
        <f>Table1[[#This Row],[APU
(units)]]*(1+Table1[[#This Row],[APU Trend]])^1</f>
        <v>11057.199999999999</v>
      </c>
      <c r="H1938" s="28">
        <f>Table1[[#This Row],[APU
(units)]]*(1+Table1[[#This Row],[APU Trend]])^2</f>
        <v>15480.079999999998</v>
      </c>
      <c r="I1938" s="55">
        <f>Table1[[#This Row],[APU
(units)]]*(1+Table1[[#This Row],[APU Trend]])^3</f>
        <v>21672.111999999994</v>
      </c>
      <c r="J1938" s="55">
        <f>Table1[[#This Row],[APU
(units)]]*(1+Table1[[#This Row],[APU Trend]])^4</f>
        <v>30340.956799999989</v>
      </c>
      <c r="K1938" s="55">
        <f>Table1[[#This Row],[APU
(units)]]*(1+Table1[[#This Row],[APU Trend]])^5</f>
        <v>42477.339519999987</v>
      </c>
      <c r="L1938" s="55">
        <f>Table1[[#This Row],[APU
(units)]]*(1+Table1[[#This Row],[APU Trend]])^6</f>
        <v>59468.275327999974</v>
      </c>
      <c r="M1938" s="55">
        <f>Table1[[#This Row],[APU
(units)]]*(1+Table1[[#This Row],[APU Trend]])^7</f>
        <v>83255.585459199952</v>
      </c>
      <c r="N1938" s="55">
        <f>Table1[[#This Row],[APU
(units)]]*(1+Table1[[#This Row],[APU Trend]])^8</f>
        <v>116557.81964287993</v>
      </c>
      <c r="O1938" s="55">
        <f>Table1[[#This Row],[APU
(units)]]*(1+Table1[[#This Row],[APU Trend]])^9</f>
        <v>163180.94750003188</v>
      </c>
      <c r="P1938" s="55">
        <f>Table1[[#This Row],[APU
(units)]]*(1+Table1[[#This Row],[APU Trend]])^10</f>
        <v>228453.32650004464</v>
      </c>
      <c r="Q1938" s="55">
        <f>Table1[[#This Row],[APU
(units)]]*(1+Table1[[#This Row],[APU Trend]])^11</f>
        <v>319834.65710006247</v>
      </c>
      <c r="R1938" s="55">
        <f>SUM(Table1[[#This Row],[Oct]:[September]])</f>
        <v>1099676.2998502189</v>
      </c>
      <c r="S1938" s="55">
        <f>Table1[[#This Row],[On-Hand Stock ($)]]*Table1[[#This Row],[APU Trend]]</f>
        <v>58641.49040302771</v>
      </c>
      <c r="T1938" s="87">
        <v>0.4</v>
      </c>
      <c r="U1938" s="87" t="b">
        <f>IF(AND(Table1[[#This Row],[INVENTROY SIZING]]&lt;0,Table1[[#This Row],[Lead Time (days)]]&lt;30),TRUE,FALSE)</f>
        <v>0</v>
      </c>
      <c r="V1938" s="28">
        <v>0.85</v>
      </c>
      <c r="W1938" s="28">
        <f>1.65+SQRT((30)*Table1[[#This Row],[Demand variability (COV)]])+(V1938*Table1[[#This Row],[APU
(units)]])^2</f>
        <v>45068402.089647867</v>
      </c>
      <c r="X1938" s="28">
        <f>(Table1[[#This Row],[INVENTORY IN UNITS ON HAND]]-W1938)*Table1[[#This Row],[Std. Price ($)]]</f>
        <v>-737528044.15311885</v>
      </c>
      <c r="Y1938" s="28">
        <v>0.42</v>
      </c>
      <c r="Z1938" s="28">
        <v>58</v>
      </c>
    </row>
    <row r="1939" spans="1:26" x14ac:dyDescent="0.15">
      <c r="A1939" s="31">
        <v>38229.378697246495</v>
      </c>
      <c r="B1939" s="32">
        <v>7.7747450000000002</v>
      </c>
      <c r="C1939" s="32">
        <v>47663.798067906922</v>
      </c>
      <c r="D1939" s="32">
        <f>C1939/Table1[[#This Row],[Std. Price ($)]]</f>
        <v>6130.593102141218</v>
      </c>
      <c r="E1939" s="28">
        <v>6396</v>
      </c>
      <c r="F1939" s="28">
        <f>Table1[[#This Row],[APU
(units)]]*(1+Table1[[#This Row],[APU Trend]])^0</f>
        <v>6396</v>
      </c>
      <c r="G1939" s="28">
        <f>Table1[[#This Row],[APU
(units)]]*(1+Table1[[#This Row],[APU Trend]])^1</f>
        <v>11512.800000000001</v>
      </c>
      <c r="H1939" s="28">
        <f>Table1[[#This Row],[APU
(units)]]*(1+Table1[[#This Row],[APU Trend]])^2</f>
        <v>20723.04</v>
      </c>
      <c r="I1939" s="55">
        <f>Table1[[#This Row],[APU
(units)]]*(1+Table1[[#This Row],[APU Trend]])^3</f>
        <v>37301.472000000002</v>
      </c>
      <c r="J1939" s="55">
        <f>Table1[[#This Row],[APU
(units)]]*(1+Table1[[#This Row],[APU Trend]])^4</f>
        <v>67142.649600000019</v>
      </c>
      <c r="K1939" s="55">
        <f>Table1[[#This Row],[APU
(units)]]*(1+Table1[[#This Row],[APU Trend]])^5</f>
        <v>120856.76928000004</v>
      </c>
      <c r="L1939" s="55">
        <f>Table1[[#This Row],[APU
(units)]]*(1+Table1[[#This Row],[APU Trend]])^6</f>
        <v>217542.18470400007</v>
      </c>
      <c r="M1939" s="55">
        <f>Table1[[#This Row],[APU
(units)]]*(1+Table1[[#This Row],[APU Trend]])^7</f>
        <v>391575.93246720009</v>
      </c>
      <c r="N1939" s="55">
        <f>Table1[[#This Row],[APU
(units)]]*(1+Table1[[#This Row],[APU Trend]])^8</f>
        <v>704836.67844096024</v>
      </c>
      <c r="O1939" s="55">
        <f>Table1[[#This Row],[APU
(units)]]*(1+Table1[[#This Row],[APU Trend]])^9</f>
        <v>1268706.0211937285</v>
      </c>
      <c r="P1939" s="55">
        <f>Table1[[#This Row],[APU
(units)]]*(1+Table1[[#This Row],[APU Trend]])^10</f>
        <v>2283670.8381487112</v>
      </c>
      <c r="Q1939" s="55">
        <f>Table1[[#This Row],[APU
(units)]]*(1+Table1[[#This Row],[APU Trend]])^11</f>
        <v>4110607.5086676809</v>
      </c>
      <c r="R1939" s="55">
        <f>SUM(Table1[[#This Row],[Oct]:[September]])</f>
        <v>9240871.8945022803</v>
      </c>
      <c r="S1939" s="55">
        <f>Table1[[#This Row],[On-Hand Stock ($)]]*Table1[[#This Row],[APU Trend]]</f>
        <v>38131.038454325542</v>
      </c>
      <c r="T1939" s="87">
        <v>0.8</v>
      </c>
      <c r="U1939" s="87" t="b">
        <f>IF(AND(Table1[[#This Row],[INVENTROY SIZING]]&lt;0,Table1[[#This Row],[Lead Time (days)]]&lt;30),TRUE,FALSE)</f>
        <v>0</v>
      </c>
      <c r="V1939" s="28">
        <v>0.7</v>
      </c>
      <c r="W1939" s="28">
        <f>1.65+SQRT((30)*Table1[[#This Row],[Demand variability (COV)]])+(V1939*Table1[[#This Row],[APU
(units)]])^2</f>
        <v>20045323.877467278</v>
      </c>
      <c r="X1939" s="28">
        <f>(Table1[[#This Row],[INVENTORY IN UNITS ON HAND]]-W1939)*Table1[[#This Row],[Std. Price ($)]]</f>
        <v>-155799617.79165143</v>
      </c>
      <c r="Y1939" s="28">
        <v>0.19</v>
      </c>
      <c r="Z1939" s="28">
        <v>51</v>
      </c>
    </row>
    <row r="1940" spans="1:26" x14ac:dyDescent="0.15">
      <c r="A1940" s="31">
        <v>28535.787954436975</v>
      </c>
      <c r="B1940" s="32">
        <v>27.720187000000003</v>
      </c>
      <c r="C1940" s="32">
        <v>150567.98262118275</v>
      </c>
      <c r="D1940" s="32">
        <f>C1940/Table1[[#This Row],[Std. Price ($)]]</f>
        <v>5431.7087623248262</v>
      </c>
      <c r="E1940" s="28">
        <v>8262</v>
      </c>
      <c r="F1940" s="28">
        <f>Table1[[#This Row],[APU
(units)]]*(1+Table1[[#This Row],[APU Trend]])^0</f>
        <v>8262</v>
      </c>
      <c r="G1940" s="28">
        <f>Table1[[#This Row],[APU
(units)]]*(1+Table1[[#This Row],[APU Trend]])^1</f>
        <v>14871.6</v>
      </c>
      <c r="H1940" s="28">
        <f>Table1[[#This Row],[APU
(units)]]*(1+Table1[[#This Row],[APU Trend]])^2</f>
        <v>26768.880000000001</v>
      </c>
      <c r="I1940" s="55">
        <f>Table1[[#This Row],[APU
(units)]]*(1+Table1[[#This Row],[APU Trend]])^3</f>
        <v>48183.984000000004</v>
      </c>
      <c r="J1940" s="55">
        <f>Table1[[#This Row],[APU
(units)]]*(1+Table1[[#This Row],[APU Trend]])^4</f>
        <v>86731.171200000012</v>
      </c>
      <c r="K1940" s="55">
        <f>Table1[[#This Row],[APU
(units)]]*(1+Table1[[#This Row],[APU Trend]])^5</f>
        <v>156116.10816000006</v>
      </c>
      <c r="L1940" s="55">
        <f>Table1[[#This Row],[APU
(units)]]*(1+Table1[[#This Row],[APU Trend]])^6</f>
        <v>281008.99468800006</v>
      </c>
      <c r="M1940" s="55">
        <f>Table1[[#This Row],[APU
(units)]]*(1+Table1[[#This Row],[APU Trend]])^7</f>
        <v>505816.19043840014</v>
      </c>
      <c r="N1940" s="55">
        <f>Table1[[#This Row],[APU
(units)]]*(1+Table1[[#This Row],[APU Trend]])^8</f>
        <v>910469.14278912032</v>
      </c>
      <c r="O1940" s="55">
        <f>Table1[[#This Row],[APU
(units)]]*(1+Table1[[#This Row],[APU Trend]])^9</f>
        <v>1638844.4570204166</v>
      </c>
      <c r="P1940" s="55">
        <f>Table1[[#This Row],[APU
(units)]]*(1+Table1[[#This Row],[APU Trend]])^10</f>
        <v>2949920.0226367502</v>
      </c>
      <c r="Q1940" s="55">
        <f>Table1[[#This Row],[APU
(units)]]*(1+Table1[[#This Row],[APU Trend]])^11</f>
        <v>5309856.0407461505</v>
      </c>
      <c r="R1940" s="55">
        <f>SUM(Table1[[#This Row],[Oct]:[September]])</f>
        <v>11936848.591678837</v>
      </c>
      <c r="S1940" s="55">
        <f>Table1[[#This Row],[On-Hand Stock ($)]]*Table1[[#This Row],[APU Trend]]</f>
        <v>120454.3860969462</v>
      </c>
      <c r="T1940" s="87">
        <v>0.8</v>
      </c>
      <c r="U1940" s="87" t="b">
        <f>IF(AND(Table1[[#This Row],[INVENTROY SIZING]]&lt;0,Table1[[#This Row],[Lead Time (days)]]&lt;30),TRUE,FALSE)</f>
        <v>0</v>
      </c>
      <c r="V1940" s="28">
        <v>0.82</v>
      </c>
      <c r="W1940" s="28">
        <f>1.65+SQRT((30)*Table1[[#This Row],[Demand variability (COV)]])+(V1940*Table1[[#This Row],[APU
(units)]])^2</f>
        <v>45898462.139701605</v>
      </c>
      <c r="X1940" s="28">
        <f>(Table1[[#This Row],[INVENTORY IN UNITS ON HAND]]-W1940)*Table1[[#This Row],[Std. Price ($)]]</f>
        <v>-1272163385.5423276</v>
      </c>
      <c r="Y1940" s="28">
        <v>0.4</v>
      </c>
      <c r="Z1940" s="28">
        <v>36</v>
      </c>
    </row>
    <row r="1941" spans="1:26" x14ac:dyDescent="0.15">
      <c r="A1941" s="31">
        <v>61716.771486982499</v>
      </c>
      <c r="B1941" s="32">
        <v>28.550280000000001</v>
      </c>
      <c r="C1941" s="32">
        <v>132267.46705298134</v>
      </c>
      <c r="D1941" s="32">
        <f>C1941/Table1[[#This Row],[Std. Price ($)]]</f>
        <v>4632.790538410879</v>
      </c>
      <c r="E1941" s="28">
        <v>6290</v>
      </c>
      <c r="F1941" s="28">
        <f>Table1[[#This Row],[APU
(units)]]*(1+Table1[[#This Row],[APU Trend]])^0</f>
        <v>6290</v>
      </c>
      <c r="G1941" s="28">
        <f>Table1[[#This Row],[APU
(units)]]*(1+Table1[[#This Row],[APU Trend]])^1</f>
        <v>5032</v>
      </c>
      <c r="H1941" s="28">
        <f>Table1[[#This Row],[APU
(units)]]*(1+Table1[[#This Row],[APU Trend]])^2</f>
        <v>4025.6000000000008</v>
      </c>
      <c r="I1941" s="55">
        <f>Table1[[#This Row],[APU
(units)]]*(1+Table1[[#This Row],[APU Trend]])^3</f>
        <v>3220.4800000000009</v>
      </c>
      <c r="J1941" s="55">
        <f>Table1[[#This Row],[APU
(units)]]*(1+Table1[[#This Row],[APU Trend]])^4</f>
        <v>2576.3840000000014</v>
      </c>
      <c r="K1941" s="55">
        <f>Table1[[#This Row],[APU
(units)]]*(1+Table1[[#This Row],[APU Trend]])^5</f>
        <v>2061.1072000000013</v>
      </c>
      <c r="L1941" s="55">
        <f>Table1[[#This Row],[APU
(units)]]*(1+Table1[[#This Row],[APU Trend]])^6</f>
        <v>1648.885760000001</v>
      </c>
      <c r="M1941" s="55">
        <f>Table1[[#This Row],[APU
(units)]]*(1+Table1[[#This Row],[APU Trend]])^7</f>
        <v>1319.1086080000009</v>
      </c>
      <c r="N1941" s="55">
        <f>Table1[[#This Row],[APU
(units)]]*(1+Table1[[#This Row],[APU Trend]])^8</f>
        <v>1055.2868864000009</v>
      </c>
      <c r="O1941" s="55">
        <f>Table1[[#This Row],[APU
(units)]]*(1+Table1[[#This Row],[APU Trend]])^9</f>
        <v>844.22950912000078</v>
      </c>
      <c r="P1941" s="55">
        <f>Table1[[#This Row],[APU
(units)]]*(1+Table1[[#This Row],[APU Trend]])^10</f>
        <v>675.38360729600072</v>
      </c>
      <c r="Q1941" s="55">
        <f>Table1[[#This Row],[APU
(units)]]*(1+Table1[[#This Row],[APU Trend]])^11</f>
        <v>540.30688583680057</v>
      </c>
      <c r="R1941" s="55">
        <f>SUM(Table1[[#This Row],[Oct]:[September]])</f>
        <v>29288.772456652812</v>
      </c>
      <c r="S1941" s="55">
        <f>Table1[[#This Row],[On-Hand Stock ($)]]*Table1[[#This Row],[APU Trend]]</f>
        <v>-26453.493410596271</v>
      </c>
      <c r="T1941" s="87">
        <v>-0.2</v>
      </c>
      <c r="U1941" s="87" t="b">
        <f>IF(AND(Table1[[#This Row],[INVENTROY SIZING]]&lt;0,Table1[[#This Row],[Lead Time (days)]]&lt;30),TRUE,FALSE)</f>
        <v>0</v>
      </c>
      <c r="V1941" s="28">
        <v>1</v>
      </c>
      <c r="W1941" s="28">
        <f>1.65+SQRT((30)*Table1[[#This Row],[Demand variability (COV)]])+(V1941*Table1[[#This Row],[APU
(units)]])^2</f>
        <v>39564105.114101619</v>
      </c>
      <c r="X1941" s="28">
        <f>(Table1[[#This Row],[INVENTORY IN UNITS ON HAND]]-W1941)*Table1[[#This Row],[Std. Price ($)]]</f>
        <v>-1129434011.4899802</v>
      </c>
      <c r="Y1941" s="28">
        <v>0.4</v>
      </c>
      <c r="Z1941" s="28">
        <v>44</v>
      </c>
    </row>
    <row r="1942" spans="1:26" x14ac:dyDescent="0.15">
      <c r="A1942" s="31">
        <v>9089.8359500487295</v>
      </c>
      <c r="B1942" s="32">
        <v>25.440382000000003</v>
      </c>
      <c r="C1942" s="32">
        <v>129909.91804719424</v>
      </c>
      <c r="D1942" s="32">
        <f>C1942/Table1[[#This Row],[Std. Price ($)]]</f>
        <v>5106.4452588484801</v>
      </c>
      <c r="E1942" s="28">
        <v>7188</v>
      </c>
      <c r="F1942" s="28">
        <f>Table1[[#This Row],[APU
(units)]]*(1+Table1[[#This Row],[APU Trend]])^0</f>
        <v>7188</v>
      </c>
      <c r="G1942" s="28">
        <f>Table1[[#This Row],[APU
(units)]]*(1+Table1[[#This Row],[APU Trend]])^1</f>
        <v>5750.4000000000005</v>
      </c>
      <c r="H1942" s="28">
        <f>Table1[[#This Row],[APU
(units)]]*(1+Table1[[#This Row],[APU Trend]])^2</f>
        <v>4600.3200000000006</v>
      </c>
      <c r="I1942" s="55">
        <f>Table1[[#This Row],[APU
(units)]]*(1+Table1[[#This Row],[APU Trend]])^3</f>
        <v>3680.2560000000008</v>
      </c>
      <c r="J1942" s="55">
        <f>Table1[[#This Row],[APU
(units)]]*(1+Table1[[#This Row],[APU Trend]])^4</f>
        <v>2944.2048000000013</v>
      </c>
      <c r="K1942" s="55">
        <f>Table1[[#This Row],[APU
(units)]]*(1+Table1[[#This Row],[APU Trend]])^5</f>
        <v>2355.3638400000013</v>
      </c>
      <c r="L1942" s="55">
        <f>Table1[[#This Row],[APU
(units)]]*(1+Table1[[#This Row],[APU Trend]])^6</f>
        <v>1884.2910720000011</v>
      </c>
      <c r="M1942" s="55">
        <f>Table1[[#This Row],[APU
(units)]]*(1+Table1[[#This Row],[APU Trend]])^7</f>
        <v>1507.4328576000012</v>
      </c>
      <c r="N1942" s="55">
        <f>Table1[[#This Row],[APU
(units)]]*(1+Table1[[#This Row],[APU Trend]])^8</f>
        <v>1205.9462860800011</v>
      </c>
      <c r="O1942" s="55">
        <f>Table1[[#This Row],[APU
(units)]]*(1+Table1[[#This Row],[APU Trend]])^9</f>
        <v>964.75702886400086</v>
      </c>
      <c r="P1942" s="55">
        <f>Table1[[#This Row],[APU
(units)]]*(1+Table1[[#This Row],[APU Trend]])^10</f>
        <v>771.8056230912008</v>
      </c>
      <c r="Q1942" s="55">
        <f>Table1[[#This Row],[APU
(units)]]*(1+Table1[[#This Row],[APU Trend]])^11</f>
        <v>617.44449847296062</v>
      </c>
      <c r="R1942" s="55">
        <f>SUM(Table1[[#This Row],[Oct]:[September]])</f>
        <v>33470.222006108175</v>
      </c>
      <c r="S1942" s="55">
        <f>Table1[[#This Row],[On-Hand Stock ($)]]*Table1[[#This Row],[APU Trend]]</f>
        <v>-25981.983609438848</v>
      </c>
      <c r="T1942" s="87">
        <v>-0.2</v>
      </c>
      <c r="U1942" s="87" t="b">
        <f>IF(AND(Table1[[#This Row],[INVENTROY SIZING]]&lt;0,Table1[[#This Row],[Lead Time (days)]]&lt;30),TRUE,FALSE)</f>
        <v>0</v>
      </c>
      <c r="V1942" s="28">
        <v>1</v>
      </c>
      <c r="W1942" s="28">
        <f>1.65+SQRT((30)*Table1[[#This Row],[Demand variability (COV)]])+(V1942*Table1[[#This Row],[APU
(units)]])^2</f>
        <v>51667349.0263886</v>
      </c>
      <c r="X1942" s="28">
        <f>(Table1[[#This Row],[INVENTORY IN UNITS ON HAND]]-W1942)*Table1[[#This Row],[Std. Price ($)]]</f>
        <v>-1314307186.240607</v>
      </c>
      <c r="Y1942" s="28">
        <v>0.38</v>
      </c>
      <c r="Z1942" s="28">
        <v>44</v>
      </c>
    </row>
    <row r="1943" spans="1:26" x14ac:dyDescent="0.15">
      <c r="A1943" s="31">
        <v>42375.456802523404</v>
      </c>
      <c r="B1943" s="32">
        <v>7.4989530000000011</v>
      </c>
      <c r="C1943" s="32">
        <v>127037.57203879091</v>
      </c>
      <c r="D1943" s="32">
        <f>C1943/Table1[[#This Row],[Std. Price ($)]]</f>
        <v>16940.707861322891</v>
      </c>
      <c r="E1943" s="28">
        <v>7786</v>
      </c>
      <c r="F1943" s="28">
        <f>Table1[[#This Row],[APU
(units)]]*(1+Table1[[#This Row],[APU Trend]])^0</f>
        <v>7786</v>
      </c>
      <c r="G1943" s="28">
        <f>Table1[[#This Row],[APU
(units)]]*(1+Table1[[#This Row],[APU Trend]])^1</f>
        <v>14014.800000000001</v>
      </c>
      <c r="H1943" s="28">
        <f>Table1[[#This Row],[APU
(units)]]*(1+Table1[[#This Row],[APU Trend]])^2</f>
        <v>25226.640000000003</v>
      </c>
      <c r="I1943" s="55">
        <f>Table1[[#This Row],[APU
(units)]]*(1+Table1[[#This Row],[APU Trend]])^3</f>
        <v>45407.952000000005</v>
      </c>
      <c r="J1943" s="55">
        <f>Table1[[#This Row],[APU
(units)]]*(1+Table1[[#This Row],[APU Trend]])^4</f>
        <v>81734.313600000023</v>
      </c>
      <c r="K1943" s="55">
        <f>Table1[[#This Row],[APU
(units)]]*(1+Table1[[#This Row],[APU Trend]])^5</f>
        <v>147121.76448000004</v>
      </c>
      <c r="L1943" s="55">
        <f>Table1[[#This Row],[APU
(units)]]*(1+Table1[[#This Row],[APU Trend]])^6</f>
        <v>264819.17606400006</v>
      </c>
      <c r="M1943" s="55">
        <f>Table1[[#This Row],[APU
(units)]]*(1+Table1[[#This Row],[APU Trend]])^7</f>
        <v>476674.51691520016</v>
      </c>
      <c r="N1943" s="55">
        <f>Table1[[#This Row],[APU
(units)]]*(1+Table1[[#This Row],[APU Trend]])^8</f>
        <v>858014.13044736034</v>
      </c>
      <c r="O1943" s="55">
        <f>Table1[[#This Row],[APU
(units)]]*(1+Table1[[#This Row],[APU Trend]])^9</f>
        <v>1544425.4348052486</v>
      </c>
      <c r="P1943" s="55">
        <f>Table1[[#This Row],[APU
(units)]]*(1+Table1[[#This Row],[APU Trend]])^10</f>
        <v>2779965.7826494477</v>
      </c>
      <c r="Q1943" s="55">
        <f>Table1[[#This Row],[APU
(units)]]*(1+Table1[[#This Row],[APU Trend]])^11</f>
        <v>5003938.4087690059</v>
      </c>
      <c r="R1943" s="55">
        <f>SUM(Table1[[#This Row],[Oct]:[September]])</f>
        <v>11249128.919730263</v>
      </c>
      <c r="S1943" s="55">
        <f>Table1[[#This Row],[On-Hand Stock ($)]]*Table1[[#This Row],[APU Trend]]</f>
        <v>101630.05763103273</v>
      </c>
      <c r="T1943" s="87">
        <v>0.8</v>
      </c>
      <c r="U1943" s="87" t="b">
        <f>IF(AND(Table1[[#This Row],[INVENTROY SIZING]]&lt;0,Table1[[#This Row],[Lead Time (days)]]&lt;30),TRUE,FALSE)</f>
        <v>0</v>
      </c>
      <c r="V1943" s="28">
        <v>1</v>
      </c>
      <c r="W1943" s="28">
        <f>1.65+SQRT((30)*Table1[[#This Row],[Demand variability (COV)]])+(V1943*Table1[[#This Row],[APU
(units)]])^2</f>
        <v>60621802.297580019</v>
      </c>
      <c r="X1943" s="28">
        <f>(Table1[[#This Row],[INVENTORY IN UNITS ON HAND]]-W1943)*Table1[[#This Row],[Std. Price ($)]]</f>
        <v>-454473008.63280588</v>
      </c>
      <c r="Y1943" s="28">
        <v>0.72</v>
      </c>
      <c r="Z1943" s="28">
        <v>66</v>
      </c>
    </row>
    <row r="1944" spans="1:26" x14ac:dyDescent="0.15">
      <c r="A1944" s="31">
        <v>18011.477569047485</v>
      </c>
      <c r="B1944" s="32">
        <v>12.626658000000001</v>
      </c>
      <c r="C1944" s="32">
        <v>57288.339665362801</v>
      </c>
      <c r="D1944" s="32">
        <f>C1944/Table1[[#This Row],[Std. Price ($)]]</f>
        <v>4537.0944287366301</v>
      </c>
      <c r="E1944" s="28">
        <v>5142</v>
      </c>
      <c r="F1944" s="28">
        <f>Table1[[#This Row],[APU
(units)]]*(1+Table1[[#This Row],[APU Trend]])^0</f>
        <v>5142</v>
      </c>
      <c r="G1944" s="28">
        <f>Table1[[#This Row],[APU
(units)]]*(1+Table1[[#This Row],[APU Trend]])^1</f>
        <v>11312.400000000001</v>
      </c>
      <c r="H1944" s="28">
        <f>Table1[[#This Row],[APU
(units)]]*(1+Table1[[#This Row],[APU Trend]])^2</f>
        <v>24887.280000000002</v>
      </c>
      <c r="I1944" s="55">
        <f>Table1[[#This Row],[APU
(units)]]*(1+Table1[[#This Row],[APU Trend]])^3</f>
        <v>54752.016000000018</v>
      </c>
      <c r="J1944" s="55">
        <f>Table1[[#This Row],[APU
(units)]]*(1+Table1[[#This Row],[APU Trend]])^4</f>
        <v>120454.43520000004</v>
      </c>
      <c r="K1944" s="55">
        <f>Table1[[#This Row],[APU
(units)]]*(1+Table1[[#This Row],[APU Trend]])^5</f>
        <v>264999.75744000007</v>
      </c>
      <c r="L1944" s="55">
        <f>Table1[[#This Row],[APU
(units)]]*(1+Table1[[#This Row],[APU Trend]])^6</f>
        <v>582999.46636800026</v>
      </c>
      <c r="M1944" s="55">
        <f>Table1[[#This Row],[APU
(units)]]*(1+Table1[[#This Row],[APU Trend]])^7</f>
        <v>1282598.8260096009</v>
      </c>
      <c r="N1944" s="55">
        <f>Table1[[#This Row],[APU
(units)]]*(1+Table1[[#This Row],[APU Trend]])^8</f>
        <v>2821717.4172211215</v>
      </c>
      <c r="O1944" s="55">
        <f>Table1[[#This Row],[APU
(units)]]*(1+Table1[[#This Row],[APU Trend]])^9</f>
        <v>6207778.317886468</v>
      </c>
      <c r="P1944" s="55">
        <f>Table1[[#This Row],[APU
(units)]]*(1+Table1[[#This Row],[APU Trend]])^10</f>
        <v>13657112.29935023</v>
      </c>
      <c r="Q1944" s="55">
        <f>Table1[[#This Row],[APU
(units)]]*(1+Table1[[#This Row],[APU Trend]])^11</f>
        <v>30045647.058570512</v>
      </c>
      <c r="R1944" s="55">
        <f>SUM(Table1[[#This Row],[Oct]:[September]])</f>
        <v>55079401.274045929</v>
      </c>
      <c r="S1944" s="55">
        <f>Table1[[#This Row],[On-Hand Stock ($)]]*Table1[[#This Row],[APU Trend]]</f>
        <v>68746.007598435361</v>
      </c>
      <c r="T1944" s="87">
        <v>1.2</v>
      </c>
      <c r="U1944" s="87" t="b">
        <f>IF(AND(Table1[[#This Row],[INVENTROY SIZING]]&lt;0,Table1[[#This Row],[Lead Time (days)]]&lt;30),TRUE,FALSE)</f>
        <v>0</v>
      </c>
      <c r="V1944" s="28">
        <v>1</v>
      </c>
      <c r="W1944" s="28">
        <f>1.65+SQRT((30)*Table1[[#This Row],[Demand variability (COV)]])+(V1944*Table1[[#This Row],[APU
(units)]])^2</f>
        <v>26440169.283180423</v>
      </c>
      <c r="X1944" s="28">
        <f>(Table1[[#This Row],[INVENTORY IN UNITS ON HAND]]-W1944)*Table1[[#This Row],[Std. Price ($)]]</f>
        <v>-333793686.66115904</v>
      </c>
      <c r="Y1944" s="28">
        <v>0.44</v>
      </c>
      <c r="Z1944" s="28">
        <v>44</v>
      </c>
    </row>
    <row r="1945" spans="1:26" x14ac:dyDescent="0.15">
      <c r="A1945" s="31">
        <v>20540.376453567511</v>
      </c>
      <c r="B1945" s="32">
        <v>7.4989530000000011</v>
      </c>
      <c r="C1945" s="32">
        <v>35416.778226626011</v>
      </c>
      <c r="D1945" s="32">
        <f>C1945/Table1[[#This Row],[Std. Price ($)]]</f>
        <v>4722.8964132227529</v>
      </c>
      <c r="E1945" s="28">
        <v>5054</v>
      </c>
      <c r="F1945" s="28">
        <f>Table1[[#This Row],[APU
(units)]]*(1+Table1[[#This Row],[APU Trend]])^0</f>
        <v>5054</v>
      </c>
      <c r="G1945" s="28">
        <f>Table1[[#This Row],[APU
(units)]]*(1+Table1[[#This Row],[APU Trend]])^1</f>
        <v>6064.8</v>
      </c>
      <c r="H1945" s="28">
        <f>Table1[[#This Row],[APU
(units)]]*(1+Table1[[#This Row],[APU Trend]])^2</f>
        <v>7277.7599999999993</v>
      </c>
      <c r="I1945" s="55">
        <f>Table1[[#This Row],[APU
(units)]]*(1+Table1[[#This Row],[APU Trend]])^3</f>
        <v>8733.3119999999999</v>
      </c>
      <c r="J1945" s="55">
        <f>Table1[[#This Row],[APU
(units)]]*(1+Table1[[#This Row],[APU Trend]])^4</f>
        <v>10479.974399999999</v>
      </c>
      <c r="K1945" s="55">
        <f>Table1[[#This Row],[APU
(units)]]*(1+Table1[[#This Row],[APU Trend]])^5</f>
        <v>12575.969279999999</v>
      </c>
      <c r="L1945" s="55">
        <f>Table1[[#This Row],[APU
(units)]]*(1+Table1[[#This Row],[APU Trend]])^6</f>
        <v>15091.163135999999</v>
      </c>
      <c r="M1945" s="55">
        <f>Table1[[#This Row],[APU
(units)]]*(1+Table1[[#This Row],[APU Trend]])^7</f>
        <v>18109.395763199998</v>
      </c>
      <c r="N1945" s="55">
        <f>Table1[[#This Row],[APU
(units)]]*(1+Table1[[#This Row],[APU Trend]])^8</f>
        <v>21731.274915839997</v>
      </c>
      <c r="O1945" s="55">
        <f>Table1[[#This Row],[APU
(units)]]*(1+Table1[[#This Row],[APU Trend]])^9</f>
        <v>26077.529899007997</v>
      </c>
      <c r="P1945" s="55">
        <f>Table1[[#This Row],[APU
(units)]]*(1+Table1[[#This Row],[APU Trend]])^10</f>
        <v>31293.035878809595</v>
      </c>
      <c r="Q1945" s="55">
        <f>Table1[[#This Row],[APU
(units)]]*(1+Table1[[#This Row],[APU Trend]])^11</f>
        <v>37551.643054571512</v>
      </c>
      <c r="R1945" s="55">
        <f>SUM(Table1[[#This Row],[Oct]:[September]])</f>
        <v>200039.8583274291</v>
      </c>
      <c r="S1945" s="55">
        <f>Table1[[#This Row],[On-Hand Stock ($)]]*Table1[[#This Row],[APU Trend]]</f>
        <v>7083.3556453252022</v>
      </c>
      <c r="T1945" s="87">
        <v>0.2</v>
      </c>
      <c r="U1945" s="87" t="b">
        <f>IF(AND(Table1[[#This Row],[INVENTROY SIZING]]&lt;0,Table1[[#This Row],[Lead Time (days)]]&lt;30),TRUE,FALSE)</f>
        <v>0</v>
      </c>
      <c r="V1945" s="28">
        <v>1</v>
      </c>
      <c r="W1945" s="28">
        <f>1.65+SQRT((30)*Table1[[#This Row],[Demand variability (COV)]])+(V1945*Table1[[#This Row],[APU
(units)]])^2</f>
        <v>25542922.903570216</v>
      </c>
      <c r="X1945" s="28">
        <f>(Table1[[#This Row],[INVENTORY IN UNITS ON HAND]]-W1945)*Table1[[#This Row],[Std. Price ($)]]</f>
        <v>-191509761.55826998</v>
      </c>
      <c r="Y1945" s="28">
        <v>0.92</v>
      </c>
      <c r="Z1945" s="28">
        <v>23</v>
      </c>
    </row>
    <row r="1946" spans="1:26" x14ac:dyDescent="0.15">
      <c r="A1946" s="31">
        <v>13930.053335741399</v>
      </c>
      <c r="B1946" s="32">
        <v>16.693611000000001</v>
      </c>
      <c r="C1946" s="32">
        <v>304565.78189874801</v>
      </c>
      <c r="D1946" s="32">
        <f>C1946/Table1[[#This Row],[Std. Price ($)]]</f>
        <v>18244.451838415785</v>
      </c>
      <c r="E1946" s="28">
        <v>7414</v>
      </c>
      <c r="F1946" s="28">
        <f>Table1[[#This Row],[APU
(units)]]*(1+Table1[[#This Row],[APU Trend]])^0</f>
        <v>7414</v>
      </c>
      <c r="G1946" s="28">
        <f>Table1[[#This Row],[APU
(units)]]*(1+Table1[[#This Row],[APU Trend]])^1</f>
        <v>2224.2000000000003</v>
      </c>
      <c r="H1946" s="28">
        <f>Table1[[#This Row],[APU
(units)]]*(1+Table1[[#This Row],[APU Trend]])^2</f>
        <v>667.26000000000022</v>
      </c>
      <c r="I1946" s="55">
        <f>Table1[[#This Row],[APU
(units)]]*(1+Table1[[#This Row],[APU Trend]])^3</f>
        <v>200.17800000000008</v>
      </c>
      <c r="J1946" s="55">
        <f>Table1[[#This Row],[APU
(units)]]*(1+Table1[[#This Row],[APU Trend]])^4</f>
        <v>60.053400000000032</v>
      </c>
      <c r="K1946" s="55">
        <f>Table1[[#This Row],[APU
(units)]]*(1+Table1[[#This Row],[APU Trend]])^5</f>
        <v>18.016020000000012</v>
      </c>
      <c r="L1946" s="55">
        <f>Table1[[#This Row],[APU
(units)]]*(1+Table1[[#This Row],[APU Trend]])^6</f>
        <v>5.4048060000000042</v>
      </c>
      <c r="M1946" s="55">
        <f>Table1[[#This Row],[APU
(units)]]*(1+Table1[[#This Row],[APU Trend]])^7</f>
        <v>1.6214418000000017</v>
      </c>
      <c r="N1946" s="55">
        <f>Table1[[#This Row],[APU
(units)]]*(1+Table1[[#This Row],[APU Trend]])^8</f>
        <v>0.48643254000000052</v>
      </c>
      <c r="O1946" s="55">
        <f>Table1[[#This Row],[APU
(units)]]*(1+Table1[[#This Row],[APU Trend]])^9</f>
        <v>0.14592976200000018</v>
      </c>
      <c r="P1946" s="55">
        <f>Table1[[#This Row],[APU
(units)]]*(1+Table1[[#This Row],[APU Trend]])^10</f>
        <v>4.3778928600000058E-2</v>
      </c>
      <c r="Q1946" s="55">
        <f>Table1[[#This Row],[APU
(units)]]*(1+Table1[[#This Row],[APU Trend]])^11</f>
        <v>1.313367858000002E-2</v>
      </c>
      <c r="R1946" s="55">
        <f>SUM(Table1[[#This Row],[Oct]:[September]])</f>
        <v>10591.422942709181</v>
      </c>
      <c r="S1946" s="55">
        <f>Table1[[#This Row],[On-Hand Stock ($)]]*Table1[[#This Row],[APU Trend]]</f>
        <v>-213196.0473291236</v>
      </c>
      <c r="T1946" s="87">
        <v>-0.7</v>
      </c>
      <c r="U1946" s="87" t="b">
        <f>IF(AND(Table1[[#This Row],[INVENTROY SIZING]]&lt;0,Table1[[#This Row],[Lead Time (days)]]&lt;30),TRUE,FALSE)</f>
        <v>0</v>
      </c>
      <c r="V1946" s="28">
        <v>0.85</v>
      </c>
      <c r="W1946" s="28">
        <f>1.65+SQRT((30)*Table1[[#This Row],[Demand variability (COV)]])+(V1946*Table1[[#This Row],[APU
(units)]])^2</f>
        <v>39713949.171521433</v>
      </c>
      <c r="X1946" s="28">
        <f>(Table1[[#This Row],[INVENTORY IN UNITS ON HAND]]-W1946)*Table1[[#This Row],[Std. Price ($)]]</f>
        <v>-662664652.96125233</v>
      </c>
      <c r="Y1946" s="28">
        <v>0.51</v>
      </c>
      <c r="Z1946" s="28">
        <v>108</v>
      </c>
    </row>
    <row r="1947" spans="1:26" x14ac:dyDescent="0.15">
      <c r="A1947" s="31">
        <v>92199.421462976214</v>
      </c>
      <c r="B1947" s="32">
        <v>12.692020000000001</v>
      </c>
      <c r="C1947" s="32">
        <v>315697.37285814638</v>
      </c>
      <c r="D1947" s="32">
        <f>C1947/Table1[[#This Row],[Std. Price ($)]]</f>
        <v>24873.69015004281</v>
      </c>
      <c r="E1947" s="28">
        <v>7414</v>
      </c>
      <c r="F1947" s="28">
        <f>Table1[[#This Row],[APU
(units)]]*(1+Table1[[#This Row],[APU Trend]])^0</f>
        <v>7414</v>
      </c>
      <c r="G1947" s="28">
        <f>Table1[[#This Row],[APU
(units)]]*(1+Table1[[#This Row],[APU Trend]])^1</f>
        <v>13345.2</v>
      </c>
      <c r="H1947" s="28">
        <f>Table1[[#This Row],[APU
(units)]]*(1+Table1[[#This Row],[APU Trend]])^2</f>
        <v>24021.360000000001</v>
      </c>
      <c r="I1947" s="55">
        <f>Table1[[#This Row],[APU
(units)]]*(1+Table1[[#This Row],[APU Trend]])^3</f>
        <v>43238.448000000004</v>
      </c>
      <c r="J1947" s="55">
        <f>Table1[[#This Row],[APU
(units)]]*(1+Table1[[#This Row],[APU Trend]])^4</f>
        <v>77829.20640000001</v>
      </c>
      <c r="K1947" s="55">
        <f>Table1[[#This Row],[APU
(units)]]*(1+Table1[[#This Row],[APU Trend]])^5</f>
        <v>140092.57152000006</v>
      </c>
      <c r="L1947" s="55">
        <f>Table1[[#This Row],[APU
(units)]]*(1+Table1[[#This Row],[APU Trend]])^6</f>
        <v>252166.62873600007</v>
      </c>
      <c r="M1947" s="55">
        <f>Table1[[#This Row],[APU
(units)]]*(1+Table1[[#This Row],[APU Trend]])^7</f>
        <v>453899.93172480015</v>
      </c>
      <c r="N1947" s="55">
        <f>Table1[[#This Row],[APU
(units)]]*(1+Table1[[#This Row],[APU Trend]])^8</f>
        <v>817019.87710464024</v>
      </c>
      <c r="O1947" s="55">
        <f>Table1[[#This Row],[APU
(units)]]*(1+Table1[[#This Row],[APU Trend]])^9</f>
        <v>1470635.7787883526</v>
      </c>
      <c r="P1947" s="55">
        <f>Table1[[#This Row],[APU
(units)]]*(1+Table1[[#This Row],[APU Trend]])^10</f>
        <v>2647144.4018190349</v>
      </c>
      <c r="Q1947" s="55">
        <f>Table1[[#This Row],[APU
(units)]]*(1+Table1[[#This Row],[APU Trend]])^11</f>
        <v>4764859.9232742628</v>
      </c>
      <c r="R1947" s="55">
        <f>SUM(Table1[[#This Row],[Oct]:[September]])</f>
        <v>10711667.32736709</v>
      </c>
      <c r="S1947" s="55">
        <f>Table1[[#This Row],[On-Hand Stock ($)]]*Table1[[#This Row],[APU Trend]]</f>
        <v>252557.89828651713</v>
      </c>
      <c r="T1947" s="87">
        <v>0.8</v>
      </c>
      <c r="U1947" s="87" t="b">
        <f>IF(AND(Table1[[#This Row],[INVENTROY SIZING]]&lt;0,Table1[[#This Row],[Lead Time (days)]]&lt;30),TRUE,FALSE)</f>
        <v>0</v>
      </c>
      <c r="V1947" s="28">
        <v>0.72</v>
      </c>
      <c r="W1947" s="28">
        <f>1.65+SQRT((30)*Table1[[#This Row],[Demand variability (COV)]])+(V1947*Table1[[#This Row],[APU
(units)]])^2</f>
        <v>28495103.686083529</v>
      </c>
      <c r="X1947" s="28">
        <f>(Table1[[#This Row],[INVENTORY IN UNITS ON HAND]]-W1947)*Table1[[#This Row],[Std. Price ($)]]</f>
        <v>-361344728.51298779</v>
      </c>
      <c r="Y1947" s="28">
        <v>0.52</v>
      </c>
      <c r="Z1947" s="28">
        <v>130</v>
      </c>
    </row>
    <row r="1948" spans="1:26" x14ac:dyDescent="0.15">
      <c r="A1948" s="31">
        <v>63513.447267649746</v>
      </c>
      <c r="B1948" s="32">
        <v>8.0670370000000009</v>
      </c>
      <c r="C1948" s="32">
        <v>27035.064926783954</v>
      </c>
      <c r="D1948" s="32">
        <f>C1948/Table1[[#This Row],[Std. Price ($)]]</f>
        <v>3351.300474608453</v>
      </c>
      <c r="E1948" s="28">
        <v>8302</v>
      </c>
      <c r="F1948" s="28">
        <f>Table1[[#This Row],[APU
(units)]]*(1+Table1[[#This Row],[APU Trend]])^0</f>
        <v>8302</v>
      </c>
      <c r="G1948" s="28">
        <f>Table1[[#This Row],[APU
(units)]]*(1+Table1[[#This Row],[APU Trend]])^1</f>
        <v>13283.2</v>
      </c>
      <c r="H1948" s="28">
        <f>Table1[[#This Row],[APU
(units)]]*(1+Table1[[#This Row],[APU Trend]])^2</f>
        <v>21253.120000000003</v>
      </c>
      <c r="I1948" s="55">
        <f>Table1[[#This Row],[APU
(units)]]*(1+Table1[[#This Row],[APU Trend]])^3</f>
        <v>34004.992000000006</v>
      </c>
      <c r="J1948" s="55">
        <f>Table1[[#This Row],[APU
(units)]]*(1+Table1[[#This Row],[APU Trend]])^4</f>
        <v>54407.987200000025</v>
      </c>
      <c r="K1948" s="55">
        <f>Table1[[#This Row],[APU
(units)]]*(1+Table1[[#This Row],[APU Trend]])^5</f>
        <v>87052.779520000055</v>
      </c>
      <c r="L1948" s="55">
        <f>Table1[[#This Row],[APU
(units)]]*(1+Table1[[#This Row],[APU Trend]])^6</f>
        <v>139284.44723200009</v>
      </c>
      <c r="M1948" s="55">
        <f>Table1[[#This Row],[APU
(units)]]*(1+Table1[[#This Row],[APU Trend]])^7</f>
        <v>222855.11557120018</v>
      </c>
      <c r="N1948" s="55">
        <f>Table1[[#This Row],[APU
(units)]]*(1+Table1[[#This Row],[APU Trend]])^8</f>
        <v>356568.1849139203</v>
      </c>
      <c r="O1948" s="55">
        <f>Table1[[#This Row],[APU
(units)]]*(1+Table1[[#This Row],[APU Trend]])^9</f>
        <v>570509.09586227254</v>
      </c>
      <c r="P1948" s="55">
        <f>Table1[[#This Row],[APU
(units)]]*(1+Table1[[#This Row],[APU Trend]])^10</f>
        <v>912814.55337963614</v>
      </c>
      <c r="Q1948" s="55">
        <f>Table1[[#This Row],[APU
(units)]]*(1+Table1[[#This Row],[APU Trend]])^11</f>
        <v>1460503.2854074179</v>
      </c>
      <c r="R1948" s="55">
        <f>SUM(Table1[[#This Row],[Oct]:[September]])</f>
        <v>3880838.7610864472</v>
      </c>
      <c r="S1948" s="55">
        <f>Table1[[#This Row],[On-Hand Stock ($)]]*Table1[[#This Row],[APU Trend]]</f>
        <v>16221.038956070372</v>
      </c>
      <c r="T1948" s="87">
        <v>0.6</v>
      </c>
      <c r="U1948" s="87" t="b">
        <f>IF(AND(Table1[[#This Row],[INVENTROY SIZING]]&lt;0,Table1[[#This Row],[Lead Time (days)]]&lt;30),TRUE,FALSE)</f>
        <v>0</v>
      </c>
      <c r="V1948" s="28">
        <v>0.72</v>
      </c>
      <c r="W1948" s="28">
        <f>1.65+SQRT((30)*Table1[[#This Row],[Demand variability (COV)]])+(V1948*Table1[[#This Row],[APU
(units)]])^2</f>
        <v>35729792.861917958</v>
      </c>
      <c r="X1948" s="28">
        <f>(Table1[[#This Row],[INVENTORY IN UNITS ON HAND]]-W1948)*Table1[[#This Row],[Std. Price ($)]]</f>
        <v>-288206525.95450133</v>
      </c>
      <c r="Y1948" s="28">
        <v>0.17</v>
      </c>
      <c r="Z1948" s="28">
        <v>23</v>
      </c>
    </row>
    <row r="1949" spans="1:26" x14ac:dyDescent="0.15">
      <c r="A1949" s="31">
        <v>94414.553391193651</v>
      </c>
      <c r="B1949" s="32">
        <v>12.217458000000002</v>
      </c>
      <c r="C1949" s="32">
        <v>30768.515294636425</v>
      </c>
      <c r="D1949" s="32">
        <f>C1949/Table1[[#This Row],[Std. Price ($)]]</f>
        <v>2518.4056531756787</v>
      </c>
      <c r="E1949" s="28">
        <v>7648</v>
      </c>
      <c r="F1949" s="28">
        <f>Table1[[#This Row],[APU
(units)]]*(1+Table1[[#This Row],[APU Trend]])^0</f>
        <v>7648</v>
      </c>
      <c r="G1949" s="28">
        <f>Table1[[#This Row],[APU
(units)]]*(1+Table1[[#This Row],[APU Trend]])^1</f>
        <v>19120</v>
      </c>
      <c r="H1949" s="28">
        <f>Table1[[#This Row],[APU
(units)]]*(1+Table1[[#This Row],[APU Trend]])^2</f>
        <v>47800</v>
      </c>
      <c r="I1949" s="55">
        <f>Table1[[#This Row],[APU
(units)]]*(1+Table1[[#This Row],[APU Trend]])^3</f>
        <v>119500</v>
      </c>
      <c r="J1949" s="55">
        <f>Table1[[#This Row],[APU
(units)]]*(1+Table1[[#This Row],[APU Trend]])^4</f>
        <v>298750</v>
      </c>
      <c r="K1949" s="55">
        <f>Table1[[#This Row],[APU
(units)]]*(1+Table1[[#This Row],[APU Trend]])^5</f>
        <v>746875</v>
      </c>
      <c r="L1949" s="55">
        <f>Table1[[#This Row],[APU
(units)]]*(1+Table1[[#This Row],[APU Trend]])^6</f>
        <v>1867187.5</v>
      </c>
      <c r="M1949" s="55">
        <f>Table1[[#This Row],[APU
(units)]]*(1+Table1[[#This Row],[APU Trend]])^7</f>
        <v>4667968.75</v>
      </c>
      <c r="N1949" s="55">
        <f>Table1[[#This Row],[APU
(units)]]*(1+Table1[[#This Row],[APU Trend]])^8</f>
        <v>11669921.875</v>
      </c>
      <c r="O1949" s="55">
        <f>Table1[[#This Row],[APU
(units)]]*(1+Table1[[#This Row],[APU Trend]])^9</f>
        <v>29174804.6875</v>
      </c>
      <c r="P1949" s="55">
        <f>Table1[[#This Row],[APU
(units)]]*(1+Table1[[#This Row],[APU Trend]])^10</f>
        <v>72937011.71875</v>
      </c>
      <c r="Q1949" s="55">
        <f>Table1[[#This Row],[APU
(units)]]*(1+Table1[[#This Row],[APU Trend]])^11</f>
        <v>182342529.296875</v>
      </c>
      <c r="R1949" s="55">
        <f>SUM(Table1[[#This Row],[Oct]:[September]])</f>
        <v>303899116.828125</v>
      </c>
      <c r="S1949" s="55">
        <f>Table1[[#This Row],[On-Hand Stock ($)]]*Table1[[#This Row],[APU Trend]]</f>
        <v>46152.772941954638</v>
      </c>
      <c r="T1949" s="87">
        <v>1.5</v>
      </c>
      <c r="U1949" s="87" t="b">
        <f>IF(AND(Table1[[#This Row],[INVENTROY SIZING]]&lt;0,Table1[[#This Row],[Lead Time (days)]]&lt;30),TRUE,FALSE)</f>
        <v>0</v>
      </c>
      <c r="V1949" s="28">
        <v>1</v>
      </c>
      <c r="W1949" s="28">
        <f>1.65+SQRT((30)*Table1[[#This Row],[Demand variability (COV)]])+(V1949*Table1[[#This Row],[APU
(units)]])^2</f>
        <v>58491909.997413024</v>
      </c>
      <c r="X1949" s="28">
        <f>(Table1[[#This Row],[INVENTORY IN UNITS ON HAND]]-W1949)*Table1[[#This Row],[Std. Price ($)]]</f>
        <v>-714591685.21787918</v>
      </c>
      <c r="Y1949" s="28">
        <v>0.63</v>
      </c>
      <c r="Z1949" s="28">
        <v>12</v>
      </c>
    </row>
    <row r="1950" spans="1:26" x14ac:dyDescent="0.15">
      <c r="A1950" s="31">
        <v>6029.3960219901746</v>
      </c>
      <c r="B1950" s="32">
        <v>8.219024000000001</v>
      </c>
      <c r="C1950" s="32">
        <v>42327.446359493115</v>
      </c>
      <c r="D1950" s="32">
        <f>C1950/Table1[[#This Row],[Std. Price ($)]]</f>
        <v>5149.9358512024191</v>
      </c>
      <c r="E1950" s="28">
        <v>9450</v>
      </c>
      <c r="F1950" s="28">
        <f>Table1[[#This Row],[APU
(units)]]*(1+Table1[[#This Row],[APU Trend]])^0</f>
        <v>9450</v>
      </c>
      <c r="G1950" s="28">
        <f>Table1[[#This Row],[APU
(units)]]*(1+Table1[[#This Row],[APU Trend]])^1</f>
        <v>15120</v>
      </c>
      <c r="H1950" s="28">
        <f>Table1[[#This Row],[APU
(units)]]*(1+Table1[[#This Row],[APU Trend]])^2</f>
        <v>24192.000000000004</v>
      </c>
      <c r="I1950" s="55">
        <f>Table1[[#This Row],[APU
(units)]]*(1+Table1[[#This Row],[APU Trend]])^3</f>
        <v>38707.200000000012</v>
      </c>
      <c r="J1950" s="55">
        <f>Table1[[#This Row],[APU
(units)]]*(1+Table1[[#This Row],[APU Trend]])^4</f>
        <v>61931.520000000026</v>
      </c>
      <c r="K1950" s="55">
        <f>Table1[[#This Row],[APU
(units)]]*(1+Table1[[#This Row],[APU Trend]])^5</f>
        <v>99090.432000000059</v>
      </c>
      <c r="L1950" s="55">
        <f>Table1[[#This Row],[APU
(units)]]*(1+Table1[[#This Row],[APU Trend]])^6</f>
        <v>158544.69120000009</v>
      </c>
      <c r="M1950" s="55">
        <f>Table1[[#This Row],[APU
(units)]]*(1+Table1[[#This Row],[APU Trend]])^7</f>
        <v>253671.5059200002</v>
      </c>
      <c r="N1950" s="55">
        <f>Table1[[#This Row],[APU
(units)]]*(1+Table1[[#This Row],[APU Trend]])^8</f>
        <v>405874.40947200032</v>
      </c>
      <c r="O1950" s="55">
        <f>Table1[[#This Row],[APU
(units)]]*(1+Table1[[#This Row],[APU Trend]])^9</f>
        <v>649399.05515520053</v>
      </c>
      <c r="P1950" s="55">
        <f>Table1[[#This Row],[APU
(units)]]*(1+Table1[[#This Row],[APU Trend]])^10</f>
        <v>1039038.4882483211</v>
      </c>
      <c r="Q1950" s="55">
        <f>Table1[[#This Row],[APU
(units)]]*(1+Table1[[#This Row],[APU Trend]])^11</f>
        <v>1662461.5811973137</v>
      </c>
      <c r="R1950" s="55">
        <f>SUM(Table1[[#This Row],[Oct]:[September]])</f>
        <v>4417480.8831928363</v>
      </c>
      <c r="S1950" s="55">
        <f>Table1[[#This Row],[On-Hand Stock ($)]]*Table1[[#This Row],[APU Trend]]</f>
        <v>25396.467815695869</v>
      </c>
      <c r="T1950" s="87">
        <v>0.6</v>
      </c>
      <c r="U1950" s="87" t="b">
        <f>IF(AND(Table1[[#This Row],[INVENTROY SIZING]]&lt;0,Table1[[#This Row],[Lead Time (days)]]&lt;30),TRUE,FALSE)</f>
        <v>0</v>
      </c>
      <c r="V1950" s="28">
        <v>0.9</v>
      </c>
      <c r="W1950" s="28">
        <f>1.65+SQRT((30)*Table1[[#This Row],[Demand variability (COV)]])+(V1950*Table1[[#This Row],[APU
(units)]])^2</f>
        <v>72335030.444733188</v>
      </c>
      <c r="X1950" s="28">
        <f>(Table1[[#This Row],[INVENTORY IN UNITS ON HAND]]-W1950)*Table1[[#This Row],[Std. Price ($)]]</f>
        <v>-594481023.81963336</v>
      </c>
      <c r="Y1950" s="28">
        <v>0.48</v>
      </c>
      <c r="Z1950" s="28">
        <v>23</v>
      </c>
    </row>
    <row r="1951" spans="1:26" x14ac:dyDescent="0.15">
      <c r="A1951" s="31">
        <v>44002.601977692124</v>
      </c>
      <c r="B1951" s="32">
        <v>8.1254910000000002</v>
      </c>
      <c r="C1951" s="32">
        <v>43546.819977618645</v>
      </c>
      <c r="D1951" s="32">
        <f>C1951/Table1[[#This Row],[Std. Price ($)]]</f>
        <v>5359.2847469302033</v>
      </c>
      <c r="E1951" s="28">
        <v>7276</v>
      </c>
      <c r="F1951" s="28">
        <f>Table1[[#This Row],[APU
(units)]]*(1+Table1[[#This Row],[APU Trend]])^0</f>
        <v>7276</v>
      </c>
      <c r="G1951" s="28">
        <f>Table1[[#This Row],[APU
(units)]]*(1+Table1[[#This Row],[APU Trend]])^1</f>
        <v>4365.5999999999995</v>
      </c>
      <c r="H1951" s="28">
        <f>Table1[[#This Row],[APU
(units)]]*(1+Table1[[#This Row],[APU Trend]])^2</f>
        <v>2619.36</v>
      </c>
      <c r="I1951" s="55">
        <f>Table1[[#This Row],[APU
(units)]]*(1+Table1[[#This Row],[APU Trend]])^3</f>
        <v>1571.616</v>
      </c>
      <c r="J1951" s="55">
        <f>Table1[[#This Row],[APU
(units)]]*(1+Table1[[#This Row],[APU Trend]])^4</f>
        <v>942.9695999999999</v>
      </c>
      <c r="K1951" s="55">
        <f>Table1[[#This Row],[APU
(units)]]*(1+Table1[[#This Row],[APU Trend]])^5</f>
        <v>565.78175999999996</v>
      </c>
      <c r="L1951" s="55">
        <f>Table1[[#This Row],[APU
(units)]]*(1+Table1[[#This Row],[APU Trend]])^6</f>
        <v>339.46905599999997</v>
      </c>
      <c r="M1951" s="55">
        <f>Table1[[#This Row],[APU
(units)]]*(1+Table1[[#This Row],[APU Trend]])^7</f>
        <v>203.68143359999999</v>
      </c>
      <c r="N1951" s="55">
        <f>Table1[[#This Row],[APU
(units)]]*(1+Table1[[#This Row],[APU Trend]])^8</f>
        <v>122.20886015999999</v>
      </c>
      <c r="O1951" s="55">
        <f>Table1[[#This Row],[APU
(units)]]*(1+Table1[[#This Row],[APU Trend]])^9</f>
        <v>73.325316095999995</v>
      </c>
      <c r="P1951" s="55">
        <f>Table1[[#This Row],[APU
(units)]]*(1+Table1[[#This Row],[APU Trend]])^10</f>
        <v>43.995189657599994</v>
      </c>
      <c r="Q1951" s="55">
        <f>Table1[[#This Row],[APU
(units)]]*(1+Table1[[#This Row],[APU Trend]])^11</f>
        <v>26.397113794559996</v>
      </c>
      <c r="R1951" s="55">
        <f>SUM(Table1[[#This Row],[Oct]:[September]])</f>
        <v>18150.40432930816</v>
      </c>
      <c r="S1951" s="55">
        <f>Table1[[#This Row],[On-Hand Stock ($)]]*Table1[[#This Row],[APU Trend]]</f>
        <v>-17418.727991047457</v>
      </c>
      <c r="T1951" s="87">
        <v>-0.4</v>
      </c>
      <c r="U1951" s="87" t="b">
        <f>IF(AND(Table1[[#This Row],[INVENTROY SIZING]]&lt;0,Table1[[#This Row],[Lead Time (days)]]&lt;30),TRUE,FALSE)</f>
        <v>0</v>
      </c>
      <c r="V1951" s="28">
        <v>1</v>
      </c>
      <c r="W1951" s="28">
        <f>1.65+SQRT((30)*Table1[[#This Row],[Demand variability (COV)]])+(V1951*Table1[[#This Row],[APU
(units)]])^2</f>
        <v>52940181.070526272</v>
      </c>
      <c r="X1951" s="28">
        <f>(Table1[[#This Row],[INVENTORY IN UNITS ON HAND]]-W1951)*Table1[[#This Row],[Std. Price ($)]]</f>
        <v>-430121418.00695401</v>
      </c>
      <c r="Y1951" s="28">
        <v>0.39</v>
      </c>
      <c r="Z1951" s="28">
        <v>37</v>
      </c>
    </row>
    <row r="1952" spans="1:26" x14ac:dyDescent="0.15">
      <c r="A1952" s="31">
        <v>23986.338041204748</v>
      </c>
      <c r="B1952" s="32">
        <v>5.9158220000000004</v>
      </c>
      <c r="C1952" s="32">
        <v>74175.856481903509</v>
      </c>
      <c r="D1952" s="32">
        <f>C1952/Table1[[#This Row],[Std. Price ($)]]</f>
        <v>12538.554486917203</v>
      </c>
      <c r="E1952" s="28">
        <v>10082</v>
      </c>
      <c r="F1952" s="28">
        <f>Table1[[#This Row],[APU
(units)]]*(1+Table1[[#This Row],[APU Trend]])^0</f>
        <v>10082</v>
      </c>
      <c r="G1952" s="28">
        <f>Table1[[#This Row],[APU
(units)]]*(1+Table1[[#This Row],[APU Trend]])^1</f>
        <v>8065.6</v>
      </c>
      <c r="H1952" s="28">
        <f>Table1[[#This Row],[APU
(units)]]*(1+Table1[[#This Row],[APU Trend]])^2</f>
        <v>6452.4800000000014</v>
      </c>
      <c r="I1952" s="55">
        <f>Table1[[#This Row],[APU
(units)]]*(1+Table1[[#This Row],[APU Trend]])^3</f>
        <v>5161.9840000000013</v>
      </c>
      <c r="J1952" s="55">
        <f>Table1[[#This Row],[APU
(units)]]*(1+Table1[[#This Row],[APU Trend]])^4</f>
        <v>4129.5872000000018</v>
      </c>
      <c r="K1952" s="55">
        <f>Table1[[#This Row],[APU
(units)]]*(1+Table1[[#This Row],[APU Trend]])^5</f>
        <v>3303.669760000002</v>
      </c>
      <c r="L1952" s="55">
        <f>Table1[[#This Row],[APU
(units)]]*(1+Table1[[#This Row],[APU Trend]])^6</f>
        <v>2642.9358080000015</v>
      </c>
      <c r="M1952" s="55">
        <f>Table1[[#This Row],[APU
(units)]]*(1+Table1[[#This Row],[APU Trend]])^7</f>
        <v>2114.3486464000016</v>
      </c>
      <c r="N1952" s="55">
        <f>Table1[[#This Row],[APU
(units)]]*(1+Table1[[#This Row],[APU Trend]])^8</f>
        <v>1691.4789171200014</v>
      </c>
      <c r="O1952" s="55">
        <f>Table1[[#This Row],[APU
(units)]]*(1+Table1[[#This Row],[APU Trend]])^9</f>
        <v>1353.1831336960013</v>
      </c>
      <c r="P1952" s="55">
        <f>Table1[[#This Row],[APU
(units)]]*(1+Table1[[#This Row],[APU Trend]])^10</f>
        <v>1082.5465069568011</v>
      </c>
      <c r="Q1952" s="55">
        <f>Table1[[#This Row],[APU
(units)]]*(1+Table1[[#This Row],[APU Trend]])^11</f>
        <v>866.0372055654409</v>
      </c>
      <c r="R1952" s="55">
        <f>SUM(Table1[[#This Row],[Oct]:[September]])</f>
        <v>46945.851177738266</v>
      </c>
      <c r="S1952" s="55">
        <f>Table1[[#This Row],[On-Hand Stock ($)]]*Table1[[#This Row],[APU Trend]]</f>
        <v>-14835.171296380702</v>
      </c>
      <c r="T1952" s="87">
        <v>-0.2</v>
      </c>
      <c r="U1952" s="87" t="b">
        <f>IF(AND(Table1[[#This Row],[INVENTROY SIZING]]&lt;0,Table1[[#This Row],[Lead Time (days)]]&lt;30),TRUE,FALSE)</f>
        <v>0</v>
      </c>
      <c r="V1952" s="28">
        <v>0.82</v>
      </c>
      <c r="W1952" s="28">
        <f>1.65+SQRT((30)*Table1[[#This Row],[Demand variability (COV)]])+(V1952*Table1[[#This Row],[APU
(units)]])^2</f>
        <v>68347262.855080411</v>
      </c>
      <c r="X1952" s="28">
        <f>(Table1[[#This Row],[INVENTORY IN UNITS ON HAND]]-W1952)*Table1[[#This Row],[Std. Price ($)]]</f>
        <v>-404256065.38138562</v>
      </c>
      <c r="Y1952" s="28">
        <v>0.53</v>
      </c>
      <c r="Z1952" s="28">
        <v>44</v>
      </c>
    </row>
    <row r="1953" spans="1:26" x14ac:dyDescent="0.15">
      <c r="A1953" s="31">
        <v>73719.852209331511</v>
      </c>
      <c r="B1953" s="32">
        <v>7.4989530000000011</v>
      </c>
      <c r="C1953" s="32">
        <v>165434.07911670892</v>
      </c>
      <c r="D1953" s="32">
        <f>C1953/Table1[[#This Row],[Std. Price ($)]]</f>
        <v>22060.956925147937</v>
      </c>
      <c r="E1953" s="28">
        <v>8634</v>
      </c>
      <c r="F1953" s="28">
        <f>Table1[[#This Row],[APU
(units)]]*(1+Table1[[#This Row],[APU Trend]])^0</f>
        <v>8634</v>
      </c>
      <c r="G1953" s="28">
        <f>Table1[[#This Row],[APU
(units)]]*(1+Table1[[#This Row],[APU Trend]])^1</f>
        <v>13814.400000000001</v>
      </c>
      <c r="H1953" s="28">
        <f>Table1[[#This Row],[APU
(units)]]*(1+Table1[[#This Row],[APU Trend]])^2</f>
        <v>22103.040000000005</v>
      </c>
      <c r="I1953" s="55">
        <f>Table1[[#This Row],[APU
(units)]]*(1+Table1[[#This Row],[APU Trend]])^3</f>
        <v>35364.864000000009</v>
      </c>
      <c r="J1953" s="55">
        <f>Table1[[#This Row],[APU
(units)]]*(1+Table1[[#This Row],[APU Trend]])^4</f>
        <v>56583.782400000026</v>
      </c>
      <c r="K1953" s="55">
        <f>Table1[[#This Row],[APU
(units)]]*(1+Table1[[#This Row],[APU Trend]])^5</f>
        <v>90534.051840000058</v>
      </c>
      <c r="L1953" s="55">
        <f>Table1[[#This Row],[APU
(units)]]*(1+Table1[[#This Row],[APU Trend]])^6</f>
        <v>144854.48294400008</v>
      </c>
      <c r="M1953" s="55">
        <f>Table1[[#This Row],[APU
(units)]]*(1+Table1[[#This Row],[APU Trend]])^7</f>
        <v>231767.17271040016</v>
      </c>
      <c r="N1953" s="55">
        <f>Table1[[#This Row],[APU
(units)]]*(1+Table1[[#This Row],[APU Trend]])^8</f>
        <v>370827.47633664031</v>
      </c>
      <c r="O1953" s="55">
        <f>Table1[[#This Row],[APU
(units)]]*(1+Table1[[#This Row],[APU Trend]])^9</f>
        <v>593323.96213862451</v>
      </c>
      <c r="P1953" s="55">
        <f>Table1[[#This Row],[APU
(units)]]*(1+Table1[[#This Row],[APU Trend]])^10</f>
        <v>949318.33942179941</v>
      </c>
      <c r="Q1953" s="55">
        <f>Table1[[#This Row],[APU
(units)]]*(1+Table1[[#This Row],[APU Trend]])^11</f>
        <v>1518909.3430748791</v>
      </c>
      <c r="R1953" s="55">
        <f>SUM(Table1[[#This Row],[Oct]:[September]])</f>
        <v>4036034.9148663436</v>
      </c>
      <c r="S1953" s="55">
        <f>Table1[[#This Row],[On-Hand Stock ($)]]*Table1[[#This Row],[APU Trend]]</f>
        <v>99260.447470025349</v>
      </c>
      <c r="T1953" s="87">
        <v>0.6</v>
      </c>
      <c r="U1953" s="87" t="b">
        <f>IF(AND(Table1[[#This Row],[INVENTROY SIZING]]&lt;0,Table1[[#This Row],[Lead Time (days)]]&lt;30),TRUE,FALSE)</f>
        <v>0</v>
      </c>
      <c r="V1953" s="28">
        <v>1</v>
      </c>
      <c r="W1953" s="28">
        <f>1.65+SQRT((30)*Table1[[#This Row],[Demand variability (COV)]])+(V1953*Table1[[#This Row],[APU
(units)]])^2</f>
        <v>74545962.758815914</v>
      </c>
      <c r="X1953" s="28">
        <f>(Table1[[#This Row],[INVENTORY IN UNITS ON HAND]]-W1953)*Table1[[#This Row],[Std. Price ($)]]</f>
        <v>-558851236.98899424</v>
      </c>
      <c r="Y1953" s="28">
        <v>0.87</v>
      </c>
      <c r="Z1953" s="28">
        <v>66</v>
      </c>
    </row>
    <row r="1954" spans="1:26" x14ac:dyDescent="0.15">
      <c r="A1954" s="31">
        <v>63798.285675305669</v>
      </c>
      <c r="B1954" s="32">
        <v>13.129391000000002</v>
      </c>
      <c r="C1954" s="32">
        <v>75606.221624610203</v>
      </c>
      <c r="D1954" s="32">
        <f>C1954/Table1[[#This Row],[Std. Price ($)]]</f>
        <v>5758.5474927671967</v>
      </c>
      <c r="E1954" s="28">
        <v>8336</v>
      </c>
      <c r="F1954" s="28">
        <f>Table1[[#This Row],[APU
(units)]]*(1+Table1[[#This Row],[APU Trend]])^0</f>
        <v>8336</v>
      </c>
      <c r="G1954" s="28">
        <f>Table1[[#This Row],[APU
(units)]]*(1+Table1[[#This Row],[APU Trend]])^1</f>
        <v>13337.6</v>
      </c>
      <c r="H1954" s="28">
        <f>Table1[[#This Row],[APU
(units)]]*(1+Table1[[#This Row],[APU Trend]])^2</f>
        <v>21340.160000000003</v>
      </c>
      <c r="I1954" s="55">
        <f>Table1[[#This Row],[APU
(units)]]*(1+Table1[[#This Row],[APU Trend]])^3</f>
        <v>34144.256000000008</v>
      </c>
      <c r="J1954" s="55">
        <f>Table1[[#This Row],[APU
(units)]]*(1+Table1[[#This Row],[APU Trend]])^4</f>
        <v>54630.809600000022</v>
      </c>
      <c r="K1954" s="55">
        <f>Table1[[#This Row],[APU
(units)]]*(1+Table1[[#This Row],[APU Trend]])^5</f>
        <v>87409.295360000047</v>
      </c>
      <c r="L1954" s="55">
        <f>Table1[[#This Row],[APU
(units)]]*(1+Table1[[#This Row],[APU Trend]])^6</f>
        <v>139854.87257600008</v>
      </c>
      <c r="M1954" s="55">
        <f>Table1[[#This Row],[APU
(units)]]*(1+Table1[[#This Row],[APU Trend]])^7</f>
        <v>223767.79612160017</v>
      </c>
      <c r="N1954" s="55">
        <f>Table1[[#This Row],[APU
(units)]]*(1+Table1[[#This Row],[APU Trend]])^8</f>
        <v>358028.4737945603</v>
      </c>
      <c r="O1954" s="55">
        <f>Table1[[#This Row],[APU
(units)]]*(1+Table1[[#This Row],[APU Trend]])^9</f>
        <v>572845.55807129655</v>
      </c>
      <c r="P1954" s="55">
        <f>Table1[[#This Row],[APU
(units)]]*(1+Table1[[#This Row],[APU Trend]])^10</f>
        <v>916552.89291407459</v>
      </c>
      <c r="Q1954" s="55">
        <f>Table1[[#This Row],[APU
(units)]]*(1+Table1[[#This Row],[APU Trend]])^11</f>
        <v>1466484.6286625194</v>
      </c>
      <c r="R1954" s="55">
        <f>SUM(Table1[[#This Row],[Oct]:[September]])</f>
        <v>3896732.3431000514</v>
      </c>
      <c r="S1954" s="55">
        <f>Table1[[#This Row],[On-Hand Stock ($)]]*Table1[[#This Row],[APU Trend]]</f>
        <v>45363.732974766121</v>
      </c>
      <c r="T1954" s="87">
        <v>0.6</v>
      </c>
      <c r="U1954" s="87" t="b">
        <f>IF(AND(Table1[[#This Row],[INVENTROY SIZING]]&lt;0,Table1[[#This Row],[Lead Time (days)]]&lt;30),TRUE,FALSE)</f>
        <v>0</v>
      </c>
      <c r="V1954" s="28">
        <v>0.82</v>
      </c>
      <c r="W1954" s="28">
        <f>1.65+SQRT((30)*Table1[[#This Row],[Demand variability (COV)]])+(V1954*Table1[[#This Row],[APU
(units)]])^2</f>
        <v>46724338.91205699</v>
      </c>
      <c r="X1954" s="28">
        <f>(Table1[[#This Row],[INVENTORY IN UNITS ON HAND]]-W1954)*Table1[[#This Row],[Std. Price ($)]]</f>
        <v>-613386508.57128632</v>
      </c>
      <c r="Y1954" s="28">
        <v>0.43</v>
      </c>
      <c r="Z1954" s="28">
        <v>33</v>
      </c>
    </row>
    <row r="1955" spans="1:26" x14ac:dyDescent="0.15">
      <c r="A1955" s="31">
        <v>98629.225684803285</v>
      </c>
      <c r="B1955" s="32">
        <v>7.9089670000000005</v>
      </c>
      <c r="C1955" s="32">
        <v>30471.410828528333</v>
      </c>
      <c r="D1955" s="32">
        <f>C1955/Table1[[#This Row],[Std. Price ($)]]</f>
        <v>3852.7674762745037</v>
      </c>
      <c r="E1955" s="28">
        <v>7454</v>
      </c>
      <c r="F1955" s="28">
        <f>Table1[[#This Row],[APU
(units)]]*(1+Table1[[#This Row],[APU Trend]])^0</f>
        <v>7454</v>
      </c>
      <c r="G1955" s="28">
        <f>Table1[[#This Row],[APU
(units)]]*(1+Table1[[#This Row],[APU Trend]])^1</f>
        <v>11926.400000000001</v>
      </c>
      <c r="H1955" s="28">
        <f>Table1[[#This Row],[APU
(units)]]*(1+Table1[[#This Row],[APU Trend]])^2</f>
        <v>19082.240000000005</v>
      </c>
      <c r="I1955" s="55">
        <f>Table1[[#This Row],[APU
(units)]]*(1+Table1[[#This Row],[APU Trend]])^3</f>
        <v>30531.584000000006</v>
      </c>
      <c r="J1955" s="55">
        <f>Table1[[#This Row],[APU
(units)]]*(1+Table1[[#This Row],[APU Trend]])^4</f>
        <v>48850.534400000019</v>
      </c>
      <c r="K1955" s="55">
        <f>Table1[[#This Row],[APU
(units)]]*(1+Table1[[#This Row],[APU Trend]])^5</f>
        <v>78160.855040000053</v>
      </c>
      <c r="L1955" s="55">
        <f>Table1[[#This Row],[APU
(units)]]*(1+Table1[[#This Row],[APU Trend]])^6</f>
        <v>125057.36806400007</v>
      </c>
      <c r="M1955" s="55">
        <f>Table1[[#This Row],[APU
(units)]]*(1+Table1[[#This Row],[APU Trend]])^7</f>
        <v>200091.78890240015</v>
      </c>
      <c r="N1955" s="55">
        <f>Table1[[#This Row],[APU
(units)]]*(1+Table1[[#This Row],[APU Trend]])^8</f>
        <v>320146.8622438403</v>
      </c>
      <c r="O1955" s="55">
        <f>Table1[[#This Row],[APU
(units)]]*(1+Table1[[#This Row],[APU Trend]])^9</f>
        <v>512234.97959014447</v>
      </c>
      <c r="P1955" s="55">
        <f>Table1[[#This Row],[APU
(units)]]*(1+Table1[[#This Row],[APU Trend]])^10</f>
        <v>819575.96734423132</v>
      </c>
      <c r="Q1955" s="55">
        <f>Table1[[#This Row],[APU
(units)]]*(1+Table1[[#This Row],[APU Trend]])^11</f>
        <v>1311321.5477507701</v>
      </c>
      <c r="R1955" s="55">
        <f>SUM(Table1[[#This Row],[Oct]:[September]])</f>
        <v>3484434.1273353864</v>
      </c>
      <c r="S1955" s="55">
        <f>Table1[[#This Row],[On-Hand Stock ($)]]*Table1[[#This Row],[APU Trend]]</f>
        <v>18282.846497117</v>
      </c>
      <c r="T1955" s="87">
        <v>0.6</v>
      </c>
      <c r="U1955" s="87" t="b">
        <f>IF(AND(Table1[[#This Row],[INVENTROY SIZING]]&lt;0,Table1[[#This Row],[Lead Time (days)]]&lt;30),TRUE,FALSE)</f>
        <v>0</v>
      </c>
      <c r="V1955" s="28">
        <v>1</v>
      </c>
      <c r="W1955" s="28">
        <f>1.65+SQRT((30)*Table1[[#This Row],[Demand variability (COV)]])+(V1955*Table1[[#This Row],[APU
(units)]])^2</f>
        <v>55562122.2651923</v>
      </c>
      <c r="X1955" s="28">
        <f>(Table1[[#This Row],[INVENTORY IN UNITS ON HAND]]-W1955)*Table1[[#This Row],[Std. Price ($)]]</f>
        <v>-439408520.03454262</v>
      </c>
      <c r="Y1955" s="28">
        <v>0.71</v>
      </c>
      <c r="Z1955" s="28">
        <v>16</v>
      </c>
    </row>
    <row r="1956" spans="1:26" x14ac:dyDescent="0.15">
      <c r="A1956" s="31">
        <v>29892.127347216512</v>
      </c>
      <c r="B1956" s="32">
        <v>7.4629390000000004</v>
      </c>
      <c r="C1956" s="32">
        <v>102512.34599231528</v>
      </c>
      <c r="D1956" s="32">
        <f>C1956/Table1[[#This Row],[Std. Price ($)]]</f>
        <v>13736.189722616689</v>
      </c>
      <c r="E1956" s="28">
        <v>7430</v>
      </c>
      <c r="F1956" s="28">
        <f>Table1[[#This Row],[APU
(units)]]*(1+Table1[[#This Row],[APU Trend]])^0</f>
        <v>7430</v>
      </c>
      <c r="G1956" s="28">
        <f>Table1[[#This Row],[APU
(units)]]*(1+Table1[[#This Row],[APU Trend]])^1</f>
        <v>2972</v>
      </c>
      <c r="H1956" s="28">
        <f>Table1[[#This Row],[APU
(units)]]*(1+Table1[[#This Row],[APU Trend]])^2</f>
        <v>1188.8000000000002</v>
      </c>
      <c r="I1956" s="55">
        <f>Table1[[#This Row],[APU
(units)]]*(1+Table1[[#This Row],[APU Trend]])^3</f>
        <v>475.5200000000001</v>
      </c>
      <c r="J1956" s="55">
        <f>Table1[[#This Row],[APU
(units)]]*(1+Table1[[#This Row],[APU Trend]])^4</f>
        <v>190.20800000000008</v>
      </c>
      <c r="K1956" s="55">
        <f>Table1[[#This Row],[APU
(units)]]*(1+Table1[[#This Row],[APU Trend]])^5</f>
        <v>76.083200000000048</v>
      </c>
      <c r="L1956" s="55">
        <f>Table1[[#This Row],[APU
(units)]]*(1+Table1[[#This Row],[APU Trend]])^6</f>
        <v>30.433280000000018</v>
      </c>
      <c r="M1956" s="55">
        <f>Table1[[#This Row],[APU
(units)]]*(1+Table1[[#This Row],[APU Trend]])^7</f>
        <v>12.17331200000001</v>
      </c>
      <c r="N1956" s="55">
        <f>Table1[[#This Row],[APU
(units)]]*(1+Table1[[#This Row],[APU Trend]])^8</f>
        <v>4.8693248000000038</v>
      </c>
      <c r="O1956" s="55">
        <f>Table1[[#This Row],[APU
(units)]]*(1+Table1[[#This Row],[APU Trend]])^9</f>
        <v>1.9477299200000018</v>
      </c>
      <c r="P1956" s="55">
        <f>Table1[[#This Row],[APU
(units)]]*(1+Table1[[#This Row],[APU Trend]])^10</f>
        <v>0.7790919680000008</v>
      </c>
      <c r="Q1956" s="55">
        <f>Table1[[#This Row],[APU
(units)]]*(1+Table1[[#This Row],[APU Trend]])^11</f>
        <v>0.31163678720000032</v>
      </c>
      <c r="R1956" s="55">
        <f>SUM(Table1[[#This Row],[Oct]:[September]])</f>
        <v>12383.125575475202</v>
      </c>
      <c r="S1956" s="55">
        <f>Table1[[#This Row],[On-Hand Stock ($)]]*Table1[[#This Row],[APU Trend]]</f>
        <v>-61507.407595389166</v>
      </c>
      <c r="T1956" s="87">
        <v>-0.6</v>
      </c>
      <c r="U1956" s="87" t="b">
        <f>IF(AND(Table1[[#This Row],[INVENTROY SIZING]]&lt;0,Table1[[#This Row],[Lead Time (days)]]&lt;30),TRUE,FALSE)</f>
        <v>0</v>
      </c>
      <c r="V1956" s="28">
        <v>1</v>
      </c>
      <c r="W1956" s="28">
        <f>1.65+SQRT((30)*Table1[[#This Row],[Demand variability (COV)]])+(V1956*Table1[[#This Row],[APU
(units)]])^2</f>
        <v>55204905.857136793</v>
      </c>
      <c r="X1956" s="28">
        <f>(Table1[[#This Row],[INVENTORY IN UNITS ON HAND]]-W1956)*Table1[[#This Row],[Std. Price ($)]]</f>
        <v>-411888332.56656229</v>
      </c>
      <c r="Y1956" s="28">
        <v>0.59</v>
      </c>
      <c r="Z1956" s="28">
        <v>66</v>
      </c>
    </row>
    <row r="1957" spans="1:26" x14ac:dyDescent="0.15">
      <c r="A1957" s="31">
        <v>59614.488878627999</v>
      </c>
      <c r="B1957" s="32">
        <v>9.5518280000000004</v>
      </c>
      <c r="C1957" s="32">
        <v>198444.79229512336</v>
      </c>
      <c r="D1957" s="32">
        <f>C1957/Table1[[#This Row],[Std. Price ($)]]</f>
        <v>20775.582673298071</v>
      </c>
      <c r="E1957" s="28">
        <v>8262</v>
      </c>
      <c r="F1957" s="28">
        <f>Table1[[#This Row],[APU
(units)]]*(1+Table1[[#This Row],[APU Trend]])^0</f>
        <v>8262</v>
      </c>
      <c r="G1957" s="28">
        <f>Table1[[#This Row],[APU
(units)]]*(1+Table1[[#This Row],[APU Trend]])^1</f>
        <v>12393</v>
      </c>
      <c r="H1957" s="28">
        <f>Table1[[#This Row],[APU
(units)]]*(1+Table1[[#This Row],[APU Trend]])^2</f>
        <v>18589.5</v>
      </c>
      <c r="I1957" s="55">
        <f>Table1[[#This Row],[APU
(units)]]*(1+Table1[[#This Row],[APU Trend]])^3</f>
        <v>27884.25</v>
      </c>
      <c r="J1957" s="55">
        <f>Table1[[#This Row],[APU
(units)]]*(1+Table1[[#This Row],[APU Trend]])^4</f>
        <v>41826.375</v>
      </c>
      <c r="K1957" s="55">
        <f>Table1[[#This Row],[APU
(units)]]*(1+Table1[[#This Row],[APU Trend]])^5</f>
        <v>62739.5625</v>
      </c>
      <c r="L1957" s="55">
        <f>Table1[[#This Row],[APU
(units)]]*(1+Table1[[#This Row],[APU Trend]])^6</f>
        <v>94109.34375</v>
      </c>
      <c r="M1957" s="55">
        <f>Table1[[#This Row],[APU
(units)]]*(1+Table1[[#This Row],[APU Trend]])^7</f>
        <v>141164.015625</v>
      </c>
      <c r="N1957" s="55">
        <f>Table1[[#This Row],[APU
(units)]]*(1+Table1[[#This Row],[APU Trend]])^8</f>
        <v>211746.0234375</v>
      </c>
      <c r="O1957" s="55">
        <f>Table1[[#This Row],[APU
(units)]]*(1+Table1[[#This Row],[APU Trend]])^9</f>
        <v>317619.03515625</v>
      </c>
      <c r="P1957" s="55">
        <f>Table1[[#This Row],[APU
(units)]]*(1+Table1[[#This Row],[APU Trend]])^10</f>
        <v>476428.552734375</v>
      </c>
      <c r="Q1957" s="55">
        <f>Table1[[#This Row],[APU
(units)]]*(1+Table1[[#This Row],[APU Trend]])^11</f>
        <v>714642.8291015625</v>
      </c>
      <c r="R1957" s="55">
        <f>SUM(Table1[[#This Row],[Oct]:[September]])</f>
        <v>2127404.4873046875</v>
      </c>
      <c r="S1957" s="55">
        <f>Table1[[#This Row],[On-Hand Stock ($)]]*Table1[[#This Row],[APU Trend]]</f>
        <v>99222.396147561682</v>
      </c>
      <c r="T1957" s="87">
        <v>0.5</v>
      </c>
      <c r="U1957" s="87" t="b">
        <f>IF(AND(Table1[[#This Row],[INVENTROY SIZING]]&lt;0,Table1[[#This Row],[Lead Time (days)]]&lt;30),TRUE,FALSE)</f>
        <v>0</v>
      </c>
      <c r="V1957" s="28">
        <v>0.7</v>
      </c>
      <c r="W1957" s="28">
        <f>1.65+SQRT((30)*Table1[[#This Row],[Demand variability (COV)]])+(V1957*Table1[[#This Row],[APU
(units)]])^2</f>
        <v>33447721.34521462</v>
      </c>
      <c r="X1957" s="28">
        <f>(Table1[[#This Row],[INVENTORY IN UNITS ON HAND]]-W1957)*Table1[[#This Row],[Std. Price ($)]]</f>
        <v>-319288436.48912358</v>
      </c>
      <c r="Y1957" s="28">
        <v>0.56999999999999995</v>
      </c>
      <c r="Z1957" s="28">
        <v>87</v>
      </c>
    </row>
    <row r="1958" spans="1:26" x14ac:dyDescent="0.15">
      <c r="A1958" s="31">
        <v>88893.998325710534</v>
      </c>
      <c r="B1958" s="32">
        <v>15.572876000000001</v>
      </c>
      <c r="C1958" s="32">
        <v>43223.225242494693</v>
      </c>
      <c r="D1958" s="32">
        <f>C1958/Table1[[#This Row],[Std. Price ($)]]</f>
        <v>2775.5454575310746</v>
      </c>
      <c r="E1958" s="28">
        <v>10874</v>
      </c>
      <c r="F1958" s="28">
        <f>Table1[[#This Row],[APU
(units)]]*(1+Table1[[#This Row],[APU Trend]])^0</f>
        <v>10874</v>
      </c>
      <c r="G1958" s="28">
        <f>Table1[[#This Row],[APU
(units)]]*(1+Table1[[#This Row],[APU Trend]])^1</f>
        <v>23922.800000000003</v>
      </c>
      <c r="H1958" s="28">
        <f>Table1[[#This Row],[APU
(units)]]*(1+Table1[[#This Row],[APU Trend]])^2</f>
        <v>52630.160000000011</v>
      </c>
      <c r="I1958" s="55">
        <f>Table1[[#This Row],[APU
(units)]]*(1+Table1[[#This Row],[APU Trend]])^3</f>
        <v>115786.35200000003</v>
      </c>
      <c r="J1958" s="55">
        <f>Table1[[#This Row],[APU
(units)]]*(1+Table1[[#This Row],[APU Trend]])^4</f>
        <v>254729.97440000006</v>
      </c>
      <c r="K1958" s="55">
        <f>Table1[[#This Row],[APU
(units)]]*(1+Table1[[#This Row],[APU Trend]])^5</f>
        <v>560405.94368000014</v>
      </c>
      <c r="L1958" s="55">
        <f>Table1[[#This Row],[APU
(units)]]*(1+Table1[[#This Row],[APU Trend]])^6</f>
        <v>1232893.0760960006</v>
      </c>
      <c r="M1958" s="55">
        <f>Table1[[#This Row],[APU
(units)]]*(1+Table1[[#This Row],[APU Trend]])^7</f>
        <v>2712364.7674112017</v>
      </c>
      <c r="N1958" s="55">
        <f>Table1[[#This Row],[APU
(units)]]*(1+Table1[[#This Row],[APU Trend]])^8</f>
        <v>5967202.488304643</v>
      </c>
      <c r="O1958" s="55">
        <f>Table1[[#This Row],[APU
(units)]]*(1+Table1[[#This Row],[APU Trend]])^9</f>
        <v>13127845.474270215</v>
      </c>
      <c r="P1958" s="55">
        <f>Table1[[#This Row],[APU
(units)]]*(1+Table1[[#This Row],[APU Trend]])^10</f>
        <v>28881260.04339448</v>
      </c>
      <c r="Q1958" s="55">
        <f>Table1[[#This Row],[APU
(units)]]*(1+Table1[[#This Row],[APU Trend]])^11</f>
        <v>63538772.095467858</v>
      </c>
      <c r="R1958" s="55">
        <f>SUM(Table1[[#This Row],[Oct]:[September]])</f>
        <v>116478687.17502439</v>
      </c>
      <c r="S1958" s="55">
        <f>Table1[[#This Row],[On-Hand Stock ($)]]*Table1[[#This Row],[APU Trend]]</f>
        <v>51867.870290993633</v>
      </c>
      <c r="T1958" s="87">
        <v>1.2</v>
      </c>
      <c r="U1958" s="87" t="b">
        <f>IF(AND(Table1[[#This Row],[INVENTROY SIZING]]&lt;0,Table1[[#This Row],[Lead Time (days)]]&lt;30),TRUE,FALSE)</f>
        <v>0</v>
      </c>
      <c r="V1958" s="28">
        <v>0.82</v>
      </c>
      <c r="W1958" s="28">
        <f>1.65+SQRT((30)*Table1[[#This Row],[Demand variability (COV)]])+(V1958*Table1[[#This Row],[APU
(units)]])^2</f>
        <v>79507185.847241774</v>
      </c>
      <c r="X1958" s="28">
        <f>(Table1[[#This Row],[INVENTORY IN UNITS ON HAND]]-W1958)*Table1[[#This Row],[Std. Price ($)]]</f>
        <v>-1238112323.0828087</v>
      </c>
      <c r="Y1958" s="28">
        <v>0.13</v>
      </c>
      <c r="Z1958" s="28">
        <v>23</v>
      </c>
    </row>
    <row r="1959" spans="1:26" x14ac:dyDescent="0.15">
      <c r="A1959" s="31">
        <v>49628.939808611482</v>
      </c>
      <c r="B1959" s="32">
        <v>13.374900000000002</v>
      </c>
      <c r="C1959" s="32">
        <v>39604.555582577792</v>
      </c>
      <c r="D1959" s="32">
        <f>C1959/Table1[[#This Row],[Std. Price ($)]]</f>
        <v>2961.1104069995131</v>
      </c>
      <c r="E1959" s="28">
        <v>10954</v>
      </c>
      <c r="F1959" s="28">
        <f>Table1[[#This Row],[APU
(units)]]*(1+Table1[[#This Row],[APU Trend]])^0</f>
        <v>10954</v>
      </c>
      <c r="G1959" s="28">
        <f>Table1[[#This Row],[APU
(units)]]*(1+Table1[[#This Row],[APU Trend]])^1</f>
        <v>24098.800000000003</v>
      </c>
      <c r="H1959" s="28">
        <f>Table1[[#This Row],[APU
(units)]]*(1+Table1[[#This Row],[APU Trend]])^2</f>
        <v>53017.360000000008</v>
      </c>
      <c r="I1959" s="55">
        <f>Table1[[#This Row],[APU
(units)]]*(1+Table1[[#This Row],[APU Trend]])^3</f>
        <v>116638.19200000004</v>
      </c>
      <c r="J1959" s="55">
        <f>Table1[[#This Row],[APU
(units)]]*(1+Table1[[#This Row],[APU Trend]])^4</f>
        <v>256604.02240000007</v>
      </c>
      <c r="K1959" s="55">
        <f>Table1[[#This Row],[APU
(units)]]*(1+Table1[[#This Row],[APU Trend]])^5</f>
        <v>564528.8492800002</v>
      </c>
      <c r="L1959" s="55">
        <f>Table1[[#This Row],[APU
(units)]]*(1+Table1[[#This Row],[APU Trend]])^6</f>
        <v>1241963.4684160005</v>
      </c>
      <c r="M1959" s="55">
        <f>Table1[[#This Row],[APU
(units)]]*(1+Table1[[#This Row],[APU Trend]])^7</f>
        <v>2732319.6305152015</v>
      </c>
      <c r="N1959" s="55">
        <f>Table1[[#This Row],[APU
(units)]]*(1+Table1[[#This Row],[APU Trend]])^8</f>
        <v>6011103.1871334435</v>
      </c>
      <c r="O1959" s="55">
        <f>Table1[[#This Row],[APU
(units)]]*(1+Table1[[#This Row],[APU Trend]])^9</f>
        <v>13224427.011693576</v>
      </c>
      <c r="P1959" s="55">
        <f>Table1[[#This Row],[APU
(units)]]*(1+Table1[[#This Row],[APU Trend]])^10</f>
        <v>29093739.42572587</v>
      </c>
      <c r="Q1959" s="55">
        <f>Table1[[#This Row],[APU
(units)]]*(1+Table1[[#This Row],[APU Trend]])^11</f>
        <v>64006226.736596927</v>
      </c>
      <c r="R1959" s="55">
        <f>SUM(Table1[[#This Row],[Oct]:[September]])</f>
        <v>117335620.68376102</v>
      </c>
      <c r="S1959" s="55">
        <f>Table1[[#This Row],[On-Hand Stock ($)]]*Table1[[#This Row],[APU Trend]]</f>
        <v>47525.466699093347</v>
      </c>
      <c r="T1959" s="87">
        <v>1.2</v>
      </c>
      <c r="U1959" s="87" t="b">
        <f>IF(AND(Table1[[#This Row],[INVENTROY SIZING]]&lt;0,Table1[[#This Row],[Lead Time (days)]]&lt;30),TRUE,FALSE)</f>
        <v>0</v>
      </c>
      <c r="V1959" s="28">
        <v>0.82</v>
      </c>
      <c r="W1959" s="28">
        <f>1.65+SQRT((30)*Table1[[#This Row],[Demand variability (COV)]])+(V1959*Table1[[#This Row],[APU
(units)]])^2</f>
        <v>80681357.697790131</v>
      </c>
      <c r="X1959" s="28">
        <f>(Table1[[#This Row],[INVENTORY IN UNITS ON HAND]]-W1959)*Table1[[#This Row],[Std. Price ($)]]</f>
        <v>-1079065486.5165908</v>
      </c>
      <c r="Y1959" s="28">
        <v>0.14000000000000001</v>
      </c>
      <c r="Z1959" s="28">
        <v>23</v>
      </c>
    </row>
    <row r="1960" spans="1:26" x14ac:dyDescent="0.15">
      <c r="A1960" s="31">
        <v>68621.701538377878</v>
      </c>
      <c r="B1960" s="32">
        <v>7.4629390000000004</v>
      </c>
      <c r="C1960" s="32">
        <v>145614.89605197834</v>
      </c>
      <c r="D1960" s="32">
        <f>C1960/Table1[[#This Row],[Std. Price ($)]]</f>
        <v>19511.736066980895</v>
      </c>
      <c r="E1960" s="28">
        <v>10138</v>
      </c>
      <c r="F1960" s="28">
        <f>Table1[[#This Row],[APU
(units)]]*(1+Table1[[#This Row],[APU Trend]])^0</f>
        <v>10138</v>
      </c>
      <c r="G1960" s="28">
        <f>Table1[[#This Row],[APU
(units)]]*(1+Table1[[#This Row],[APU Trend]])^1</f>
        <v>12165.6</v>
      </c>
      <c r="H1960" s="28">
        <f>Table1[[#This Row],[APU
(units)]]*(1+Table1[[#This Row],[APU Trend]])^2</f>
        <v>14598.72</v>
      </c>
      <c r="I1960" s="55">
        <f>Table1[[#This Row],[APU
(units)]]*(1+Table1[[#This Row],[APU Trend]])^3</f>
        <v>17518.464</v>
      </c>
      <c r="J1960" s="55">
        <f>Table1[[#This Row],[APU
(units)]]*(1+Table1[[#This Row],[APU Trend]])^4</f>
        <v>21022.156800000001</v>
      </c>
      <c r="K1960" s="55">
        <f>Table1[[#This Row],[APU
(units)]]*(1+Table1[[#This Row],[APU Trend]])^5</f>
        <v>25226.588159999999</v>
      </c>
      <c r="L1960" s="55">
        <f>Table1[[#This Row],[APU
(units)]]*(1+Table1[[#This Row],[APU Trend]])^6</f>
        <v>30271.905791999998</v>
      </c>
      <c r="M1960" s="55">
        <f>Table1[[#This Row],[APU
(units)]]*(1+Table1[[#This Row],[APU Trend]])^7</f>
        <v>36326.286950399997</v>
      </c>
      <c r="N1960" s="55">
        <f>Table1[[#This Row],[APU
(units)]]*(1+Table1[[#This Row],[APU Trend]])^8</f>
        <v>43591.544340479995</v>
      </c>
      <c r="O1960" s="55">
        <f>Table1[[#This Row],[APU
(units)]]*(1+Table1[[#This Row],[APU Trend]])^9</f>
        <v>52309.853208575994</v>
      </c>
      <c r="P1960" s="55">
        <f>Table1[[#This Row],[APU
(units)]]*(1+Table1[[#This Row],[APU Trend]])^10</f>
        <v>62771.823850291192</v>
      </c>
      <c r="Q1960" s="55">
        <f>Table1[[#This Row],[APU
(units)]]*(1+Table1[[#This Row],[APU Trend]])^11</f>
        <v>75326.188620349421</v>
      </c>
      <c r="R1960" s="55">
        <f>SUM(Table1[[#This Row],[Oct]:[September]])</f>
        <v>401267.13172209659</v>
      </c>
      <c r="S1960" s="55">
        <f>Table1[[#This Row],[On-Hand Stock ($)]]*Table1[[#This Row],[APU Trend]]</f>
        <v>29122.979210395672</v>
      </c>
      <c r="T1960" s="87">
        <v>0.2</v>
      </c>
      <c r="U1960" s="87" t="b">
        <f>IF(AND(Table1[[#This Row],[INVENTROY SIZING]]&lt;0,Table1[[#This Row],[Lead Time (days)]]&lt;30),TRUE,FALSE)</f>
        <v>0</v>
      </c>
      <c r="V1960" s="28">
        <v>1</v>
      </c>
      <c r="W1960" s="28">
        <f>1.65+SQRT((30)*Table1[[#This Row],[Demand variability (COV)]])+(V1960*Table1[[#This Row],[APU
(units)]])^2</f>
        <v>102779049.96277173</v>
      </c>
      <c r="X1960" s="28">
        <f>(Table1[[#This Row],[INVENTORY IN UNITS ON HAND]]-W1960)*Table1[[#This Row],[Std. Price ($)]]</f>
        <v>-766888165.45406568</v>
      </c>
      <c r="Y1960" s="28">
        <v>0.62</v>
      </c>
      <c r="Z1960" s="28">
        <v>66</v>
      </c>
    </row>
    <row r="1961" spans="1:26" x14ac:dyDescent="0.15">
      <c r="A1961" s="31">
        <v>68753.344569669891</v>
      </c>
      <c r="B1961" s="32">
        <v>10.171480000000001</v>
      </c>
      <c r="C1961" s="32">
        <v>158137.11199010792</v>
      </c>
      <c r="D1961" s="32">
        <f>C1961/Table1[[#This Row],[Std. Price ($)]]</f>
        <v>15547.109367575604</v>
      </c>
      <c r="E1961" s="28">
        <v>12394</v>
      </c>
      <c r="F1961" s="28">
        <f>Table1[[#This Row],[APU
(units)]]*(1+Table1[[#This Row],[APU Trend]])^0</f>
        <v>12394</v>
      </c>
      <c r="G1961" s="28">
        <f>Table1[[#This Row],[APU
(units)]]*(1+Table1[[#This Row],[APU Trend]])^1</f>
        <v>18591</v>
      </c>
      <c r="H1961" s="28">
        <f>Table1[[#This Row],[APU
(units)]]*(1+Table1[[#This Row],[APU Trend]])^2</f>
        <v>27886.5</v>
      </c>
      <c r="I1961" s="55">
        <f>Table1[[#This Row],[APU
(units)]]*(1+Table1[[#This Row],[APU Trend]])^3</f>
        <v>41829.75</v>
      </c>
      <c r="J1961" s="55">
        <f>Table1[[#This Row],[APU
(units)]]*(1+Table1[[#This Row],[APU Trend]])^4</f>
        <v>62744.625</v>
      </c>
      <c r="K1961" s="55">
        <f>Table1[[#This Row],[APU
(units)]]*(1+Table1[[#This Row],[APU Trend]])^5</f>
        <v>94116.9375</v>
      </c>
      <c r="L1961" s="55">
        <f>Table1[[#This Row],[APU
(units)]]*(1+Table1[[#This Row],[APU Trend]])^6</f>
        <v>141175.40625</v>
      </c>
      <c r="M1961" s="55">
        <f>Table1[[#This Row],[APU
(units)]]*(1+Table1[[#This Row],[APU Trend]])^7</f>
        <v>211763.109375</v>
      </c>
      <c r="N1961" s="55">
        <f>Table1[[#This Row],[APU
(units)]]*(1+Table1[[#This Row],[APU Trend]])^8</f>
        <v>317644.6640625</v>
      </c>
      <c r="O1961" s="55">
        <f>Table1[[#This Row],[APU
(units)]]*(1+Table1[[#This Row],[APU Trend]])^9</f>
        <v>476466.99609375</v>
      </c>
      <c r="P1961" s="55">
        <f>Table1[[#This Row],[APU
(units)]]*(1+Table1[[#This Row],[APU Trend]])^10</f>
        <v>714700.494140625</v>
      </c>
      <c r="Q1961" s="55">
        <f>Table1[[#This Row],[APU
(units)]]*(1+Table1[[#This Row],[APU Trend]])^11</f>
        <v>1072050.7412109375</v>
      </c>
      <c r="R1961" s="55">
        <f>SUM(Table1[[#This Row],[Oct]:[September]])</f>
        <v>3191364.2236328125</v>
      </c>
      <c r="S1961" s="55">
        <f>Table1[[#This Row],[On-Hand Stock ($)]]*Table1[[#This Row],[APU Trend]]</f>
        <v>79068.555995053961</v>
      </c>
      <c r="T1961" s="87">
        <v>0.5</v>
      </c>
      <c r="U1961" s="87" t="b">
        <f>IF(AND(Table1[[#This Row],[INVENTROY SIZING]]&lt;0,Table1[[#This Row],[Lead Time (days)]]&lt;30),TRUE,FALSE)</f>
        <v>0</v>
      </c>
      <c r="V1961" s="28">
        <v>0.82</v>
      </c>
      <c r="W1961" s="28">
        <f>1.65+SQRT((30)*Table1[[#This Row],[Demand variability (COV)]])+(V1961*Table1[[#This Row],[APU
(units)]])^2</f>
        <v>103288199.52924801</v>
      </c>
      <c r="X1961" s="28">
        <f>(Table1[[#This Row],[INVENTORY IN UNITS ON HAND]]-W1961)*Table1[[#This Row],[Std. Price ($)]]</f>
        <v>-1050435718.6357656</v>
      </c>
      <c r="Y1961" s="28">
        <v>0.26</v>
      </c>
      <c r="Z1961" s="28">
        <v>78</v>
      </c>
    </row>
    <row r="1962" spans="1:26" x14ac:dyDescent="0.15">
      <c r="A1962" s="31">
        <v>40922.617743408526</v>
      </c>
      <c r="B1962" s="32">
        <v>8.4411579999999997</v>
      </c>
      <c r="C1962" s="32">
        <v>297227.25673419115</v>
      </c>
      <c r="D1962" s="32">
        <f>C1962/Table1[[#This Row],[Std. Price ($)]]</f>
        <v>35211.668438642089</v>
      </c>
      <c r="E1962" s="28">
        <v>11618</v>
      </c>
      <c r="F1962" s="28">
        <f>Table1[[#This Row],[APU
(units)]]*(1+Table1[[#This Row],[APU Trend]])^0</f>
        <v>11618</v>
      </c>
      <c r="G1962" s="28">
        <f>Table1[[#This Row],[APU
(units)]]*(1+Table1[[#This Row],[APU Trend]])^1</f>
        <v>13941.6</v>
      </c>
      <c r="H1962" s="28">
        <f>Table1[[#This Row],[APU
(units)]]*(1+Table1[[#This Row],[APU Trend]])^2</f>
        <v>16729.919999999998</v>
      </c>
      <c r="I1962" s="55">
        <f>Table1[[#This Row],[APU
(units)]]*(1+Table1[[#This Row],[APU Trend]])^3</f>
        <v>20075.903999999999</v>
      </c>
      <c r="J1962" s="55">
        <f>Table1[[#This Row],[APU
(units)]]*(1+Table1[[#This Row],[APU Trend]])^4</f>
        <v>24091.084799999997</v>
      </c>
      <c r="K1962" s="55">
        <f>Table1[[#This Row],[APU
(units)]]*(1+Table1[[#This Row],[APU Trend]])^5</f>
        <v>28909.301759999998</v>
      </c>
      <c r="L1962" s="55">
        <f>Table1[[#This Row],[APU
(units)]]*(1+Table1[[#This Row],[APU Trend]])^6</f>
        <v>34691.162111999998</v>
      </c>
      <c r="M1962" s="55">
        <f>Table1[[#This Row],[APU
(units)]]*(1+Table1[[#This Row],[APU Trend]])^7</f>
        <v>41629.394534399995</v>
      </c>
      <c r="N1962" s="55">
        <f>Table1[[#This Row],[APU
(units)]]*(1+Table1[[#This Row],[APU Trend]])^8</f>
        <v>49955.273441279991</v>
      </c>
      <c r="O1962" s="55">
        <f>Table1[[#This Row],[APU
(units)]]*(1+Table1[[#This Row],[APU Trend]])^9</f>
        <v>59946.328129535992</v>
      </c>
      <c r="P1962" s="55">
        <f>Table1[[#This Row],[APU
(units)]]*(1+Table1[[#This Row],[APU Trend]])^10</f>
        <v>71935.593755443188</v>
      </c>
      <c r="Q1962" s="55">
        <f>Table1[[#This Row],[APU
(units)]]*(1+Table1[[#This Row],[APU Trend]])^11</f>
        <v>86322.712506531825</v>
      </c>
      <c r="R1962" s="55">
        <f>SUM(Table1[[#This Row],[Oct]:[September]])</f>
        <v>459846.27503919101</v>
      </c>
      <c r="S1962" s="55">
        <f>Table1[[#This Row],[On-Hand Stock ($)]]*Table1[[#This Row],[APU Trend]]</f>
        <v>59445.451346838236</v>
      </c>
      <c r="T1962" s="87">
        <v>0.2</v>
      </c>
      <c r="U1962" s="87" t="b">
        <f>IF(AND(Table1[[#This Row],[INVENTROY SIZING]]&lt;0,Table1[[#This Row],[Lead Time (days)]]&lt;30),TRUE,FALSE)</f>
        <v>0</v>
      </c>
      <c r="V1962" s="28">
        <v>0.85</v>
      </c>
      <c r="W1962" s="28">
        <f>1.65+SQRT((30)*Table1[[#This Row],[Demand variability (COV)]])+(V1962*Table1[[#This Row],[APU
(units)]])^2</f>
        <v>97521556.546245918</v>
      </c>
      <c r="X1962" s="28">
        <f>(Table1[[#This Row],[INVENTORY IN UNITS ON HAND]]-W1962)*Table1[[#This Row],[Std. Price ($)]]</f>
        <v>-822897639.95606184</v>
      </c>
      <c r="Y1962" s="28">
        <v>0.77</v>
      </c>
      <c r="Z1962" s="28">
        <v>87</v>
      </c>
    </row>
    <row r="1963" spans="1:26" x14ac:dyDescent="0.15">
      <c r="A1963" s="31">
        <v>26976.037391702255</v>
      </c>
      <c r="B1963" s="32">
        <v>13.784100000000002</v>
      </c>
      <c r="C1963" s="32">
        <v>107616.2262059427</v>
      </c>
      <c r="D1963" s="32">
        <f>C1963/Table1[[#This Row],[Std. Price ($)]]</f>
        <v>7807.2725971186137</v>
      </c>
      <c r="E1963" s="28">
        <v>12620</v>
      </c>
      <c r="F1963" s="28">
        <f>Table1[[#This Row],[APU
(units)]]*(1+Table1[[#This Row],[APU Trend]])^0</f>
        <v>12620</v>
      </c>
      <c r="G1963" s="28">
        <f>Table1[[#This Row],[APU
(units)]]*(1+Table1[[#This Row],[APU Trend]])^1</f>
        <v>27764.000000000004</v>
      </c>
      <c r="H1963" s="28">
        <f>Table1[[#This Row],[APU
(units)]]*(1+Table1[[#This Row],[APU Trend]])^2</f>
        <v>61080.80000000001</v>
      </c>
      <c r="I1963" s="55">
        <f>Table1[[#This Row],[APU
(units)]]*(1+Table1[[#This Row],[APU Trend]])^3</f>
        <v>134377.76000000004</v>
      </c>
      <c r="J1963" s="55">
        <f>Table1[[#This Row],[APU
(units)]]*(1+Table1[[#This Row],[APU Trend]])^4</f>
        <v>295631.0720000001</v>
      </c>
      <c r="K1963" s="55">
        <f>Table1[[#This Row],[APU
(units)]]*(1+Table1[[#This Row],[APU Trend]])^5</f>
        <v>650388.35840000026</v>
      </c>
      <c r="L1963" s="55">
        <f>Table1[[#This Row],[APU
(units)]]*(1+Table1[[#This Row],[APU Trend]])^6</f>
        <v>1430854.3884800007</v>
      </c>
      <c r="M1963" s="55">
        <f>Table1[[#This Row],[APU
(units)]]*(1+Table1[[#This Row],[APU Trend]])^7</f>
        <v>3147879.6546560018</v>
      </c>
      <c r="N1963" s="55">
        <f>Table1[[#This Row],[APU
(units)]]*(1+Table1[[#This Row],[APU Trend]])^8</f>
        <v>6925335.2402432039</v>
      </c>
      <c r="O1963" s="55">
        <f>Table1[[#This Row],[APU
(units)]]*(1+Table1[[#This Row],[APU Trend]])^9</f>
        <v>15235737.528535049</v>
      </c>
      <c r="P1963" s="55">
        <f>Table1[[#This Row],[APU
(units)]]*(1+Table1[[#This Row],[APU Trend]])^10</f>
        <v>33518622.562777113</v>
      </c>
      <c r="Q1963" s="55">
        <f>Table1[[#This Row],[APU
(units)]]*(1+Table1[[#This Row],[APU Trend]])^11</f>
        <v>73740969.638109654</v>
      </c>
      <c r="R1963" s="55">
        <f>SUM(Table1[[#This Row],[Oct]:[September]])</f>
        <v>135181261.00320101</v>
      </c>
      <c r="S1963" s="55">
        <f>Table1[[#This Row],[On-Hand Stock ($)]]*Table1[[#This Row],[APU Trend]]</f>
        <v>129139.47144713123</v>
      </c>
      <c r="T1963" s="87">
        <v>1.2</v>
      </c>
      <c r="U1963" s="87" t="b">
        <f>IF(AND(Table1[[#This Row],[INVENTROY SIZING]]&lt;0,Table1[[#This Row],[Lead Time (days)]]&lt;30),TRUE,FALSE)</f>
        <v>0</v>
      </c>
      <c r="V1963" s="28">
        <v>1</v>
      </c>
      <c r="W1963" s="28">
        <f>1.65+SQRT((30)*Table1[[#This Row],[Demand variability (COV)]])+(V1963*Table1[[#This Row],[APU
(units)]])^2</f>
        <v>159264404.93633536</v>
      </c>
      <c r="X1963" s="28">
        <f>(Table1[[#This Row],[INVENTORY IN UNITS ON HAND]]-W1963)*Table1[[#This Row],[Std. Price ($)]]</f>
        <v>-2195208867.8567348</v>
      </c>
      <c r="Y1963" s="28">
        <v>0.36</v>
      </c>
      <c r="Z1963" s="28">
        <v>37</v>
      </c>
    </row>
    <row r="1964" spans="1:26" x14ac:dyDescent="0.15">
      <c r="A1964" s="31">
        <v>17406.295693225071</v>
      </c>
      <c r="B1964" s="32">
        <v>7.4088080000000014</v>
      </c>
      <c r="C1964" s="32">
        <v>107509.61803417656</v>
      </c>
      <c r="D1964" s="32">
        <f>C1964/Table1[[#This Row],[Std. Price ($)]]</f>
        <v>14511.054684394107</v>
      </c>
      <c r="E1964" s="28">
        <v>12418</v>
      </c>
      <c r="F1964" s="28">
        <f>Table1[[#This Row],[APU
(units)]]*(1+Table1[[#This Row],[APU Trend]])^0</f>
        <v>12418</v>
      </c>
      <c r="G1964" s="28">
        <f>Table1[[#This Row],[APU
(units)]]*(1+Table1[[#This Row],[APU Trend]])^1</f>
        <v>31045</v>
      </c>
      <c r="H1964" s="28">
        <f>Table1[[#This Row],[APU
(units)]]*(1+Table1[[#This Row],[APU Trend]])^2</f>
        <v>77612.5</v>
      </c>
      <c r="I1964" s="55">
        <f>Table1[[#This Row],[APU
(units)]]*(1+Table1[[#This Row],[APU Trend]])^3</f>
        <v>194031.25</v>
      </c>
      <c r="J1964" s="55">
        <f>Table1[[#This Row],[APU
(units)]]*(1+Table1[[#This Row],[APU Trend]])^4</f>
        <v>485078.125</v>
      </c>
      <c r="K1964" s="55">
        <f>Table1[[#This Row],[APU
(units)]]*(1+Table1[[#This Row],[APU Trend]])^5</f>
        <v>1212695.3125</v>
      </c>
      <c r="L1964" s="55">
        <f>Table1[[#This Row],[APU
(units)]]*(1+Table1[[#This Row],[APU Trend]])^6</f>
        <v>3031738.28125</v>
      </c>
      <c r="M1964" s="55">
        <f>Table1[[#This Row],[APU
(units)]]*(1+Table1[[#This Row],[APU Trend]])^7</f>
        <v>7579345.703125</v>
      </c>
      <c r="N1964" s="55">
        <f>Table1[[#This Row],[APU
(units)]]*(1+Table1[[#This Row],[APU Trend]])^8</f>
        <v>18948364.2578125</v>
      </c>
      <c r="O1964" s="55">
        <f>Table1[[#This Row],[APU
(units)]]*(1+Table1[[#This Row],[APU Trend]])^9</f>
        <v>47370910.64453125</v>
      </c>
      <c r="P1964" s="55">
        <f>Table1[[#This Row],[APU
(units)]]*(1+Table1[[#This Row],[APU Trend]])^10</f>
        <v>118427276.61132812</v>
      </c>
      <c r="Q1964" s="55">
        <f>Table1[[#This Row],[APU
(units)]]*(1+Table1[[#This Row],[APU Trend]])^11</f>
        <v>296068191.52832031</v>
      </c>
      <c r="R1964" s="55">
        <f>SUM(Table1[[#This Row],[Oct]:[September]])</f>
        <v>493438707.21386719</v>
      </c>
      <c r="S1964" s="55">
        <f>Table1[[#This Row],[On-Hand Stock ($)]]*Table1[[#This Row],[APU Trend]]</f>
        <v>161264.42705126485</v>
      </c>
      <c r="T1964" s="87">
        <v>1.5</v>
      </c>
      <c r="U1964" s="87" t="b">
        <f>IF(AND(Table1[[#This Row],[INVENTROY SIZING]]&lt;0,Table1[[#This Row],[Lead Time (days)]]&lt;30),TRUE,FALSE)</f>
        <v>0</v>
      </c>
      <c r="V1964" s="28">
        <v>1</v>
      </c>
      <c r="W1964" s="28">
        <f>1.65+SQRT((30)*Table1[[#This Row],[Demand variability (COV)]])+(V1964*Table1[[#This Row],[APU
(units)]])^2</f>
        <v>154206728.74838668</v>
      </c>
      <c r="X1964" s="28">
        <f>(Table1[[#This Row],[INVENTORY IN UNITS ON HAND]]-W1964)*Table1[[#This Row],[Std. Price ($)]]</f>
        <v>-1142380535.9868431</v>
      </c>
      <c r="Y1964" s="28">
        <v>0.32</v>
      </c>
      <c r="Z1964" s="28">
        <v>66</v>
      </c>
    </row>
    <row r="1965" spans="1:26" x14ac:dyDescent="0.15">
      <c r="A1965" s="31">
        <v>76681.241891483107</v>
      </c>
      <c r="B1965" s="32">
        <v>5.8690610000000003</v>
      </c>
      <c r="C1965" s="32">
        <v>94988.795081924574</v>
      </c>
      <c r="D1965" s="32">
        <f>C1965/Table1[[#This Row],[Std. Price ($)]]</f>
        <v>16184.666521940148</v>
      </c>
      <c r="E1965" s="28">
        <v>14892</v>
      </c>
      <c r="F1965" s="28">
        <f>Table1[[#This Row],[APU
(units)]]*(1+Table1[[#This Row],[APU Trend]])^0</f>
        <v>14892</v>
      </c>
      <c r="G1965" s="28">
        <f>Table1[[#This Row],[APU
(units)]]*(1+Table1[[#This Row],[APU Trend]])^1</f>
        <v>5956.8</v>
      </c>
      <c r="H1965" s="28">
        <f>Table1[[#This Row],[APU
(units)]]*(1+Table1[[#This Row],[APU Trend]])^2</f>
        <v>2382.7200000000003</v>
      </c>
      <c r="I1965" s="55">
        <f>Table1[[#This Row],[APU
(units)]]*(1+Table1[[#This Row],[APU Trend]])^3</f>
        <v>953.08800000000019</v>
      </c>
      <c r="J1965" s="55">
        <f>Table1[[#This Row],[APU
(units)]]*(1+Table1[[#This Row],[APU Trend]])^4</f>
        <v>381.23520000000019</v>
      </c>
      <c r="K1965" s="55">
        <f>Table1[[#This Row],[APU
(units)]]*(1+Table1[[#This Row],[APU Trend]])^5</f>
        <v>152.49408000000008</v>
      </c>
      <c r="L1965" s="55">
        <f>Table1[[#This Row],[APU
(units)]]*(1+Table1[[#This Row],[APU Trend]])^6</f>
        <v>60.997632000000038</v>
      </c>
      <c r="M1965" s="55">
        <f>Table1[[#This Row],[APU
(units)]]*(1+Table1[[#This Row],[APU Trend]])^7</f>
        <v>24.399052800000018</v>
      </c>
      <c r="N1965" s="55">
        <f>Table1[[#This Row],[APU
(units)]]*(1+Table1[[#This Row],[APU Trend]])^8</f>
        <v>9.7596211200000091</v>
      </c>
      <c r="O1965" s="55">
        <f>Table1[[#This Row],[APU
(units)]]*(1+Table1[[#This Row],[APU Trend]])^9</f>
        <v>3.9038484480000033</v>
      </c>
      <c r="P1965" s="55">
        <f>Table1[[#This Row],[APU
(units)]]*(1+Table1[[#This Row],[APU Trend]])^10</f>
        <v>1.5615393792000016</v>
      </c>
      <c r="Q1965" s="55">
        <f>Table1[[#This Row],[APU
(units)]]*(1+Table1[[#This Row],[APU Trend]])^11</f>
        <v>0.62461575168000072</v>
      </c>
      <c r="R1965" s="55">
        <f>SUM(Table1[[#This Row],[Oct]:[September]])</f>
        <v>24819.583589498878</v>
      </c>
      <c r="S1965" s="55">
        <f>Table1[[#This Row],[On-Hand Stock ($)]]*Table1[[#This Row],[APU Trend]]</f>
        <v>-56993.277049154742</v>
      </c>
      <c r="T1965" s="87">
        <v>-0.6</v>
      </c>
      <c r="U1965" s="87" t="b">
        <f>IF(AND(Table1[[#This Row],[INVENTROY SIZING]]&lt;0,Table1[[#This Row],[Lead Time (days)]]&lt;30),TRUE,FALSE)</f>
        <v>0</v>
      </c>
      <c r="V1965" s="28">
        <v>0.85</v>
      </c>
      <c r="W1965" s="28">
        <f>1.65+SQRT((30)*Table1[[#This Row],[Demand variability (COV)]])+(V1965*Table1[[#This Row],[APU
(units)]])^2</f>
        <v>160230032.72405788</v>
      </c>
      <c r="X1965" s="28">
        <f>(Table1[[#This Row],[INVENTORY IN UNITS ON HAND]]-W1965)*Table1[[#This Row],[Std. Price ($)]]</f>
        <v>-940304847.29440999</v>
      </c>
      <c r="Y1965" s="28">
        <v>0.49</v>
      </c>
      <c r="Z1965" s="28">
        <v>41</v>
      </c>
    </row>
    <row r="1966" spans="1:26" x14ac:dyDescent="0.15">
      <c r="A1966" s="31">
        <v>4831.7991168070566</v>
      </c>
      <c r="B1966" s="32">
        <v>7.4088080000000014</v>
      </c>
      <c r="C1966" s="32">
        <v>206469.65885119204</v>
      </c>
      <c r="D1966" s="32">
        <f>C1966/Table1[[#This Row],[Std. Price ($)]]</f>
        <v>27868.134638013566</v>
      </c>
      <c r="E1966" s="28">
        <v>14850</v>
      </c>
      <c r="F1966" s="28">
        <f>Table1[[#This Row],[APU
(units)]]*(1+Table1[[#This Row],[APU Trend]])^0</f>
        <v>14850</v>
      </c>
      <c r="G1966" s="28">
        <f>Table1[[#This Row],[APU
(units)]]*(1+Table1[[#This Row],[APU Trend]])^1</f>
        <v>13365</v>
      </c>
      <c r="H1966" s="28">
        <f>Table1[[#This Row],[APU
(units)]]*(1+Table1[[#This Row],[APU Trend]])^2</f>
        <v>12028.5</v>
      </c>
      <c r="I1966" s="55">
        <f>Table1[[#This Row],[APU
(units)]]*(1+Table1[[#This Row],[APU Trend]])^3</f>
        <v>10825.650000000001</v>
      </c>
      <c r="J1966" s="55">
        <f>Table1[[#This Row],[APU
(units)]]*(1+Table1[[#This Row],[APU Trend]])^4</f>
        <v>9743.0850000000028</v>
      </c>
      <c r="K1966" s="55">
        <f>Table1[[#This Row],[APU
(units)]]*(1+Table1[[#This Row],[APU Trend]])^5</f>
        <v>8768.7765000000036</v>
      </c>
      <c r="L1966" s="55">
        <f>Table1[[#This Row],[APU
(units)]]*(1+Table1[[#This Row],[APU Trend]])^6</f>
        <v>7891.8988500000023</v>
      </c>
      <c r="M1966" s="55">
        <f>Table1[[#This Row],[APU
(units)]]*(1+Table1[[#This Row],[APU Trend]])^7</f>
        <v>7102.7089650000016</v>
      </c>
      <c r="N1966" s="55">
        <f>Table1[[#This Row],[APU
(units)]]*(1+Table1[[#This Row],[APU Trend]])^8</f>
        <v>6392.4380685000024</v>
      </c>
      <c r="O1966" s="55">
        <f>Table1[[#This Row],[APU
(units)]]*(1+Table1[[#This Row],[APU Trend]])^9</f>
        <v>5753.1942616500019</v>
      </c>
      <c r="P1966" s="55">
        <f>Table1[[#This Row],[APU
(units)]]*(1+Table1[[#This Row],[APU Trend]])^10</f>
        <v>5177.8748354850022</v>
      </c>
      <c r="Q1966" s="55">
        <f>Table1[[#This Row],[APU
(units)]]*(1+Table1[[#This Row],[APU Trend]])^11</f>
        <v>4660.0873519365023</v>
      </c>
      <c r="R1966" s="55">
        <f>SUM(Table1[[#This Row],[Oct]:[September]])</f>
        <v>106559.21383257151</v>
      </c>
      <c r="S1966" s="55">
        <f>Table1[[#This Row],[On-Hand Stock ($)]]*Table1[[#This Row],[APU Trend]]</f>
        <v>-20646.965885119207</v>
      </c>
      <c r="T1966" s="87">
        <v>-0.1</v>
      </c>
      <c r="U1966" s="87" t="b">
        <f>IF(AND(Table1[[#This Row],[INVENTROY SIZING]]&lt;0,Table1[[#This Row],[Lead Time (days)]]&lt;30),TRUE,FALSE)</f>
        <v>0</v>
      </c>
      <c r="V1966" s="28">
        <v>1</v>
      </c>
      <c r="W1966" s="28">
        <f>1.65+SQRT((30)*Table1[[#This Row],[Demand variability (COV)]])+(V1966*Table1[[#This Row],[APU
(units)]])^2</f>
        <v>220522505.89264068</v>
      </c>
      <c r="X1966" s="28">
        <f>(Table1[[#This Row],[INVENTORY IN UNITS ON HAND]]-W1966)*Table1[[#This Row],[Std. Price ($)]]</f>
        <v>-1633602436.1785924</v>
      </c>
      <c r="Y1966" s="28">
        <v>0.6</v>
      </c>
      <c r="Z1966" s="28">
        <v>66</v>
      </c>
    </row>
    <row r="1967" spans="1:26" x14ac:dyDescent="0.15">
      <c r="A1967" s="31">
        <v>39743.438836126901</v>
      </c>
      <c r="B1967" s="32">
        <v>7.7279840000000002</v>
      </c>
      <c r="C1967" s="32">
        <v>66039.335416971226</v>
      </c>
      <c r="D1967" s="32">
        <f>C1967/Table1[[#This Row],[Std. Price ($)]]</f>
        <v>8545.4803499814734</v>
      </c>
      <c r="E1967" s="28">
        <v>14430</v>
      </c>
      <c r="F1967" s="28">
        <f>Table1[[#This Row],[APU
(units)]]*(1+Table1[[#This Row],[APU Trend]])^0</f>
        <v>14430</v>
      </c>
      <c r="G1967" s="28">
        <f>Table1[[#This Row],[APU
(units)]]*(1+Table1[[#This Row],[APU Trend]])^1</f>
        <v>25974</v>
      </c>
      <c r="H1967" s="28">
        <f>Table1[[#This Row],[APU
(units)]]*(1+Table1[[#This Row],[APU Trend]])^2</f>
        <v>46753.200000000004</v>
      </c>
      <c r="I1967" s="55">
        <f>Table1[[#This Row],[APU
(units)]]*(1+Table1[[#This Row],[APU Trend]])^3</f>
        <v>84155.760000000009</v>
      </c>
      <c r="J1967" s="55">
        <f>Table1[[#This Row],[APU
(units)]]*(1+Table1[[#This Row],[APU Trend]])^4</f>
        <v>151480.36800000002</v>
      </c>
      <c r="K1967" s="55">
        <f>Table1[[#This Row],[APU
(units)]]*(1+Table1[[#This Row],[APU Trend]])^5</f>
        <v>272664.66240000009</v>
      </c>
      <c r="L1967" s="55">
        <f>Table1[[#This Row],[APU
(units)]]*(1+Table1[[#This Row],[APU Trend]])^6</f>
        <v>490796.39232000016</v>
      </c>
      <c r="M1967" s="55">
        <f>Table1[[#This Row],[APU
(units)]]*(1+Table1[[#This Row],[APU Trend]])^7</f>
        <v>883433.50617600023</v>
      </c>
      <c r="N1967" s="55">
        <f>Table1[[#This Row],[APU
(units)]]*(1+Table1[[#This Row],[APU Trend]])^8</f>
        <v>1590180.3111168006</v>
      </c>
      <c r="O1967" s="55">
        <f>Table1[[#This Row],[APU
(units)]]*(1+Table1[[#This Row],[APU Trend]])^9</f>
        <v>2862324.5600102409</v>
      </c>
      <c r="P1967" s="55">
        <f>Table1[[#This Row],[APU
(units)]]*(1+Table1[[#This Row],[APU Trend]])^10</f>
        <v>5152184.2080184342</v>
      </c>
      <c r="Q1967" s="55">
        <f>Table1[[#This Row],[APU
(units)]]*(1+Table1[[#This Row],[APU Trend]])^11</f>
        <v>9273931.5744331833</v>
      </c>
      <c r="R1967" s="55">
        <f>SUM(Table1[[#This Row],[Oct]:[September]])</f>
        <v>20848308.542474657</v>
      </c>
      <c r="S1967" s="55">
        <f>Table1[[#This Row],[On-Hand Stock ($)]]*Table1[[#This Row],[APU Trend]]</f>
        <v>52831.468333576981</v>
      </c>
      <c r="T1967" s="87">
        <v>0.8</v>
      </c>
      <c r="U1967" s="87" t="b">
        <f>IF(AND(Table1[[#This Row],[INVENTROY SIZING]]&lt;0,Table1[[#This Row],[Lead Time (days)]]&lt;30),TRUE,FALSE)</f>
        <v>0</v>
      </c>
      <c r="V1967" s="28">
        <v>0.77</v>
      </c>
      <c r="W1967" s="28">
        <f>1.65+SQRT((30)*Table1[[#This Row],[Demand variability (COV)]])+(V1967*Table1[[#This Row],[APU
(units)]])^2</f>
        <v>123456547.75827536</v>
      </c>
      <c r="X1967" s="28">
        <f>(Table1[[#This Row],[INVENTORY IN UNITS ON HAND]]-W1967)*Table1[[#This Row],[Std. Price ($)]]</f>
        <v>-954004186.43577087</v>
      </c>
      <c r="Y1967" s="28">
        <v>0.28000000000000003</v>
      </c>
      <c r="Z1967" s="28">
        <v>31</v>
      </c>
    </row>
    <row r="1968" spans="1:26" x14ac:dyDescent="0.15">
      <c r="A1968" s="31">
        <v>53537.783454020202</v>
      </c>
      <c r="B1968" s="32">
        <v>9.0257199999999997</v>
      </c>
      <c r="C1968" s="32">
        <v>54510.114015232946</v>
      </c>
      <c r="D1968" s="32">
        <f>C1968/Table1[[#This Row],[Std. Price ($)]]</f>
        <v>6039.4200147171578</v>
      </c>
      <c r="E1968" s="28">
        <v>15748</v>
      </c>
      <c r="F1968" s="28">
        <f>Table1[[#This Row],[APU
(units)]]*(1+Table1[[#This Row],[APU Trend]])^0</f>
        <v>15748</v>
      </c>
      <c r="G1968" s="28">
        <f>Table1[[#This Row],[APU
(units)]]*(1+Table1[[#This Row],[APU Trend]])^1</f>
        <v>4724.4000000000005</v>
      </c>
      <c r="H1968" s="28">
        <f>Table1[[#This Row],[APU
(units)]]*(1+Table1[[#This Row],[APU Trend]])^2</f>
        <v>1417.3200000000004</v>
      </c>
      <c r="I1968" s="55">
        <f>Table1[[#This Row],[APU
(units)]]*(1+Table1[[#This Row],[APU Trend]])^3</f>
        <v>425.19600000000014</v>
      </c>
      <c r="J1968" s="55">
        <f>Table1[[#This Row],[APU
(units)]]*(1+Table1[[#This Row],[APU Trend]])^4</f>
        <v>127.55880000000008</v>
      </c>
      <c r="K1968" s="55">
        <f>Table1[[#This Row],[APU
(units)]]*(1+Table1[[#This Row],[APU Trend]])^5</f>
        <v>38.267640000000029</v>
      </c>
      <c r="L1968" s="55">
        <f>Table1[[#This Row],[APU
(units)]]*(1+Table1[[#This Row],[APU Trend]])^6</f>
        <v>11.480292000000009</v>
      </c>
      <c r="M1968" s="55">
        <f>Table1[[#This Row],[APU
(units)]]*(1+Table1[[#This Row],[APU Trend]])^7</f>
        <v>3.4440876000000036</v>
      </c>
      <c r="N1968" s="55">
        <f>Table1[[#This Row],[APU
(units)]]*(1+Table1[[#This Row],[APU Trend]])^8</f>
        <v>1.0332262800000012</v>
      </c>
      <c r="O1968" s="55">
        <f>Table1[[#This Row],[APU
(units)]]*(1+Table1[[#This Row],[APU Trend]])^9</f>
        <v>0.30996788400000042</v>
      </c>
      <c r="P1968" s="55">
        <f>Table1[[#This Row],[APU
(units)]]*(1+Table1[[#This Row],[APU Trend]])^10</f>
        <v>9.2990365200000119E-2</v>
      </c>
      <c r="Q1968" s="55">
        <f>Table1[[#This Row],[APU
(units)]]*(1+Table1[[#This Row],[APU Trend]])^11</f>
        <v>2.7897109560000043E-2</v>
      </c>
      <c r="R1968" s="55">
        <f>SUM(Table1[[#This Row],[Oct]:[September]])</f>
        <v>22497.130901238765</v>
      </c>
      <c r="S1968" s="55">
        <f>Table1[[#This Row],[On-Hand Stock ($)]]*Table1[[#This Row],[APU Trend]]</f>
        <v>-38157.079810663061</v>
      </c>
      <c r="T1968" s="87">
        <v>-0.7</v>
      </c>
      <c r="U1968" s="87" t="b">
        <f>IF(AND(Table1[[#This Row],[INVENTROY SIZING]]&lt;0,Table1[[#This Row],[Lead Time (days)]]&lt;30),TRUE,FALSE)</f>
        <v>1</v>
      </c>
      <c r="V1968" s="28">
        <v>0.76</v>
      </c>
      <c r="W1968" s="28">
        <f>1.65+SQRT((30)*Table1[[#This Row],[Demand variability (COV)]])+(V1968*Table1[[#This Row],[APU
(units)]])^2</f>
        <v>143244517.05776659</v>
      </c>
      <c r="X1968" s="28">
        <f>(Table1[[#This Row],[INVENTORY IN UNITS ON HAND]]-W1968)*Table1[[#This Row],[Std. Price ($)]]</f>
        <v>-1292830392.3846099</v>
      </c>
      <c r="Y1968" s="28">
        <v>0.12</v>
      </c>
      <c r="Z1968" s="28">
        <v>26</v>
      </c>
    </row>
    <row r="1969" spans="1:26" x14ac:dyDescent="0.15">
      <c r="A1969" s="31">
        <v>40555.539669416728</v>
      </c>
      <c r="B1969" s="32">
        <v>7.4989530000000011</v>
      </c>
      <c r="C1969" s="32">
        <v>276302.78995256266</v>
      </c>
      <c r="D1969" s="32">
        <f>C1969/Table1[[#This Row],[Std. Price ($)]]</f>
        <v>36845.515627656634</v>
      </c>
      <c r="E1969" s="28">
        <v>17760</v>
      </c>
      <c r="F1969" s="28">
        <f>Table1[[#This Row],[APU
(units)]]*(1+Table1[[#This Row],[APU Trend]])^0</f>
        <v>17760</v>
      </c>
      <c r="G1969" s="28">
        <f>Table1[[#This Row],[APU
(units)]]*(1+Table1[[#This Row],[APU Trend]])^1</f>
        <v>21312</v>
      </c>
      <c r="H1969" s="28">
        <f>Table1[[#This Row],[APU
(units)]]*(1+Table1[[#This Row],[APU Trend]])^2</f>
        <v>25574.399999999998</v>
      </c>
      <c r="I1969" s="55">
        <f>Table1[[#This Row],[APU
(units)]]*(1+Table1[[#This Row],[APU Trend]])^3</f>
        <v>30689.279999999999</v>
      </c>
      <c r="J1969" s="55">
        <f>Table1[[#This Row],[APU
(units)]]*(1+Table1[[#This Row],[APU Trend]])^4</f>
        <v>36827.135999999999</v>
      </c>
      <c r="K1969" s="55">
        <f>Table1[[#This Row],[APU
(units)]]*(1+Table1[[#This Row],[APU Trend]])^5</f>
        <v>44192.563199999997</v>
      </c>
      <c r="L1969" s="55">
        <f>Table1[[#This Row],[APU
(units)]]*(1+Table1[[#This Row],[APU Trend]])^6</f>
        <v>53031.075839999998</v>
      </c>
      <c r="M1969" s="55">
        <f>Table1[[#This Row],[APU
(units)]]*(1+Table1[[#This Row],[APU Trend]])^7</f>
        <v>63637.291007999993</v>
      </c>
      <c r="N1969" s="55">
        <f>Table1[[#This Row],[APU
(units)]]*(1+Table1[[#This Row],[APU Trend]])^8</f>
        <v>76364.749209599991</v>
      </c>
      <c r="O1969" s="55">
        <f>Table1[[#This Row],[APU
(units)]]*(1+Table1[[#This Row],[APU Trend]])^9</f>
        <v>91637.699051519987</v>
      </c>
      <c r="P1969" s="55">
        <f>Table1[[#This Row],[APU
(units)]]*(1+Table1[[#This Row],[APU Trend]])^10</f>
        <v>109965.23886182398</v>
      </c>
      <c r="Q1969" s="55">
        <f>Table1[[#This Row],[APU
(units)]]*(1+Table1[[#This Row],[APU Trend]])^11</f>
        <v>131958.28663418879</v>
      </c>
      <c r="R1969" s="55">
        <f>SUM(Table1[[#This Row],[Oct]:[September]])</f>
        <v>702949.71980513283</v>
      </c>
      <c r="S1969" s="55">
        <f>Table1[[#This Row],[On-Hand Stock ($)]]*Table1[[#This Row],[APU Trend]]</f>
        <v>55260.557990512534</v>
      </c>
      <c r="T1969" s="87">
        <v>0.2</v>
      </c>
      <c r="U1969" s="87" t="b">
        <f>IF(AND(Table1[[#This Row],[INVENTROY SIZING]]&lt;0,Table1[[#This Row],[Lead Time (days)]]&lt;30),TRUE,FALSE)</f>
        <v>0</v>
      </c>
      <c r="V1969" s="28">
        <v>1</v>
      </c>
      <c r="W1969" s="28">
        <f>1.65+SQRT((30)*Table1[[#This Row],[Demand variability (COV)]])+(V1969*Table1[[#This Row],[APU
(units)]])^2</f>
        <v>315417606.16663593</v>
      </c>
      <c r="X1969" s="28">
        <f>(Table1[[#This Row],[INVENTORY IN UNITS ON HAND]]-W1969)*Table1[[#This Row],[Std. Price ($)]]</f>
        <v>-2365025501.2261605</v>
      </c>
      <c r="Y1969" s="28">
        <v>0.68</v>
      </c>
      <c r="Z1969" s="28">
        <v>66</v>
      </c>
    </row>
    <row r="1970" spans="1:26" x14ac:dyDescent="0.15">
      <c r="A1970" s="31">
        <v>43989.70312219108</v>
      </c>
      <c r="B1970" s="32">
        <v>11.141856000000001</v>
      </c>
      <c r="C1970" s="32">
        <v>228825.14913405362</v>
      </c>
      <c r="D1970" s="32">
        <f>C1970/Table1[[#This Row],[Std. Price ($)]]</f>
        <v>20537.435516493268</v>
      </c>
      <c r="E1970" s="28">
        <v>16258</v>
      </c>
      <c r="F1970" s="28">
        <f>Table1[[#This Row],[APU
(units)]]*(1+Table1[[#This Row],[APU Trend]])^0</f>
        <v>16258</v>
      </c>
      <c r="G1970" s="28">
        <f>Table1[[#This Row],[APU
(units)]]*(1+Table1[[#This Row],[APU Trend]])^1</f>
        <v>40645</v>
      </c>
      <c r="H1970" s="28">
        <f>Table1[[#This Row],[APU
(units)]]*(1+Table1[[#This Row],[APU Trend]])^2</f>
        <v>101612.5</v>
      </c>
      <c r="I1970" s="55">
        <f>Table1[[#This Row],[APU
(units)]]*(1+Table1[[#This Row],[APU Trend]])^3</f>
        <v>254031.25</v>
      </c>
      <c r="J1970" s="55">
        <f>Table1[[#This Row],[APU
(units)]]*(1+Table1[[#This Row],[APU Trend]])^4</f>
        <v>635078.125</v>
      </c>
      <c r="K1970" s="55">
        <f>Table1[[#This Row],[APU
(units)]]*(1+Table1[[#This Row],[APU Trend]])^5</f>
        <v>1587695.3125</v>
      </c>
      <c r="L1970" s="55">
        <f>Table1[[#This Row],[APU
(units)]]*(1+Table1[[#This Row],[APU Trend]])^6</f>
        <v>3969238.28125</v>
      </c>
      <c r="M1970" s="55">
        <f>Table1[[#This Row],[APU
(units)]]*(1+Table1[[#This Row],[APU Trend]])^7</f>
        <v>9923095.703125</v>
      </c>
      <c r="N1970" s="55">
        <f>Table1[[#This Row],[APU
(units)]]*(1+Table1[[#This Row],[APU Trend]])^8</f>
        <v>24807739.2578125</v>
      </c>
      <c r="O1970" s="55">
        <f>Table1[[#This Row],[APU
(units)]]*(1+Table1[[#This Row],[APU Trend]])^9</f>
        <v>62019348.14453125</v>
      </c>
      <c r="P1970" s="55">
        <f>Table1[[#This Row],[APU
(units)]]*(1+Table1[[#This Row],[APU Trend]])^10</f>
        <v>155048370.36132812</v>
      </c>
      <c r="Q1970" s="55">
        <f>Table1[[#This Row],[APU
(units)]]*(1+Table1[[#This Row],[APU Trend]])^11</f>
        <v>387620925.90332031</v>
      </c>
      <c r="R1970" s="55">
        <f>SUM(Table1[[#This Row],[Oct]:[September]])</f>
        <v>646024037.83886719</v>
      </c>
      <c r="S1970" s="55">
        <f>Table1[[#This Row],[On-Hand Stock ($)]]*Table1[[#This Row],[APU Trend]]</f>
        <v>343237.72370108042</v>
      </c>
      <c r="T1970" s="87">
        <v>1.5</v>
      </c>
      <c r="U1970" s="87" t="b">
        <f>IF(AND(Table1[[#This Row],[INVENTROY SIZING]]&lt;0,Table1[[#This Row],[Lead Time (days)]]&lt;30),TRUE,FALSE)</f>
        <v>0</v>
      </c>
      <c r="V1970" s="28">
        <v>0.7</v>
      </c>
      <c r="W1970" s="28">
        <f>1.65+SQRT((30)*Table1[[#This Row],[Demand variability (COV)]])+(V1970*Table1[[#This Row],[APU
(units)]])^2</f>
        <v>129518061.15642652</v>
      </c>
      <c r="X1970" s="28">
        <f>(Table1[[#This Row],[INVENTORY IN UNITS ON HAND]]-W1970)*Table1[[#This Row],[Std. Price ($)]]</f>
        <v>-1442842761.6549637</v>
      </c>
      <c r="Y1970" s="28">
        <v>0.33</v>
      </c>
      <c r="Z1970" s="28">
        <v>61</v>
      </c>
    </row>
    <row r="1971" spans="1:26" x14ac:dyDescent="0.15">
      <c r="A1971" s="31">
        <v>92052.309790864834</v>
      </c>
      <c r="B1971" s="32">
        <v>25.113022000000004</v>
      </c>
      <c r="C1971" s="32">
        <v>288391.11912378104</v>
      </c>
      <c r="D1971" s="32">
        <f>C1971/Table1[[#This Row],[Std. Price ($)]]</f>
        <v>11483.72820777129</v>
      </c>
      <c r="E1971" s="28">
        <v>17380</v>
      </c>
      <c r="F1971" s="28">
        <f>Table1[[#This Row],[APU
(units)]]*(1+Table1[[#This Row],[APU Trend]])^0</f>
        <v>17380</v>
      </c>
      <c r="G1971" s="28">
        <f>Table1[[#This Row],[APU
(units)]]*(1+Table1[[#This Row],[APU Trend]])^1</f>
        <v>6952</v>
      </c>
      <c r="H1971" s="28">
        <f>Table1[[#This Row],[APU
(units)]]*(1+Table1[[#This Row],[APU Trend]])^2</f>
        <v>2780.8000000000006</v>
      </c>
      <c r="I1971" s="55">
        <f>Table1[[#This Row],[APU
(units)]]*(1+Table1[[#This Row],[APU Trend]])^3</f>
        <v>1112.3200000000002</v>
      </c>
      <c r="J1971" s="55">
        <f>Table1[[#This Row],[APU
(units)]]*(1+Table1[[#This Row],[APU Trend]])^4</f>
        <v>444.92800000000022</v>
      </c>
      <c r="K1971" s="55">
        <f>Table1[[#This Row],[APU
(units)]]*(1+Table1[[#This Row],[APU Trend]])^5</f>
        <v>177.9712000000001</v>
      </c>
      <c r="L1971" s="55">
        <f>Table1[[#This Row],[APU
(units)]]*(1+Table1[[#This Row],[APU Trend]])^6</f>
        <v>71.188480000000041</v>
      </c>
      <c r="M1971" s="55">
        <f>Table1[[#This Row],[APU
(units)]]*(1+Table1[[#This Row],[APU Trend]])^7</f>
        <v>28.475392000000021</v>
      </c>
      <c r="N1971" s="55">
        <f>Table1[[#This Row],[APU
(units)]]*(1+Table1[[#This Row],[APU Trend]])^8</f>
        <v>11.39015680000001</v>
      </c>
      <c r="O1971" s="55">
        <f>Table1[[#This Row],[APU
(units)]]*(1+Table1[[#This Row],[APU Trend]])^9</f>
        <v>4.5560627200000043</v>
      </c>
      <c r="P1971" s="55">
        <f>Table1[[#This Row],[APU
(units)]]*(1+Table1[[#This Row],[APU Trend]])^10</f>
        <v>1.8224250880000019</v>
      </c>
      <c r="Q1971" s="55">
        <f>Table1[[#This Row],[APU
(units)]]*(1+Table1[[#This Row],[APU Trend]])^11</f>
        <v>0.72897003520000081</v>
      </c>
      <c r="R1971" s="55">
        <f>SUM(Table1[[#This Row],[Oct]:[September]])</f>
        <v>28966.180686643202</v>
      </c>
      <c r="S1971" s="55">
        <f>Table1[[#This Row],[On-Hand Stock ($)]]*Table1[[#This Row],[APU Trend]]</f>
        <v>-173034.67147426863</v>
      </c>
      <c r="T1971" s="87">
        <v>-0.6</v>
      </c>
      <c r="U1971" s="87" t="b">
        <f>IF(AND(Table1[[#This Row],[INVENTROY SIZING]]&lt;0,Table1[[#This Row],[Lead Time (days)]]&lt;30),TRUE,FALSE)</f>
        <v>0</v>
      </c>
      <c r="V1971" s="28">
        <v>1</v>
      </c>
      <c r="W1971" s="28">
        <f>1.65+SQRT((30)*Table1[[#This Row],[Demand variability (COV)]])+(V1971*Table1[[#This Row],[APU
(units)]])^2</f>
        <v>302064404.89037037</v>
      </c>
      <c r="X1971" s="28">
        <f>(Table1[[#This Row],[INVENTORY IN UNITS ON HAND]]-W1971)*Table1[[#This Row],[Std. Price ($)]]</f>
        <v>-7585461654.3096561</v>
      </c>
      <c r="Y1971" s="28">
        <v>0.35</v>
      </c>
      <c r="Z1971" s="28">
        <v>44</v>
      </c>
    </row>
    <row r="1972" spans="1:26" x14ac:dyDescent="0.15">
      <c r="A1972" s="31">
        <v>27746.724725036907</v>
      </c>
      <c r="B1972" s="32">
        <v>7.4989530000000011</v>
      </c>
      <c r="C1972" s="32">
        <v>371074.92755623494</v>
      </c>
      <c r="D1972" s="32">
        <f>C1972/Table1[[#This Row],[Std. Price ($)]]</f>
        <v>49483.564913159862</v>
      </c>
      <c r="E1972" s="28">
        <v>20808</v>
      </c>
      <c r="F1972" s="28">
        <f>Table1[[#This Row],[APU
(units)]]*(1+Table1[[#This Row],[APU Trend]])^0</f>
        <v>20808</v>
      </c>
      <c r="G1972" s="28">
        <f>Table1[[#This Row],[APU
(units)]]*(1+Table1[[#This Row],[APU Trend]])^1</f>
        <v>37454.400000000001</v>
      </c>
      <c r="H1972" s="28">
        <f>Table1[[#This Row],[APU
(units)]]*(1+Table1[[#This Row],[APU Trend]])^2</f>
        <v>67417.919999999998</v>
      </c>
      <c r="I1972" s="55">
        <f>Table1[[#This Row],[APU
(units)]]*(1+Table1[[#This Row],[APU Trend]])^3</f>
        <v>121352.25600000001</v>
      </c>
      <c r="J1972" s="55">
        <f>Table1[[#This Row],[APU
(units)]]*(1+Table1[[#This Row],[APU Trend]])^4</f>
        <v>218434.06080000004</v>
      </c>
      <c r="K1972" s="55">
        <f>Table1[[#This Row],[APU
(units)]]*(1+Table1[[#This Row],[APU Trend]])^5</f>
        <v>393181.3094400001</v>
      </c>
      <c r="L1972" s="55">
        <f>Table1[[#This Row],[APU
(units)]]*(1+Table1[[#This Row],[APU Trend]])^6</f>
        <v>707726.35699200025</v>
      </c>
      <c r="M1972" s="55">
        <f>Table1[[#This Row],[APU
(units)]]*(1+Table1[[#This Row],[APU Trend]])^7</f>
        <v>1273907.4425856003</v>
      </c>
      <c r="N1972" s="55">
        <f>Table1[[#This Row],[APU
(units)]]*(1+Table1[[#This Row],[APU Trend]])^8</f>
        <v>2293033.3966540806</v>
      </c>
      <c r="O1972" s="55">
        <f>Table1[[#This Row],[APU
(units)]]*(1+Table1[[#This Row],[APU Trend]])^9</f>
        <v>4127460.1139773456</v>
      </c>
      <c r="P1972" s="55">
        <f>Table1[[#This Row],[APU
(units)]]*(1+Table1[[#This Row],[APU Trend]])^10</f>
        <v>7429428.2051592227</v>
      </c>
      <c r="Q1972" s="55">
        <f>Table1[[#This Row],[APU
(units)]]*(1+Table1[[#This Row],[APU Trend]])^11</f>
        <v>13372970.769286603</v>
      </c>
      <c r="R1972" s="55">
        <f>SUM(Table1[[#This Row],[Oct]:[September]])</f>
        <v>30063174.230894852</v>
      </c>
      <c r="S1972" s="55">
        <f>Table1[[#This Row],[On-Hand Stock ($)]]*Table1[[#This Row],[APU Trend]]</f>
        <v>296859.94204498798</v>
      </c>
      <c r="T1972" s="87">
        <v>0.8</v>
      </c>
      <c r="U1972" s="87" t="b">
        <f>IF(AND(Table1[[#This Row],[INVENTROY SIZING]]&lt;0,Table1[[#This Row],[Lead Time (days)]]&lt;30),TRUE,FALSE)</f>
        <v>0</v>
      </c>
      <c r="V1972" s="28">
        <v>1</v>
      </c>
      <c r="W1972" s="28">
        <f>1.65+SQRT((30)*Table1[[#This Row],[Demand variability (COV)]])+(V1972*Table1[[#This Row],[APU
(units)]])^2</f>
        <v>432972870.54897946</v>
      </c>
      <c r="X1972" s="28">
        <f>(Table1[[#This Row],[INVENTORY IN UNITS ON HAND]]-W1972)*Table1[[#This Row],[Std. Price ($)]]</f>
        <v>-3246472131.5943255</v>
      </c>
      <c r="Y1972" s="28">
        <v>0.8</v>
      </c>
      <c r="Z1972" s="28">
        <v>66</v>
      </c>
    </row>
    <row r="1973" spans="1:26" x14ac:dyDescent="0.15">
      <c r="A1973" s="31">
        <v>86403.557735060967</v>
      </c>
      <c r="B1973" s="32">
        <v>10.890022</v>
      </c>
      <c r="C1973" s="32">
        <v>345335.55293823878</v>
      </c>
      <c r="D1973" s="32">
        <f>C1973/Table1[[#This Row],[Std. Price ($)]]</f>
        <v>31711.189650327498</v>
      </c>
      <c r="E1973" s="28">
        <v>17284</v>
      </c>
      <c r="F1973" s="28">
        <f>Table1[[#This Row],[APU
(units)]]*(1+Table1[[#This Row],[APU Trend]])^0</f>
        <v>17284</v>
      </c>
      <c r="G1973" s="28">
        <f>Table1[[#This Row],[APU
(units)]]*(1+Table1[[#This Row],[APU Trend]])^1</f>
        <v>20740.8</v>
      </c>
      <c r="H1973" s="28">
        <f>Table1[[#This Row],[APU
(units)]]*(1+Table1[[#This Row],[APU Trend]])^2</f>
        <v>24888.959999999999</v>
      </c>
      <c r="I1973" s="55">
        <f>Table1[[#This Row],[APU
(units)]]*(1+Table1[[#This Row],[APU Trend]])^3</f>
        <v>29866.752</v>
      </c>
      <c r="J1973" s="55">
        <f>Table1[[#This Row],[APU
(units)]]*(1+Table1[[#This Row],[APU Trend]])^4</f>
        <v>35840.102399999996</v>
      </c>
      <c r="K1973" s="55">
        <f>Table1[[#This Row],[APU
(units)]]*(1+Table1[[#This Row],[APU Trend]])^5</f>
        <v>43008.122879999995</v>
      </c>
      <c r="L1973" s="55">
        <f>Table1[[#This Row],[APU
(units)]]*(1+Table1[[#This Row],[APU Trend]])^6</f>
        <v>51609.747455999997</v>
      </c>
      <c r="M1973" s="55">
        <f>Table1[[#This Row],[APU
(units)]]*(1+Table1[[#This Row],[APU Trend]])^7</f>
        <v>61931.696947199991</v>
      </c>
      <c r="N1973" s="55">
        <f>Table1[[#This Row],[APU
(units)]]*(1+Table1[[#This Row],[APU Trend]])^8</f>
        <v>74318.036336639983</v>
      </c>
      <c r="O1973" s="55">
        <f>Table1[[#This Row],[APU
(units)]]*(1+Table1[[#This Row],[APU Trend]])^9</f>
        <v>89181.643603967983</v>
      </c>
      <c r="P1973" s="55">
        <f>Table1[[#This Row],[APU
(units)]]*(1+Table1[[#This Row],[APU Trend]])^10</f>
        <v>107017.97232476159</v>
      </c>
      <c r="Q1973" s="55">
        <f>Table1[[#This Row],[APU
(units)]]*(1+Table1[[#This Row],[APU Trend]])^11</f>
        <v>128421.56678971389</v>
      </c>
      <c r="R1973" s="55">
        <f>SUM(Table1[[#This Row],[Oct]:[September]])</f>
        <v>684109.40073828341</v>
      </c>
      <c r="S1973" s="55">
        <f>Table1[[#This Row],[On-Hand Stock ($)]]*Table1[[#This Row],[APU Trend]]</f>
        <v>69067.110587647752</v>
      </c>
      <c r="T1973" s="87">
        <v>0.2</v>
      </c>
      <c r="U1973" s="87" t="b">
        <f>IF(AND(Table1[[#This Row],[INVENTROY SIZING]]&lt;0,Table1[[#This Row],[Lead Time (days)]]&lt;30),TRUE,FALSE)</f>
        <v>0</v>
      </c>
      <c r="V1973" s="28">
        <v>1</v>
      </c>
      <c r="W1973" s="28">
        <f>1.65+SQRT((30)*Table1[[#This Row],[Demand variability (COV)]])+(V1973*Table1[[#This Row],[APU
(units)]])^2</f>
        <v>298736662.03178048</v>
      </c>
      <c r="X1973" s="28">
        <f>(Table1[[#This Row],[INVENTORY IN UNITS ON HAND]]-W1973)*Table1[[#This Row],[Std. Price ($)]]</f>
        <v>-3252903486.1797156</v>
      </c>
      <c r="Y1973" s="28">
        <v>0.64</v>
      </c>
      <c r="Z1973" s="28">
        <v>65</v>
      </c>
    </row>
    <row r="1974" spans="1:26" x14ac:dyDescent="0.15">
      <c r="A1974" s="31">
        <v>61763.287443046298</v>
      </c>
      <c r="B1974" s="32">
        <v>5.2844880000000005</v>
      </c>
      <c r="C1974" s="32">
        <v>137466.63342548133</v>
      </c>
      <c r="D1974" s="32">
        <f>C1974/Table1[[#This Row],[Std. Price ($)]]</f>
        <v>26013.235989083769</v>
      </c>
      <c r="E1974" s="28">
        <v>13452</v>
      </c>
      <c r="F1974" s="28">
        <f>Table1[[#This Row],[APU
(units)]]*(1+Table1[[#This Row],[APU Trend]])^0</f>
        <v>13452</v>
      </c>
      <c r="G1974" s="28">
        <f>Table1[[#This Row],[APU
(units)]]*(1+Table1[[#This Row],[APU Trend]])^1</f>
        <v>29594.400000000001</v>
      </c>
      <c r="H1974" s="28">
        <f>Table1[[#This Row],[APU
(units)]]*(1+Table1[[#This Row],[APU Trend]])^2</f>
        <v>65107.680000000008</v>
      </c>
      <c r="I1974" s="55">
        <f>Table1[[#This Row],[APU
(units)]]*(1+Table1[[#This Row],[APU Trend]])^3</f>
        <v>143236.89600000004</v>
      </c>
      <c r="J1974" s="55">
        <f>Table1[[#This Row],[APU
(units)]]*(1+Table1[[#This Row],[APU Trend]])^4</f>
        <v>315121.1712000001</v>
      </c>
      <c r="K1974" s="55">
        <f>Table1[[#This Row],[APU
(units)]]*(1+Table1[[#This Row],[APU Trend]])^5</f>
        <v>693266.57664000022</v>
      </c>
      <c r="L1974" s="55">
        <f>Table1[[#This Row],[APU
(units)]]*(1+Table1[[#This Row],[APU Trend]])^6</f>
        <v>1525186.4686080008</v>
      </c>
      <c r="M1974" s="55">
        <f>Table1[[#This Row],[APU
(units)]]*(1+Table1[[#This Row],[APU Trend]])^7</f>
        <v>3355410.230937602</v>
      </c>
      <c r="N1974" s="55">
        <f>Table1[[#This Row],[APU
(units)]]*(1+Table1[[#This Row],[APU Trend]])^8</f>
        <v>7381902.508062724</v>
      </c>
      <c r="O1974" s="55">
        <f>Table1[[#This Row],[APU
(units)]]*(1+Table1[[#This Row],[APU Trend]])^9</f>
        <v>16240185.517737994</v>
      </c>
      <c r="P1974" s="55">
        <f>Table1[[#This Row],[APU
(units)]]*(1+Table1[[#This Row],[APU Trend]])^10</f>
        <v>35728408.139023587</v>
      </c>
      <c r="Q1974" s="55">
        <f>Table1[[#This Row],[APU
(units)]]*(1+Table1[[#This Row],[APU Trend]])^11</f>
        <v>78602497.905851915</v>
      </c>
      <c r="R1974" s="55">
        <f>SUM(Table1[[#This Row],[Oct]:[September]])</f>
        <v>144093369.49406183</v>
      </c>
      <c r="S1974" s="55">
        <f>Table1[[#This Row],[On-Hand Stock ($)]]*Table1[[#This Row],[APU Trend]]</f>
        <v>164959.96011057758</v>
      </c>
      <c r="T1974" s="87">
        <v>1.2</v>
      </c>
      <c r="U1974" s="87" t="b">
        <f>IF(AND(Table1[[#This Row],[INVENTROY SIZING]]&lt;0,Table1[[#This Row],[Lead Time (days)]]&lt;30),TRUE,FALSE)</f>
        <v>0</v>
      </c>
      <c r="V1974" s="28">
        <v>0.85</v>
      </c>
      <c r="W1974" s="28">
        <f>1.65+SQRT((30)*Table1[[#This Row],[Demand variability (COV)]])+(V1974*Table1[[#This Row],[APU
(units)]])^2</f>
        <v>130740934.9231804</v>
      </c>
      <c r="X1974" s="28">
        <f>(Table1[[#This Row],[INVENTORY IN UNITS ON HAND]]-W1974)*Table1[[#This Row],[Std. Price ($)]]</f>
        <v>-690761435.07690239</v>
      </c>
      <c r="Y1974" s="28">
        <v>0.44</v>
      </c>
      <c r="Z1974" s="28">
        <v>76</v>
      </c>
    </row>
    <row r="1975" spans="1:26" x14ac:dyDescent="0.15">
      <c r="A1975" s="31">
        <v>28852.236776077512</v>
      </c>
      <c r="B1975" s="32">
        <v>7.4989530000000011</v>
      </c>
      <c r="C1975" s="32">
        <v>321458.08985811356</v>
      </c>
      <c r="D1975" s="32">
        <f>C1975/Table1[[#This Row],[Std. Price ($)]]</f>
        <v>42867.062889727873</v>
      </c>
      <c r="E1975" s="28">
        <v>19038</v>
      </c>
      <c r="F1975" s="28">
        <f>Table1[[#This Row],[APU
(units)]]*(1+Table1[[#This Row],[APU Trend]])^0</f>
        <v>19038</v>
      </c>
      <c r="G1975" s="28">
        <f>Table1[[#This Row],[APU
(units)]]*(1+Table1[[#This Row],[APU Trend]])^1</f>
        <v>41883.600000000006</v>
      </c>
      <c r="H1975" s="28">
        <f>Table1[[#This Row],[APU
(units)]]*(1+Table1[[#This Row],[APU Trend]])^2</f>
        <v>92143.920000000013</v>
      </c>
      <c r="I1975" s="55">
        <f>Table1[[#This Row],[APU
(units)]]*(1+Table1[[#This Row],[APU Trend]])^3</f>
        <v>202716.62400000007</v>
      </c>
      <c r="J1975" s="55">
        <f>Table1[[#This Row],[APU
(units)]]*(1+Table1[[#This Row],[APU Trend]])^4</f>
        <v>445976.57280000014</v>
      </c>
      <c r="K1975" s="55">
        <f>Table1[[#This Row],[APU
(units)]]*(1+Table1[[#This Row],[APU Trend]])^5</f>
        <v>981148.46016000037</v>
      </c>
      <c r="L1975" s="55">
        <f>Table1[[#This Row],[APU
(units)]]*(1+Table1[[#This Row],[APU Trend]])^6</f>
        <v>2158526.612352001</v>
      </c>
      <c r="M1975" s="55">
        <f>Table1[[#This Row],[APU
(units)]]*(1+Table1[[#This Row],[APU Trend]])^7</f>
        <v>4748758.5471744025</v>
      </c>
      <c r="N1975" s="55">
        <f>Table1[[#This Row],[APU
(units)]]*(1+Table1[[#This Row],[APU Trend]])^8</f>
        <v>10447268.803783685</v>
      </c>
      <c r="O1975" s="55">
        <f>Table1[[#This Row],[APU
(units)]]*(1+Table1[[#This Row],[APU Trend]])^9</f>
        <v>22983991.368324108</v>
      </c>
      <c r="P1975" s="55">
        <f>Table1[[#This Row],[APU
(units)]]*(1+Table1[[#This Row],[APU Trend]])^10</f>
        <v>50564781.010313049</v>
      </c>
      <c r="Q1975" s="55">
        <f>Table1[[#This Row],[APU
(units)]]*(1+Table1[[#This Row],[APU Trend]])^11</f>
        <v>111242518.22268872</v>
      </c>
      <c r="R1975" s="55">
        <f>SUM(Table1[[#This Row],[Oct]:[September]])</f>
        <v>203928751.74159598</v>
      </c>
      <c r="S1975" s="55">
        <f>Table1[[#This Row],[On-Hand Stock ($)]]*Table1[[#This Row],[APU Trend]]</f>
        <v>385749.70782973623</v>
      </c>
      <c r="T1975" s="87">
        <v>1.2</v>
      </c>
      <c r="U1975" s="87" t="b">
        <f>IF(AND(Table1[[#This Row],[INVENTROY SIZING]]&lt;0,Table1[[#This Row],[Lead Time (days)]]&lt;30),TRUE,FALSE)</f>
        <v>0</v>
      </c>
      <c r="V1975" s="28">
        <v>1</v>
      </c>
      <c r="W1975" s="28">
        <f>1.65+SQRT((30)*Table1[[#This Row],[Demand variability (COV)]])+(V1975*Table1[[#This Row],[APU
(units)]])^2</f>
        <v>362445450.39341646</v>
      </c>
      <c r="X1975" s="28">
        <f>(Table1[[#This Row],[INVENTORY IN UNITS ON HAND]]-W1975)*Table1[[#This Row],[Std. Price ($)]]</f>
        <v>-2717639939.4742036</v>
      </c>
      <c r="Y1975" s="28">
        <v>0.75</v>
      </c>
      <c r="Z1975" s="28">
        <v>66</v>
      </c>
    </row>
    <row r="1976" spans="1:26" x14ac:dyDescent="0.15">
      <c r="A1976" s="31">
        <v>14290.544891541245</v>
      </c>
      <c r="B1976" s="32">
        <v>6.0093550000000002</v>
      </c>
      <c r="C1976" s="32">
        <v>97913.404121085623</v>
      </c>
      <c r="D1976" s="32">
        <f>C1976/Table1[[#This Row],[Std. Price ($)]]</f>
        <v>16293.496410361115</v>
      </c>
      <c r="E1976" s="28">
        <v>15360</v>
      </c>
      <c r="F1976" s="28">
        <f>Table1[[#This Row],[APU
(units)]]*(1+Table1[[#This Row],[APU Trend]])^0</f>
        <v>15360</v>
      </c>
      <c r="G1976" s="28">
        <f>Table1[[#This Row],[APU
(units)]]*(1+Table1[[#This Row],[APU Trend]])^1</f>
        <v>38400</v>
      </c>
      <c r="H1976" s="28">
        <f>Table1[[#This Row],[APU
(units)]]*(1+Table1[[#This Row],[APU Trend]])^2</f>
        <v>96000</v>
      </c>
      <c r="I1976" s="55">
        <f>Table1[[#This Row],[APU
(units)]]*(1+Table1[[#This Row],[APU Trend]])^3</f>
        <v>240000</v>
      </c>
      <c r="J1976" s="55">
        <f>Table1[[#This Row],[APU
(units)]]*(1+Table1[[#This Row],[APU Trend]])^4</f>
        <v>600000</v>
      </c>
      <c r="K1976" s="55">
        <f>Table1[[#This Row],[APU
(units)]]*(1+Table1[[#This Row],[APU Trend]])^5</f>
        <v>1500000</v>
      </c>
      <c r="L1976" s="55">
        <f>Table1[[#This Row],[APU
(units)]]*(1+Table1[[#This Row],[APU Trend]])^6</f>
        <v>3750000</v>
      </c>
      <c r="M1976" s="55">
        <f>Table1[[#This Row],[APU
(units)]]*(1+Table1[[#This Row],[APU Trend]])^7</f>
        <v>9375000</v>
      </c>
      <c r="N1976" s="55">
        <f>Table1[[#This Row],[APU
(units)]]*(1+Table1[[#This Row],[APU Trend]])^8</f>
        <v>23437500</v>
      </c>
      <c r="O1976" s="55">
        <f>Table1[[#This Row],[APU
(units)]]*(1+Table1[[#This Row],[APU Trend]])^9</f>
        <v>58593750</v>
      </c>
      <c r="P1976" s="55">
        <f>Table1[[#This Row],[APU
(units)]]*(1+Table1[[#This Row],[APU Trend]])^10</f>
        <v>146484375</v>
      </c>
      <c r="Q1976" s="55">
        <f>Table1[[#This Row],[APU
(units)]]*(1+Table1[[#This Row],[APU Trend]])^11</f>
        <v>366210937.5</v>
      </c>
      <c r="R1976" s="55">
        <f>SUM(Table1[[#This Row],[Oct]:[September]])</f>
        <v>610341322.5</v>
      </c>
      <c r="S1976" s="55">
        <f>Table1[[#This Row],[On-Hand Stock ($)]]*Table1[[#This Row],[APU Trend]]</f>
        <v>146870.10618162842</v>
      </c>
      <c r="T1976" s="87">
        <v>1.5</v>
      </c>
      <c r="U1976" s="87" t="b">
        <f>IF(AND(Table1[[#This Row],[INVENTROY SIZING]]&lt;0,Table1[[#This Row],[Lead Time (days)]]&lt;30),TRUE,FALSE)</f>
        <v>0</v>
      </c>
      <c r="V1976" s="28">
        <v>0.72</v>
      </c>
      <c r="W1976" s="28">
        <f>1.65+SQRT((30)*Table1[[#This Row],[Demand variability (COV)]])+(V1976*Table1[[#This Row],[APU
(units)]])^2</f>
        <v>122305910.16298331</v>
      </c>
      <c r="X1976" s="28">
        <f>(Table1[[#This Row],[INVENTORY IN UNITS ON HAND]]-W1976)*Table1[[#This Row],[Std. Price ($)]]</f>
        <v>-734881719.36335361</v>
      </c>
      <c r="Y1976" s="28">
        <v>0.5</v>
      </c>
      <c r="Z1976" s="28">
        <v>37</v>
      </c>
    </row>
    <row r="1977" spans="1:26" x14ac:dyDescent="0.15">
      <c r="A1977" s="31">
        <v>57292.279394869729</v>
      </c>
      <c r="B1977" s="32">
        <v>26.036637000000002</v>
      </c>
      <c r="C1977" s="32">
        <v>387081.09178919985</v>
      </c>
      <c r="D1977" s="32">
        <f>C1977/Table1[[#This Row],[Std. Price ($)]]</f>
        <v>14866.785283721543</v>
      </c>
      <c r="E1977" s="28">
        <v>19152</v>
      </c>
      <c r="F1977" s="28">
        <f>Table1[[#This Row],[APU
(units)]]*(1+Table1[[#This Row],[APU Trend]])^0</f>
        <v>19152</v>
      </c>
      <c r="G1977" s="28">
        <f>Table1[[#This Row],[APU
(units)]]*(1+Table1[[#This Row],[APU Trend]])^1</f>
        <v>34473.599999999999</v>
      </c>
      <c r="H1977" s="28">
        <f>Table1[[#This Row],[APU
(units)]]*(1+Table1[[#This Row],[APU Trend]])^2</f>
        <v>62052.480000000003</v>
      </c>
      <c r="I1977" s="55">
        <f>Table1[[#This Row],[APU
(units)]]*(1+Table1[[#This Row],[APU Trend]])^3</f>
        <v>111694.46400000001</v>
      </c>
      <c r="J1977" s="55">
        <f>Table1[[#This Row],[APU
(units)]]*(1+Table1[[#This Row],[APU Trend]])^4</f>
        <v>201050.03520000004</v>
      </c>
      <c r="K1977" s="55">
        <f>Table1[[#This Row],[APU
(units)]]*(1+Table1[[#This Row],[APU Trend]])^5</f>
        <v>361890.06336000009</v>
      </c>
      <c r="L1977" s="55">
        <f>Table1[[#This Row],[APU
(units)]]*(1+Table1[[#This Row],[APU Trend]])^6</f>
        <v>651402.11404800019</v>
      </c>
      <c r="M1977" s="55">
        <f>Table1[[#This Row],[APU
(units)]]*(1+Table1[[#This Row],[APU Trend]])^7</f>
        <v>1172523.8052864003</v>
      </c>
      <c r="N1977" s="55">
        <f>Table1[[#This Row],[APU
(units)]]*(1+Table1[[#This Row],[APU Trend]])^8</f>
        <v>2110542.849515521</v>
      </c>
      <c r="O1977" s="55">
        <f>Table1[[#This Row],[APU
(units)]]*(1+Table1[[#This Row],[APU Trend]])^9</f>
        <v>3798977.1291279374</v>
      </c>
      <c r="P1977" s="55">
        <f>Table1[[#This Row],[APU
(units)]]*(1+Table1[[#This Row],[APU Trend]])^10</f>
        <v>6838158.8324302882</v>
      </c>
      <c r="Q1977" s="55">
        <f>Table1[[#This Row],[APU
(units)]]*(1+Table1[[#This Row],[APU Trend]])^11</f>
        <v>12308685.89837452</v>
      </c>
      <c r="R1977" s="55">
        <f>SUM(Table1[[#This Row],[Oct]:[September]])</f>
        <v>27670603.271342669</v>
      </c>
      <c r="S1977" s="55">
        <f>Table1[[#This Row],[On-Hand Stock ($)]]*Table1[[#This Row],[APU Trend]]</f>
        <v>309664.87343135988</v>
      </c>
      <c r="T1977" s="87">
        <v>0.8</v>
      </c>
      <c r="U1977" s="87" t="b">
        <f>IF(AND(Table1[[#This Row],[INVENTROY SIZING]]&lt;0,Table1[[#This Row],[Lead Time (days)]]&lt;30),TRUE,FALSE)</f>
        <v>0</v>
      </c>
      <c r="V1977" s="28">
        <v>1</v>
      </c>
      <c r="W1977" s="28">
        <f>1.65+SQRT((30)*Table1[[#This Row],[Demand variability (COV)]])+(V1977*Table1[[#This Row],[APU
(units)]])^2</f>
        <v>366799109.19964784</v>
      </c>
      <c r="X1977" s="28">
        <f>(Table1[[#This Row],[INVENTORY IN UNITS ON HAND]]-W1977)*Table1[[#This Row],[Std. Price ($)]]</f>
        <v>-9549828177.0628033</v>
      </c>
      <c r="Y1977" s="28">
        <v>0.42</v>
      </c>
      <c r="Z1977" s="28">
        <v>44</v>
      </c>
    </row>
    <row r="1978" spans="1:26" x14ac:dyDescent="0.15">
      <c r="A1978" s="31">
        <v>99155.580797297836</v>
      </c>
      <c r="B1978" s="32">
        <v>5.0155930000000009</v>
      </c>
      <c r="C1978" s="32">
        <v>19966.346457094183</v>
      </c>
      <c r="D1978" s="32">
        <f>C1978/Table1[[#This Row],[Std. Price ($)]]</f>
        <v>3980.8545982686751</v>
      </c>
      <c r="E1978" s="28">
        <v>24058</v>
      </c>
      <c r="F1978" s="28">
        <f>Table1[[#This Row],[APU
(units)]]*(1+Table1[[#This Row],[APU Trend]])^0</f>
        <v>24058</v>
      </c>
      <c r="G1978" s="28">
        <f>Table1[[#This Row],[APU
(units)]]*(1+Table1[[#This Row],[APU Trend]])^1</f>
        <v>52927.600000000006</v>
      </c>
      <c r="H1978" s="28">
        <f>Table1[[#This Row],[APU
(units)]]*(1+Table1[[#This Row],[APU Trend]])^2</f>
        <v>116440.72000000002</v>
      </c>
      <c r="I1978" s="55">
        <f>Table1[[#This Row],[APU
(units)]]*(1+Table1[[#This Row],[APU Trend]])^3</f>
        <v>256169.58400000009</v>
      </c>
      <c r="J1978" s="55">
        <f>Table1[[#This Row],[APU
(units)]]*(1+Table1[[#This Row],[APU Trend]])^4</f>
        <v>563573.08480000019</v>
      </c>
      <c r="K1978" s="55">
        <f>Table1[[#This Row],[APU
(units)]]*(1+Table1[[#This Row],[APU Trend]])^5</f>
        <v>1239860.7865600004</v>
      </c>
      <c r="L1978" s="55">
        <f>Table1[[#This Row],[APU
(units)]]*(1+Table1[[#This Row],[APU Trend]])^6</f>
        <v>2727693.7304320014</v>
      </c>
      <c r="M1978" s="55">
        <f>Table1[[#This Row],[APU
(units)]]*(1+Table1[[#This Row],[APU Trend]])^7</f>
        <v>6000926.2069504037</v>
      </c>
      <c r="N1978" s="55">
        <f>Table1[[#This Row],[APU
(units)]]*(1+Table1[[#This Row],[APU Trend]])^8</f>
        <v>13202037.655290887</v>
      </c>
      <c r="O1978" s="55">
        <f>Table1[[#This Row],[APU
(units)]]*(1+Table1[[#This Row],[APU Trend]])^9</f>
        <v>29044482.841639955</v>
      </c>
      <c r="P1978" s="55">
        <f>Table1[[#This Row],[APU
(units)]]*(1+Table1[[#This Row],[APU Trend]])^10</f>
        <v>63897862.251607902</v>
      </c>
      <c r="Q1978" s="55">
        <f>Table1[[#This Row],[APU
(units)]]*(1+Table1[[#This Row],[APU Trend]])^11</f>
        <v>140575296.9535374</v>
      </c>
      <c r="R1978" s="55">
        <f>SUM(Table1[[#This Row],[Oct]:[September]])</f>
        <v>257701329.41481856</v>
      </c>
      <c r="S1978" s="55">
        <f>Table1[[#This Row],[On-Hand Stock ($)]]*Table1[[#This Row],[APU Trend]]</f>
        <v>23959.615748513021</v>
      </c>
      <c r="T1978" s="87">
        <v>1.2</v>
      </c>
      <c r="U1978" s="87" t="b">
        <f>IF(AND(Table1[[#This Row],[INVENTROY SIZING]]&lt;0,Table1[[#This Row],[Lead Time (days)]]&lt;30),TRUE,FALSE)</f>
        <v>0</v>
      </c>
      <c r="V1978" s="28">
        <v>1</v>
      </c>
      <c r="W1978" s="28">
        <f>1.65+SQRT((30)*Table1[[#This Row],[Demand variability (COV)]])+(V1978*Table1[[#This Row],[APU
(units)]])^2</f>
        <v>578787367.77132034</v>
      </c>
      <c r="X1978" s="28">
        <f>(Table1[[#This Row],[INVENTORY IN UNITS ON HAND]]-W1978)*Table1[[#This Row],[Std. Price ($)]]</f>
        <v>-2902941903.9358034</v>
      </c>
      <c r="Y1978" s="28">
        <v>0.15</v>
      </c>
      <c r="Z1978" s="28">
        <v>12</v>
      </c>
    </row>
    <row r="1979" spans="1:26" x14ac:dyDescent="0.15">
      <c r="A1979" s="31">
        <v>54058.36795907114</v>
      </c>
      <c r="B1979" s="32">
        <v>5.354635</v>
      </c>
      <c r="C1979" s="32">
        <v>150550.56940765402</v>
      </c>
      <c r="D1979" s="32">
        <f>C1979/Table1[[#This Row],[Std. Price ($)]]</f>
        <v>28115.934962449173</v>
      </c>
      <c r="E1979" s="28">
        <v>20114</v>
      </c>
      <c r="F1979" s="28">
        <f>Table1[[#This Row],[APU
(units)]]*(1+Table1[[#This Row],[APU Trend]])^0</f>
        <v>20114</v>
      </c>
      <c r="G1979" s="28">
        <f>Table1[[#This Row],[APU
(units)]]*(1+Table1[[#This Row],[APU Trend]])^1</f>
        <v>30171</v>
      </c>
      <c r="H1979" s="28">
        <f>Table1[[#This Row],[APU
(units)]]*(1+Table1[[#This Row],[APU Trend]])^2</f>
        <v>45256.5</v>
      </c>
      <c r="I1979" s="55">
        <f>Table1[[#This Row],[APU
(units)]]*(1+Table1[[#This Row],[APU Trend]])^3</f>
        <v>67884.75</v>
      </c>
      <c r="J1979" s="55">
        <f>Table1[[#This Row],[APU
(units)]]*(1+Table1[[#This Row],[APU Trend]])^4</f>
        <v>101827.125</v>
      </c>
      <c r="K1979" s="55">
        <f>Table1[[#This Row],[APU
(units)]]*(1+Table1[[#This Row],[APU Trend]])^5</f>
        <v>152740.6875</v>
      </c>
      <c r="L1979" s="55">
        <f>Table1[[#This Row],[APU
(units)]]*(1+Table1[[#This Row],[APU Trend]])^6</f>
        <v>229111.03125</v>
      </c>
      <c r="M1979" s="55">
        <f>Table1[[#This Row],[APU
(units)]]*(1+Table1[[#This Row],[APU Trend]])^7</f>
        <v>343666.546875</v>
      </c>
      <c r="N1979" s="55">
        <f>Table1[[#This Row],[APU
(units)]]*(1+Table1[[#This Row],[APU Trend]])^8</f>
        <v>515499.8203125</v>
      </c>
      <c r="O1979" s="55">
        <f>Table1[[#This Row],[APU
(units)]]*(1+Table1[[#This Row],[APU Trend]])^9</f>
        <v>773249.73046875</v>
      </c>
      <c r="P1979" s="55">
        <f>Table1[[#This Row],[APU
(units)]]*(1+Table1[[#This Row],[APU Trend]])^10</f>
        <v>1159874.595703125</v>
      </c>
      <c r="Q1979" s="55">
        <f>Table1[[#This Row],[APU
(units)]]*(1+Table1[[#This Row],[APU Trend]])^11</f>
        <v>1739811.8935546875</v>
      </c>
      <c r="R1979" s="55">
        <f>SUM(Table1[[#This Row],[Oct]:[September]])</f>
        <v>5179207.6806640625</v>
      </c>
      <c r="S1979" s="55">
        <f>Table1[[#This Row],[On-Hand Stock ($)]]*Table1[[#This Row],[APU Trend]]</f>
        <v>75275.284703827012</v>
      </c>
      <c r="T1979" s="87">
        <v>0.5</v>
      </c>
      <c r="U1979" s="87" t="b">
        <f>IF(AND(Table1[[#This Row],[INVENTROY SIZING]]&lt;0,Table1[[#This Row],[Lead Time (days)]]&lt;30),TRUE,FALSE)</f>
        <v>0</v>
      </c>
      <c r="V1979" s="28">
        <v>0.75</v>
      </c>
      <c r="W1979" s="28">
        <f>1.65+SQRT((30)*Table1[[#This Row],[Demand variability (COV)]])+(V1979*Table1[[#This Row],[APU
(units)]])^2</f>
        <v>227572315.27638862</v>
      </c>
      <c r="X1979" s="28">
        <f>(Table1[[#This Row],[INVENTORY IN UNITS ON HAND]]-W1979)*Table1[[#This Row],[Std. Price ($)]]</f>
        <v>-1218416133.8405776</v>
      </c>
      <c r="Y1979" s="28">
        <v>0.38</v>
      </c>
      <c r="Z1979" s="28">
        <v>56</v>
      </c>
    </row>
    <row r="1980" spans="1:26" x14ac:dyDescent="0.15">
      <c r="A1980" s="31">
        <v>67194.736709197852</v>
      </c>
      <c r="B1980" s="32">
        <v>6.128210000000001</v>
      </c>
      <c r="C1980" s="32">
        <v>273744.65459322504</v>
      </c>
      <c r="D1980" s="32">
        <f>C1980/Table1[[#This Row],[Std. Price ($)]]</f>
        <v>44669.594317627008</v>
      </c>
      <c r="E1980" s="28">
        <v>21318</v>
      </c>
      <c r="F1980" s="28">
        <f>Table1[[#This Row],[APU
(units)]]*(1+Table1[[#This Row],[APU Trend]])^0</f>
        <v>21318</v>
      </c>
      <c r="G1980" s="28">
        <f>Table1[[#This Row],[APU
(units)]]*(1+Table1[[#This Row],[APU Trend]])^1</f>
        <v>29845.199999999997</v>
      </c>
      <c r="H1980" s="28">
        <f>Table1[[#This Row],[APU
(units)]]*(1+Table1[[#This Row],[APU Trend]])^2</f>
        <v>41783.279999999992</v>
      </c>
      <c r="I1980" s="55">
        <f>Table1[[#This Row],[APU
(units)]]*(1+Table1[[#This Row],[APU Trend]])^3</f>
        <v>58496.591999999982</v>
      </c>
      <c r="J1980" s="55">
        <f>Table1[[#This Row],[APU
(units)]]*(1+Table1[[#This Row],[APU Trend]])^4</f>
        <v>81895.228799999968</v>
      </c>
      <c r="K1980" s="55">
        <f>Table1[[#This Row],[APU
(units)]]*(1+Table1[[#This Row],[APU Trend]])^5</f>
        <v>114653.32031999996</v>
      </c>
      <c r="L1980" s="55">
        <f>Table1[[#This Row],[APU
(units)]]*(1+Table1[[#This Row],[APU Trend]])^6</f>
        <v>160514.64844799993</v>
      </c>
      <c r="M1980" s="55">
        <f>Table1[[#This Row],[APU
(units)]]*(1+Table1[[#This Row],[APU Trend]])^7</f>
        <v>224720.50782719985</v>
      </c>
      <c r="N1980" s="55">
        <f>Table1[[#This Row],[APU
(units)]]*(1+Table1[[#This Row],[APU Trend]])^8</f>
        <v>314608.71095807978</v>
      </c>
      <c r="O1980" s="55">
        <f>Table1[[#This Row],[APU
(units)]]*(1+Table1[[#This Row],[APU Trend]])^9</f>
        <v>440452.19534131169</v>
      </c>
      <c r="P1980" s="55">
        <f>Table1[[#This Row],[APU
(units)]]*(1+Table1[[#This Row],[APU Trend]])^10</f>
        <v>616633.07347783633</v>
      </c>
      <c r="Q1980" s="55">
        <f>Table1[[#This Row],[APU
(units)]]*(1+Table1[[#This Row],[APU Trend]])^11</f>
        <v>863286.30286897079</v>
      </c>
      <c r="R1980" s="55">
        <f>SUM(Table1[[#This Row],[Oct]:[September]])</f>
        <v>2968207.0600413978</v>
      </c>
      <c r="S1980" s="55">
        <f>Table1[[#This Row],[On-Hand Stock ($)]]*Table1[[#This Row],[APU Trend]]</f>
        <v>109497.86183729002</v>
      </c>
      <c r="T1980" s="87">
        <v>0.4</v>
      </c>
      <c r="U1980" s="87" t="b">
        <f>IF(AND(Table1[[#This Row],[INVENTROY SIZING]]&lt;0,Table1[[#This Row],[Lead Time (days)]]&lt;30),TRUE,FALSE)</f>
        <v>0</v>
      </c>
      <c r="V1980" s="28">
        <v>1</v>
      </c>
      <c r="W1980" s="28">
        <f>1.65+SQRT((30)*Table1[[#This Row],[Demand variability (COV)]])+(V1980*Table1[[#This Row],[APU
(units)]])^2</f>
        <v>454457129.15713561</v>
      </c>
      <c r="X1980" s="28">
        <f>(Table1[[#This Row],[INVENTORY IN UNITS ON HAND]]-W1980)*Table1[[#This Row],[Std. Price ($)]]</f>
        <v>-2784734978.8174572</v>
      </c>
      <c r="Y1980" s="28">
        <v>0.41</v>
      </c>
      <c r="Z1980" s="28">
        <v>94</v>
      </c>
    </row>
    <row r="1981" spans="1:26" x14ac:dyDescent="0.15">
      <c r="A1981" s="31">
        <v>74844.423217344272</v>
      </c>
      <c r="B1981" s="32">
        <v>7.5169490000000003</v>
      </c>
      <c r="C1981" s="32">
        <v>254735.82162164233</v>
      </c>
      <c r="D1981" s="32">
        <f>C1981/Table1[[#This Row],[Std. Price ($)]]</f>
        <v>33888.193417521165</v>
      </c>
      <c r="E1981" s="28">
        <v>23508</v>
      </c>
      <c r="F1981" s="28">
        <f>Table1[[#This Row],[APU
(units)]]*(1+Table1[[#This Row],[APU Trend]])^0</f>
        <v>23508</v>
      </c>
      <c r="G1981" s="28">
        <f>Table1[[#This Row],[APU
(units)]]*(1+Table1[[#This Row],[APU Trend]])^1</f>
        <v>28209.599999999999</v>
      </c>
      <c r="H1981" s="28">
        <f>Table1[[#This Row],[APU
(units)]]*(1+Table1[[#This Row],[APU Trend]])^2</f>
        <v>33851.519999999997</v>
      </c>
      <c r="I1981" s="55">
        <f>Table1[[#This Row],[APU
(units)]]*(1+Table1[[#This Row],[APU Trend]])^3</f>
        <v>40621.824000000001</v>
      </c>
      <c r="J1981" s="55">
        <f>Table1[[#This Row],[APU
(units)]]*(1+Table1[[#This Row],[APU Trend]])^4</f>
        <v>48746.188799999996</v>
      </c>
      <c r="K1981" s="55">
        <f>Table1[[#This Row],[APU
(units)]]*(1+Table1[[#This Row],[APU Trend]])^5</f>
        <v>58495.42656</v>
      </c>
      <c r="L1981" s="55">
        <f>Table1[[#This Row],[APU
(units)]]*(1+Table1[[#This Row],[APU Trend]])^6</f>
        <v>70194.511871999988</v>
      </c>
      <c r="M1981" s="55">
        <f>Table1[[#This Row],[APU
(units)]]*(1+Table1[[#This Row],[APU Trend]])^7</f>
        <v>84233.414246399989</v>
      </c>
      <c r="N1981" s="55">
        <f>Table1[[#This Row],[APU
(units)]]*(1+Table1[[#This Row],[APU Trend]])^8</f>
        <v>101080.09709567999</v>
      </c>
      <c r="O1981" s="55">
        <f>Table1[[#This Row],[APU
(units)]]*(1+Table1[[#This Row],[APU Trend]])^9</f>
        <v>121296.11651481599</v>
      </c>
      <c r="P1981" s="55">
        <f>Table1[[#This Row],[APU
(units)]]*(1+Table1[[#This Row],[APU Trend]])^10</f>
        <v>145555.33981777917</v>
      </c>
      <c r="Q1981" s="55">
        <f>Table1[[#This Row],[APU
(units)]]*(1+Table1[[#This Row],[APU Trend]])^11</f>
        <v>174666.407781335</v>
      </c>
      <c r="R1981" s="55">
        <f>SUM(Table1[[#This Row],[Oct]:[September]])</f>
        <v>930458.44668801012</v>
      </c>
      <c r="S1981" s="55">
        <f>Table1[[#This Row],[On-Hand Stock ($)]]*Table1[[#This Row],[APU Trend]]</f>
        <v>50947.164324328471</v>
      </c>
      <c r="T1981" s="87">
        <v>0.2</v>
      </c>
      <c r="U1981" s="87" t="b">
        <f>IF(AND(Table1[[#This Row],[INVENTROY SIZING]]&lt;0,Table1[[#This Row],[Lead Time (days)]]&lt;30),TRUE,FALSE)</f>
        <v>0</v>
      </c>
      <c r="V1981" s="28">
        <v>1</v>
      </c>
      <c r="W1981" s="28">
        <f>1.65+SQRT((30)*Table1[[#This Row],[Demand variability (COV)]])+(V1981*Table1[[#This Row],[APU
(units)]])^2</f>
        <v>552626069.24165702</v>
      </c>
      <c r="X1981" s="28">
        <f>(Table1[[#This Row],[INVENTORY IN UNITS ON HAND]]-W1981)*Table1[[#This Row],[Std. Price ($)]]</f>
        <v>-4153807242.7383828</v>
      </c>
      <c r="Y1981" s="28">
        <v>0.43</v>
      </c>
      <c r="Z1981" s="28">
        <v>66</v>
      </c>
    </row>
    <row r="1982" spans="1:26" x14ac:dyDescent="0.15">
      <c r="A1982" s="31">
        <v>14804.730206893313</v>
      </c>
      <c r="B1982" s="32">
        <v>7.7361680000000002</v>
      </c>
      <c r="C1982" s="32">
        <v>206020.76283266651</v>
      </c>
      <c r="D1982" s="32">
        <f>C1982/Table1[[#This Row],[Std. Price ($)]]</f>
        <v>26630.854297976275</v>
      </c>
      <c r="E1982" s="28">
        <v>28002</v>
      </c>
      <c r="F1982" s="28">
        <f>Table1[[#This Row],[APU
(units)]]*(1+Table1[[#This Row],[APU Trend]])^0</f>
        <v>28002</v>
      </c>
      <c r="G1982" s="28">
        <f>Table1[[#This Row],[APU
(units)]]*(1+Table1[[#This Row],[APU Trend]])^1</f>
        <v>50403.6</v>
      </c>
      <c r="H1982" s="28">
        <f>Table1[[#This Row],[APU
(units)]]*(1+Table1[[#This Row],[APU Trend]])^2</f>
        <v>90726.48000000001</v>
      </c>
      <c r="I1982" s="55">
        <f>Table1[[#This Row],[APU
(units)]]*(1+Table1[[#This Row],[APU Trend]])^3</f>
        <v>163307.66400000002</v>
      </c>
      <c r="J1982" s="55">
        <f>Table1[[#This Row],[APU
(units)]]*(1+Table1[[#This Row],[APU Trend]])^4</f>
        <v>293953.79520000005</v>
      </c>
      <c r="K1982" s="55">
        <f>Table1[[#This Row],[APU
(units)]]*(1+Table1[[#This Row],[APU Trend]])^5</f>
        <v>529116.83136000019</v>
      </c>
      <c r="L1982" s="55">
        <f>Table1[[#This Row],[APU
(units)]]*(1+Table1[[#This Row],[APU Trend]])^6</f>
        <v>952410.29644800024</v>
      </c>
      <c r="M1982" s="55">
        <f>Table1[[#This Row],[APU
(units)]]*(1+Table1[[#This Row],[APU Trend]])^7</f>
        <v>1714338.5336064005</v>
      </c>
      <c r="N1982" s="55">
        <f>Table1[[#This Row],[APU
(units)]]*(1+Table1[[#This Row],[APU Trend]])^8</f>
        <v>3085809.3604915212</v>
      </c>
      <c r="O1982" s="55">
        <f>Table1[[#This Row],[APU
(units)]]*(1+Table1[[#This Row],[APU Trend]])^9</f>
        <v>5554456.8488847381</v>
      </c>
      <c r="P1982" s="55">
        <f>Table1[[#This Row],[APU
(units)]]*(1+Table1[[#This Row],[APU Trend]])^10</f>
        <v>9998022.3279925287</v>
      </c>
      <c r="Q1982" s="55">
        <f>Table1[[#This Row],[APU
(units)]]*(1+Table1[[#This Row],[APU Trend]])^11</f>
        <v>17996440.190386556</v>
      </c>
      <c r="R1982" s="55">
        <f>SUM(Table1[[#This Row],[Oct]:[September]])</f>
        <v>40456987.928369746</v>
      </c>
      <c r="S1982" s="55">
        <f>Table1[[#This Row],[On-Hand Stock ($)]]*Table1[[#This Row],[APU Trend]]</f>
        <v>164816.61026613321</v>
      </c>
      <c r="T1982" s="87">
        <v>0.8</v>
      </c>
      <c r="U1982" s="87" t="b">
        <f>IF(AND(Table1[[#This Row],[INVENTROY SIZING]]&lt;0,Table1[[#This Row],[Lead Time (days)]]&lt;30),TRUE,FALSE)</f>
        <v>0</v>
      </c>
      <c r="V1982" s="28">
        <v>1</v>
      </c>
      <c r="W1982" s="28">
        <f>1.65+SQRT((30)*Table1[[#This Row],[Demand variability (COV)]])+(V1982*Table1[[#This Row],[APU
(units)]])^2</f>
        <v>784112008.33328152</v>
      </c>
      <c r="X1982" s="28">
        <f>(Table1[[#This Row],[INVENTORY IN UNITS ON HAND]]-W1982)*Table1[[#This Row],[Std. Price ($)]]</f>
        <v>-6065816206.520833</v>
      </c>
      <c r="Y1982" s="28">
        <v>0.24</v>
      </c>
      <c r="Z1982" s="28">
        <v>66</v>
      </c>
    </row>
    <row r="1983" spans="1:26" x14ac:dyDescent="0.15">
      <c r="A1983" s="31">
        <v>87232.776800956985</v>
      </c>
      <c r="B1983" s="32">
        <v>12.275923000000001</v>
      </c>
      <c r="C1983" s="32">
        <v>104126.5555693638</v>
      </c>
      <c r="D1983" s="32">
        <f>C1983/Table1[[#This Row],[Std. Price ($)]]</f>
        <v>8482.1773132141516</v>
      </c>
      <c r="E1983" s="28">
        <v>31494</v>
      </c>
      <c r="F1983" s="28">
        <f>Table1[[#This Row],[APU
(units)]]*(1+Table1[[#This Row],[APU Trend]])^0</f>
        <v>31494</v>
      </c>
      <c r="G1983" s="28">
        <f>Table1[[#This Row],[APU
(units)]]*(1+Table1[[#This Row],[APU Trend]])^1</f>
        <v>12597.6</v>
      </c>
      <c r="H1983" s="28">
        <f>Table1[[#This Row],[APU
(units)]]*(1+Table1[[#This Row],[APU Trend]])^2</f>
        <v>5039.0400000000009</v>
      </c>
      <c r="I1983" s="55">
        <f>Table1[[#This Row],[APU
(units)]]*(1+Table1[[#This Row],[APU Trend]])^3</f>
        <v>2015.6160000000004</v>
      </c>
      <c r="J1983" s="55">
        <f>Table1[[#This Row],[APU
(units)]]*(1+Table1[[#This Row],[APU Trend]])^4</f>
        <v>806.24640000000034</v>
      </c>
      <c r="K1983" s="55">
        <f>Table1[[#This Row],[APU
(units)]]*(1+Table1[[#This Row],[APU Trend]])^5</f>
        <v>322.49856000000017</v>
      </c>
      <c r="L1983" s="55">
        <f>Table1[[#This Row],[APU
(units)]]*(1+Table1[[#This Row],[APU Trend]])^6</f>
        <v>128.99942400000009</v>
      </c>
      <c r="M1983" s="55">
        <f>Table1[[#This Row],[APU
(units)]]*(1+Table1[[#This Row],[APU Trend]])^7</f>
        <v>51.599769600000037</v>
      </c>
      <c r="N1983" s="55">
        <f>Table1[[#This Row],[APU
(units)]]*(1+Table1[[#This Row],[APU Trend]])^8</f>
        <v>20.639907840000017</v>
      </c>
      <c r="O1983" s="55">
        <f>Table1[[#This Row],[APU
(units)]]*(1+Table1[[#This Row],[APU Trend]])^9</f>
        <v>8.2559631360000072</v>
      </c>
      <c r="P1983" s="55">
        <f>Table1[[#This Row],[APU
(units)]]*(1+Table1[[#This Row],[APU Trend]])^10</f>
        <v>3.3023852544000034</v>
      </c>
      <c r="Q1983" s="55">
        <f>Table1[[#This Row],[APU
(units)]]*(1+Table1[[#This Row],[APU Trend]])^11</f>
        <v>1.3209541017600015</v>
      </c>
      <c r="R1983" s="55">
        <f>SUM(Table1[[#This Row],[Oct]:[September]])</f>
        <v>52489.119363932157</v>
      </c>
      <c r="S1983" s="55">
        <f>Table1[[#This Row],[On-Hand Stock ($)]]*Table1[[#This Row],[APU Trend]]</f>
        <v>-62475.933341618278</v>
      </c>
      <c r="T1983" s="87">
        <v>-0.6</v>
      </c>
      <c r="U1983" s="87" t="b">
        <f>IF(AND(Table1[[#This Row],[INVENTROY SIZING]]&lt;0,Table1[[#This Row],[Lead Time (days)]]&lt;30),TRUE,FALSE)</f>
        <v>1</v>
      </c>
      <c r="V1983" s="28">
        <v>1</v>
      </c>
      <c r="W1983" s="28">
        <f>1.65+SQRT((30)*Table1[[#This Row],[Demand variability (COV)]])+(V1983*Table1[[#This Row],[APU
(units)]])^2</f>
        <v>991872041.52298331</v>
      </c>
      <c r="X1983" s="28">
        <f>(Table1[[#This Row],[INVENTORY IN UNITS ON HAND]]-W1983)*Table1[[#This Row],[Std. Price ($)]]</f>
        <v>-12176040681.033377</v>
      </c>
      <c r="Y1983" s="28">
        <v>0.5</v>
      </c>
      <c r="Z1983" s="28">
        <v>12</v>
      </c>
    </row>
    <row r="1984" spans="1:26" x14ac:dyDescent="0.15">
      <c r="A1984" s="31">
        <v>18043.662527543904</v>
      </c>
      <c r="B1984" s="32">
        <v>7.4707710000000009</v>
      </c>
      <c r="C1984" s="32">
        <v>140529.15193746542</v>
      </c>
      <c r="D1984" s="32">
        <f>C1984/Table1[[#This Row],[Std. Price ($)]]</f>
        <v>18810.528650585784</v>
      </c>
      <c r="E1984" s="28">
        <v>33096</v>
      </c>
      <c r="F1984" s="28">
        <f>Table1[[#This Row],[APU
(units)]]*(1+Table1[[#This Row],[APU Trend]])^0</f>
        <v>33096</v>
      </c>
      <c r="G1984" s="28">
        <f>Table1[[#This Row],[APU
(units)]]*(1+Table1[[#This Row],[APU Trend]])^1</f>
        <v>39715.199999999997</v>
      </c>
      <c r="H1984" s="28">
        <f>Table1[[#This Row],[APU
(units)]]*(1+Table1[[#This Row],[APU Trend]])^2</f>
        <v>47658.239999999998</v>
      </c>
      <c r="I1984" s="55">
        <f>Table1[[#This Row],[APU
(units)]]*(1+Table1[[#This Row],[APU Trend]])^3</f>
        <v>57189.887999999999</v>
      </c>
      <c r="J1984" s="55">
        <f>Table1[[#This Row],[APU
(units)]]*(1+Table1[[#This Row],[APU Trend]])^4</f>
        <v>68627.86559999999</v>
      </c>
      <c r="K1984" s="55">
        <f>Table1[[#This Row],[APU
(units)]]*(1+Table1[[#This Row],[APU Trend]])^5</f>
        <v>82353.438719999991</v>
      </c>
      <c r="L1984" s="55">
        <f>Table1[[#This Row],[APU
(units)]]*(1+Table1[[#This Row],[APU Trend]])^6</f>
        <v>98824.126463999986</v>
      </c>
      <c r="M1984" s="55">
        <f>Table1[[#This Row],[APU
(units)]]*(1+Table1[[#This Row],[APU Trend]])^7</f>
        <v>118588.95175679999</v>
      </c>
      <c r="N1984" s="55">
        <f>Table1[[#This Row],[APU
(units)]]*(1+Table1[[#This Row],[APU Trend]])^8</f>
        <v>142306.74210815999</v>
      </c>
      <c r="O1984" s="55">
        <f>Table1[[#This Row],[APU
(units)]]*(1+Table1[[#This Row],[APU Trend]])^9</f>
        <v>170768.09052979198</v>
      </c>
      <c r="P1984" s="55">
        <f>Table1[[#This Row],[APU
(units)]]*(1+Table1[[#This Row],[APU Trend]])^10</f>
        <v>204921.70863575037</v>
      </c>
      <c r="Q1984" s="55">
        <f>Table1[[#This Row],[APU
(units)]]*(1+Table1[[#This Row],[APU Trend]])^11</f>
        <v>245906.05036290045</v>
      </c>
      <c r="R1984" s="55">
        <f>SUM(Table1[[#This Row],[Oct]:[September]])</f>
        <v>1309956.3021774027</v>
      </c>
      <c r="S1984" s="55">
        <f>Table1[[#This Row],[On-Hand Stock ($)]]*Table1[[#This Row],[APU Trend]]</f>
        <v>28105.830387493086</v>
      </c>
      <c r="T1984" s="87">
        <v>0.2</v>
      </c>
      <c r="U1984" s="87" t="b">
        <f>IF(AND(Table1[[#This Row],[INVENTROY SIZING]]&lt;0,Table1[[#This Row],[Lead Time (days)]]&lt;30),TRUE,FALSE)</f>
        <v>0</v>
      </c>
      <c r="V1984" s="28">
        <v>1</v>
      </c>
      <c r="W1984" s="28">
        <f>1.65+SQRT((30)*Table1[[#This Row],[Demand variability (COV)]])+(V1984*Table1[[#This Row],[APU
(units)]])^2</f>
        <v>1095345220.442848</v>
      </c>
      <c r="X1984" s="28">
        <f>(Table1[[#This Row],[INVENTORY IN UNITS ON HAND]]-W1984)*Table1[[#This Row],[Std. Price ($)]]</f>
        <v>-8182932778.7210999</v>
      </c>
      <c r="Y1984" s="28">
        <v>0.26</v>
      </c>
      <c r="Z1984" s="28">
        <v>37</v>
      </c>
    </row>
    <row r="1985" spans="1:26" x14ac:dyDescent="0.15">
      <c r="A1985" s="31">
        <v>97858.212508495504</v>
      </c>
      <c r="B1985" s="32">
        <v>7.4088080000000014</v>
      </c>
      <c r="C1985" s="32">
        <v>395535.77382217121</v>
      </c>
      <c r="D1985" s="32">
        <f>C1985/Table1[[#This Row],[Std. Price ($)]]</f>
        <v>53387.235007597868</v>
      </c>
      <c r="E1985" s="28">
        <v>33936</v>
      </c>
      <c r="F1985" s="28">
        <f>Table1[[#This Row],[APU
(units)]]*(1+Table1[[#This Row],[APU Trend]])^0</f>
        <v>33936</v>
      </c>
      <c r="G1985" s="28">
        <f>Table1[[#This Row],[APU
(units)]]*(1+Table1[[#This Row],[APU Trend]])^1</f>
        <v>50904</v>
      </c>
      <c r="H1985" s="28">
        <f>Table1[[#This Row],[APU
(units)]]*(1+Table1[[#This Row],[APU Trend]])^2</f>
        <v>76356</v>
      </c>
      <c r="I1985" s="55">
        <f>Table1[[#This Row],[APU
(units)]]*(1+Table1[[#This Row],[APU Trend]])^3</f>
        <v>114534</v>
      </c>
      <c r="J1985" s="55">
        <f>Table1[[#This Row],[APU
(units)]]*(1+Table1[[#This Row],[APU Trend]])^4</f>
        <v>171801</v>
      </c>
      <c r="K1985" s="55">
        <f>Table1[[#This Row],[APU
(units)]]*(1+Table1[[#This Row],[APU Trend]])^5</f>
        <v>257701.5</v>
      </c>
      <c r="L1985" s="55">
        <f>Table1[[#This Row],[APU
(units)]]*(1+Table1[[#This Row],[APU Trend]])^6</f>
        <v>386552.25</v>
      </c>
      <c r="M1985" s="55">
        <f>Table1[[#This Row],[APU
(units)]]*(1+Table1[[#This Row],[APU Trend]])^7</f>
        <v>579828.375</v>
      </c>
      <c r="N1985" s="55">
        <f>Table1[[#This Row],[APU
(units)]]*(1+Table1[[#This Row],[APU Trend]])^8</f>
        <v>869742.5625</v>
      </c>
      <c r="O1985" s="55">
        <f>Table1[[#This Row],[APU
(units)]]*(1+Table1[[#This Row],[APU Trend]])^9</f>
        <v>1304613.84375</v>
      </c>
      <c r="P1985" s="55">
        <f>Table1[[#This Row],[APU
(units)]]*(1+Table1[[#This Row],[APU Trend]])^10</f>
        <v>1956920.765625</v>
      </c>
      <c r="Q1985" s="55">
        <f>Table1[[#This Row],[APU
(units)]]*(1+Table1[[#This Row],[APU Trend]])^11</f>
        <v>2935381.1484375</v>
      </c>
      <c r="R1985" s="55">
        <f>SUM(Table1[[#This Row],[Oct]:[September]])</f>
        <v>8738271.4453125</v>
      </c>
      <c r="S1985" s="55">
        <f>Table1[[#This Row],[On-Hand Stock ($)]]*Table1[[#This Row],[APU Trend]]</f>
        <v>197767.8869110856</v>
      </c>
      <c r="T1985" s="87">
        <v>0.5</v>
      </c>
      <c r="U1985" s="87" t="b">
        <f>IF(AND(Table1[[#This Row],[INVENTROY SIZING]]&lt;0,Table1[[#This Row],[Lead Time (days)]]&lt;30),TRUE,FALSE)</f>
        <v>0</v>
      </c>
      <c r="V1985" s="28">
        <v>1</v>
      </c>
      <c r="W1985" s="28">
        <f>1.65+SQRT((30)*Table1[[#This Row],[Demand variability (COV)]])+(V1985*Table1[[#This Row],[APU
(units)]])^2</f>
        <v>1151652101.4447331</v>
      </c>
      <c r="X1985" s="28">
        <f>(Table1[[#This Row],[INVENTORY IN UNITS ON HAND]]-W1985)*Table1[[#This Row],[Std. Price ($)]]</f>
        <v>-8531973766.6267309</v>
      </c>
      <c r="Y1985" s="28">
        <v>0.48</v>
      </c>
      <c r="Z1985" s="28">
        <v>66</v>
      </c>
    </row>
    <row r="1986" spans="1:26" x14ac:dyDescent="0.15">
      <c r="A1986" s="31">
        <v>45558.365639205069</v>
      </c>
      <c r="B1986" s="32">
        <v>7.4088080000000014</v>
      </c>
      <c r="C1986" s="32">
        <v>538973.38523302577</v>
      </c>
      <c r="D1986" s="32">
        <f>C1986/Table1[[#This Row],[Std. Price ($)]]</f>
        <v>72747.651880440913</v>
      </c>
      <c r="E1986" s="28">
        <v>55100</v>
      </c>
      <c r="F1986" s="28">
        <f>Table1[[#This Row],[APU
(units)]]*(1+Table1[[#This Row],[APU Trend]])^0</f>
        <v>55100</v>
      </c>
      <c r="G1986" s="28">
        <f>Table1[[#This Row],[APU
(units)]]*(1+Table1[[#This Row],[APU Trend]])^1</f>
        <v>121220.00000000001</v>
      </c>
      <c r="H1986" s="28">
        <f>Table1[[#This Row],[APU
(units)]]*(1+Table1[[#This Row],[APU Trend]])^2</f>
        <v>266684.00000000006</v>
      </c>
      <c r="I1986" s="55">
        <f>Table1[[#This Row],[APU
(units)]]*(1+Table1[[#This Row],[APU Trend]])^3</f>
        <v>586704.80000000016</v>
      </c>
      <c r="J1986" s="55">
        <f>Table1[[#This Row],[APU
(units)]]*(1+Table1[[#This Row],[APU Trend]])^4</f>
        <v>1290750.5600000003</v>
      </c>
      <c r="K1986" s="55">
        <f>Table1[[#This Row],[APU
(units)]]*(1+Table1[[#This Row],[APU Trend]])^5</f>
        <v>2839651.2320000008</v>
      </c>
      <c r="L1986" s="55">
        <f>Table1[[#This Row],[APU
(units)]]*(1+Table1[[#This Row],[APU Trend]])^6</f>
        <v>6247232.710400003</v>
      </c>
      <c r="M1986" s="55">
        <f>Table1[[#This Row],[APU
(units)]]*(1+Table1[[#This Row],[APU Trend]])^7</f>
        <v>13743911.962880008</v>
      </c>
      <c r="N1986" s="55">
        <f>Table1[[#This Row],[APU
(units)]]*(1+Table1[[#This Row],[APU Trend]])^8</f>
        <v>30236606.318336017</v>
      </c>
      <c r="O1986" s="55">
        <f>Table1[[#This Row],[APU
(units)]]*(1+Table1[[#This Row],[APU Trend]])^9</f>
        <v>66520533.900339238</v>
      </c>
      <c r="P1986" s="55">
        <f>Table1[[#This Row],[APU
(units)]]*(1+Table1[[#This Row],[APU Trend]])^10</f>
        <v>146345174.58074635</v>
      </c>
      <c r="Q1986" s="55">
        <f>Table1[[#This Row],[APU
(units)]]*(1+Table1[[#This Row],[APU Trend]])^11</f>
        <v>321959384.07764202</v>
      </c>
      <c r="R1986" s="55">
        <f>SUM(Table1[[#This Row],[Oct]:[September]])</f>
        <v>590212954.14234364</v>
      </c>
      <c r="S1986" s="55">
        <f>Table1[[#This Row],[On-Hand Stock ($)]]*Table1[[#This Row],[APU Trend]]</f>
        <v>646768.06227963092</v>
      </c>
      <c r="T1986" s="87">
        <v>1.2</v>
      </c>
      <c r="U1986" s="87" t="b">
        <f>IF(AND(Table1[[#This Row],[INVENTROY SIZING]]&lt;0,Table1[[#This Row],[Lead Time (days)]]&lt;30),TRUE,FALSE)</f>
        <v>0</v>
      </c>
      <c r="V1986" s="28">
        <v>1</v>
      </c>
      <c r="W1986" s="28">
        <f>1.65+SQRT((30)*Table1[[#This Row],[Demand variability (COV)]])+(V1986*Table1[[#This Row],[APU
(units)]])^2</f>
        <v>3036010005.0263886</v>
      </c>
      <c r="X1986" s="28">
        <f>(Table1[[#This Row],[INVENTORY IN UNITS ON HAND]]-W1986)*Table1[[#This Row],[Std. Price ($)]]</f>
        <v>-22492676239.934322</v>
      </c>
      <c r="Y1986" s="28">
        <v>0.38</v>
      </c>
      <c r="Z1986" s="28">
        <v>66</v>
      </c>
    </row>
    <row r="1987" spans="1:26" x14ac:dyDescent="0.15">
      <c r="A1987" s="31">
        <v>77066.732599907744</v>
      </c>
      <c r="B1987" s="32">
        <v>5.8339819999999998</v>
      </c>
      <c r="C1987" s="32">
        <v>1129564.9681042596</v>
      </c>
      <c r="D1987" s="32">
        <f>C1987/Table1[[#This Row],[Std. Price ($)]]</f>
        <v>193618.17847642649</v>
      </c>
      <c r="E1987" s="28">
        <v>100674</v>
      </c>
      <c r="F1987" s="28">
        <f>Table1[[#This Row],[APU
(units)]]*(1+Table1[[#This Row],[APU Trend]])^0</f>
        <v>100674</v>
      </c>
      <c r="G1987" s="28">
        <f>Table1[[#This Row],[APU
(units)]]*(1+Table1[[#This Row],[APU Trend]])^1</f>
        <v>110741.40000000001</v>
      </c>
      <c r="H1987" s="28">
        <f>Table1[[#This Row],[APU
(units)]]*(1+Table1[[#This Row],[APU Trend]])^2</f>
        <v>121815.54000000002</v>
      </c>
      <c r="I1987" s="55">
        <f>Table1[[#This Row],[APU
(units)]]*(1+Table1[[#This Row],[APU Trend]])^3</f>
        <v>133997.09400000004</v>
      </c>
      <c r="J1987" s="55">
        <f>Table1[[#This Row],[APU
(units)]]*(1+Table1[[#This Row],[APU Trend]])^4</f>
        <v>147396.80340000003</v>
      </c>
      <c r="K1987" s="55">
        <f>Table1[[#This Row],[APU
(units)]]*(1+Table1[[#This Row],[APU Trend]])^5</f>
        <v>162136.48374000005</v>
      </c>
      <c r="L1987" s="55">
        <f>Table1[[#This Row],[APU
(units)]]*(1+Table1[[#This Row],[APU Trend]])^6</f>
        <v>178350.13211400009</v>
      </c>
      <c r="M1987" s="55">
        <f>Table1[[#This Row],[APU
(units)]]*(1+Table1[[#This Row],[APU Trend]])^7</f>
        <v>196185.14532540011</v>
      </c>
      <c r="N1987" s="55">
        <f>Table1[[#This Row],[APU
(units)]]*(1+Table1[[#This Row],[APU Trend]])^8</f>
        <v>215803.6598579401</v>
      </c>
      <c r="O1987" s="55">
        <f>Table1[[#This Row],[APU
(units)]]*(1+Table1[[#This Row],[APU Trend]])^9</f>
        <v>237384.02584373415</v>
      </c>
      <c r="P1987" s="55">
        <f>Table1[[#This Row],[APU
(units)]]*(1+Table1[[#This Row],[APU Trend]])^10</f>
        <v>261122.42842810758</v>
      </c>
      <c r="Q1987" s="55">
        <f>Table1[[#This Row],[APU
(units)]]*(1+Table1[[#This Row],[APU Trend]])^11</f>
        <v>287234.67127091839</v>
      </c>
      <c r="R1987" s="55">
        <f>SUM(Table1[[#This Row],[Oct]:[September]])</f>
        <v>2152841.383980101</v>
      </c>
      <c r="S1987" s="55">
        <f>Table1[[#This Row],[On-Hand Stock ($)]]*Table1[[#This Row],[APU Trend]]</f>
        <v>112956.49681042596</v>
      </c>
      <c r="T1987" s="88">
        <v>0.1</v>
      </c>
      <c r="U1987" s="88" t="b">
        <f>IF(AND(Table1[[#This Row],[INVENTROY SIZING]]&lt;0,Table1[[#This Row],[Lead Time (days)]]&lt;30),TRUE,FALSE)</f>
        <v>0</v>
      </c>
      <c r="V1987" s="28">
        <v>1</v>
      </c>
      <c r="W1987" s="28">
        <f>1.65+SQRT((30)*Table1[[#This Row],[Demand variability (COV)]])+(V1987*Table1[[#This Row],[APU
(units)]])^2</f>
        <v>10135254281.444733</v>
      </c>
      <c r="X1987" s="28">
        <f>(Table1[[#This Row],[INVENTORY IN UNITS ON HAND]]-W1987)*Table1[[#This Row],[Std. Price ($)]]</f>
        <v>-59127761478.403397</v>
      </c>
      <c r="Y1987" s="28">
        <v>0.48</v>
      </c>
      <c r="Z1987" s="28">
        <v>76</v>
      </c>
    </row>
    <row r="1988" spans="1:26" x14ac:dyDescent="0.15">
      <c r="A1988" s="31">
        <v>95551.895274366005</v>
      </c>
      <c r="B1988" s="32">
        <v>7.4989530000000011</v>
      </c>
      <c r="C1988" s="32">
        <v>927844.54213039088</v>
      </c>
      <c r="D1988" s="32">
        <f>C1988/Table1[[#This Row],[Std. Price ($)]]</f>
        <v>123729.87830839728</v>
      </c>
      <c r="E1988" s="28">
        <v>82874</v>
      </c>
      <c r="F1988" s="28">
        <f>Table1[[#This Row],[APU
(units)]]*(1+Table1[[#This Row],[APU Trend]])^0</f>
        <v>82874</v>
      </c>
      <c r="G1988" s="28">
        <f>Table1[[#This Row],[APU
(units)]]*(1+Table1[[#This Row],[APU Trend]])^1</f>
        <v>66299.199999999997</v>
      </c>
      <c r="H1988" s="28">
        <f>Table1[[#This Row],[APU
(units)]]*(1+Table1[[#This Row],[APU Trend]])^2</f>
        <v>53039.360000000008</v>
      </c>
      <c r="I1988" s="55">
        <f>Table1[[#This Row],[APU
(units)]]*(1+Table1[[#This Row],[APU Trend]])^3</f>
        <v>42431.488000000012</v>
      </c>
      <c r="J1988" s="55">
        <f>Table1[[#This Row],[APU
(units)]]*(1+Table1[[#This Row],[APU Trend]])^4</f>
        <v>33945.190400000014</v>
      </c>
      <c r="K1988" s="55">
        <f>Table1[[#This Row],[APU
(units)]]*(1+Table1[[#This Row],[APU Trend]])^5</f>
        <v>27156.152320000016</v>
      </c>
      <c r="L1988" s="55">
        <f>Table1[[#This Row],[APU
(units)]]*(1+Table1[[#This Row],[APU Trend]])^6</f>
        <v>21724.921856000012</v>
      </c>
      <c r="M1988" s="55">
        <f>Table1[[#This Row],[APU
(units)]]*(1+Table1[[#This Row],[APU Trend]])^7</f>
        <v>17379.937484800012</v>
      </c>
      <c r="N1988" s="55">
        <f>Table1[[#This Row],[APU
(units)]]*(1+Table1[[#This Row],[APU Trend]])^8</f>
        <v>13903.949987840011</v>
      </c>
      <c r="O1988" s="55">
        <f>Table1[[#This Row],[APU
(units)]]*(1+Table1[[#This Row],[APU Trend]])^9</f>
        <v>11123.15999027201</v>
      </c>
      <c r="P1988" s="55">
        <f>Table1[[#This Row],[APU
(units)]]*(1+Table1[[#This Row],[APU Trend]])^10</f>
        <v>8898.5279922176087</v>
      </c>
      <c r="Q1988" s="55">
        <f>Table1[[#This Row],[APU
(units)]]*(1+Table1[[#This Row],[APU Trend]])^11</f>
        <v>7118.8223937740877</v>
      </c>
      <c r="R1988" s="55">
        <f>SUM(Table1[[#This Row],[Oct]:[September]])</f>
        <v>385894.71042490384</v>
      </c>
      <c r="S1988" s="55">
        <f>Table1[[#This Row],[On-Hand Stock ($)]]*Table1[[#This Row],[APU Trend]]</f>
        <v>-185568.90842607818</v>
      </c>
      <c r="T1988" s="87">
        <v>-0.2</v>
      </c>
      <c r="U1988" s="87" t="b">
        <f>IF(AND(Table1[[#This Row],[INVENTROY SIZING]]&lt;0,Table1[[#This Row],[Lead Time (days)]]&lt;30),TRUE,FALSE)</f>
        <v>0</v>
      </c>
      <c r="V1988" s="28">
        <v>1</v>
      </c>
      <c r="W1988" s="28">
        <f>1.65+SQRT((30)*Table1[[#This Row],[Demand variability (COV)]])+(V1988*Table1[[#This Row],[APU
(units)]])^2</f>
        <v>6868099881.324235</v>
      </c>
      <c r="X1988" s="28">
        <f>(Table1[[#This Row],[INVENTORY IN UNITS ON HAND]]-W1988)*Table1[[#This Row],[Std. Price ($)]]</f>
        <v>-51502630364.813896</v>
      </c>
      <c r="Y1988" s="28">
        <v>0.45</v>
      </c>
      <c r="Z1988" s="28">
        <v>66</v>
      </c>
    </row>
    <row r="1989" spans="1:26" x14ac:dyDescent="0.15">
      <c r="A1989" s="31">
        <v>18382.479863835168</v>
      </c>
      <c r="B1989" s="32">
        <v>7.4989530000000011</v>
      </c>
      <c r="C1989" s="32">
        <v>299388.11558806361</v>
      </c>
      <c r="D1989" s="32">
        <f>C1989/Table1[[#This Row],[Std. Price ($)]]</f>
        <v>39923.988800578372</v>
      </c>
      <c r="E1989" s="28">
        <v>98614</v>
      </c>
      <c r="F1989" s="28">
        <f>Table1[[#This Row],[APU
(units)]]*(1+Table1[[#This Row],[APU Trend]])^0</f>
        <v>98614</v>
      </c>
      <c r="G1989" s="28">
        <f>Table1[[#This Row],[APU
(units)]]*(1+Table1[[#This Row],[APU Trend]])^1</f>
        <v>138059.59999999998</v>
      </c>
      <c r="H1989" s="28">
        <f>Table1[[#This Row],[APU
(units)]]*(1+Table1[[#This Row],[APU Trend]])^2</f>
        <v>193283.43999999997</v>
      </c>
      <c r="I1989" s="55">
        <f>Table1[[#This Row],[APU
(units)]]*(1+Table1[[#This Row],[APU Trend]])^3</f>
        <v>270596.81599999993</v>
      </c>
      <c r="J1989" s="55">
        <f>Table1[[#This Row],[APU
(units)]]*(1+Table1[[#This Row],[APU Trend]])^4</f>
        <v>378835.54239999986</v>
      </c>
      <c r="K1989" s="55">
        <f>Table1[[#This Row],[APU
(units)]]*(1+Table1[[#This Row],[APU Trend]])^5</f>
        <v>530369.75935999979</v>
      </c>
      <c r="L1989" s="55">
        <f>Table1[[#This Row],[APU
(units)]]*(1+Table1[[#This Row],[APU Trend]])^6</f>
        <v>742517.66310399969</v>
      </c>
      <c r="M1989" s="55">
        <f>Table1[[#This Row],[APU
(units)]]*(1+Table1[[#This Row],[APU Trend]])^7</f>
        <v>1039524.7283455994</v>
      </c>
      <c r="N1989" s="55">
        <f>Table1[[#This Row],[APU
(units)]]*(1+Table1[[#This Row],[APU Trend]])^8</f>
        <v>1455334.6196838391</v>
      </c>
      <c r="O1989" s="55">
        <f>Table1[[#This Row],[APU
(units)]]*(1+Table1[[#This Row],[APU Trend]])^9</f>
        <v>2037468.4675573746</v>
      </c>
      <c r="P1989" s="55">
        <f>Table1[[#This Row],[APU
(units)]]*(1+Table1[[#This Row],[APU Trend]])^10</f>
        <v>2852455.8545803246</v>
      </c>
      <c r="Q1989" s="55">
        <f>Table1[[#This Row],[APU
(units)]]*(1+Table1[[#This Row],[APU Trend]])^11</f>
        <v>3993438.1964124539</v>
      </c>
      <c r="R1989" s="55">
        <f>SUM(Table1[[#This Row],[Oct]:[September]])</f>
        <v>13730498.68744359</v>
      </c>
      <c r="S1989" s="55">
        <f>Table1[[#This Row],[On-Hand Stock ($)]]*Table1[[#This Row],[APU Trend]]</f>
        <v>119755.24623522545</v>
      </c>
      <c r="T1989" s="87">
        <v>0.4</v>
      </c>
      <c r="U1989" s="87" t="b">
        <f>IF(AND(Table1[[#This Row],[INVENTROY SIZING]]&lt;0,Table1[[#This Row],[Lead Time (days)]]&lt;30),TRUE,FALSE)</f>
        <v>0</v>
      </c>
      <c r="V1989" s="28">
        <v>1</v>
      </c>
      <c r="W1989" s="28">
        <f>1.65+SQRT((30)*Table1[[#This Row],[Demand variability (COV)]])+(V1989*Table1[[#This Row],[APU
(units)]])^2</f>
        <v>9724721001.5996838</v>
      </c>
      <c r="X1989" s="28">
        <f>(Table1[[#This Row],[INVENTORY IN UNITS ON HAND]]-W1989)*Table1[[#This Row],[Std. Price ($)]]</f>
        <v>-72924926340.993378</v>
      </c>
      <c r="Y1989" s="28">
        <v>0.52</v>
      </c>
      <c r="Z1989" s="28">
        <v>16</v>
      </c>
    </row>
    <row r="1990" spans="1:26" x14ac:dyDescent="0.15">
      <c r="A1990" s="31">
        <v>87484.992835279321</v>
      </c>
      <c r="B1990" s="32">
        <v>5.2260340000000003</v>
      </c>
      <c r="C1990" s="32">
        <v>982692.53312015033</v>
      </c>
      <c r="D1990" s="32">
        <f>C1990/Table1[[#This Row],[Std. Price ($)]]</f>
        <v>188037.91424245428</v>
      </c>
      <c r="E1990" s="28">
        <v>126260</v>
      </c>
      <c r="F1990" s="28">
        <f>Table1[[#This Row],[APU
(units)]]*(1+Table1[[#This Row],[APU Trend]])^0</f>
        <v>126260</v>
      </c>
      <c r="G1990" s="28">
        <f>Table1[[#This Row],[APU
(units)]]*(1+Table1[[#This Row],[APU Trend]])^1</f>
        <v>227268</v>
      </c>
      <c r="H1990" s="28">
        <f>Table1[[#This Row],[APU
(units)]]*(1+Table1[[#This Row],[APU Trend]])^2</f>
        <v>409082.4</v>
      </c>
      <c r="I1990" s="55">
        <f>Table1[[#This Row],[APU
(units)]]*(1+Table1[[#This Row],[APU Trend]])^3</f>
        <v>736348.32000000007</v>
      </c>
      <c r="J1990" s="55">
        <f>Table1[[#This Row],[APU
(units)]]*(1+Table1[[#This Row],[APU Trend]])^4</f>
        <v>1325426.9760000003</v>
      </c>
      <c r="K1990" s="55">
        <f>Table1[[#This Row],[APU
(units)]]*(1+Table1[[#This Row],[APU Trend]])^5</f>
        <v>2385768.5568000008</v>
      </c>
      <c r="L1990" s="55">
        <f>Table1[[#This Row],[APU
(units)]]*(1+Table1[[#This Row],[APU Trend]])^6</f>
        <v>4294383.4022400016</v>
      </c>
      <c r="M1990" s="55">
        <f>Table1[[#This Row],[APU
(units)]]*(1+Table1[[#This Row],[APU Trend]])^7</f>
        <v>7729890.1240320019</v>
      </c>
      <c r="N1990" s="55">
        <f>Table1[[#This Row],[APU
(units)]]*(1+Table1[[#This Row],[APU Trend]])^8</f>
        <v>13913802.223257605</v>
      </c>
      <c r="O1990" s="55">
        <f>Table1[[#This Row],[APU
(units)]]*(1+Table1[[#This Row],[APU Trend]])^9</f>
        <v>25044844.001863688</v>
      </c>
      <c r="P1990" s="55">
        <f>Table1[[#This Row],[APU
(units)]]*(1+Table1[[#This Row],[APU Trend]])^10</f>
        <v>45080719.203354642</v>
      </c>
      <c r="Q1990" s="55">
        <f>Table1[[#This Row],[APU
(units)]]*(1+Table1[[#This Row],[APU Trend]])^11</f>
        <v>81145294.56603837</v>
      </c>
      <c r="R1990" s="55">
        <f>SUM(Table1[[#This Row],[Oct]:[September]])</f>
        <v>182419087.7735863</v>
      </c>
      <c r="S1990" s="55">
        <f>Table1[[#This Row],[On-Hand Stock ($)]]*Table1[[#This Row],[APU Trend]]</f>
        <v>786154.02649612026</v>
      </c>
      <c r="T1990" s="87">
        <v>0.8</v>
      </c>
      <c r="U1990" s="87" t="b">
        <f>IF(AND(Table1[[#This Row],[INVENTROY SIZING]]&lt;0,Table1[[#This Row],[Lead Time (days)]]&lt;30),TRUE,FALSE)</f>
        <v>0</v>
      </c>
      <c r="V1990" s="28">
        <v>1</v>
      </c>
      <c r="W1990" s="28">
        <f>1.65+SQRT((30)*Table1[[#This Row],[Demand variability (COV)]])+(V1990*Table1[[#This Row],[APU
(units)]])^2</f>
        <v>15941587604.699591</v>
      </c>
      <c r="X1990" s="28">
        <f>(Table1[[#This Row],[INVENTORY IN UNITS ON HAND]]-W1990)*Table1[[#This Row],[Std. Price ($)]]</f>
        <v>-83310296143.605515</v>
      </c>
      <c r="Y1990" s="28">
        <v>0.31</v>
      </c>
      <c r="Z1990" s="28">
        <v>76</v>
      </c>
    </row>
    <row r="1991" spans="1:26" x14ac:dyDescent="0.15">
      <c r="A1991" s="31">
        <v>85728.693287159782</v>
      </c>
      <c r="B1991" s="32">
        <v>7.9064920000000001</v>
      </c>
      <c r="C1991" s="32">
        <v>194.46328481827305</v>
      </c>
      <c r="D1991" s="32">
        <f>C1991/Table1[[#This Row],[Std. Price ($)]]</f>
        <v>24.595393863457151</v>
      </c>
      <c r="E1991" s="28">
        <v>130</v>
      </c>
      <c r="F1991" s="28">
        <f>Table1[[#This Row],[APU
(units)]]*(1+Table1[[#This Row],[APU Trend]])^0</f>
        <v>130</v>
      </c>
      <c r="G1991" s="28">
        <f>Table1[[#This Row],[APU
(units)]]*(1+Table1[[#This Row],[APU Trend]])^1</f>
        <v>104</v>
      </c>
      <c r="H1991" s="28">
        <f>Table1[[#This Row],[APU
(units)]]*(1+Table1[[#This Row],[APU Trend]])^2</f>
        <v>83.200000000000017</v>
      </c>
      <c r="I1991" s="55">
        <f>Table1[[#This Row],[APU
(units)]]*(1+Table1[[#This Row],[APU Trend]])^3</f>
        <v>66.560000000000016</v>
      </c>
      <c r="J1991" s="55">
        <f>Table1[[#This Row],[APU
(units)]]*(1+Table1[[#This Row],[APU Trend]])^4</f>
        <v>53.248000000000026</v>
      </c>
      <c r="K1991" s="55">
        <f>Table1[[#This Row],[APU
(units)]]*(1+Table1[[#This Row],[APU Trend]])^5</f>
        <v>42.598400000000026</v>
      </c>
      <c r="L1991" s="55">
        <f>Table1[[#This Row],[APU
(units)]]*(1+Table1[[#This Row],[APU Trend]])^6</f>
        <v>34.078720000000018</v>
      </c>
      <c r="M1991" s="55">
        <f>Table1[[#This Row],[APU
(units)]]*(1+Table1[[#This Row],[APU Trend]])^7</f>
        <v>27.26297600000002</v>
      </c>
      <c r="N1991" s="55">
        <f>Table1[[#This Row],[APU
(units)]]*(1+Table1[[#This Row],[APU Trend]])^8</f>
        <v>21.810380800000019</v>
      </c>
      <c r="O1991" s="55">
        <f>Table1[[#This Row],[APU
(units)]]*(1+Table1[[#This Row],[APU Trend]])^9</f>
        <v>17.448304640000014</v>
      </c>
      <c r="P1991" s="55">
        <f>Table1[[#This Row],[APU
(units)]]*(1+Table1[[#This Row],[APU Trend]])^10</f>
        <v>13.958643712000015</v>
      </c>
      <c r="Q1991" s="55">
        <f>Table1[[#This Row],[APU
(units)]]*(1+Table1[[#This Row],[APU Trend]])^11</f>
        <v>11.166914969600011</v>
      </c>
      <c r="R1991" s="55">
        <f>SUM(Table1[[#This Row],[Oct]:[September]])</f>
        <v>605.33234012160028</v>
      </c>
      <c r="S1991" s="55">
        <f>Table1[[#This Row],[On-Hand Stock ($)]]*Table1[[#This Row],[APU Trend]]</f>
        <v>-38.892656963654616</v>
      </c>
      <c r="T1991" s="87">
        <v>-0.2</v>
      </c>
      <c r="U1991" s="87" t="b">
        <f>IF(AND(Table1[[#This Row],[INVENTROY SIZING]]&lt;0,Table1[[#This Row],[Lead Time (days)]]&lt;30),TRUE,FALSE)</f>
        <v>1</v>
      </c>
      <c r="V1991" s="28">
        <v>0.7</v>
      </c>
      <c r="W1991" s="28">
        <f>1.65+SQRT((30)*Table1[[#This Row],[Demand variability (COV)]])+(V1991*Table1[[#This Row],[APU
(units)]])^2</f>
        <v>8287.5489794855657</v>
      </c>
      <c r="X1991" s="28">
        <f>(Table1[[#This Row],[INVENTORY IN UNITS ON HAND]]-W1991)*Table1[[#This Row],[Std. Price ($)]]</f>
        <v>-65330.976421092513</v>
      </c>
      <c r="Y1991" s="28">
        <v>0.8</v>
      </c>
      <c r="Z1991" s="28">
        <v>5</v>
      </c>
    </row>
    <row r="1992" spans="1:26" x14ac:dyDescent="0.15">
      <c r="A1992" s="31">
        <v>13083.503330748592</v>
      </c>
      <c r="B1992" s="32">
        <v>7.3564920000000003</v>
      </c>
      <c r="C1992" s="32">
        <v>70.292127110715057</v>
      </c>
      <c r="D1992" s="32">
        <f>C1992/Table1[[#This Row],[Std. Price ($)]]</f>
        <v>9.5551150073588147</v>
      </c>
      <c r="E1992" s="28">
        <v>50</v>
      </c>
      <c r="F1992" s="28">
        <f>Table1[[#This Row],[APU
(units)]]*(1+Table1[[#This Row],[APU Trend]])^0</f>
        <v>50</v>
      </c>
      <c r="G1992" s="28">
        <f>Table1[[#This Row],[APU
(units)]]*(1+Table1[[#This Row],[APU Trend]])^1</f>
        <v>75</v>
      </c>
      <c r="H1992" s="28">
        <f>Table1[[#This Row],[APU
(units)]]*(1+Table1[[#This Row],[APU Trend]])^2</f>
        <v>112.5</v>
      </c>
      <c r="I1992" s="55">
        <f>Table1[[#This Row],[APU
(units)]]*(1+Table1[[#This Row],[APU Trend]])^3</f>
        <v>168.75</v>
      </c>
      <c r="J1992" s="55">
        <f>Table1[[#This Row],[APU
(units)]]*(1+Table1[[#This Row],[APU Trend]])^4</f>
        <v>253.125</v>
      </c>
      <c r="K1992" s="55">
        <f>Table1[[#This Row],[APU
(units)]]*(1+Table1[[#This Row],[APU Trend]])^5</f>
        <v>379.6875</v>
      </c>
      <c r="L1992" s="55">
        <f>Table1[[#This Row],[APU
(units)]]*(1+Table1[[#This Row],[APU Trend]])^6</f>
        <v>569.53125</v>
      </c>
      <c r="M1992" s="55">
        <f>Table1[[#This Row],[APU
(units)]]*(1+Table1[[#This Row],[APU Trend]])^7</f>
        <v>854.296875</v>
      </c>
      <c r="N1992" s="55">
        <f>Table1[[#This Row],[APU
(units)]]*(1+Table1[[#This Row],[APU Trend]])^8</f>
        <v>1281.4453125</v>
      </c>
      <c r="O1992" s="55">
        <f>Table1[[#This Row],[APU
(units)]]*(1+Table1[[#This Row],[APU Trend]])^9</f>
        <v>1922.16796875</v>
      </c>
      <c r="P1992" s="55">
        <f>Table1[[#This Row],[APU
(units)]]*(1+Table1[[#This Row],[APU Trend]])^10</f>
        <v>2883.251953125</v>
      </c>
      <c r="Q1992" s="55">
        <f>Table1[[#This Row],[APU
(units)]]*(1+Table1[[#This Row],[APU Trend]])^11</f>
        <v>4324.8779296875</v>
      </c>
      <c r="R1992" s="55">
        <f>SUM(Table1[[#This Row],[Oct]:[September]])</f>
        <v>12874.6337890625</v>
      </c>
      <c r="S1992" s="55">
        <f>Table1[[#This Row],[On-Hand Stock ($)]]*Table1[[#This Row],[APU Trend]]</f>
        <v>35.146063555357529</v>
      </c>
      <c r="T1992" s="87">
        <v>0.5</v>
      </c>
      <c r="U1992" s="87" t="b">
        <f>IF(AND(Table1[[#This Row],[INVENTROY SIZING]]&lt;0,Table1[[#This Row],[Lead Time (days)]]&lt;30),TRUE,FALSE)</f>
        <v>0</v>
      </c>
      <c r="V1992" s="28">
        <v>0.7</v>
      </c>
      <c r="W1992" s="28">
        <f>1.65+SQRT((30)*Table1[[#This Row],[Demand variability (COV)]])+(V1992*Table1[[#This Row],[APU
(units)]])^2</f>
        <v>1231.5489794855664</v>
      </c>
      <c r="X1992" s="28">
        <f>(Table1[[#This Row],[INVENTORY IN UNITS ON HAND]]-W1992)*Table1[[#This Row],[Std. Price ($)]]</f>
        <v>-8989.5880880830191</v>
      </c>
      <c r="Y1992" s="28">
        <v>0.8</v>
      </c>
      <c r="Z1992" s="28">
        <v>5</v>
      </c>
    </row>
    <row r="1993" spans="1:26" x14ac:dyDescent="0.15">
      <c r="A1993" s="31">
        <v>1610.023410888517</v>
      </c>
      <c r="B1993" s="32">
        <v>8.7840170000000004</v>
      </c>
      <c r="C1993" s="32">
        <v>29.511224979569803</v>
      </c>
      <c r="D1993" s="32">
        <f>C1993/Table1[[#This Row],[Std. Price ($)]]</f>
        <v>3.3596502579138683</v>
      </c>
      <c r="E1993" s="28">
        <v>18</v>
      </c>
      <c r="F1993" s="28">
        <f>Table1[[#This Row],[APU
(units)]]*(1+Table1[[#This Row],[APU Trend]])^0</f>
        <v>18</v>
      </c>
      <c r="G1993" s="28">
        <f>Table1[[#This Row],[APU
(units)]]*(1+Table1[[#This Row],[APU Trend]])^1</f>
        <v>28.8</v>
      </c>
      <c r="H1993" s="28">
        <f>Table1[[#This Row],[APU
(units)]]*(1+Table1[[#This Row],[APU Trend]])^2</f>
        <v>46.080000000000013</v>
      </c>
      <c r="I1993" s="55">
        <f>Table1[[#This Row],[APU
(units)]]*(1+Table1[[#This Row],[APU Trend]])^3</f>
        <v>73.728000000000023</v>
      </c>
      <c r="J1993" s="55">
        <f>Table1[[#This Row],[APU
(units)]]*(1+Table1[[#This Row],[APU Trend]])^4</f>
        <v>117.96480000000005</v>
      </c>
      <c r="K1993" s="55">
        <f>Table1[[#This Row],[APU
(units)]]*(1+Table1[[#This Row],[APU Trend]])^5</f>
        <v>188.7436800000001</v>
      </c>
      <c r="L1993" s="55">
        <f>Table1[[#This Row],[APU
(units)]]*(1+Table1[[#This Row],[APU Trend]])^6</f>
        <v>301.98988800000018</v>
      </c>
      <c r="M1993" s="55">
        <f>Table1[[#This Row],[APU
(units)]]*(1+Table1[[#This Row],[APU Trend]])^7</f>
        <v>483.18382080000038</v>
      </c>
      <c r="N1993" s="55">
        <f>Table1[[#This Row],[APU
(units)]]*(1+Table1[[#This Row],[APU Trend]])^8</f>
        <v>773.09411328000067</v>
      </c>
      <c r="O1993" s="55">
        <f>Table1[[#This Row],[APU
(units)]]*(1+Table1[[#This Row],[APU Trend]])^9</f>
        <v>1236.9505812480011</v>
      </c>
      <c r="P1993" s="55">
        <f>Table1[[#This Row],[APU
(units)]]*(1+Table1[[#This Row],[APU Trend]])^10</f>
        <v>1979.120929996802</v>
      </c>
      <c r="Q1993" s="55">
        <f>Table1[[#This Row],[APU
(units)]]*(1+Table1[[#This Row],[APU Trend]])^11</f>
        <v>3166.5934879948836</v>
      </c>
      <c r="R1993" s="55">
        <f>SUM(Table1[[#This Row],[Oct]:[September]])</f>
        <v>8414.2493013196872</v>
      </c>
      <c r="S1993" s="55">
        <f>Table1[[#This Row],[On-Hand Stock ($)]]*Table1[[#This Row],[APU Trend]]</f>
        <v>17.706734987741882</v>
      </c>
      <c r="T1993" s="87">
        <v>0.6</v>
      </c>
      <c r="U1993" s="87" t="b">
        <f>IF(AND(Table1[[#This Row],[INVENTROY SIZING]]&lt;0,Table1[[#This Row],[Lead Time (days)]]&lt;30),TRUE,FALSE)</f>
        <v>0</v>
      </c>
      <c r="V1993" s="28">
        <v>0.7</v>
      </c>
      <c r="W1993" s="28">
        <f>1.65+SQRT((30)*Table1[[#This Row],[Demand variability (COV)]])+(V1993*Table1[[#This Row],[APU
(units)]])^2</f>
        <v>165.30897948556634</v>
      </c>
      <c r="X1993" s="28">
        <f>(Table1[[#This Row],[INVENTORY IN UNITS ON HAND]]-W1993)*Table1[[#This Row],[Std. Price ($)]]</f>
        <v>-1422.5656610742963</v>
      </c>
      <c r="Y1993" s="28">
        <v>0.8</v>
      </c>
      <c r="Z1993" s="28">
        <v>5</v>
      </c>
    </row>
    <row r="1994" spans="1:26" x14ac:dyDescent="0.15">
      <c r="A1994" s="31">
        <v>4336.4123884265473</v>
      </c>
      <c r="B1994" s="32">
        <v>12.231109</v>
      </c>
      <c r="C1994" s="32">
        <v>74.927945372030649</v>
      </c>
      <c r="D1994" s="32">
        <f>C1994/Table1[[#This Row],[Std. Price ($)]]</f>
        <v>6.1260140329082713</v>
      </c>
      <c r="E1994" s="28">
        <v>34</v>
      </c>
      <c r="F1994" s="28">
        <f>Table1[[#This Row],[APU
(units)]]*(1+Table1[[#This Row],[APU Trend]])^0</f>
        <v>34</v>
      </c>
      <c r="G1994" s="28">
        <f>Table1[[#This Row],[APU
(units)]]*(1+Table1[[#This Row],[APU Trend]])^1</f>
        <v>13.600000000000001</v>
      </c>
      <c r="H1994" s="28">
        <f>Table1[[#This Row],[APU
(units)]]*(1+Table1[[#This Row],[APU Trend]])^2</f>
        <v>5.4400000000000013</v>
      </c>
      <c r="I1994" s="55">
        <f>Table1[[#This Row],[APU
(units)]]*(1+Table1[[#This Row],[APU Trend]])^3</f>
        <v>2.1760000000000006</v>
      </c>
      <c r="J1994" s="55">
        <f>Table1[[#This Row],[APU
(units)]]*(1+Table1[[#This Row],[APU Trend]])^4</f>
        <v>0.8704000000000004</v>
      </c>
      <c r="K1994" s="55">
        <f>Table1[[#This Row],[APU
(units)]]*(1+Table1[[#This Row],[APU Trend]])^5</f>
        <v>0.34816000000000019</v>
      </c>
      <c r="L1994" s="55">
        <f>Table1[[#This Row],[APU
(units)]]*(1+Table1[[#This Row],[APU Trend]])^6</f>
        <v>0.13926400000000008</v>
      </c>
      <c r="M1994" s="55">
        <f>Table1[[#This Row],[APU
(units)]]*(1+Table1[[#This Row],[APU Trend]])^7</f>
        <v>5.5705600000000043E-2</v>
      </c>
      <c r="N1994" s="55">
        <f>Table1[[#This Row],[APU
(units)]]*(1+Table1[[#This Row],[APU Trend]])^8</f>
        <v>2.2282240000000019E-2</v>
      </c>
      <c r="O1994" s="55">
        <f>Table1[[#This Row],[APU
(units)]]*(1+Table1[[#This Row],[APU Trend]])^9</f>
        <v>8.9128960000000087E-3</v>
      </c>
      <c r="P1994" s="55">
        <f>Table1[[#This Row],[APU
(units)]]*(1+Table1[[#This Row],[APU Trend]])^10</f>
        <v>3.5651584000000037E-3</v>
      </c>
      <c r="Q1994" s="55">
        <f>Table1[[#This Row],[APU
(units)]]*(1+Table1[[#This Row],[APU Trend]])^11</f>
        <v>1.4260633600000016E-3</v>
      </c>
      <c r="R1994" s="55">
        <f>SUM(Table1[[#This Row],[Oct]:[September]])</f>
        <v>56.665715957760014</v>
      </c>
      <c r="S1994" s="55">
        <f>Table1[[#This Row],[On-Hand Stock ($)]]*Table1[[#This Row],[APU Trend]]</f>
        <v>-44.956767223218385</v>
      </c>
      <c r="T1994" s="87">
        <v>-0.6</v>
      </c>
      <c r="U1994" s="87" t="b">
        <f>IF(AND(Table1[[#This Row],[INVENTROY SIZING]]&lt;0,Table1[[#This Row],[Lead Time (days)]]&lt;30),TRUE,FALSE)</f>
        <v>1</v>
      </c>
      <c r="V1994" s="28">
        <v>0.7</v>
      </c>
      <c r="W1994" s="28">
        <f>1.65+SQRT((30)*Table1[[#This Row],[Demand variability (COV)]])+(V1994*Table1[[#This Row],[APU
(units)]])^2</f>
        <v>572.98897948556623</v>
      </c>
      <c r="X1994" s="28">
        <f>(Table1[[#This Row],[INVENTORY IN UNITS ON HAND]]-W1994)*Table1[[#This Row],[Std. Price ($)]]</f>
        <v>-6933.3627185146934</v>
      </c>
      <c r="Y1994" s="28">
        <v>0.8</v>
      </c>
      <c r="Z1994" s="28">
        <v>5</v>
      </c>
    </row>
    <row r="1995" spans="1:26" x14ac:dyDescent="0.15">
      <c r="A1995" s="31">
        <v>36540.199186205828</v>
      </c>
      <c r="B1995" s="32">
        <v>5.0823739999999997</v>
      </c>
      <c r="C1995" s="32">
        <v>68.217252348877025</v>
      </c>
      <c r="D1995" s="32">
        <f>C1995/Table1[[#This Row],[Std. Price ($)]]</f>
        <v>13.422320425233764</v>
      </c>
      <c r="E1995" s="28">
        <v>66</v>
      </c>
      <c r="F1995" s="28">
        <f>Table1[[#This Row],[APU
(units)]]*(1+Table1[[#This Row],[APU Trend]])^0</f>
        <v>66</v>
      </c>
      <c r="G1995" s="28">
        <f>Table1[[#This Row],[APU
(units)]]*(1+Table1[[#This Row],[APU Trend]])^1</f>
        <v>145.20000000000002</v>
      </c>
      <c r="H1995" s="28">
        <f>Table1[[#This Row],[APU
(units)]]*(1+Table1[[#This Row],[APU Trend]])^2</f>
        <v>319.44000000000005</v>
      </c>
      <c r="I1995" s="55">
        <f>Table1[[#This Row],[APU
(units)]]*(1+Table1[[#This Row],[APU Trend]])^3</f>
        <v>702.76800000000026</v>
      </c>
      <c r="J1995" s="55">
        <f>Table1[[#This Row],[APU
(units)]]*(1+Table1[[#This Row],[APU Trend]])^4</f>
        <v>1546.0896000000005</v>
      </c>
      <c r="K1995" s="55">
        <f>Table1[[#This Row],[APU
(units)]]*(1+Table1[[#This Row],[APU Trend]])^5</f>
        <v>3401.397120000001</v>
      </c>
      <c r="L1995" s="55">
        <f>Table1[[#This Row],[APU
(units)]]*(1+Table1[[#This Row],[APU Trend]])^6</f>
        <v>7483.0736640000032</v>
      </c>
      <c r="M1995" s="55">
        <f>Table1[[#This Row],[APU
(units)]]*(1+Table1[[#This Row],[APU Trend]])^7</f>
        <v>16462.762060800011</v>
      </c>
      <c r="N1995" s="55">
        <f>Table1[[#This Row],[APU
(units)]]*(1+Table1[[#This Row],[APU Trend]])^8</f>
        <v>36218.076533760017</v>
      </c>
      <c r="O1995" s="55">
        <f>Table1[[#This Row],[APU
(units)]]*(1+Table1[[#This Row],[APU Trend]])^9</f>
        <v>79679.768374272055</v>
      </c>
      <c r="P1995" s="55">
        <f>Table1[[#This Row],[APU
(units)]]*(1+Table1[[#This Row],[APU Trend]])^10</f>
        <v>175295.49042339853</v>
      </c>
      <c r="Q1995" s="55">
        <f>Table1[[#This Row],[APU
(units)]]*(1+Table1[[#This Row],[APU Trend]])^11</f>
        <v>385650.0789314768</v>
      </c>
      <c r="R1995" s="55">
        <f>SUM(Table1[[#This Row],[Oct]:[September]])</f>
        <v>706970.14470770746</v>
      </c>
      <c r="S1995" s="55">
        <f>Table1[[#This Row],[On-Hand Stock ($)]]*Table1[[#This Row],[APU Trend]]</f>
        <v>81.860702818652427</v>
      </c>
      <c r="T1995" s="87">
        <v>1.2</v>
      </c>
      <c r="U1995" s="87" t="b">
        <f>IF(AND(Table1[[#This Row],[INVENTROY SIZING]]&lt;0,Table1[[#This Row],[Lead Time (days)]]&lt;30),TRUE,FALSE)</f>
        <v>0</v>
      </c>
      <c r="V1995" s="28">
        <v>0.7</v>
      </c>
      <c r="W1995" s="28">
        <f>1.65+SQRT((30)*Table1[[#This Row],[Demand variability (COV)]])+(V1995*Table1[[#This Row],[APU
(units)]])^2</f>
        <v>2140.9889794855658</v>
      </c>
      <c r="X1995" s="28">
        <f>(Table1[[#This Row],[INVENTORY IN UNITS ON HAND]]-W1995)*Table1[[#This Row],[Std. Price ($)]]</f>
        <v>-10813.089471275094</v>
      </c>
      <c r="Y1995" s="28">
        <v>0.8</v>
      </c>
      <c r="Z1995" s="28">
        <v>5</v>
      </c>
    </row>
    <row r="1996" spans="1:26" x14ac:dyDescent="0.15">
      <c r="A1996" s="31">
        <v>84554.932034279569</v>
      </c>
      <c r="B1996" s="32">
        <v>15.000414000000001</v>
      </c>
      <c r="C1996" s="32">
        <v>26.57067510170199</v>
      </c>
      <c r="D1996" s="32">
        <f>C1996/Table1[[#This Row],[Std. Price ($)]]</f>
        <v>1.7713294514206066</v>
      </c>
      <c r="E1996" s="28">
        <v>10</v>
      </c>
      <c r="F1996" s="28">
        <f>Table1[[#This Row],[APU
(units)]]*(1+Table1[[#This Row],[APU Trend]])^0</f>
        <v>10</v>
      </c>
      <c r="G1996" s="28">
        <f>Table1[[#This Row],[APU
(units)]]*(1+Table1[[#This Row],[APU Trend]])^1</f>
        <v>18</v>
      </c>
      <c r="H1996" s="28">
        <f>Table1[[#This Row],[APU
(units)]]*(1+Table1[[#This Row],[APU Trend]])^2</f>
        <v>32.400000000000006</v>
      </c>
      <c r="I1996" s="55">
        <f>Table1[[#This Row],[APU
(units)]]*(1+Table1[[#This Row],[APU Trend]])^3</f>
        <v>58.320000000000007</v>
      </c>
      <c r="J1996" s="55">
        <f>Table1[[#This Row],[APU
(units)]]*(1+Table1[[#This Row],[APU Trend]])^4</f>
        <v>104.97600000000003</v>
      </c>
      <c r="K1996" s="55">
        <f>Table1[[#This Row],[APU
(units)]]*(1+Table1[[#This Row],[APU Trend]])^5</f>
        <v>188.95680000000004</v>
      </c>
      <c r="L1996" s="55">
        <f>Table1[[#This Row],[APU
(units)]]*(1+Table1[[#This Row],[APU Trend]])^6</f>
        <v>340.12224000000009</v>
      </c>
      <c r="M1996" s="55">
        <f>Table1[[#This Row],[APU
(units)]]*(1+Table1[[#This Row],[APU Trend]])^7</f>
        <v>612.22003200000017</v>
      </c>
      <c r="N1996" s="55">
        <f>Table1[[#This Row],[APU
(units)]]*(1+Table1[[#This Row],[APU Trend]])^8</f>
        <v>1101.9960576000003</v>
      </c>
      <c r="O1996" s="55">
        <f>Table1[[#This Row],[APU
(units)]]*(1+Table1[[#This Row],[APU Trend]])^9</f>
        <v>1983.5929036800007</v>
      </c>
      <c r="P1996" s="55">
        <f>Table1[[#This Row],[APU
(units)]]*(1+Table1[[#This Row],[APU Trend]])^10</f>
        <v>3570.4672266240013</v>
      </c>
      <c r="Q1996" s="55">
        <f>Table1[[#This Row],[APU
(units)]]*(1+Table1[[#This Row],[APU Trend]])^11</f>
        <v>6426.8410079232035</v>
      </c>
      <c r="R1996" s="55">
        <f>SUM(Table1[[#This Row],[Oct]:[September]])</f>
        <v>14447.892267827207</v>
      </c>
      <c r="S1996" s="55">
        <f>Table1[[#This Row],[On-Hand Stock ($)]]*Table1[[#This Row],[APU Trend]]</f>
        <v>21.256540081361592</v>
      </c>
      <c r="T1996" s="87">
        <v>0.8</v>
      </c>
      <c r="U1996" s="87" t="b">
        <f>IF(AND(Table1[[#This Row],[INVENTROY SIZING]]&lt;0,Table1[[#This Row],[Lead Time (days)]]&lt;30),TRUE,FALSE)</f>
        <v>0</v>
      </c>
      <c r="V1996" s="28">
        <v>0.7</v>
      </c>
      <c r="W1996" s="28">
        <f>1.65+SQRT((30)*Table1[[#This Row],[Demand variability (COV)]])+(V1996*Table1[[#This Row],[APU
(units)]])^2</f>
        <v>55.548979485566356</v>
      </c>
      <c r="X1996" s="28">
        <f>(Table1[[#This Row],[INVENTORY IN UNITS ON HAND]]-W1996)*Table1[[#This Row],[Std. Price ($)]]</f>
        <v>-806.68701445930049</v>
      </c>
      <c r="Y1996" s="28">
        <v>0.8</v>
      </c>
      <c r="Z1996" s="28">
        <v>5</v>
      </c>
    </row>
    <row r="1997" spans="1:26" x14ac:dyDescent="0.15">
      <c r="A1997" s="31">
        <v>82987.783965488808</v>
      </c>
      <c r="B1997" s="32">
        <v>21.981377000000002</v>
      </c>
      <c r="C1997" s="32">
        <v>37.997734673969099</v>
      </c>
      <c r="D1997" s="32">
        <f>C1997/Table1[[#This Row],[Std. Price ($)]]</f>
        <v>1.7286330457809398</v>
      </c>
      <c r="E1997" s="28">
        <v>10</v>
      </c>
      <c r="F1997" s="28">
        <f>Table1[[#This Row],[APU
(units)]]*(1+Table1[[#This Row],[APU Trend]])^0</f>
        <v>10</v>
      </c>
      <c r="G1997" s="28">
        <f>Table1[[#This Row],[APU
(units)]]*(1+Table1[[#This Row],[APU Trend]])^1</f>
        <v>25</v>
      </c>
      <c r="H1997" s="28">
        <f>Table1[[#This Row],[APU
(units)]]*(1+Table1[[#This Row],[APU Trend]])^2</f>
        <v>62.5</v>
      </c>
      <c r="I1997" s="55">
        <f>Table1[[#This Row],[APU
(units)]]*(1+Table1[[#This Row],[APU Trend]])^3</f>
        <v>156.25</v>
      </c>
      <c r="J1997" s="55">
        <f>Table1[[#This Row],[APU
(units)]]*(1+Table1[[#This Row],[APU Trend]])^4</f>
        <v>390.625</v>
      </c>
      <c r="K1997" s="55">
        <f>Table1[[#This Row],[APU
(units)]]*(1+Table1[[#This Row],[APU Trend]])^5</f>
        <v>976.5625</v>
      </c>
      <c r="L1997" s="55">
        <f>Table1[[#This Row],[APU
(units)]]*(1+Table1[[#This Row],[APU Trend]])^6</f>
        <v>2441.40625</v>
      </c>
      <c r="M1997" s="55">
        <f>Table1[[#This Row],[APU
(units)]]*(1+Table1[[#This Row],[APU Trend]])^7</f>
        <v>6103.515625</v>
      </c>
      <c r="N1997" s="55">
        <f>Table1[[#This Row],[APU
(units)]]*(1+Table1[[#This Row],[APU Trend]])^8</f>
        <v>15258.7890625</v>
      </c>
      <c r="O1997" s="55">
        <f>Table1[[#This Row],[APU
(units)]]*(1+Table1[[#This Row],[APU Trend]])^9</f>
        <v>38146.97265625</v>
      </c>
      <c r="P1997" s="55">
        <f>Table1[[#This Row],[APU
(units)]]*(1+Table1[[#This Row],[APU Trend]])^10</f>
        <v>95367.431640625</v>
      </c>
      <c r="Q1997" s="55">
        <f>Table1[[#This Row],[APU
(units)]]*(1+Table1[[#This Row],[APU Trend]])^11</f>
        <v>238418.5791015625</v>
      </c>
      <c r="R1997" s="55">
        <f>SUM(Table1[[#This Row],[Oct]:[September]])</f>
        <v>397357.6318359375</v>
      </c>
      <c r="S1997" s="55">
        <f>Table1[[#This Row],[On-Hand Stock ($)]]*Table1[[#This Row],[APU Trend]]</f>
        <v>56.996602010953652</v>
      </c>
      <c r="T1997" s="87">
        <v>1.5</v>
      </c>
      <c r="U1997" s="87" t="b">
        <f>IF(AND(Table1[[#This Row],[INVENTROY SIZING]]&lt;0,Table1[[#This Row],[Lead Time (days)]]&lt;30),TRUE,FALSE)</f>
        <v>0</v>
      </c>
      <c r="V1997" s="28">
        <v>0.7</v>
      </c>
      <c r="W1997" s="28">
        <f>1.65+SQRT((30)*Table1[[#This Row],[Demand variability (COV)]])+(V1997*Table1[[#This Row],[APU
(units)]])^2</f>
        <v>55.548979485566356</v>
      </c>
      <c r="X1997" s="28">
        <f>(Table1[[#This Row],[INVENTORY IN UNITS ON HAND]]-W1997)*Table1[[#This Row],[Std. Price ($)]]</f>
        <v>-1183.0453253635312</v>
      </c>
      <c r="Y1997" s="28">
        <v>0.8</v>
      </c>
      <c r="Z1997" s="28">
        <v>5</v>
      </c>
    </row>
    <row r="1998" spans="1:26" x14ac:dyDescent="0.15">
      <c r="A1998" s="31">
        <v>16821.957136845391</v>
      </c>
      <c r="B1998" s="32">
        <v>11.724559000000001</v>
      </c>
      <c r="C1998" s="32">
        <v>173.90941309760973</v>
      </c>
      <c r="D1998" s="32">
        <f>C1998/Table1[[#This Row],[Std. Price ($)]]</f>
        <v>14.832917220819112</v>
      </c>
      <c r="E1998" s="28">
        <v>82</v>
      </c>
      <c r="F1998" s="28">
        <f>Table1[[#This Row],[APU
(units)]]*(1+Table1[[#This Row],[APU Trend]])^0</f>
        <v>82</v>
      </c>
      <c r="G1998" s="28">
        <f>Table1[[#This Row],[APU
(units)]]*(1+Table1[[#This Row],[APU Trend]])^1</f>
        <v>49.199999999999996</v>
      </c>
      <c r="H1998" s="28">
        <f>Table1[[#This Row],[APU
(units)]]*(1+Table1[[#This Row],[APU Trend]])^2</f>
        <v>29.52</v>
      </c>
      <c r="I1998" s="55">
        <f>Table1[[#This Row],[APU
(units)]]*(1+Table1[[#This Row],[APU Trend]])^3</f>
        <v>17.712</v>
      </c>
      <c r="J1998" s="55">
        <f>Table1[[#This Row],[APU
(units)]]*(1+Table1[[#This Row],[APU Trend]])^4</f>
        <v>10.6272</v>
      </c>
      <c r="K1998" s="55">
        <f>Table1[[#This Row],[APU
(units)]]*(1+Table1[[#This Row],[APU Trend]])^5</f>
        <v>6.3763199999999998</v>
      </c>
      <c r="L1998" s="55">
        <f>Table1[[#This Row],[APU
(units)]]*(1+Table1[[#This Row],[APU Trend]])^6</f>
        <v>3.8257919999999999</v>
      </c>
      <c r="M1998" s="55">
        <f>Table1[[#This Row],[APU
(units)]]*(1+Table1[[#This Row],[APU Trend]])^7</f>
        <v>2.2954751999999998</v>
      </c>
      <c r="N1998" s="55">
        <f>Table1[[#This Row],[APU
(units)]]*(1+Table1[[#This Row],[APU Trend]])^8</f>
        <v>1.3772851199999998</v>
      </c>
      <c r="O1998" s="55">
        <f>Table1[[#This Row],[APU
(units)]]*(1+Table1[[#This Row],[APU Trend]])^9</f>
        <v>0.82637107199999993</v>
      </c>
      <c r="P1998" s="55">
        <f>Table1[[#This Row],[APU
(units)]]*(1+Table1[[#This Row],[APU Trend]])^10</f>
        <v>0.49582264319999991</v>
      </c>
      <c r="Q1998" s="55">
        <f>Table1[[#This Row],[APU
(units)]]*(1+Table1[[#This Row],[APU Trend]])^11</f>
        <v>0.29749358591999997</v>
      </c>
      <c r="R1998" s="55">
        <f>SUM(Table1[[#This Row],[Oct]:[September]])</f>
        <v>204.55375962111998</v>
      </c>
      <c r="S1998" s="55">
        <f>Table1[[#This Row],[On-Hand Stock ($)]]*Table1[[#This Row],[APU Trend]]</f>
        <v>-69.563765239043889</v>
      </c>
      <c r="T1998" s="87">
        <v>-0.4</v>
      </c>
      <c r="U1998" s="87" t="b">
        <f>IF(AND(Table1[[#This Row],[INVENTROY SIZING]]&lt;0,Table1[[#This Row],[Lead Time (days)]]&lt;30),TRUE,FALSE)</f>
        <v>1</v>
      </c>
      <c r="V1998" s="28">
        <v>0.7</v>
      </c>
      <c r="W1998" s="28">
        <f>1.65+SQRT((30)*Table1[[#This Row],[Demand variability (COV)]])+(V1998*Table1[[#This Row],[APU
(units)]])^2</f>
        <v>3301.3089794855659</v>
      </c>
      <c r="X1998" s="28">
        <f>(Table1[[#This Row],[INVENTORY IN UNITS ON HAND]]-W1998)*Table1[[#This Row],[Std. Price ($)]]</f>
        <v>-38532.4824941107</v>
      </c>
      <c r="Y1998" s="28">
        <v>0.8</v>
      </c>
      <c r="Z1998" s="28">
        <v>5</v>
      </c>
    </row>
    <row r="1999" spans="1:26" x14ac:dyDescent="0.15">
      <c r="A1999" s="31">
        <v>66097.56462645602</v>
      </c>
      <c r="B1999" s="32">
        <v>11.964436000000003</v>
      </c>
      <c r="C1999" s="32">
        <v>21.601116966801069</v>
      </c>
      <c r="D1999" s="32">
        <f>C1999/Table1[[#This Row],[Std. Price ($)]]</f>
        <v>1.8054438142174911</v>
      </c>
      <c r="E1999" s="28">
        <v>10</v>
      </c>
      <c r="F1999" s="28">
        <f>Table1[[#This Row],[APU
(units)]]*(1+Table1[[#This Row],[APU Trend]])^0</f>
        <v>10</v>
      </c>
      <c r="G1999" s="28">
        <f>Table1[[#This Row],[APU
(units)]]*(1+Table1[[#This Row],[APU Trend]])^1</f>
        <v>4</v>
      </c>
      <c r="H1999" s="28">
        <f>Table1[[#This Row],[APU
(units)]]*(1+Table1[[#This Row],[APU Trend]])^2</f>
        <v>1.6000000000000003</v>
      </c>
      <c r="I1999" s="55">
        <f>Table1[[#This Row],[APU
(units)]]*(1+Table1[[#This Row],[APU Trend]])^3</f>
        <v>0.64000000000000012</v>
      </c>
      <c r="J1999" s="55">
        <f>Table1[[#This Row],[APU
(units)]]*(1+Table1[[#This Row],[APU Trend]])^4</f>
        <v>0.25600000000000012</v>
      </c>
      <c r="K1999" s="55">
        <f>Table1[[#This Row],[APU
(units)]]*(1+Table1[[#This Row],[APU Trend]])^5</f>
        <v>0.10240000000000006</v>
      </c>
      <c r="L1999" s="55">
        <f>Table1[[#This Row],[APU
(units)]]*(1+Table1[[#This Row],[APU Trend]])^6</f>
        <v>4.0960000000000024E-2</v>
      </c>
      <c r="M1999" s="55">
        <f>Table1[[#This Row],[APU
(units)]]*(1+Table1[[#This Row],[APU Trend]])^7</f>
        <v>1.6384000000000013E-2</v>
      </c>
      <c r="N1999" s="55">
        <f>Table1[[#This Row],[APU
(units)]]*(1+Table1[[#This Row],[APU Trend]])^8</f>
        <v>6.5536000000000058E-3</v>
      </c>
      <c r="O1999" s="55">
        <f>Table1[[#This Row],[APU
(units)]]*(1+Table1[[#This Row],[APU Trend]])^9</f>
        <v>2.6214400000000022E-3</v>
      </c>
      <c r="P1999" s="55">
        <f>Table1[[#This Row],[APU
(units)]]*(1+Table1[[#This Row],[APU Trend]])^10</f>
        <v>1.0485760000000011E-3</v>
      </c>
      <c r="Q1999" s="55">
        <f>Table1[[#This Row],[APU
(units)]]*(1+Table1[[#This Row],[APU Trend]])^11</f>
        <v>4.1943040000000045E-4</v>
      </c>
      <c r="R1999" s="55">
        <f>SUM(Table1[[#This Row],[Oct]:[September]])</f>
        <v>16.666387046399993</v>
      </c>
      <c r="S1999" s="55">
        <f>Table1[[#This Row],[On-Hand Stock ($)]]*Table1[[#This Row],[APU Trend]]</f>
        <v>-12.960670180080641</v>
      </c>
      <c r="T1999" s="87">
        <v>-0.6</v>
      </c>
      <c r="U1999" s="87" t="b">
        <f>IF(AND(Table1[[#This Row],[INVENTROY SIZING]]&lt;0,Table1[[#This Row],[Lead Time (days)]]&lt;30),TRUE,FALSE)</f>
        <v>1</v>
      </c>
      <c r="V1999" s="28">
        <v>0.7</v>
      </c>
      <c r="W1999" s="28">
        <f>1.65+SQRT((30)*Table1[[#This Row],[Demand variability (COV)]])+(V1999*Table1[[#This Row],[APU
(units)]])^2</f>
        <v>55.548979485566356</v>
      </c>
      <c r="X1999" s="28">
        <f>(Table1[[#This Row],[INVENTORY IN UNITS ON HAND]]-W1999)*Table1[[#This Row],[Std. Price ($)]]</f>
        <v>-643.01109295357071</v>
      </c>
      <c r="Y1999" s="28">
        <v>0.8</v>
      </c>
      <c r="Z1999" s="28">
        <v>5</v>
      </c>
    </row>
    <row r="2000" spans="1:26" x14ac:dyDescent="0.15">
      <c r="A2000" s="31">
        <v>10529.673404726358</v>
      </c>
      <c r="B2000" s="32">
        <v>8.0478970000000007</v>
      </c>
      <c r="C2000" s="32">
        <v>15.190178465894039</v>
      </c>
      <c r="D2000" s="32">
        <f>C2000/Table1[[#This Row],[Std. Price ($)]]</f>
        <v>1.8874717787633264</v>
      </c>
      <c r="E2000" s="28">
        <v>10</v>
      </c>
      <c r="F2000" s="28">
        <f>Table1[[#This Row],[APU
(units)]]*(1+Table1[[#This Row],[APU Trend]])^0</f>
        <v>10</v>
      </c>
      <c r="G2000" s="28">
        <f>Table1[[#This Row],[APU
(units)]]*(1+Table1[[#This Row],[APU Trend]])^1</f>
        <v>22</v>
      </c>
      <c r="H2000" s="28">
        <f>Table1[[#This Row],[APU
(units)]]*(1+Table1[[#This Row],[APU Trend]])^2</f>
        <v>48.400000000000006</v>
      </c>
      <c r="I2000" s="55">
        <f>Table1[[#This Row],[APU
(units)]]*(1+Table1[[#This Row],[APU Trend]])^3</f>
        <v>106.48000000000003</v>
      </c>
      <c r="J2000" s="55">
        <f>Table1[[#This Row],[APU
(units)]]*(1+Table1[[#This Row],[APU Trend]])^4</f>
        <v>234.25600000000006</v>
      </c>
      <c r="K2000" s="55">
        <f>Table1[[#This Row],[APU
(units)]]*(1+Table1[[#This Row],[APU Trend]])^5</f>
        <v>515.36320000000023</v>
      </c>
      <c r="L2000" s="55">
        <f>Table1[[#This Row],[APU
(units)]]*(1+Table1[[#This Row],[APU Trend]])^6</f>
        <v>1133.7990400000006</v>
      </c>
      <c r="M2000" s="55">
        <f>Table1[[#This Row],[APU
(units)]]*(1+Table1[[#This Row],[APU Trend]])^7</f>
        <v>2494.3578880000014</v>
      </c>
      <c r="N2000" s="55">
        <f>Table1[[#This Row],[APU
(units)]]*(1+Table1[[#This Row],[APU Trend]])^8</f>
        <v>5487.5873536000026</v>
      </c>
      <c r="O2000" s="55">
        <f>Table1[[#This Row],[APU
(units)]]*(1+Table1[[#This Row],[APU Trend]])^9</f>
        <v>12072.692177920007</v>
      </c>
      <c r="P2000" s="55">
        <f>Table1[[#This Row],[APU
(units)]]*(1+Table1[[#This Row],[APU Trend]])^10</f>
        <v>26559.922791424018</v>
      </c>
      <c r="Q2000" s="55">
        <f>Table1[[#This Row],[APU
(units)]]*(1+Table1[[#This Row],[APU Trend]])^11</f>
        <v>58431.83014113285</v>
      </c>
      <c r="R2000" s="55">
        <f>SUM(Table1[[#This Row],[Oct]:[September]])</f>
        <v>107116.68859207688</v>
      </c>
      <c r="S2000" s="55">
        <f>Table1[[#This Row],[On-Hand Stock ($)]]*Table1[[#This Row],[APU Trend]]</f>
        <v>18.228214159072845</v>
      </c>
      <c r="T2000" s="87">
        <v>1.2</v>
      </c>
      <c r="U2000" s="87" t="b">
        <f>IF(AND(Table1[[#This Row],[INVENTROY SIZING]]&lt;0,Table1[[#This Row],[Lead Time (days)]]&lt;30),TRUE,FALSE)</f>
        <v>0</v>
      </c>
      <c r="V2000" s="28">
        <v>0.7</v>
      </c>
      <c r="W2000" s="28">
        <f>1.65+SQRT((30)*Table1[[#This Row],[Demand variability (COV)]])+(V2000*Table1[[#This Row],[APU
(units)]])^2</f>
        <v>55.548979485566356</v>
      </c>
      <c r="X2000" s="28">
        <f>(Table1[[#This Row],[INVENTORY IN UNITS ON HAND]]-W2000)*Table1[[#This Row],[Std. Price ($)]]</f>
        <v>-431.86228688905703</v>
      </c>
      <c r="Y2000" s="28">
        <v>0.8</v>
      </c>
      <c r="Z2000" s="28">
        <v>5</v>
      </c>
    </row>
    <row r="2001" spans="1:26" x14ac:dyDescent="0.15">
      <c r="A2001" s="31">
        <v>14561.625878350382</v>
      </c>
      <c r="B2001" s="32">
        <v>29.683544000000005</v>
      </c>
      <c r="C2001" s="32">
        <v>50.605324936881217</v>
      </c>
      <c r="D2001" s="32">
        <f>C2001/Table1[[#This Row],[Std. Price ($)]]</f>
        <v>1.704827595279095</v>
      </c>
      <c r="E2001" s="28">
        <v>10</v>
      </c>
      <c r="F2001" s="28">
        <f>Table1[[#This Row],[APU
(units)]]*(1+Table1[[#This Row],[APU Trend]])^0</f>
        <v>10</v>
      </c>
      <c r="G2001" s="28">
        <f>Table1[[#This Row],[APU
(units)]]*(1+Table1[[#This Row],[APU Trend]])^1</f>
        <v>25</v>
      </c>
      <c r="H2001" s="28">
        <f>Table1[[#This Row],[APU
(units)]]*(1+Table1[[#This Row],[APU Trend]])^2</f>
        <v>62.5</v>
      </c>
      <c r="I2001" s="55">
        <f>Table1[[#This Row],[APU
(units)]]*(1+Table1[[#This Row],[APU Trend]])^3</f>
        <v>156.25</v>
      </c>
      <c r="J2001" s="55">
        <f>Table1[[#This Row],[APU
(units)]]*(1+Table1[[#This Row],[APU Trend]])^4</f>
        <v>390.625</v>
      </c>
      <c r="K2001" s="55">
        <f>Table1[[#This Row],[APU
(units)]]*(1+Table1[[#This Row],[APU Trend]])^5</f>
        <v>976.5625</v>
      </c>
      <c r="L2001" s="55">
        <f>Table1[[#This Row],[APU
(units)]]*(1+Table1[[#This Row],[APU Trend]])^6</f>
        <v>2441.40625</v>
      </c>
      <c r="M2001" s="55">
        <f>Table1[[#This Row],[APU
(units)]]*(1+Table1[[#This Row],[APU Trend]])^7</f>
        <v>6103.515625</v>
      </c>
      <c r="N2001" s="55">
        <f>Table1[[#This Row],[APU
(units)]]*(1+Table1[[#This Row],[APU Trend]])^8</f>
        <v>15258.7890625</v>
      </c>
      <c r="O2001" s="55">
        <f>Table1[[#This Row],[APU
(units)]]*(1+Table1[[#This Row],[APU Trend]])^9</f>
        <v>38146.97265625</v>
      </c>
      <c r="P2001" s="55">
        <f>Table1[[#This Row],[APU
(units)]]*(1+Table1[[#This Row],[APU Trend]])^10</f>
        <v>95367.431640625</v>
      </c>
      <c r="Q2001" s="55">
        <f>Table1[[#This Row],[APU
(units)]]*(1+Table1[[#This Row],[APU Trend]])^11</f>
        <v>238418.5791015625</v>
      </c>
      <c r="R2001" s="55">
        <f>SUM(Table1[[#This Row],[Oct]:[September]])</f>
        <v>397357.6318359375</v>
      </c>
      <c r="S2001" s="55">
        <f>Table1[[#This Row],[On-Hand Stock ($)]]*Table1[[#This Row],[APU Trend]]</f>
        <v>75.907987405321819</v>
      </c>
      <c r="T2001" s="87">
        <v>1.5</v>
      </c>
      <c r="U2001" s="87" t="b">
        <f>IF(AND(Table1[[#This Row],[INVENTROY SIZING]]&lt;0,Table1[[#This Row],[Lead Time (days)]]&lt;30),TRUE,FALSE)</f>
        <v>0</v>
      </c>
      <c r="V2001" s="28">
        <v>0.7</v>
      </c>
      <c r="W2001" s="28">
        <f>1.65+SQRT((30)*Table1[[#This Row],[Demand variability (COV)]])+(V2001*Table1[[#This Row],[APU
(units)]])^2</f>
        <v>55.548979485566356</v>
      </c>
      <c r="X2001" s="28">
        <f>(Table1[[#This Row],[INVENTORY IN UNITS ON HAND]]-W2001)*Table1[[#This Row],[Std. Price ($)]]</f>
        <v>-1598.2852517780254</v>
      </c>
      <c r="Y2001" s="28">
        <v>0.8</v>
      </c>
      <c r="Z2001" s="28">
        <v>5</v>
      </c>
    </row>
    <row r="2002" spans="1:26" x14ac:dyDescent="0.15">
      <c r="A2002" s="31">
        <v>66951.123657048011</v>
      </c>
      <c r="B2002" s="32">
        <v>7.4141760000000012</v>
      </c>
      <c r="C2002" s="32">
        <v>311.36264964036343</v>
      </c>
      <c r="D2002" s="32">
        <f>C2002/Table1[[#This Row],[Std. Price ($)]]</f>
        <v>41.995583816780638</v>
      </c>
      <c r="E2002" s="28">
        <v>220</v>
      </c>
      <c r="F2002" s="28">
        <f>Table1[[#This Row],[APU
(units)]]*(1+Table1[[#This Row],[APU Trend]])^0</f>
        <v>220</v>
      </c>
      <c r="G2002" s="28">
        <f>Table1[[#This Row],[APU
(units)]]*(1+Table1[[#This Row],[APU Trend]])^1</f>
        <v>176</v>
      </c>
      <c r="H2002" s="28">
        <f>Table1[[#This Row],[APU
(units)]]*(1+Table1[[#This Row],[APU Trend]])^2</f>
        <v>140.80000000000004</v>
      </c>
      <c r="I2002" s="55">
        <f>Table1[[#This Row],[APU
(units)]]*(1+Table1[[#This Row],[APU Trend]])^3</f>
        <v>112.64000000000003</v>
      </c>
      <c r="J2002" s="55">
        <f>Table1[[#This Row],[APU
(units)]]*(1+Table1[[#This Row],[APU Trend]])^4</f>
        <v>90.112000000000037</v>
      </c>
      <c r="K2002" s="55">
        <f>Table1[[#This Row],[APU
(units)]]*(1+Table1[[#This Row],[APU Trend]])^5</f>
        <v>72.089600000000047</v>
      </c>
      <c r="L2002" s="55">
        <f>Table1[[#This Row],[APU
(units)]]*(1+Table1[[#This Row],[APU Trend]])^6</f>
        <v>57.671680000000038</v>
      </c>
      <c r="M2002" s="55">
        <f>Table1[[#This Row],[APU
(units)]]*(1+Table1[[#This Row],[APU Trend]])^7</f>
        <v>46.137344000000034</v>
      </c>
      <c r="N2002" s="55">
        <f>Table1[[#This Row],[APU
(units)]]*(1+Table1[[#This Row],[APU Trend]])^8</f>
        <v>36.90987520000003</v>
      </c>
      <c r="O2002" s="55">
        <f>Table1[[#This Row],[APU
(units)]]*(1+Table1[[#This Row],[APU Trend]])^9</f>
        <v>29.527900160000026</v>
      </c>
      <c r="P2002" s="55">
        <f>Table1[[#This Row],[APU
(units)]]*(1+Table1[[#This Row],[APU Trend]])^10</f>
        <v>23.622320128000027</v>
      </c>
      <c r="Q2002" s="55">
        <f>Table1[[#This Row],[APU
(units)]]*(1+Table1[[#This Row],[APU Trend]])^11</f>
        <v>18.89785610240002</v>
      </c>
      <c r="R2002" s="55">
        <f>SUM(Table1[[#This Row],[Oct]:[September]])</f>
        <v>1024.4085755904002</v>
      </c>
      <c r="S2002" s="55">
        <f>Table1[[#This Row],[On-Hand Stock ($)]]*Table1[[#This Row],[APU Trend]]</f>
        <v>-62.272529928072686</v>
      </c>
      <c r="T2002" s="87">
        <v>-0.2</v>
      </c>
      <c r="U2002" s="87" t="b">
        <f>IF(AND(Table1[[#This Row],[INVENTROY SIZING]]&lt;0,Table1[[#This Row],[Lead Time (days)]]&lt;30),TRUE,FALSE)</f>
        <v>1</v>
      </c>
      <c r="V2002" s="28">
        <v>0.7</v>
      </c>
      <c r="W2002" s="28">
        <f>1.65+SQRT((30)*Table1[[#This Row],[Demand variability (COV)]])+(V2002*Table1[[#This Row],[APU
(units)]])^2</f>
        <v>23722.548979485568</v>
      </c>
      <c r="X2002" s="28">
        <f>(Table1[[#This Row],[INVENTORY IN UNITS ON HAND]]-W2002)*Table1[[#This Row],[Std. Price ($)]]</f>
        <v>-175571.79065288606</v>
      </c>
      <c r="Y2002" s="28">
        <v>0.8</v>
      </c>
      <c r="Z2002" s="28">
        <v>5</v>
      </c>
    </row>
    <row r="2003" spans="1:26" x14ac:dyDescent="0.15">
      <c r="A2003" s="31">
        <v>26378.629851496527</v>
      </c>
      <c r="B2003" s="32">
        <v>10.042208</v>
      </c>
      <c r="C2003" s="32">
        <v>47.982073466758052</v>
      </c>
      <c r="D2003" s="32">
        <f>C2003/Table1[[#This Row],[Std. Price ($)]]</f>
        <v>4.778040194622343</v>
      </c>
      <c r="E2003" s="28">
        <v>26</v>
      </c>
      <c r="F2003" s="28">
        <f>Table1[[#This Row],[APU
(units)]]*(1+Table1[[#This Row],[APU Trend]])^0</f>
        <v>26</v>
      </c>
      <c r="G2003" s="28">
        <f>Table1[[#This Row],[APU
(units)]]*(1+Table1[[#This Row],[APU Trend]])^1</f>
        <v>46.800000000000004</v>
      </c>
      <c r="H2003" s="28">
        <f>Table1[[#This Row],[APU
(units)]]*(1+Table1[[#This Row],[APU Trend]])^2</f>
        <v>84.240000000000009</v>
      </c>
      <c r="I2003" s="55">
        <f>Table1[[#This Row],[APU
(units)]]*(1+Table1[[#This Row],[APU Trend]])^3</f>
        <v>151.63200000000001</v>
      </c>
      <c r="J2003" s="55">
        <f>Table1[[#This Row],[APU
(units)]]*(1+Table1[[#This Row],[APU Trend]])^4</f>
        <v>272.93760000000003</v>
      </c>
      <c r="K2003" s="55">
        <f>Table1[[#This Row],[APU
(units)]]*(1+Table1[[#This Row],[APU Trend]])^5</f>
        <v>491.28768000000014</v>
      </c>
      <c r="L2003" s="55">
        <f>Table1[[#This Row],[APU
(units)]]*(1+Table1[[#This Row],[APU Trend]])^6</f>
        <v>884.31782400000031</v>
      </c>
      <c r="M2003" s="55">
        <f>Table1[[#This Row],[APU
(units)]]*(1+Table1[[#This Row],[APU Trend]])^7</f>
        <v>1591.7720832000005</v>
      </c>
      <c r="N2003" s="55">
        <f>Table1[[#This Row],[APU
(units)]]*(1+Table1[[#This Row],[APU Trend]])^8</f>
        <v>2865.1897497600012</v>
      </c>
      <c r="O2003" s="55">
        <f>Table1[[#This Row],[APU
(units)]]*(1+Table1[[#This Row],[APU Trend]])^9</f>
        <v>5157.3415495680019</v>
      </c>
      <c r="P2003" s="55">
        <f>Table1[[#This Row],[APU
(units)]]*(1+Table1[[#This Row],[APU Trend]])^10</f>
        <v>9283.2147892224039</v>
      </c>
      <c r="Q2003" s="55">
        <f>Table1[[#This Row],[APU
(units)]]*(1+Table1[[#This Row],[APU Trend]])^11</f>
        <v>16709.786620600331</v>
      </c>
      <c r="R2003" s="55">
        <f>SUM(Table1[[#This Row],[Oct]:[September]])</f>
        <v>37564.519896350743</v>
      </c>
      <c r="S2003" s="55">
        <f>Table1[[#This Row],[On-Hand Stock ($)]]*Table1[[#This Row],[APU Trend]]</f>
        <v>38.385658773406441</v>
      </c>
      <c r="T2003" s="87">
        <v>0.8</v>
      </c>
      <c r="U2003" s="87" t="b">
        <f>IF(AND(Table1[[#This Row],[INVENTROY SIZING]]&lt;0,Table1[[#This Row],[Lead Time (days)]]&lt;30),TRUE,FALSE)</f>
        <v>0</v>
      </c>
      <c r="V2003" s="28">
        <v>0.7</v>
      </c>
      <c r="W2003" s="28">
        <f>1.65+SQRT((30)*Table1[[#This Row],[Demand variability (COV)]])+(V2003*Table1[[#This Row],[APU
(units)]])^2</f>
        <v>337.7889794855663</v>
      </c>
      <c r="X2003" s="28">
        <f>(Table1[[#This Row],[INVENTORY IN UNITS ON HAND]]-W2003)*Table1[[#This Row],[Std. Price ($)]]</f>
        <v>-3344.1651186350318</v>
      </c>
      <c r="Y2003" s="28">
        <v>0.8</v>
      </c>
      <c r="Z2003" s="28">
        <v>5</v>
      </c>
    </row>
    <row r="2004" spans="1:26" x14ac:dyDescent="0.15">
      <c r="A2004" s="31">
        <v>98206.367455730127</v>
      </c>
      <c r="B2004" s="32">
        <v>21.534337000000001</v>
      </c>
      <c r="C2004" s="32">
        <v>67.078763895023684</v>
      </c>
      <c r="D2004" s="32">
        <f>C2004/Table1[[#This Row],[Std. Price ($)]]</f>
        <v>3.1149676860273749</v>
      </c>
      <c r="E2004" s="28">
        <v>18</v>
      </c>
      <c r="F2004" s="28">
        <f>Table1[[#This Row],[APU
(units)]]*(1+Table1[[#This Row],[APU Trend]])^0</f>
        <v>18</v>
      </c>
      <c r="G2004" s="28">
        <f>Table1[[#This Row],[APU
(units)]]*(1+Table1[[#This Row],[APU Trend]])^1</f>
        <v>10.799999999999999</v>
      </c>
      <c r="H2004" s="28">
        <f>Table1[[#This Row],[APU
(units)]]*(1+Table1[[#This Row],[APU Trend]])^2</f>
        <v>6.4799999999999995</v>
      </c>
      <c r="I2004" s="55">
        <f>Table1[[#This Row],[APU
(units)]]*(1+Table1[[#This Row],[APU Trend]])^3</f>
        <v>3.8879999999999999</v>
      </c>
      <c r="J2004" s="55">
        <f>Table1[[#This Row],[APU
(units)]]*(1+Table1[[#This Row],[APU Trend]])^4</f>
        <v>2.3327999999999998</v>
      </c>
      <c r="K2004" s="55">
        <f>Table1[[#This Row],[APU
(units)]]*(1+Table1[[#This Row],[APU Trend]])^5</f>
        <v>1.39968</v>
      </c>
      <c r="L2004" s="55">
        <f>Table1[[#This Row],[APU
(units)]]*(1+Table1[[#This Row],[APU Trend]])^6</f>
        <v>0.83980799999999989</v>
      </c>
      <c r="M2004" s="55">
        <f>Table1[[#This Row],[APU
(units)]]*(1+Table1[[#This Row],[APU Trend]])^7</f>
        <v>0.50388479999999991</v>
      </c>
      <c r="N2004" s="55">
        <f>Table1[[#This Row],[APU
(units)]]*(1+Table1[[#This Row],[APU Trend]])^8</f>
        <v>0.30233087999999997</v>
      </c>
      <c r="O2004" s="55">
        <f>Table1[[#This Row],[APU
(units)]]*(1+Table1[[#This Row],[APU Trend]])^9</f>
        <v>0.18139852799999998</v>
      </c>
      <c r="P2004" s="55">
        <f>Table1[[#This Row],[APU
(units)]]*(1+Table1[[#This Row],[APU Trend]])^10</f>
        <v>0.10883911679999998</v>
      </c>
      <c r="Q2004" s="55">
        <f>Table1[[#This Row],[APU
(units)]]*(1+Table1[[#This Row],[APU Trend]])^11</f>
        <v>6.5303470079999995E-2</v>
      </c>
      <c r="R2004" s="55">
        <f>SUM(Table1[[#This Row],[Oct]:[September]])</f>
        <v>44.902044794879991</v>
      </c>
      <c r="S2004" s="55">
        <f>Table1[[#This Row],[On-Hand Stock ($)]]*Table1[[#This Row],[APU Trend]]</f>
        <v>-26.831505558009475</v>
      </c>
      <c r="T2004" s="87">
        <v>-0.4</v>
      </c>
      <c r="U2004" s="87" t="b">
        <f>IF(AND(Table1[[#This Row],[INVENTROY SIZING]]&lt;0,Table1[[#This Row],[Lead Time (days)]]&lt;30),TRUE,FALSE)</f>
        <v>1</v>
      </c>
      <c r="V2004" s="28">
        <v>0.7</v>
      </c>
      <c r="W2004" s="28">
        <f>1.65+SQRT((30)*Table1[[#This Row],[Demand variability (COV)]])+(V2004*Table1[[#This Row],[APU
(units)]])^2</f>
        <v>165.30897948556634</v>
      </c>
      <c r="X2004" s="28">
        <f>(Table1[[#This Row],[INVENTORY IN UNITS ON HAND]]-W2004)*Table1[[#This Row],[Std. Price ($)]]</f>
        <v>-3492.7405094732489</v>
      </c>
      <c r="Y2004" s="28">
        <v>0.8</v>
      </c>
      <c r="Z2004" s="28">
        <v>5</v>
      </c>
    </row>
    <row r="2005" spans="1:26" x14ac:dyDescent="0.15">
      <c r="A2005" s="31">
        <v>86793.404177343196</v>
      </c>
      <c r="B2005" s="32">
        <v>12.078847000000001</v>
      </c>
      <c r="C2005" s="32">
        <v>56.649827108845329</v>
      </c>
      <c r="D2005" s="32">
        <f>C2005/Table1[[#This Row],[Std. Price ($)]]</f>
        <v>4.6900028710393737</v>
      </c>
      <c r="E2005" s="28">
        <v>26</v>
      </c>
      <c r="F2005" s="28">
        <f>Table1[[#This Row],[APU
(units)]]*(1+Table1[[#This Row],[APU Trend]])^0</f>
        <v>26</v>
      </c>
      <c r="G2005" s="28">
        <f>Table1[[#This Row],[APU
(units)]]*(1+Table1[[#This Row],[APU Trend]])^1</f>
        <v>65</v>
      </c>
      <c r="H2005" s="28">
        <f>Table1[[#This Row],[APU
(units)]]*(1+Table1[[#This Row],[APU Trend]])^2</f>
        <v>162.5</v>
      </c>
      <c r="I2005" s="55">
        <f>Table1[[#This Row],[APU
(units)]]*(1+Table1[[#This Row],[APU Trend]])^3</f>
        <v>406.25</v>
      </c>
      <c r="J2005" s="55">
        <f>Table1[[#This Row],[APU
(units)]]*(1+Table1[[#This Row],[APU Trend]])^4</f>
        <v>1015.625</v>
      </c>
      <c r="K2005" s="55">
        <f>Table1[[#This Row],[APU
(units)]]*(1+Table1[[#This Row],[APU Trend]])^5</f>
        <v>2539.0625</v>
      </c>
      <c r="L2005" s="55">
        <f>Table1[[#This Row],[APU
(units)]]*(1+Table1[[#This Row],[APU Trend]])^6</f>
        <v>6347.65625</v>
      </c>
      <c r="M2005" s="55">
        <f>Table1[[#This Row],[APU
(units)]]*(1+Table1[[#This Row],[APU Trend]])^7</f>
        <v>15869.140625</v>
      </c>
      <c r="N2005" s="55">
        <f>Table1[[#This Row],[APU
(units)]]*(1+Table1[[#This Row],[APU Trend]])^8</f>
        <v>39672.8515625</v>
      </c>
      <c r="O2005" s="55">
        <f>Table1[[#This Row],[APU
(units)]]*(1+Table1[[#This Row],[APU Trend]])^9</f>
        <v>99182.12890625</v>
      </c>
      <c r="P2005" s="55">
        <f>Table1[[#This Row],[APU
(units)]]*(1+Table1[[#This Row],[APU Trend]])^10</f>
        <v>247955.322265625</v>
      </c>
      <c r="Q2005" s="55">
        <f>Table1[[#This Row],[APU
(units)]]*(1+Table1[[#This Row],[APU Trend]])^11</f>
        <v>619888.3056640625</v>
      </c>
      <c r="R2005" s="55">
        <f>SUM(Table1[[#This Row],[Oct]:[September]])</f>
        <v>1033129.8427734375</v>
      </c>
      <c r="S2005" s="55">
        <f>Table1[[#This Row],[On-Hand Stock ($)]]*Table1[[#This Row],[APU Trend]]</f>
        <v>84.974740663267994</v>
      </c>
      <c r="T2005" s="87">
        <v>1.5</v>
      </c>
      <c r="U2005" s="87" t="b">
        <f>IF(AND(Table1[[#This Row],[INVENTROY SIZING]]&lt;0,Table1[[#This Row],[Lead Time (days)]]&lt;30),TRUE,FALSE)</f>
        <v>0</v>
      </c>
      <c r="V2005" s="28">
        <v>0.7</v>
      </c>
      <c r="W2005" s="28">
        <f>1.65+SQRT((30)*Table1[[#This Row],[Demand variability (COV)]])+(V2005*Table1[[#This Row],[APU
(units)]])^2</f>
        <v>337.7889794855663</v>
      </c>
      <c r="X2005" s="28">
        <f>(Table1[[#This Row],[INVENTORY IN UNITS ON HAND]]-W2005)*Table1[[#This Row],[Std. Price ($)]]</f>
        <v>-4023.451574383449</v>
      </c>
      <c r="Y2005" s="28">
        <v>0.8</v>
      </c>
      <c r="Z2005" s="28">
        <v>5</v>
      </c>
    </row>
    <row r="2006" spans="1:26" x14ac:dyDescent="0.15">
      <c r="A2006" s="31">
        <v>32713.08559150805</v>
      </c>
      <c r="B2006" s="32">
        <v>15.523431</v>
      </c>
      <c r="C2006" s="32">
        <v>27.426795728083825</v>
      </c>
      <c r="D2006" s="32">
        <f>C2006/Table1[[#This Row],[Std. Price ($)]]</f>
        <v>1.7667998606805302</v>
      </c>
      <c r="E2006" s="28">
        <v>10</v>
      </c>
      <c r="F2006" s="28">
        <f>Table1[[#This Row],[APU
(units)]]*(1+Table1[[#This Row],[APU Trend]])^0</f>
        <v>10</v>
      </c>
      <c r="G2006" s="28">
        <f>Table1[[#This Row],[APU
(units)]]*(1+Table1[[#This Row],[APU Trend]])^1</f>
        <v>25</v>
      </c>
      <c r="H2006" s="28">
        <f>Table1[[#This Row],[APU
(units)]]*(1+Table1[[#This Row],[APU Trend]])^2</f>
        <v>62.5</v>
      </c>
      <c r="I2006" s="55">
        <f>Table1[[#This Row],[APU
(units)]]*(1+Table1[[#This Row],[APU Trend]])^3</f>
        <v>156.25</v>
      </c>
      <c r="J2006" s="55">
        <f>Table1[[#This Row],[APU
(units)]]*(1+Table1[[#This Row],[APU Trend]])^4</f>
        <v>390.625</v>
      </c>
      <c r="K2006" s="55">
        <f>Table1[[#This Row],[APU
(units)]]*(1+Table1[[#This Row],[APU Trend]])^5</f>
        <v>976.5625</v>
      </c>
      <c r="L2006" s="55">
        <f>Table1[[#This Row],[APU
(units)]]*(1+Table1[[#This Row],[APU Trend]])^6</f>
        <v>2441.40625</v>
      </c>
      <c r="M2006" s="55">
        <f>Table1[[#This Row],[APU
(units)]]*(1+Table1[[#This Row],[APU Trend]])^7</f>
        <v>6103.515625</v>
      </c>
      <c r="N2006" s="55">
        <f>Table1[[#This Row],[APU
(units)]]*(1+Table1[[#This Row],[APU Trend]])^8</f>
        <v>15258.7890625</v>
      </c>
      <c r="O2006" s="55">
        <f>Table1[[#This Row],[APU
(units)]]*(1+Table1[[#This Row],[APU Trend]])^9</f>
        <v>38146.97265625</v>
      </c>
      <c r="P2006" s="55">
        <f>Table1[[#This Row],[APU
(units)]]*(1+Table1[[#This Row],[APU Trend]])^10</f>
        <v>95367.431640625</v>
      </c>
      <c r="Q2006" s="55">
        <f>Table1[[#This Row],[APU
(units)]]*(1+Table1[[#This Row],[APU Trend]])^11</f>
        <v>238418.5791015625</v>
      </c>
      <c r="R2006" s="55">
        <f>SUM(Table1[[#This Row],[Oct]:[September]])</f>
        <v>397357.6318359375</v>
      </c>
      <c r="S2006" s="55">
        <f>Table1[[#This Row],[On-Hand Stock ($)]]*Table1[[#This Row],[APU Trend]]</f>
        <v>41.14019359212574</v>
      </c>
      <c r="T2006" s="87">
        <v>1.5</v>
      </c>
      <c r="U2006" s="87" t="b">
        <f>IF(AND(Table1[[#This Row],[INVENTROY SIZING]]&lt;0,Table1[[#This Row],[Lead Time (days)]]&lt;30),TRUE,FALSE)</f>
        <v>0</v>
      </c>
      <c r="V2006" s="28">
        <v>0.7</v>
      </c>
      <c r="W2006" s="28">
        <f>1.65+SQRT((30)*Table1[[#This Row],[Demand variability (COV)]])+(V2006*Table1[[#This Row],[APU
(units)]])^2</f>
        <v>55.548979485566356</v>
      </c>
      <c r="X2006" s="28">
        <f>(Table1[[#This Row],[INVENTORY IN UNITS ON HAND]]-W2006)*Table1[[#This Row],[Std. Price ($)]]</f>
        <v>-834.88395443652109</v>
      </c>
      <c r="Y2006" s="28">
        <v>0.8</v>
      </c>
      <c r="Z2006" s="28">
        <v>5</v>
      </c>
    </row>
    <row r="2007" spans="1:26" x14ac:dyDescent="0.15">
      <c r="A2007" s="31">
        <v>92433.657160790288</v>
      </c>
      <c r="B2007" s="32">
        <v>5.6459260000000002</v>
      </c>
      <c r="C2007" s="32">
        <v>20.265154625042577</v>
      </c>
      <c r="D2007" s="32">
        <f>C2007/Table1[[#This Row],[Std. Price ($)]]</f>
        <v>3.5893411683119076</v>
      </c>
      <c r="E2007" s="28">
        <v>18</v>
      </c>
      <c r="F2007" s="28">
        <f>Table1[[#This Row],[APU
(units)]]*(1+Table1[[#This Row],[APU Trend]])^0</f>
        <v>18</v>
      </c>
      <c r="G2007" s="28">
        <f>Table1[[#This Row],[APU
(units)]]*(1+Table1[[#This Row],[APU Trend]])^1</f>
        <v>45</v>
      </c>
      <c r="H2007" s="28">
        <f>Table1[[#This Row],[APU
(units)]]*(1+Table1[[#This Row],[APU Trend]])^2</f>
        <v>112.5</v>
      </c>
      <c r="I2007" s="55">
        <f>Table1[[#This Row],[APU
(units)]]*(1+Table1[[#This Row],[APU Trend]])^3</f>
        <v>281.25</v>
      </c>
      <c r="J2007" s="55">
        <f>Table1[[#This Row],[APU
(units)]]*(1+Table1[[#This Row],[APU Trend]])^4</f>
        <v>703.125</v>
      </c>
      <c r="K2007" s="55">
        <f>Table1[[#This Row],[APU
(units)]]*(1+Table1[[#This Row],[APU Trend]])^5</f>
        <v>1757.8125</v>
      </c>
      <c r="L2007" s="55">
        <f>Table1[[#This Row],[APU
(units)]]*(1+Table1[[#This Row],[APU Trend]])^6</f>
        <v>4394.53125</v>
      </c>
      <c r="M2007" s="55">
        <f>Table1[[#This Row],[APU
(units)]]*(1+Table1[[#This Row],[APU Trend]])^7</f>
        <v>10986.328125</v>
      </c>
      <c r="N2007" s="55">
        <f>Table1[[#This Row],[APU
(units)]]*(1+Table1[[#This Row],[APU Trend]])^8</f>
        <v>27465.8203125</v>
      </c>
      <c r="O2007" s="55">
        <f>Table1[[#This Row],[APU
(units)]]*(1+Table1[[#This Row],[APU Trend]])^9</f>
        <v>68664.55078125</v>
      </c>
      <c r="P2007" s="55">
        <f>Table1[[#This Row],[APU
(units)]]*(1+Table1[[#This Row],[APU Trend]])^10</f>
        <v>171661.376953125</v>
      </c>
      <c r="Q2007" s="55">
        <f>Table1[[#This Row],[APU
(units)]]*(1+Table1[[#This Row],[APU Trend]])^11</f>
        <v>429153.4423828125</v>
      </c>
      <c r="R2007" s="55">
        <f>SUM(Table1[[#This Row],[Oct]:[September]])</f>
        <v>715243.7373046875</v>
      </c>
      <c r="S2007" s="55">
        <f>Table1[[#This Row],[On-Hand Stock ($)]]*Table1[[#This Row],[APU Trend]]</f>
        <v>30.397731937563865</v>
      </c>
      <c r="T2007" s="87">
        <v>1.5</v>
      </c>
      <c r="U2007" s="87" t="b">
        <f>IF(AND(Table1[[#This Row],[INVENTROY SIZING]]&lt;0,Table1[[#This Row],[Lead Time (days)]]&lt;30),TRUE,FALSE)</f>
        <v>0</v>
      </c>
      <c r="V2007" s="28">
        <v>0.7</v>
      </c>
      <c r="W2007" s="28">
        <f>1.65+SQRT((30)*Table1[[#This Row],[Demand variability (COV)]])+(V2007*Table1[[#This Row],[APU
(units)]])^2</f>
        <v>165.30897948556634</v>
      </c>
      <c r="X2007" s="28">
        <f>(Table1[[#This Row],[INVENTORY IN UNITS ON HAND]]-W2007)*Table1[[#This Row],[Std. Price ($)]]</f>
        <v>-913.05711068598305</v>
      </c>
      <c r="Y2007" s="28">
        <v>0.8</v>
      </c>
      <c r="Z2007" s="28">
        <v>5</v>
      </c>
    </row>
    <row r="2008" spans="1:26" x14ac:dyDescent="0.15">
      <c r="A2008" s="31">
        <v>78261.552203637781</v>
      </c>
      <c r="B2008" s="32">
        <v>11.884950000000002</v>
      </c>
      <c r="C2008" s="32">
        <v>73.001424582675412</v>
      </c>
      <c r="D2008" s="32">
        <f>C2008/Table1[[#This Row],[Std. Price ($)]]</f>
        <v>6.142341750085226</v>
      </c>
      <c r="E2008" s="28">
        <v>34</v>
      </c>
      <c r="F2008" s="28">
        <f>Table1[[#This Row],[APU
(units)]]*(1+Table1[[#This Row],[APU Trend]])^0</f>
        <v>34</v>
      </c>
      <c r="G2008" s="28">
        <f>Table1[[#This Row],[APU
(units)]]*(1+Table1[[#This Row],[APU Trend]])^1</f>
        <v>20.399999999999999</v>
      </c>
      <c r="H2008" s="28">
        <f>Table1[[#This Row],[APU
(units)]]*(1+Table1[[#This Row],[APU Trend]])^2</f>
        <v>12.24</v>
      </c>
      <c r="I2008" s="55">
        <f>Table1[[#This Row],[APU
(units)]]*(1+Table1[[#This Row],[APU Trend]])^3</f>
        <v>7.3440000000000003</v>
      </c>
      <c r="J2008" s="55">
        <f>Table1[[#This Row],[APU
(units)]]*(1+Table1[[#This Row],[APU Trend]])^4</f>
        <v>4.4063999999999997</v>
      </c>
      <c r="K2008" s="55">
        <f>Table1[[#This Row],[APU
(units)]]*(1+Table1[[#This Row],[APU Trend]])^5</f>
        <v>2.64384</v>
      </c>
      <c r="L2008" s="55">
        <f>Table1[[#This Row],[APU
(units)]]*(1+Table1[[#This Row],[APU Trend]])^6</f>
        <v>1.5863039999999999</v>
      </c>
      <c r="M2008" s="55">
        <f>Table1[[#This Row],[APU
(units)]]*(1+Table1[[#This Row],[APU Trend]])^7</f>
        <v>0.95178239999999992</v>
      </c>
      <c r="N2008" s="55">
        <f>Table1[[#This Row],[APU
(units)]]*(1+Table1[[#This Row],[APU Trend]])^8</f>
        <v>0.57106943999999993</v>
      </c>
      <c r="O2008" s="55">
        <f>Table1[[#This Row],[APU
(units)]]*(1+Table1[[#This Row],[APU Trend]])^9</f>
        <v>0.34264166399999996</v>
      </c>
      <c r="P2008" s="55">
        <f>Table1[[#This Row],[APU
(units)]]*(1+Table1[[#This Row],[APU Trend]])^10</f>
        <v>0.20558499839999997</v>
      </c>
      <c r="Q2008" s="55">
        <f>Table1[[#This Row],[APU
(units)]]*(1+Table1[[#This Row],[APU Trend]])^11</f>
        <v>0.12335099903999998</v>
      </c>
      <c r="R2008" s="55">
        <f>SUM(Table1[[#This Row],[Oct]:[September]])</f>
        <v>84.814973501439994</v>
      </c>
      <c r="S2008" s="55">
        <f>Table1[[#This Row],[On-Hand Stock ($)]]*Table1[[#This Row],[APU Trend]]</f>
        <v>-29.200569833070166</v>
      </c>
      <c r="T2008" s="87">
        <v>-0.4</v>
      </c>
      <c r="U2008" s="87" t="b">
        <f>IF(AND(Table1[[#This Row],[INVENTROY SIZING]]&lt;0,Table1[[#This Row],[Lead Time (days)]]&lt;30),TRUE,FALSE)</f>
        <v>1</v>
      </c>
      <c r="V2008" s="28">
        <v>0.7</v>
      </c>
      <c r="W2008" s="28">
        <f>1.65+SQRT((30)*Table1[[#This Row],[Demand variability (COV)]])+(V2008*Table1[[#This Row],[APU
(units)]])^2</f>
        <v>572.98897948556623</v>
      </c>
      <c r="X2008" s="28">
        <f>(Table1[[#This Row],[INVENTORY IN UNITS ON HAND]]-W2008)*Table1[[#This Row],[Std. Price ($)]]</f>
        <v>-6736.9439471543055</v>
      </c>
      <c r="Y2008" s="28">
        <v>0.8</v>
      </c>
      <c r="Z2008" s="28">
        <v>5</v>
      </c>
    </row>
    <row r="2009" spans="1:26" x14ac:dyDescent="0.15">
      <c r="A2009" s="31">
        <v>57719.39020970391</v>
      </c>
      <c r="B2009" s="32">
        <v>47.049343</v>
      </c>
      <c r="C2009" s="32">
        <v>142.25616970390055</v>
      </c>
      <c r="D2009" s="32">
        <f>C2009/Table1[[#This Row],[Std. Price ($)]]</f>
        <v>3.0235527349213047</v>
      </c>
      <c r="E2009" s="28">
        <v>18</v>
      </c>
      <c r="F2009" s="28">
        <f>Table1[[#This Row],[APU
(units)]]*(1+Table1[[#This Row],[APU Trend]])^0</f>
        <v>18</v>
      </c>
      <c r="G2009" s="28">
        <f>Table1[[#This Row],[APU
(units)]]*(1+Table1[[#This Row],[APU Trend]])^1</f>
        <v>39.6</v>
      </c>
      <c r="H2009" s="28">
        <f>Table1[[#This Row],[APU
(units)]]*(1+Table1[[#This Row],[APU Trend]])^2</f>
        <v>87.120000000000019</v>
      </c>
      <c r="I2009" s="55">
        <f>Table1[[#This Row],[APU
(units)]]*(1+Table1[[#This Row],[APU Trend]])^3</f>
        <v>191.66400000000004</v>
      </c>
      <c r="J2009" s="55">
        <f>Table1[[#This Row],[APU
(units)]]*(1+Table1[[#This Row],[APU Trend]])^4</f>
        <v>421.66080000000011</v>
      </c>
      <c r="K2009" s="55">
        <f>Table1[[#This Row],[APU
(units)]]*(1+Table1[[#This Row],[APU Trend]])^5</f>
        <v>927.65376000000037</v>
      </c>
      <c r="L2009" s="55">
        <f>Table1[[#This Row],[APU
(units)]]*(1+Table1[[#This Row],[APU Trend]])^6</f>
        <v>2040.8382720000009</v>
      </c>
      <c r="M2009" s="55">
        <f>Table1[[#This Row],[APU
(units)]]*(1+Table1[[#This Row],[APU Trend]])^7</f>
        <v>4489.8441984000028</v>
      </c>
      <c r="N2009" s="55">
        <f>Table1[[#This Row],[APU
(units)]]*(1+Table1[[#This Row],[APU Trend]])^8</f>
        <v>9877.6572364800049</v>
      </c>
      <c r="O2009" s="55">
        <f>Table1[[#This Row],[APU
(units)]]*(1+Table1[[#This Row],[APU Trend]])^9</f>
        <v>21730.845920256012</v>
      </c>
      <c r="P2009" s="55">
        <f>Table1[[#This Row],[APU
(units)]]*(1+Table1[[#This Row],[APU Trend]])^10</f>
        <v>47807.861024563237</v>
      </c>
      <c r="Q2009" s="55">
        <f>Table1[[#This Row],[APU
(units)]]*(1+Table1[[#This Row],[APU Trend]])^11</f>
        <v>105177.29425403912</v>
      </c>
      <c r="R2009" s="55">
        <f>SUM(Table1[[#This Row],[Oct]:[September]])</f>
        <v>192810.03946573837</v>
      </c>
      <c r="S2009" s="55">
        <f>Table1[[#This Row],[On-Hand Stock ($)]]*Table1[[#This Row],[APU Trend]]</f>
        <v>170.70740364468065</v>
      </c>
      <c r="T2009" s="87">
        <v>1.2</v>
      </c>
      <c r="U2009" s="87" t="b">
        <f>IF(AND(Table1[[#This Row],[INVENTROY SIZING]]&lt;0,Table1[[#This Row],[Lead Time (days)]]&lt;30),TRUE,FALSE)</f>
        <v>0</v>
      </c>
      <c r="V2009" s="28">
        <v>0.7</v>
      </c>
      <c r="W2009" s="28">
        <f>1.65+SQRT((30)*Table1[[#This Row],[Demand variability (COV)]])+(V2009*Table1[[#This Row],[APU
(units)]])^2</f>
        <v>165.30897948556634</v>
      </c>
      <c r="X2009" s="28">
        <f>(Table1[[#This Row],[INVENTORY IN UNITS ON HAND]]-W2009)*Table1[[#This Row],[Std. Price ($)]]</f>
        <v>-7635.4227070924735</v>
      </c>
      <c r="Y2009" s="28">
        <v>0.8</v>
      </c>
      <c r="Z2009" s="28">
        <v>5</v>
      </c>
    </row>
    <row r="2010" spans="1:26" x14ac:dyDescent="0.15">
      <c r="A2010" s="31">
        <v>2199.0989839852705</v>
      </c>
      <c r="B2010" s="32">
        <v>8.0069440000000007</v>
      </c>
      <c r="C2010" s="32">
        <v>111.91125792061008</v>
      </c>
      <c r="D2010" s="32">
        <f>C2010/Table1[[#This Row],[Std. Price ($)]]</f>
        <v>13.976775399029901</v>
      </c>
      <c r="E2010" s="28">
        <v>74</v>
      </c>
      <c r="F2010" s="28">
        <f>Table1[[#This Row],[APU
(units)]]*(1+Table1[[#This Row],[APU Trend]])^0</f>
        <v>74</v>
      </c>
      <c r="G2010" s="28">
        <f>Table1[[#This Row],[APU
(units)]]*(1+Table1[[#This Row],[APU Trend]])^1</f>
        <v>162.80000000000001</v>
      </c>
      <c r="H2010" s="28">
        <f>Table1[[#This Row],[APU
(units)]]*(1+Table1[[#This Row],[APU Trend]])^2</f>
        <v>358.16000000000008</v>
      </c>
      <c r="I2010" s="55">
        <f>Table1[[#This Row],[APU
(units)]]*(1+Table1[[#This Row],[APU Trend]])^3</f>
        <v>787.95200000000023</v>
      </c>
      <c r="J2010" s="55">
        <f>Table1[[#This Row],[APU
(units)]]*(1+Table1[[#This Row],[APU Trend]])^4</f>
        <v>1733.4944000000005</v>
      </c>
      <c r="K2010" s="55">
        <f>Table1[[#This Row],[APU
(units)]]*(1+Table1[[#This Row],[APU Trend]])^5</f>
        <v>3813.6876800000014</v>
      </c>
      <c r="L2010" s="55">
        <f>Table1[[#This Row],[APU
(units)]]*(1+Table1[[#This Row],[APU Trend]])^6</f>
        <v>8390.1128960000042</v>
      </c>
      <c r="M2010" s="55">
        <f>Table1[[#This Row],[APU
(units)]]*(1+Table1[[#This Row],[APU Trend]])^7</f>
        <v>18458.24837120001</v>
      </c>
      <c r="N2010" s="55">
        <f>Table1[[#This Row],[APU
(units)]]*(1+Table1[[#This Row],[APU Trend]])^8</f>
        <v>40608.146416640018</v>
      </c>
      <c r="O2010" s="55">
        <f>Table1[[#This Row],[APU
(units)]]*(1+Table1[[#This Row],[APU Trend]])^9</f>
        <v>89337.922116608053</v>
      </c>
      <c r="P2010" s="55">
        <f>Table1[[#This Row],[APU
(units)]]*(1+Table1[[#This Row],[APU Trend]])^10</f>
        <v>196543.42865653776</v>
      </c>
      <c r="Q2010" s="55">
        <f>Table1[[#This Row],[APU
(units)]]*(1+Table1[[#This Row],[APU Trend]])^11</f>
        <v>432395.54304438311</v>
      </c>
      <c r="R2010" s="55">
        <f>SUM(Table1[[#This Row],[Oct]:[September]])</f>
        <v>792663.49558136892</v>
      </c>
      <c r="S2010" s="55">
        <f>Table1[[#This Row],[On-Hand Stock ($)]]*Table1[[#This Row],[APU Trend]]</f>
        <v>134.2935095047321</v>
      </c>
      <c r="T2010" s="87">
        <v>1.2</v>
      </c>
      <c r="U2010" s="87" t="b">
        <f>IF(AND(Table1[[#This Row],[INVENTROY SIZING]]&lt;0,Table1[[#This Row],[Lead Time (days)]]&lt;30),TRUE,FALSE)</f>
        <v>0</v>
      </c>
      <c r="V2010" s="28">
        <v>0.7</v>
      </c>
      <c r="W2010" s="28">
        <f>1.65+SQRT((30)*Table1[[#This Row],[Demand variability (COV)]])+(V2010*Table1[[#This Row],[APU
(units)]])^2</f>
        <v>2689.788979485566</v>
      </c>
      <c r="X2010" s="28">
        <f>(Table1[[#This Row],[INVENTORY IN UNITS ON HAND]]-W2010)*Table1[[#This Row],[Std. Price ($)]]</f>
        <v>-21425.078472637466</v>
      </c>
      <c r="Y2010" s="28">
        <v>0.8</v>
      </c>
      <c r="Z2010" s="28">
        <v>5</v>
      </c>
    </row>
    <row r="2011" spans="1:26" x14ac:dyDescent="0.15">
      <c r="A2011" s="31">
        <v>31340.146491780939</v>
      </c>
      <c r="B2011" s="32">
        <v>10.454433000000002</v>
      </c>
      <c r="C2011" s="32">
        <v>65.039994315006211</v>
      </c>
      <c r="D2011" s="32">
        <f>C2011/Table1[[#This Row],[Std. Price ($)]]</f>
        <v>6.2212837668964163</v>
      </c>
      <c r="E2011" s="28">
        <v>34</v>
      </c>
      <c r="F2011" s="28">
        <f>Table1[[#This Row],[APU
(units)]]*(1+Table1[[#This Row],[APU Trend]])^0</f>
        <v>34</v>
      </c>
      <c r="G2011" s="28">
        <f>Table1[[#This Row],[APU
(units)]]*(1+Table1[[#This Row],[APU Trend]])^1</f>
        <v>74.800000000000011</v>
      </c>
      <c r="H2011" s="28">
        <f>Table1[[#This Row],[APU
(units)]]*(1+Table1[[#This Row],[APU Trend]])^2</f>
        <v>164.56000000000003</v>
      </c>
      <c r="I2011" s="55">
        <f>Table1[[#This Row],[APU
(units)]]*(1+Table1[[#This Row],[APU Trend]])^3</f>
        <v>362.0320000000001</v>
      </c>
      <c r="J2011" s="55">
        <f>Table1[[#This Row],[APU
(units)]]*(1+Table1[[#This Row],[APU Trend]])^4</f>
        <v>796.47040000000027</v>
      </c>
      <c r="K2011" s="55">
        <f>Table1[[#This Row],[APU
(units)]]*(1+Table1[[#This Row],[APU Trend]])^5</f>
        <v>1752.2348800000007</v>
      </c>
      <c r="L2011" s="55">
        <f>Table1[[#This Row],[APU
(units)]]*(1+Table1[[#This Row],[APU Trend]])^6</f>
        <v>3854.9167360000019</v>
      </c>
      <c r="M2011" s="55">
        <f>Table1[[#This Row],[APU
(units)]]*(1+Table1[[#This Row],[APU Trend]])^7</f>
        <v>8480.8168192000048</v>
      </c>
      <c r="N2011" s="55">
        <f>Table1[[#This Row],[APU
(units)]]*(1+Table1[[#This Row],[APU Trend]])^8</f>
        <v>18657.797002240011</v>
      </c>
      <c r="O2011" s="55">
        <f>Table1[[#This Row],[APU
(units)]]*(1+Table1[[#This Row],[APU Trend]])^9</f>
        <v>41047.153404928024</v>
      </c>
      <c r="P2011" s="55">
        <f>Table1[[#This Row],[APU
(units)]]*(1+Table1[[#This Row],[APU Trend]])^10</f>
        <v>90303.737490841668</v>
      </c>
      <c r="Q2011" s="55">
        <f>Table1[[#This Row],[APU
(units)]]*(1+Table1[[#This Row],[APU Trend]])^11</f>
        <v>198668.22247985168</v>
      </c>
      <c r="R2011" s="55">
        <f>SUM(Table1[[#This Row],[Oct]:[September]])</f>
        <v>364196.74121306138</v>
      </c>
      <c r="S2011" s="55">
        <f>Table1[[#This Row],[On-Hand Stock ($)]]*Table1[[#This Row],[APU Trend]]</f>
        <v>78.047993178007445</v>
      </c>
      <c r="T2011" s="87">
        <v>1.2</v>
      </c>
      <c r="U2011" s="87" t="b">
        <f>IF(AND(Table1[[#This Row],[INVENTROY SIZING]]&lt;0,Table1[[#This Row],[Lead Time (days)]]&lt;30),TRUE,FALSE)</f>
        <v>0</v>
      </c>
      <c r="V2011" s="28">
        <v>0.7</v>
      </c>
      <c r="W2011" s="28">
        <f>1.65+SQRT((30)*Table1[[#This Row],[Demand variability (COV)]])+(V2011*Table1[[#This Row],[APU
(units)]])^2</f>
        <v>572.98897948556623</v>
      </c>
      <c r="X2011" s="28">
        <f>(Table1[[#This Row],[INVENTORY IN UNITS ON HAND]]-W2011)*Table1[[#This Row],[Std. Price ($)]]</f>
        <v>-5925.2349014552219</v>
      </c>
      <c r="Y2011" s="28">
        <v>0.8</v>
      </c>
      <c r="Z2011" s="28">
        <v>5</v>
      </c>
    </row>
    <row r="2012" spans="1:26" x14ac:dyDescent="0.15">
      <c r="A2012" s="31">
        <v>44624.305766905978</v>
      </c>
      <c r="B2012" s="32">
        <v>7.719558000000001</v>
      </c>
      <c r="C2012" s="32">
        <v>272.54066753953902</v>
      </c>
      <c r="D2012" s="32">
        <f>C2012/Table1[[#This Row],[Std. Price ($)]]</f>
        <v>35.305216637991315</v>
      </c>
      <c r="E2012" s="28">
        <v>186</v>
      </c>
      <c r="F2012" s="28">
        <f>Table1[[#This Row],[APU
(units)]]*(1+Table1[[#This Row],[APU Trend]])^0</f>
        <v>186</v>
      </c>
      <c r="G2012" s="28">
        <f>Table1[[#This Row],[APU
(units)]]*(1+Table1[[#This Row],[APU Trend]])^1</f>
        <v>260.39999999999998</v>
      </c>
      <c r="H2012" s="28">
        <f>Table1[[#This Row],[APU
(units)]]*(1+Table1[[#This Row],[APU Trend]])^2</f>
        <v>364.55999999999995</v>
      </c>
      <c r="I2012" s="55">
        <f>Table1[[#This Row],[APU
(units)]]*(1+Table1[[#This Row],[APU Trend]])^3</f>
        <v>510.3839999999999</v>
      </c>
      <c r="J2012" s="55">
        <f>Table1[[#This Row],[APU
(units)]]*(1+Table1[[#This Row],[APU Trend]])^4</f>
        <v>714.53759999999977</v>
      </c>
      <c r="K2012" s="55">
        <f>Table1[[#This Row],[APU
(units)]]*(1+Table1[[#This Row],[APU Trend]])^5</f>
        <v>1000.3526399999996</v>
      </c>
      <c r="L2012" s="55">
        <f>Table1[[#This Row],[APU
(units)]]*(1+Table1[[#This Row],[APU Trend]])^6</f>
        <v>1400.4936959999993</v>
      </c>
      <c r="M2012" s="55">
        <f>Table1[[#This Row],[APU
(units)]]*(1+Table1[[#This Row],[APU Trend]])^7</f>
        <v>1960.6911743999988</v>
      </c>
      <c r="N2012" s="55">
        <f>Table1[[#This Row],[APU
(units)]]*(1+Table1[[#This Row],[APU Trend]])^8</f>
        <v>2744.9676441599981</v>
      </c>
      <c r="O2012" s="55">
        <f>Table1[[#This Row],[APU
(units)]]*(1+Table1[[#This Row],[APU Trend]])^9</f>
        <v>3842.9547018239973</v>
      </c>
      <c r="P2012" s="55">
        <f>Table1[[#This Row],[APU
(units)]]*(1+Table1[[#This Row],[APU Trend]])^10</f>
        <v>5380.1365825535959</v>
      </c>
      <c r="Q2012" s="55">
        <f>Table1[[#This Row],[APU
(units)]]*(1+Table1[[#This Row],[APU Trend]])^11</f>
        <v>7532.1912155750342</v>
      </c>
      <c r="R2012" s="55">
        <f>SUM(Table1[[#This Row],[Oct]:[September]])</f>
        <v>25897.669254512621</v>
      </c>
      <c r="S2012" s="55">
        <f>Table1[[#This Row],[On-Hand Stock ($)]]*Table1[[#This Row],[APU Trend]]</f>
        <v>109.01626701581561</v>
      </c>
      <c r="T2012" s="87">
        <v>0.4</v>
      </c>
      <c r="U2012" s="87" t="b">
        <f>IF(AND(Table1[[#This Row],[INVENTROY SIZING]]&lt;0,Table1[[#This Row],[Lead Time (days)]]&lt;30),TRUE,FALSE)</f>
        <v>0</v>
      </c>
      <c r="V2012" s="28">
        <v>0.7</v>
      </c>
      <c r="W2012" s="28">
        <f>1.65+SQRT((30)*Table1[[#This Row],[Demand variability (COV)]])+(V2012*Table1[[#This Row],[APU
(units)]])^2</f>
        <v>16958.588979485565</v>
      </c>
      <c r="X2012" s="28">
        <f>(Table1[[#This Row],[INVENTORY IN UNITS ON HAND]]-W2012)*Table1[[#This Row],[Std. Price ($)]]</f>
        <v>-130640.27055776009</v>
      </c>
      <c r="Y2012" s="28">
        <v>0.8</v>
      </c>
      <c r="Z2012" s="28">
        <v>5</v>
      </c>
    </row>
    <row r="2013" spans="1:26" x14ac:dyDescent="0.15">
      <c r="A2013" s="31"/>
      <c r="B2013" s="57"/>
      <c r="C2013" s="57"/>
      <c r="D2013" s="57"/>
      <c r="F2013" s="56"/>
      <c r="G2013" s="56"/>
      <c r="H2013" s="56"/>
      <c r="I2013" s="55"/>
      <c r="J2013" s="55"/>
      <c r="K2013" s="55"/>
      <c r="L2013" s="55"/>
      <c r="M2013" s="55"/>
      <c r="N2013" s="55"/>
      <c r="O2013" s="58"/>
      <c r="P2013" s="59" t="s">
        <v>114</v>
      </c>
      <c r="Q2013" s="59">
        <f>SUM(Table1[September])</f>
        <v>10348572347.169855</v>
      </c>
      <c r="R2013" s="59"/>
      <c r="S2013" s="59"/>
    </row>
    <row r="2014" spans="1:26" x14ac:dyDescent="0.15">
      <c r="T2014" s="87"/>
      <c r="U2014" s="87"/>
    </row>
    <row r="2015" spans="1:26" x14ac:dyDescent="0.15">
      <c r="T2015" s="87"/>
      <c r="U2015" s="87"/>
    </row>
    <row r="2016" spans="1:26" x14ac:dyDescent="0.15">
      <c r="T2016" s="87"/>
      <c r="U2016" s="87"/>
    </row>
    <row r="2017" spans="20:21" x14ac:dyDescent="0.15">
      <c r="T2017" s="87"/>
      <c r="U2017" s="87"/>
    </row>
    <row r="2018" spans="20:21" x14ac:dyDescent="0.15">
      <c r="T2018" s="87"/>
      <c r="U2018" s="87"/>
    </row>
    <row r="2019" spans="20:21" x14ac:dyDescent="0.15">
      <c r="T2019" s="87"/>
      <c r="U2019" s="87"/>
    </row>
    <row r="2020" spans="20:21" x14ac:dyDescent="0.15">
      <c r="T2020" s="87"/>
      <c r="U2020" s="87"/>
    </row>
    <row r="2021" spans="20:21" x14ac:dyDescent="0.15">
      <c r="T2021" s="87"/>
      <c r="U2021" s="87"/>
    </row>
    <row r="2022" spans="20:21" x14ac:dyDescent="0.15">
      <c r="T2022" s="87"/>
      <c r="U2022" s="87"/>
    </row>
    <row r="2023" spans="20:21" x14ac:dyDescent="0.15">
      <c r="T2023" s="87"/>
      <c r="U2023" s="87"/>
    </row>
    <row r="2024" spans="20:21" x14ac:dyDescent="0.15">
      <c r="T2024" s="87"/>
      <c r="U2024" s="87"/>
    </row>
    <row r="2025" spans="20:21" x14ac:dyDescent="0.15">
      <c r="T2025" s="87"/>
      <c r="U2025" s="87"/>
    </row>
    <row r="2026" spans="20:21" x14ac:dyDescent="0.15">
      <c r="T2026" s="87"/>
      <c r="U2026" s="87"/>
    </row>
    <row r="2027" spans="20:21" x14ac:dyDescent="0.15">
      <c r="T2027" s="87"/>
      <c r="U2027" s="87"/>
    </row>
    <row r="2028" spans="20:21" x14ac:dyDescent="0.15">
      <c r="T2028" s="87"/>
      <c r="U2028" s="87"/>
    </row>
    <row r="2029" spans="20:21" x14ac:dyDescent="0.15">
      <c r="T2029" s="87"/>
      <c r="U2029" s="87"/>
    </row>
    <row r="2030" spans="20:21" x14ac:dyDescent="0.15">
      <c r="T2030" s="87"/>
      <c r="U2030" s="87"/>
    </row>
    <row r="2031" spans="20:21" x14ac:dyDescent="0.15">
      <c r="T2031" s="87"/>
      <c r="U2031" s="87"/>
    </row>
    <row r="2032" spans="20:21" x14ac:dyDescent="0.15">
      <c r="T2032" s="87"/>
      <c r="U2032" s="87"/>
    </row>
    <row r="2033" spans="20:21" x14ac:dyDescent="0.15">
      <c r="T2033" s="87"/>
      <c r="U2033" s="87"/>
    </row>
    <row r="2034" spans="20:21" x14ac:dyDescent="0.15">
      <c r="T2034" s="87"/>
      <c r="U2034" s="87"/>
    </row>
    <row r="2035" spans="20:21" x14ac:dyDescent="0.15">
      <c r="T2035" s="87"/>
      <c r="U2035" s="87"/>
    </row>
    <row r="2036" spans="20:21" x14ac:dyDescent="0.15">
      <c r="T2036" s="87"/>
      <c r="U2036" s="87"/>
    </row>
    <row r="2037" spans="20:21" x14ac:dyDescent="0.15">
      <c r="T2037" s="87"/>
      <c r="U2037" s="87"/>
    </row>
    <row r="2038" spans="20:21" x14ac:dyDescent="0.15">
      <c r="T2038" s="87"/>
      <c r="U2038" s="87"/>
    </row>
    <row r="2039" spans="20:21" x14ac:dyDescent="0.15">
      <c r="T2039" s="87"/>
      <c r="U2039" s="87"/>
    </row>
    <row r="2040" spans="20:21" x14ac:dyDescent="0.15">
      <c r="T2040" s="87"/>
      <c r="U2040" s="87"/>
    </row>
    <row r="2041" spans="20:21" x14ac:dyDescent="0.15">
      <c r="T2041" s="87"/>
      <c r="U2041" s="87"/>
    </row>
    <row r="2042" spans="20:21" x14ac:dyDescent="0.15">
      <c r="T2042" s="87"/>
      <c r="U2042" s="87"/>
    </row>
    <row r="2043" spans="20:21" x14ac:dyDescent="0.15">
      <c r="T2043" s="87"/>
      <c r="U2043" s="87"/>
    </row>
    <row r="2044" spans="20:21" x14ac:dyDescent="0.15">
      <c r="T2044" s="87"/>
      <c r="U2044" s="87"/>
    </row>
    <row r="2045" spans="20:21" x14ac:dyDescent="0.15">
      <c r="T2045" s="87"/>
      <c r="U2045" s="87"/>
    </row>
    <row r="2046" spans="20:21" x14ac:dyDescent="0.15">
      <c r="T2046" s="87"/>
      <c r="U2046" s="87"/>
    </row>
    <row r="2047" spans="20:21" x14ac:dyDescent="0.15">
      <c r="T2047" s="87"/>
      <c r="U2047" s="87"/>
    </row>
    <row r="2048" spans="20:21" x14ac:dyDescent="0.15">
      <c r="T2048" s="87"/>
      <c r="U2048" s="87"/>
    </row>
    <row r="2049" spans="20:21" x14ac:dyDescent="0.15">
      <c r="T2049" s="87"/>
      <c r="U2049" s="87"/>
    </row>
    <row r="2050" spans="20:21" x14ac:dyDescent="0.15">
      <c r="T2050" s="87"/>
      <c r="U2050" s="87"/>
    </row>
    <row r="2051" spans="20:21" x14ac:dyDescent="0.15">
      <c r="T2051" s="87"/>
      <c r="U2051" s="87"/>
    </row>
    <row r="2052" spans="20:21" x14ac:dyDescent="0.15">
      <c r="T2052" s="87"/>
      <c r="U2052" s="87"/>
    </row>
    <row r="2053" spans="20:21" x14ac:dyDescent="0.15">
      <c r="T2053" s="87"/>
      <c r="U2053" s="87"/>
    </row>
    <row r="2054" spans="20:21" x14ac:dyDescent="0.15">
      <c r="T2054" s="87"/>
      <c r="U2054" s="87"/>
    </row>
    <row r="2055" spans="20:21" x14ac:dyDescent="0.15">
      <c r="T2055" s="87"/>
      <c r="U2055" s="87"/>
    </row>
    <row r="2056" spans="20:21" x14ac:dyDescent="0.15">
      <c r="T2056" s="87"/>
      <c r="U2056" s="87"/>
    </row>
    <row r="2057" spans="20:21" x14ac:dyDescent="0.15">
      <c r="T2057" s="87"/>
      <c r="U2057" s="87"/>
    </row>
    <row r="2058" spans="20:21" x14ac:dyDescent="0.15">
      <c r="T2058" s="87"/>
      <c r="U2058" s="87"/>
    </row>
    <row r="2059" spans="20:21" x14ac:dyDescent="0.15">
      <c r="T2059" s="87"/>
      <c r="U2059" s="87"/>
    </row>
    <row r="2060" spans="20:21" x14ac:dyDescent="0.15">
      <c r="T2060" s="87"/>
      <c r="U2060" s="87"/>
    </row>
    <row r="2061" spans="20:21" x14ac:dyDescent="0.15">
      <c r="T2061" s="87"/>
      <c r="U2061" s="87"/>
    </row>
    <row r="2062" spans="20:21" x14ac:dyDescent="0.15">
      <c r="T2062" s="87"/>
      <c r="U2062" s="87"/>
    </row>
    <row r="2063" spans="20:21" x14ac:dyDescent="0.15">
      <c r="T2063" s="87"/>
      <c r="U2063" s="87"/>
    </row>
    <row r="2064" spans="20:21" x14ac:dyDescent="0.15">
      <c r="T2064" s="87"/>
      <c r="U2064" s="87"/>
    </row>
    <row r="2065" spans="20:21" x14ac:dyDescent="0.15">
      <c r="T2065" s="87"/>
      <c r="U2065" s="87"/>
    </row>
    <row r="2066" spans="20:21" x14ac:dyDescent="0.15">
      <c r="T2066" s="87"/>
      <c r="U2066" s="87"/>
    </row>
    <row r="2067" spans="20:21" x14ac:dyDescent="0.15">
      <c r="T2067" s="87"/>
      <c r="U2067" s="87"/>
    </row>
    <row r="2068" spans="20:21" x14ac:dyDescent="0.15">
      <c r="T2068" s="87"/>
      <c r="U2068" s="87"/>
    </row>
    <row r="2069" spans="20:21" x14ac:dyDescent="0.15">
      <c r="T2069" s="87"/>
      <c r="U2069" s="87"/>
    </row>
    <row r="2070" spans="20:21" x14ac:dyDescent="0.15">
      <c r="T2070" s="87"/>
      <c r="U2070" s="87"/>
    </row>
    <row r="2071" spans="20:21" x14ac:dyDescent="0.15">
      <c r="T2071" s="87"/>
      <c r="U2071" s="87"/>
    </row>
    <row r="2072" spans="20:21" x14ac:dyDescent="0.15">
      <c r="T2072" s="87"/>
      <c r="U2072" s="87"/>
    </row>
    <row r="2073" spans="20:21" x14ac:dyDescent="0.15">
      <c r="T2073" s="87"/>
      <c r="U2073" s="87"/>
    </row>
    <row r="2074" spans="20:21" x14ac:dyDescent="0.15">
      <c r="T2074" s="87"/>
      <c r="U2074" s="87"/>
    </row>
    <row r="2075" spans="20:21" x14ac:dyDescent="0.15">
      <c r="T2075" s="87"/>
      <c r="U2075" s="87"/>
    </row>
    <row r="2076" spans="20:21" x14ac:dyDescent="0.15">
      <c r="T2076" s="87"/>
      <c r="U2076" s="87"/>
    </row>
    <row r="2077" spans="20:21" x14ac:dyDescent="0.15">
      <c r="T2077" s="87"/>
      <c r="U2077" s="87"/>
    </row>
    <row r="2078" spans="20:21" x14ac:dyDescent="0.15">
      <c r="T2078" s="87"/>
      <c r="U2078" s="87"/>
    </row>
    <row r="2079" spans="20:21" x14ac:dyDescent="0.15">
      <c r="T2079" s="87"/>
      <c r="U2079" s="87"/>
    </row>
    <row r="2080" spans="20:21" x14ac:dyDescent="0.15">
      <c r="T2080" s="87"/>
      <c r="U2080" s="87"/>
    </row>
    <row r="2081" spans="20:21" x14ac:dyDescent="0.15">
      <c r="T2081" s="87"/>
      <c r="U2081" s="87"/>
    </row>
    <row r="2082" spans="20:21" x14ac:dyDescent="0.15">
      <c r="T2082" s="87"/>
      <c r="U2082" s="87"/>
    </row>
    <row r="2083" spans="20:21" x14ac:dyDescent="0.15">
      <c r="T2083" s="87"/>
      <c r="U2083" s="87"/>
    </row>
    <row r="2084" spans="20:21" x14ac:dyDescent="0.15">
      <c r="T2084" s="87"/>
      <c r="U2084" s="87"/>
    </row>
    <row r="2085" spans="20:21" x14ac:dyDescent="0.15">
      <c r="T2085" s="87"/>
      <c r="U2085" s="87"/>
    </row>
    <row r="2086" spans="20:21" x14ac:dyDescent="0.15">
      <c r="T2086" s="87"/>
      <c r="U2086" s="87"/>
    </row>
    <row r="2087" spans="20:21" x14ac:dyDescent="0.15">
      <c r="T2087" s="87"/>
      <c r="U2087" s="87"/>
    </row>
    <row r="2088" spans="20:21" x14ac:dyDescent="0.15">
      <c r="T2088" s="87"/>
      <c r="U2088" s="87"/>
    </row>
    <row r="2089" spans="20:21" x14ac:dyDescent="0.15">
      <c r="T2089" s="87"/>
      <c r="U2089" s="87"/>
    </row>
    <row r="2090" spans="20:21" x14ac:dyDescent="0.15">
      <c r="T2090" s="87"/>
      <c r="U2090" s="87"/>
    </row>
    <row r="2091" spans="20:21" x14ac:dyDescent="0.15">
      <c r="T2091" s="87"/>
      <c r="U2091" s="87"/>
    </row>
    <row r="2092" spans="20:21" x14ac:dyDescent="0.15">
      <c r="T2092" s="87"/>
      <c r="U2092" s="87"/>
    </row>
    <row r="2093" spans="20:21" x14ac:dyDescent="0.15">
      <c r="T2093" s="87"/>
      <c r="U2093" s="87"/>
    </row>
    <row r="2094" spans="20:21" x14ac:dyDescent="0.15">
      <c r="T2094" s="87"/>
      <c r="U2094" s="87"/>
    </row>
    <row r="2095" spans="20:21" x14ac:dyDescent="0.15">
      <c r="T2095" s="87"/>
      <c r="U2095" s="87"/>
    </row>
    <row r="2096" spans="20:21" x14ac:dyDescent="0.15">
      <c r="T2096" s="87"/>
      <c r="U2096" s="87"/>
    </row>
    <row r="2097" spans="20:21" x14ac:dyDescent="0.15">
      <c r="T2097" s="87"/>
      <c r="U2097" s="87"/>
    </row>
    <row r="2098" spans="20:21" x14ac:dyDescent="0.15">
      <c r="T2098" s="87"/>
      <c r="U2098" s="87"/>
    </row>
    <row r="2099" spans="20:21" x14ac:dyDescent="0.15">
      <c r="T2099" s="87"/>
      <c r="U2099" s="87"/>
    </row>
    <row r="2100" spans="20:21" x14ac:dyDescent="0.15">
      <c r="T2100" s="87"/>
      <c r="U2100" s="87"/>
    </row>
    <row r="2101" spans="20:21" x14ac:dyDescent="0.15">
      <c r="T2101" s="87"/>
      <c r="U2101" s="87"/>
    </row>
    <row r="2102" spans="20:21" x14ac:dyDescent="0.15">
      <c r="T2102" s="87"/>
      <c r="U2102" s="87"/>
    </row>
    <row r="2103" spans="20:21" x14ac:dyDescent="0.15">
      <c r="T2103" s="87"/>
      <c r="U2103" s="87"/>
    </row>
    <row r="2104" spans="20:21" x14ac:dyDescent="0.15">
      <c r="T2104" s="87"/>
      <c r="U2104" s="87"/>
    </row>
    <row r="2105" spans="20:21" x14ac:dyDescent="0.15">
      <c r="T2105" s="87"/>
      <c r="U2105" s="87"/>
    </row>
    <row r="2106" spans="20:21" x14ac:dyDescent="0.15">
      <c r="T2106" s="87"/>
      <c r="U2106" s="87"/>
    </row>
    <row r="2107" spans="20:21" x14ac:dyDescent="0.15">
      <c r="T2107" s="87"/>
      <c r="U2107" s="87"/>
    </row>
    <row r="2108" spans="20:21" x14ac:dyDescent="0.15">
      <c r="T2108" s="87"/>
      <c r="U2108" s="87"/>
    </row>
    <row r="2109" spans="20:21" x14ac:dyDescent="0.15">
      <c r="T2109" s="87"/>
      <c r="U2109" s="87"/>
    </row>
    <row r="2110" spans="20:21" x14ac:dyDescent="0.15">
      <c r="T2110" s="87"/>
      <c r="U2110" s="87"/>
    </row>
    <row r="2111" spans="20:21" x14ac:dyDescent="0.15">
      <c r="T2111" s="87"/>
      <c r="U2111" s="87"/>
    </row>
    <row r="2112" spans="20:21" x14ac:dyDescent="0.15">
      <c r="T2112" s="87"/>
      <c r="U2112" s="87"/>
    </row>
    <row r="2113" spans="20:21" x14ac:dyDescent="0.15">
      <c r="T2113" s="87"/>
      <c r="U2113" s="87"/>
    </row>
    <row r="2114" spans="20:21" x14ac:dyDescent="0.15">
      <c r="T2114" s="87"/>
      <c r="U2114" s="87"/>
    </row>
    <row r="2115" spans="20:21" x14ac:dyDescent="0.15">
      <c r="T2115" s="87"/>
      <c r="U2115" s="87"/>
    </row>
    <row r="2116" spans="20:21" x14ac:dyDescent="0.15">
      <c r="T2116" s="87"/>
      <c r="U2116" s="87"/>
    </row>
    <row r="2117" spans="20:21" x14ac:dyDescent="0.15">
      <c r="T2117" s="87"/>
      <c r="U2117" s="87"/>
    </row>
    <row r="2118" spans="20:21" x14ac:dyDescent="0.15">
      <c r="T2118" s="87"/>
      <c r="U2118" s="87"/>
    </row>
    <row r="2119" spans="20:21" x14ac:dyDescent="0.15">
      <c r="T2119" s="87"/>
      <c r="U2119" s="87"/>
    </row>
    <row r="2120" spans="20:21" x14ac:dyDescent="0.15">
      <c r="T2120" s="87"/>
      <c r="U2120" s="87"/>
    </row>
    <row r="2121" spans="20:21" x14ac:dyDescent="0.15">
      <c r="T2121" s="87"/>
      <c r="U2121" s="87"/>
    </row>
    <row r="2122" spans="20:21" x14ac:dyDescent="0.15">
      <c r="T2122" s="87"/>
      <c r="U2122" s="87"/>
    </row>
    <row r="2123" spans="20:21" x14ac:dyDescent="0.15">
      <c r="T2123" s="87"/>
      <c r="U2123" s="87"/>
    </row>
    <row r="2124" spans="20:21" x14ac:dyDescent="0.15">
      <c r="T2124" s="87"/>
      <c r="U2124" s="87"/>
    </row>
    <row r="2125" spans="20:21" x14ac:dyDescent="0.15">
      <c r="T2125" s="87"/>
      <c r="U2125" s="87"/>
    </row>
    <row r="2126" spans="20:21" x14ac:dyDescent="0.15">
      <c r="T2126" s="87"/>
      <c r="U2126" s="87"/>
    </row>
    <row r="2127" spans="20:21" x14ac:dyDescent="0.15">
      <c r="T2127" s="87"/>
      <c r="U2127" s="87"/>
    </row>
    <row r="2128" spans="20:21" x14ac:dyDescent="0.15">
      <c r="T2128" s="87"/>
      <c r="U2128" s="87"/>
    </row>
    <row r="2129" spans="20:21" x14ac:dyDescent="0.15">
      <c r="T2129" s="87"/>
      <c r="U2129" s="87"/>
    </row>
    <row r="2130" spans="20:21" x14ac:dyDescent="0.15">
      <c r="T2130" s="87"/>
      <c r="U2130" s="87"/>
    </row>
    <row r="2131" spans="20:21" x14ac:dyDescent="0.15">
      <c r="T2131" s="87"/>
      <c r="U2131" s="87"/>
    </row>
    <row r="2132" spans="20:21" x14ac:dyDescent="0.15">
      <c r="T2132" s="87"/>
      <c r="U2132" s="87"/>
    </row>
    <row r="2133" spans="20:21" x14ac:dyDescent="0.15">
      <c r="T2133" s="87"/>
      <c r="U2133" s="87"/>
    </row>
    <row r="2134" spans="20:21" x14ac:dyDescent="0.15">
      <c r="T2134" s="87"/>
      <c r="U2134" s="87"/>
    </row>
    <row r="2135" spans="20:21" x14ac:dyDescent="0.15">
      <c r="T2135" s="87"/>
      <c r="U2135" s="87"/>
    </row>
    <row r="2136" spans="20:21" x14ac:dyDescent="0.15">
      <c r="T2136" s="87"/>
      <c r="U2136" s="87"/>
    </row>
    <row r="2137" spans="20:21" x14ac:dyDescent="0.15">
      <c r="T2137" s="87"/>
      <c r="U2137" s="87"/>
    </row>
    <row r="2138" spans="20:21" x14ac:dyDescent="0.15">
      <c r="T2138" s="87"/>
      <c r="U2138" s="87"/>
    </row>
    <row r="2139" spans="20:21" x14ac:dyDescent="0.15">
      <c r="T2139" s="87"/>
      <c r="U2139" s="87"/>
    </row>
    <row r="2140" spans="20:21" x14ac:dyDescent="0.15">
      <c r="T2140" s="87"/>
      <c r="U2140" s="87"/>
    </row>
    <row r="2141" spans="20:21" x14ac:dyDescent="0.15">
      <c r="T2141" s="87"/>
      <c r="U2141" s="87"/>
    </row>
    <row r="2142" spans="20:21" x14ac:dyDescent="0.15">
      <c r="T2142" s="87"/>
      <c r="U2142" s="87"/>
    </row>
    <row r="2143" spans="20:21" x14ac:dyDescent="0.15">
      <c r="T2143" s="87"/>
      <c r="U2143" s="87"/>
    </row>
    <row r="2144" spans="20:21" x14ac:dyDescent="0.15">
      <c r="T2144" s="87"/>
      <c r="U2144" s="87"/>
    </row>
    <row r="2145" spans="20:21" x14ac:dyDescent="0.15">
      <c r="T2145" s="87"/>
      <c r="U2145" s="87"/>
    </row>
    <row r="2146" spans="20:21" x14ac:dyDescent="0.15">
      <c r="T2146" s="87"/>
      <c r="U2146" s="87"/>
    </row>
    <row r="2147" spans="20:21" x14ac:dyDescent="0.15">
      <c r="T2147" s="87"/>
      <c r="U2147" s="87"/>
    </row>
    <row r="2148" spans="20:21" x14ac:dyDescent="0.15">
      <c r="T2148" s="87"/>
      <c r="U2148" s="87"/>
    </row>
    <row r="2149" spans="20:21" x14ac:dyDescent="0.15">
      <c r="T2149" s="87"/>
      <c r="U2149" s="87"/>
    </row>
    <row r="2150" spans="20:21" x14ac:dyDescent="0.15">
      <c r="T2150" s="87"/>
      <c r="U2150" s="87"/>
    </row>
    <row r="2151" spans="20:21" x14ac:dyDescent="0.15">
      <c r="T2151" s="87"/>
      <c r="U2151" s="87"/>
    </row>
    <row r="2152" spans="20:21" x14ac:dyDescent="0.15">
      <c r="T2152" s="87"/>
      <c r="U2152" s="87"/>
    </row>
    <row r="2153" spans="20:21" x14ac:dyDescent="0.15">
      <c r="T2153" s="87"/>
      <c r="U2153" s="87"/>
    </row>
    <row r="2154" spans="20:21" x14ac:dyDescent="0.15">
      <c r="T2154" s="87"/>
      <c r="U2154" s="87"/>
    </row>
    <row r="2155" spans="20:21" x14ac:dyDescent="0.15">
      <c r="T2155" s="87"/>
      <c r="U2155" s="87"/>
    </row>
    <row r="2156" spans="20:21" x14ac:dyDescent="0.15">
      <c r="T2156" s="87"/>
      <c r="U2156" s="87"/>
    </row>
    <row r="2157" spans="20:21" x14ac:dyDescent="0.15">
      <c r="T2157" s="87"/>
      <c r="U2157" s="87"/>
    </row>
    <row r="2158" spans="20:21" x14ac:dyDescent="0.15">
      <c r="T2158" s="87"/>
      <c r="U2158" s="87"/>
    </row>
    <row r="2159" spans="20:21" x14ac:dyDescent="0.15">
      <c r="T2159" s="87"/>
      <c r="U2159" s="87"/>
    </row>
    <row r="2160" spans="20:21" x14ac:dyDescent="0.15">
      <c r="T2160" s="87"/>
      <c r="U2160" s="87"/>
    </row>
    <row r="2161" spans="20:21" x14ac:dyDescent="0.15">
      <c r="T2161" s="87"/>
      <c r="U2161" s="87"/>
    </row>
    <row r="2162" spans="20:21" x14ac:dyDescent="0.15">
      <c r="T2162" s="87"/>
      <c r="U2162" s="87"/>
    </row>
    <row r="2163" spans="20:21" x14ac:dyDescent="0.15">
      <c r="T2163" s="87"/>
      <c r="U2163" s="87"/>
    </row>
    <row r="2164" spans="20:21" x14ac:dyDescent="0.15">
      <c r="T2164" s="87"/>
      <c r="U2164" s="87"/>
    </row>
    <row r="2165" spans="20:21" x14ac:dyDescent="0.15">
      <c r="T2165" s="87"/>
      <c r="U2165" s="87"/>
    </row>
    <row r="2166" spans="20:21" x14ac:dyDescent="0.15">
      <c r="T2166" s="87"/>
      <c r="U2166" s="87"/>
    </row>
    <row r="2167" spans="20:21" x14ac:dyDescent="0.15">
      <c r="T2167" s="87"/>
      <c r="U2167" s="87"/>
    </row>
    <row r="2168" spans="20:21" x14ac:dyDescent="0.15">
      <c r="T2168" s="87"/>
      <c r="U2168" s="87"/>
    </row>
    <row r="2169" spans="20:21" x14ac:dyDescent="0.15">
      <c r="T2169" s="87"/>
      <c r="U2169" s="87"/>
    </row>
    <row r="2170" spans="20:21" x14ac:dyDescent="0.15">
      <c r="T2170" s="87"/>
      <c r="U2170" s="87"/>
    </row>
    <row r="2171" spans="20:21" x14ac:dyDescent="0.15">
      <c r="T2171" s="87"/>
      <c r="U2171" s="87"/>
    </row>
    <row r="2172" spans="20:21" x14ac:dyDescent="0.15">
      <c r="T2172" s="87"/>
      <c r="U2172" s="87"/>
    </row>
    <row r="2173" spans="20:21" x14ac:dyDescent="0.15">
      <c r="T2173" s="87"/>
      <c r="U2173" s="87"/>
    </row>
    <row r="2174" spans="20:21" x14ac:dyDescent="0.15">
      <c r="T2174" s="87"/>
      <c r="U2174" s="87"/>
    </row>
    <row r="2175" spans="20:21" x14ac:dyDescent="0.15">
      <c r="T2175" s="87"/>
      <c r="U2175" s="87"/>
    </row>
    <row r="2176" spans="20:21" x14ac:dyDescent="0.15">
      <c r="T2176" s="87"/>
      <c r="U2176" s="87"/>
    </row>
    <row r="2177" spans="20:21" x14ac:dyDescent="0.15">
      <c r="T2177" s="87"/>
      <c r="U2177" s="87"/>
    </row>
    <row r="2178" spans="20:21" x14ac:dyDescent="0.15">
      <c r="T2178" s="87"/>
      <c r="U2178" s="87"/>
    </row>
    <row r="2179" spans="20:21" x14ac:dyDescent="0.15">
      <c r="T2179" s="87"/>
      <c r="U2179" s="87"/>
    </row>
    <row r="2180" spans="20:21" x14ac:dyDescent="0.15">
      <c r="T2180" s="87"/>
      <c r="U2180" s="87"/>
    </row>
    <row r="2181" spans="20:21" x14ac:dyDescent="0.15">
      <c r="T2181" s="87"/>
      <c r="U2181" s="87"/>
    </row>
    <row r="2182" spans="20:21" x14ac:dyDescent="0.15">
      <c r="T2182" s="87"/>
      <c r="U2182" s="87"/>
    </row>
    <row r="2183" spans="20:21" x14ac:dyDescent="0.15">
      <c r="T2183" s="87"/>
      <c r="U2183" s="87"/>
    </row>
    <row r="2184" spans="20:21" x14ac:dyDescent="0.15">
      <c r="T2184" s="87"/>
      <c r="U2184" s="87"/>
    </row>
    <row r="2185" spans="20:21" x14ac:dyDescent="0.15">
      <c r="T2185" s="87"/>
      <c r="U2185" s="87"/>
    </row>
    <row r="2186" spans="20:21" x14ac:dyDescent="0.15">
      <c r="T2186" s="87"/>
      <c r="U2186" s="87"/>
    </row>
    <row r="2187" spans="20:21" x14ac:dyDescent="0.15">
      <c r="T2187" s="87"/>
      <c r="U2187" s="87"/>
    </row>
    <row r="2188" spans="20:21" x14ac:dyDescent="0.15">
      <c r="T2188" s="87"/>
      <c r="U2188" s="87"/>
    </row>
    <row r="2189" spans="20:21" x14ac:dyDescent="0.15">
      <c r="T2189" s="87"/>
      <c r="U2189" s="87"/>
    </row>
    <row r="2190" spans="20:21" x14ac:dyDescent="0.15">
      <c r="T2190" s="87"/>
      <c r="U2190" s="87"/>
    </row>
    <row r="2191" spans="20:21" x14ac:dyDescent="0.15">
      <c r="T2191" s="87"/>
      <c r="U2191" s="87"/>
    </row>
    <row r="2192" spans="20:21" x14ac:dyDescent="0.15">
      <c r="T2192" s="87"/>
      <c r="U2192" s="87"/>
    </row>
    <row r="2193" spans="20:21" x14ac:dyDescent="0.15">
      <c r="T2193" s="87"/>
      <c r="U2193" s="87"/>
    </row>
    <row r="2194" spans="20:21" x14ac:dyDescent="0.15">
      <c r="T2194" s="87"/>
      <c r="U2194" s="87"/>
    </row>
    <row r="2195" spans="20:21" x14ac:dyDescent="0.15">
      <c r="T2195" s="87"/>
      <c r="U2195" s="87"/>
    </row>
    <row r="2196" spans="20:21" x14ac:dyDescent="0.15">
      <c r="T2196" s="87"/>
      <c r="U2196" s="87"/>
    </row>
    <row r="2197" spans="20:21" x14ac:dyDescent="0.15">
      <c r="T2197" s="87"/>
      <c r="U2197" s="87"/>
    </row>
    <row r="2198" spans="20:21" x14ac:dyDescent="0.15">
      <c r="T2198" s="87"/>
      <c r="U2198" s="87"/>
    </row>
    <row r="2199" spans="20:21" x14ac:dyDescent="0.15">
      <c r="T2199" s="87"/>
      <c r="U2199" s="87"/>
    </row>
    <row r="2200" spans="20:21" x14ac:dyDescent="0.15">
      <c r="T2200" s="87"/>
      <c r="U2200" s="87"/>
    </row>
    <row r="2201" spans="20:21" x14ac:dyDescent="0.15">
      <c r="T2201" s="87"/>
      <c r="U2201" s="87"/>
    </row>
    <row r="2202" spans="20:21" x14ac:dyDescent="0.15">
      <c r="T2202" s="87"/>
      <c r="U2202" s="87"/>
    </row>
    <row r="2203" spans="20:21" x14ac:dyDescent="0.15">
      <c r="T2203" s="87"/>
      <c r="U2203" s="87"/>
    </row>
    <row r="2204" spans="20:21" x14ac:dyDescent="0.15">
      <c r="T2204" s="87"/>
      <c r="U2204" s="87"/>
    </row>
    <row r="2205" spans="20:21" x14ac:dyDescent="0.15">
      <c r="T2205" s="87"/>
      <c r="U2205" s="87"/>
    </row>
    <row r="2206" spans="20:21" x14ac:dyDescent="0.15">
      <c r="T2206" s="87"/>
      <c r="U2206" s="87"/>
    </row>
    <row r="2207" spans="20:21" x14ac:dyDescent="0.15">
      <c r="T2207" s="87"/>
      <c r="U2207" s="87"/>
    </row>
    <row r="2208" spans="20:21" x14ac:dyDescent="0.15">
      <c r="T2208" s="87"/>
      <c r="U2208" s="87"/>
    </row>
    <row r="2209" spans="20:21" x14ac:dyDescent="0.15">
      <c r="T2209" s="87"/>
      <c r="U2209" s="87"/>
    </row>
    <row r="2210" spans="20:21" x14ac:dyDescent="0.15">
      <c r="T2210" s="87"/>
      <c r="U2210" s="87"/>
    </row>
    <row r="2211" spans="20:21" x14ac:dyDescent="0.15">
      <c r="T2211" s="87"/>
      <c r="U2211" s="87"/>
    </row>
    <row r="2212" spans="20:21" x14ac:dyDescent="0.15">
      <c r="T2212" s="87"/>
      <c r="U2212" s="87"/>
    </row>
    <row r="2213" spans="20:21" x14ac:dyDescent="0.15">
      <c r="T2213" s="87"/>
      <c r="U2213" s="87"/>
    </row>
    <row r="2214" spans="20:21" x14ac:dyDescent="0.15">
      <c r="T2214" s="87"/>
      <c r="U2214" s="87"/>
    </row>
    <row r="2215" spans="20:21" x14ac:dyDescent="0.15">
      <c r="T2215" s="87"/>
      <c r="U2215" s="87"/>
    </row>
    <row r="2216" spans="20:21" x14ac:dyDescent="0.15">
      <c r="T2216" s="87"/>
      <c r="U2216" s="87"/>
    </row>
    <row r="2217" spans="20:21" x14ac:dyDescent="0.15">
      <c r="T2217" s="87"/>
      <c r="U2217" s="87"/>
    </row>
    <row r="2218" spans="20:21" x14ac:dyDescent="0.15">
      <c r="T2218" s="87"/>
      <c r="U2218" s="87"/>
    </row>
    <row r="2219" spans="20:21" x14ac:dyDescent="0.15">
      <c r="T2219" s="87"/>
      <c r="U2219" s="87"/>
    </row>
    <row r="2220" spans="20:21" x14ac:dyDescent="0.15">
      <c r="T2220" s="87"/>
      <c r="U2220" s="87"/>
    </row>
    <row r="2221" spans="20:21" x14ac:dyDescent="0.15">
      <c r="T2221" s="87"/>
      <c r="U2221" s="87"/>
    </row>
    <row r="2222" spans="20:21" x14ac:dyDescent="0.15">
      <c r="T2222" s="87"/>
      <c r="U2222" s="87"/>
    </row>
    <row r="2223" spans="20:21" x14ac:dyDescent="0.15">
      <c r="T2223" s="87"/>
      <c r="U2223" s="87"/>
    </row>
    <row r="2224" spans="20:21" x14ac:dyDescent="0.15">
      <c r="T2224" s="87"/>
      <c r="U2224" s="87"/>
    </row>
    <row r="2225" spans="20:21" x14ac:dyDescent="0.15">
      <c r="T2225" s="87"/>
      <c r="U2225" s="87"/>
    </row>
    <row r="2226" spans="20:21" x14ac:dyDescent="0.15">
      <c r="T2226" s="87"/>
      <c r="U2226" s="87"/>
    </row>
    <row r="2227" spans="20:21" x14ac:dyDescent="0.15">
      <c r="T2227" s="87"/>
      <c r="U2227" s="87"/>
    </row>
    <row r="2228" spans="20:21" x14ac:dyDescent="0.15">
      <c r="T2228" s="87"/>
      <c r="U2228" s="87"/>
    </row>
    <row r="2229" spans="20:21" x14ac:dyDescent="0.15">
      <c r="T2229" s="87"/>
      <c r="U2229" s="87"/>
    </row>
    <row r="2230" spans="20:21" x14ac:dyDescent="0.15">
      <c r="T2230" s="87"/>
      <c r="U2230" s="87"/>
    </row>
    <row r="2231" spans="20:21" x14ac:dyDescent="0.15">
      <c r="T2231" s="87"/>
      <c r="U2231" s="87"/>
    </row>
    <row r="2232" spans="20:21" x14ac:dyDescent="0.15">
      <c r="T2232" s="87"/>
      <c r="U2232" s="87"/>
    </row>
    <row r="2233" spans="20:21" x14ac:dyDescent="0.15">
      <c r="T2233" s="87"/>
      <c r="U2233" s="87"/>
    </row>
    <row r="2234" spans="20:21" x14ac:dyDescent="0.15">
      <c r="T2234" s="87"/>
      <c r="U2234" s="87"/>
    </row>
    <row r="2235" spans="20:21" x14ac:dyDescent="0.15">
      <c r="T2235" s="87"/>
      <c r="U2235" s="87"/>
    </row>
    <row r="2236" spans="20:21" x14ac:dyDescent="0.15">
      <c r="T2236" s="87"/>
      <c r="U2236" s="87"/>
    </row>
    <row r="2237" spans="20:21" x14ac:dyDescent="0.15">
      <c r="T2237" s="87"/>
      <c r="U2237" s="87"/>
    </row>
    <row r="2238" spans="20:21" x14ac:dyDescent="0.15">
      <c r="T2238" s="87"/>
      <c r="U2238" s="87"/>
    </row>
    <row r="2239" spans="20:21" x14ac:dyDescent="0.15">
      <c r="T2239" s="87"/>
      <c r="U2239" s="87"/>
    </row>
    <row r="2240" spans="20:21" x14ac:dyDescent="0.15">
      <c r="T2240" s="87"/>
      <c r="U2240" s="87"/>
    </row>
    <row r="2241" spans="20:21" x14ac:dyDescent="0.15">
      <c r="T2241" s="87"/>
      <c r="U2241" s="87"/>
    </row>
    <row r="2242" spans="20:21" x14ac:dyDescent="0.15">
      <c r="T2242" s="87"/>
      <c r="U2242" s="87"/>
    </row>
    <row r="2243" spans="20:21" x14ac:dyDescent="0.15">
      <c r="T2243" s="87"/>
      <c r="U2243" s="87"/>
    </row>
    <row r="2244" spans="20:21" x14ac:dyDescent="0.15">
      <c r="T2244" s="87"/>
      <c r="U2244" s="87"/>
    </row>
    <row r="2245" spans="20:21" x14ac:dyDescent="0.15">
      <c r="T2245" s="87"/>
      <c r="U2245" s="87"/>
    </row>
    <row r="2246" spans="20:21" x14ac:dyDescent="0.15">
      <c r="T2246" s="87"/>
      <c r="U2246" s="87"/>
    </row>
    <row r="2247" spans="20:21" x14ac:dyDescent="0.15">
      <c r="T2247" s="87"/>
      <c r="U2247" s="87"/>
    </row>
    <row r="2248" spans="20:21" x14ac:dyDescent="0.15">
      <c r="T2248" s="87"/>
      <c r="U2248" s="87"/>
    </row>
    <row r="2249" spans="20:21" x14ac:dyDescent="0.15">
      <c r="T2249" s="87"/>
      <c r="U2249" s="87"/>
    </row>
    <row r="2250" spans="20:21" x14ac:dyDescent="0.15">
      <c r="T2250" s="87"/>
      <c r="U2250" s="87"/>
    </row>
    <row r="2251" spans="20:21" x14ac:dyDescent="0.15">
      <c r="T2251" s="87"/>
      <c r="U2251" s="87"/>
    </row>
    <row r="2252" spans="20:21" x14ac:dyDescent="0.15">
      <c r="T2252" s="87"/>
      <c r="U2252" s="87"/>
    </row>
    <row r="2253" spans="20:21" x14ac:dyDescent="0.15">
      <c r="T2253" s="87"/>
      <c r="U2253" s="87"/>
    </row>
    <row r="2254" spans="20:21" x14ac:dyDescent="0.15">
      <c r="T2254" s="87"/>
      <c r="U2254" s="87"/>
    </row>
    <row r="2255" spans="20:21" x14ac:dyDescent="0.15">
      <c r="T2255" s="87"/>
      <c r="U2255" s="87"/>
    </row>
    <row r="2256" spans="20:21" x14ac:dyDescent="0.15">
      <c r="T2256" s="87"/>
      <c r="U2256" s="87"/>
    </row>
    <row r="2257" spans="20:21" x14ac:dyDescent="0.15">
      <c r="T2257" s="87"/>
      <c r="U2257" s="87"/>
    </row>
    <row r="2258" spans="20:21" x14ac:dyDescent="0.15">
      <c r="T2258" s="87"/>
      <c r="U2258" s="87"/>
    </row>
    <row r="2259" spans="20:21" x14ac:dyDescent="0.15">
      <c r="T2259" s="87"/>
      <c r="U2259" s="87"/>
    </row>
    <row r="2260" spans="20:21" x14ac:dyDescent="0.15">
      <c r="T2260" s="87"/>
      <c r="U2260" s="87"/>
    </row>
    <row r="2261" spans="20:21" x14ac:dyDescent="0.15">
      <c r="T2261" s="87"/>
      <c r="U2261" s="87"/>
    </row>
    <row r="2262" spans="20:21" x14ac:dyDescent="0.15">
      <c r="T2262" s="87"/>
      <c r="U2262" s="87"/>
    </row>
    <row r="2263" spans="20:21" x14ac:dyDescent="0.15">
      <c r="T2263" s="87"/>
      <c r="U2263" s="87"/>
    </row>
    <row r="2264" spans="20:21" x14ac:dyDescent="0.15">
      <c r="T2264" s="87"/>
      <c r="U2264" s="87"/>
    </row>
    <row r="2265" spans="20:21" x14ac:dyDescent="0.15">
      <c r="T2265" s="87"/>
      <c r="U2265" s="87"/>
    </row>
    <row r="2266" spans="20:21" x14ac:dyDescent="0.15">
      <c r="T2266" s="87"/>
      <c r="U2266" s="87"/>
    </row>
    <row r="2267" spans="20:21" x14ac:dyDescent="0.15">
      <c r="T2267" s="87"/>
      <c r="U2267" s="87"/>
    </row>
    <row r="2268" spans="20:21" x14ac:dyDescent="0.15">
      <c r="T2268" s="87"/>
      <c r="U2268" s="87"/>
    </row>
    <row r="2269" spans="20:21" x14ac:dyDescent="0.15">
      <c r="T2269" s="87"/>
      <c r="U2269" s="87"/>
    </row>
    <row r="2270" spans="20:21" x14ac:dyDescent="0.15">
      <c r="T2270" s="87"/>
      <c r="U2270" s="87"/>
    </row>
    <row r="2271" spans="20:21" x14ac:dyDescent="0.15">
      <c r="T2271" s="87"/>
      <c r="U2271" s="87"/>
    </row>
    <row r="2272" spans="20:21" x14ac:dyDescent="0.15">
      <c r="T2272" s="87"/>
      <c r="U2272" s="87"/>
    </row>
    <row r="2273" spans="20:21" x14ac:dyDescent="0.15">
      <c r="T2273" s="87"/>
      <c r="U2273" s="87"/>
    </row>
    <row r="2274" spans="20:21" x14ac:dyDescent="0.15">
      <c r="T2274" s="87"/>
      <c r="U2274" s="87"/>
    </row>
    <row r="2275" spans="20:21" x14ac:dyDescent="0.15">
      <c r="T2275" s="87"/>
      <c r="U2275" s="87"/>
    </row>
    <row r="2276" spans="20:21" x14ac:dyDescent="0.15">
      <c r="T2276" s="87"/>
      <c r="U2276" s="87"/>
    </row>
    <row r="2277" spans="20:21" x14ac:dyDescent="0.15">
      <c r="T2277" s="87"/>
      <c r="U2277" s="87"/>
    </row>
    <row r="2278" spans="20:21" x14ac:dyDescent="0.15">
      <c r="T2278" s="87"/>
      <c r="U2278" s="87"/>
    </row>
    <row r="2279" spans="20:21" x14ac:dyDescent="0.15">
      <c r="T2279" s="87"/>
      <c r="U2279" s="87"/>
    </row>
    <row r="2280" spans="20:21" x14ac:dyDescent="0.15">
      <c r="T2280" s="87"/>
      <c r="U2280" s="87"/>
    </row>
    <row r="2281" spans="20:21" x14ac:dyDescent="0.15">
      <c r="T2281" s="87"/>
      <c r="U2281" s="87"/>
    </row>
    <row r="2282" spans="20:21" x14ac:dyDescent="0.15">
      <c r="T2282" s="87"/>
      <c r="U2282" s="87"/>
    </row>
    <row r="2283" spans="20:21" x14ac:dyDescent="0.15">
      <c r="T2283" s="87"/>
      <c r="U2283" s="87"/>
    </row>
    <row r="2284" spans="20:21" x14ac:dyDescent="0.15">
      <c r="T2284" s="87"/>
      <c r="U2284" s="87"/>
    </row>
    <row r="2285" spans="20:21" x14ac:dyDescent="0.15">
      <c r="T2285" s="87"/>
      <c r="U2285" s="87"/>
    </row>
    <row r="2286" spans="20:21" x14ac:dyDescent="0.15">
      <c r="T2286" s="87"/>
      <c r="U2286" s="87"/>
    </row>
    <row r="2287" spans="20:21" x14ac:dyDescent="0.15">
      <c r="T2287" s="87"/>
      <c r="U2287" s="87"/>
    </row>
    <row r="2288" spans="20:21" x14ac:dyDescent="0.15">
      <c r="T2288" s="87"/>
      <c r="U2288" s="87"/>
    </row>
    <row r="2289" spans="20:21" x14ac:dyDescent="0.15">
      <c r="T2289" s="87"/>
      <c r="U2289" s="87"/>
    </row>
    <row r="2290" spans="20:21" x14ac:dyDescent="0.15">
      <c r="T2290" s="87"/>
      <c r="U2290" s="87"/>
    </row>
    <row r="2291" spans="20:21" x14ac:dyDescent="0.15">
      <c r="T2291" s="87"/>
      <c r="U2291" s="87"/>
    </row>
    <row r="2292" spans="20:21" x14ac:dyDescent="0.15">
      <c r="T2292" s="87"/>
      <c r="U2292" s="87"/>
    </row>
    <row r="2293" spans="20:21" x14ac:dyDescent="0.15">
      <c r="T2293" s="87"/>
      <c r="U2293" s="87"/>
    </row>
    <row r="2294" spans="20:21" x14ac:dyDescent="0.15">
      <c r="T2294" s="87"/>
      <c r="U2294" s="87"/>
    </row>
    <row r="2295" spans="20:21" x14ac:dyDescent="0.15">
      <c r="T2295" s="87"/>
      <c r="U2295" s="87"/>
    </row>
    <row r="2296" spans="20:21" x14ac:dyDescent="0.15">
      <c r="T2296" s="87"/>
      <c r="U2296" s="87"/>
    </row>
    <row r="2297" spans="20:21" x14ac:dyDescent="0.15">
      <c r="T2297" s="87"/>
      <c r="U2297" s="87"/>
    </row>
    <row r="2298" spans="20:21" x14ac:dyDescent="0.15">
      <c r="T2298" s="87"/>
      <c r="U2298" s="87"/>
    </row>
    <row r="2299" spans="20:21" x14ac:dyDescent="0.15">
      <c r="T2299" s="87"/>
      <c r="U2299" s="87"/>
    </row>
    <row r="2300" spans="20:21" x14ac:dyDescent="0.15">
      <c r="T2300" s="87"/>
      <c r="U2300" s="87"/>
    </row>
    <row r="2301" spans="20:21" x14ac:dyDescent="0.15">
      <c r="T2301" s="87"/>
      <c r="U2301" s="87"/>
    </row>
    <row r="2302" spans="20:21" x14ac:dyDescent="0.15">
      <c r="T2302" s="87"/>
      <c r="U2302" s="87"/>
    </row>
    <row r="2303" spans="20:21" x14ac:dyDescent="0.15">
      <c r="T2303" s="87"/>
      <c r="U2303" s="87"/>
    </row>
    <row r="2304" spans="20:21" x14ac:dyDescent="0.15">
      <c r="T2304" s="87"/>
      <c r="U2304" s="87"/>
    </row>
    <row r="2305" spans="20:21" x14ac:dyDescent="0.15">
      <c r="T2305" s="87"/>
      <c r="U2305" s="87"/>
    </row>
    <row r="2306" spans="20:21" x14ac:dyDescent="0.15">
      <c r="T2306" s="87"/>
      <c r="U2306" s="87"/>
    </row>
    <row r="2307" spans="20:21" x14ac:dyDescent="0.15">
      <c r="T2307" s="87"/>
      <c r="U2307" s="87"/>
    </row>
    <row r="2308" spans="20:21" x14ac:dyDescent="0.15">
      <c r="T2308" s="87"/>
      <c r="U2308" s="87"/>
    </row>
    <row r="2309" spans="20:21" x14ac:dyDescent="0.15">
      <c r="T2309" s="87"/>
      <c r="U2309" s="87"/>
    </row>
    <row r="2310" spans="20:21" x14ac:dyDescent="0.15">
      <c r="T2310" s="87"/>
      <c r="U2310" s="87"/>
    </row>
    <row r="2311" spans="20:21" x14ac:dyDescent="0.15">
      <c r="T2311" s="87"/>
      <c r="U2311" s="87"/>
    </row>
    <row r="2312" spans="20:21" x14ac:dyDescent="0.15">
      <c r="T2312" s="87"/>
      <c r="U2312" s="87"/>
    </row>
    <row r="2313" spans="20:21" x14ac:dyDescent="0.15">
      <c r="T2313" s="87"/>
      <c r="U2313" s="87"/>
    </row>
    <row r="2314" spans="20:21" x14ac:dyDescent="0.15">
      <c r="T2314" s="87"/>
      <c r="U2314" s="87"/>
    </row>
    <row r="2315" spans="20:21" x14ac:dyDescent="0.15">
      <c r="T2315" s="87"/>
      <c r="U2315" s="87"/>
    </row>
    <row r="2316" spans="20:21" x14ac:dyDescent="0.15">
      <c r="T2316" s="87"/>
      <c r="U2316" s="87"/>
    </row>
    <row r="2317" spans="20:21" x14ac:dyDescent="0.15">
      <c r="T2317" s="87"/>
      <c r="U2317" s="87"/>
    </row>
    <row r="2318" spans="20:21" x14ac:dyDescent="0.15">
      <c r="T2318" s="87"/>
      <c r="U2318" s="87"/>
    </row>
    <row r="2319" spans="20:21" x14ac:dyDescent="0.15">
      <c r="T2319" s="87"/>
      <c r="U2319" s="87"/>
    </row>
    <row r="2320" spans="20:21" x14ac:dyDescent="0.15">
      <c r="T2320" s="87"/>
      <c r="U2320" s="87"/>
    </row>
    <row r="2321" spans="20:21" x14ac:dyDescent="0.15">
      <c r="T2321" s="87"/>
      <c r="U2321" s="87"/>
    </row>
    <row r="2322" spans="20:21" x14ac:dyDescent="0.15">
      <c r="T2322" s="87"/>
      <c r="U2322" s="87"/>
    </row>
    <row r="2323" spans="20:21" x14ac:dyDescent="0.15">
      <c r="T2323" s="87"/>
      <c r="U2323" s="87"/>
    </row>
    <row r="2324" spans="20:21" x14ac:dyDescent="0.15">
      <c r="T2324" s="87"/>
      <c r="U2324" s="87"/>
    </row>
    <row r="2325" spans="20:21" x14ac:dyDescent="0.15">
      <c r="T2325" s="87"/>
      <c r="U2325" s="87"/>
    </row>
    <row r="2326" spans="20:21" x14ac:dyDescent="0.15">
      <c r="T2326" s="87"/>
      <c r="U2326" s="87"/>
    </row>
    <row r="2327" spans="20:21" x14ac:dyDescent="0.15">
      <c r="T2327" s="87"/>
      <c r="U2327" s="87"/>
    </row>
    <row r="2328" spans="20:21" x14ac:dyDescent="0.15">
      <c r="T2328" s="87"/>
      <c r="U2328" s="87"/>
    </row>
    <row r="2329" spans="20:21" x14ac:dyDescent="0.15">
      <c r="T2329" s="87"/>
      <c r="U2329" s="87"/>
    </row>
    <row r="2330" spans="20:21" x14ac:dyDescent="0.15">
      <c r="T2330" s="87"/>
      <c r="U2330" s="87"/>
    </row>
    <row r="2331" spans="20:21" x14ac:dyDescent="0.15">
      <c r="T2331" s="87"/>
      <c r="U2331" s="87"/>
    </row>
    <row r="2332" spans="20:21" x14ac:dyDescent="0.15">
      <c r="T2332" s="87"/>
      <c r="U2332" s="87"/>
    </row>
    <row r="2333" spans="20:21" x14ac:dyDescent="0.15">
      <c r="T2333" s="87"/>
      <c r="U2333" s="87"/>
    </row>
    <row r="2334" spans="20:21" x14ac:dyDescent="0.15">
      <c r="T2334" s="87"/>
      <c r="U2334" s="87"/>
    </row>
    <row r="2335" spans="20:21" x14ac:dyDescent="0.15">
      <c r="T2335" s="87"/>
      <c r="U2335" s="87"/>
    </row>
    <row r="2336" spans="20:21" x14ac:dyDescent="0.15">
      <c r="T2336" s="87"/>
      <c r="U2336" s="87"/>
    </row>
    <row r="2337" spans="20:21" x14ac:dyDescent="0.15">
      <c r="T2337" s="87"/>
      <c r="U2337" s="87"/>
    </row>
    <row r="2338" spans="20:21" x14ac:dyDescent="0.15">
      <c r="T2338" s="87"/>
      <c r="U2338" s="87"/>
    </row>
    <row r="2339" spans="20:21" x14ac:dyDescent="0.15">
      <c r="T2339" s="87"/>
      <c r="U2339" s="87"/>
    </row>
    <row r="2340" spans="20:21" x14ac:dyDescent="0.15">
      <c r="T2340" s="87"/>
      <c r="U2340" s="87"/>
    </row>
    <row r="2341" spans="20:21" x14ac:dyDescent="0.15">
      <c r="T2341" s="87"/>
      <c r="U2341" s="87"/>
    </row>
    <row r="2342" spans="20:21" x14ac:dyDescent="0.15">
      <c r="T2342" s="87"/>
      <c r="U2342" s="87"/>
    </row>
    <row r="2343" spans="20:21" x14ac:dyDescent="0.15">
      <c r="T2343" s="87"/>
      <c r="U2343" s="87"/>
    </row>
    <row r="2344" spans="20:21" x14ac:dyDescent="0.15">
      <c r="T2344" s="87"/>
      <c r="U2344" s="87"/>
    </row>
    <row r="2345" spans="20:21" x14ac:dyDescent="0.15">
      <c r="T2345" s="87"/>
      <c r="U2345" s="87"/>
    </row>
    <row r="2346" spans="20:21" x14ac:dyDescent="0.15">
      <c r="T2346" s="87"/>
      <c r="U2346" s="87"/>
    </row>
    <row r="2347" spans="20:21" x14ac:dyDescent="0.15">
      <c r="T2347" s="87"/>
      <c r="U2347" s="87"/>
    </row>
    <row r="2348" spans="20:21" x14ac:dyDescent="0.15">
      <c r="T2348" s="87"/>
      <c r="U2348" s="87"/>
    </row>
    <row r="2349" spans="20:21" x14ac:dyDescent="0.15">
      <c r="T2349" s="87"/>
      <c r="U2349" s="87"/>
    </row>
    <row r="2350" spans="20:21" x14ac:dyDescent="0.15">
      <c r="T2350" s="87"/>
      <c r="U2350" s="87"/>
    </row>
    <row r="2351" spans="20:21" x14ac:dyDescent="0.15">
      <c r="T2351" s="87"/>
      <c r="U2351" s="87"/>
    </row>
    <row r="2352" spans="20:21" x14ac:dyDescent="0.15">
      <c r="T2352" s="87"/>
      <c r="U2352" s="87"/>
    </row>
    <row r="2353" spans="20:21" x14ac:dyDescent="0.15">
      <c r="T2353" s="87"/>
      <c r="U2353" s="87"/>
    </row>
    <row r="2354" spans="20:21" x14ac:dyDescent="0.15">
      <c r="T2354" s="87"/>
      <c r="U2354" s="87"/>
    </row>
    <row r="2355" spans="20:21" x14ac:dyDescent="0.15">
      <c r="T2355" s="87"/>
      <c r="U2355" s="87"/>
    </row>
    <row r="2356" spans="20:21" x14ac:dyDescent="0.15">
      <c r="T2356" s="87"/>
      <c r="U2356" s="87"/>
    </row>
    <row r="2357" spans="20:21" x14ac:dyDescent="0.15">
      <c r="T2357" s="87"/>
      <c r="U2357" s="87"/>
    </row>
    <row r="2358" spans="20:21" x14ac:dyDescent="0.15">
      <c r="T2358" s="87"/>
      <c r="U2358" s="87"/>
    </row>
    <row r="2359" spans="20:21" x14ac:dyDescent="0.15">
      <c r="T2359" s="87"/>
      <c r="U2359" s="87"/>
    </row>
    <row r="2360" spans="20:21" x14ac:dyDescent="0.15">
      <c r="T2360" s="87"/>
      <c r="U2360" s="87"/>
    </row>
    <row r="2361" spans="20:21" x14ac:dyDescent="0.15">
      <c r="T2361" s="87"/>
      <c r="U2361" s="87"/>
    </row>
    <row r="2362" spans="20:21" x14ac:dyDescent="0.15">
      <c r="T2362" s="87"/>
      <c r="U2362" s="87"/>
    </row>
    <row r="2363" spans="20:21" x14ac:dyDescent="0.15">
      <c r="T2363" s="87"/>
      <c r="U2363" s="87"/>
    </row>
    <row r="2364" spans="20:21" x14ac:dyDescent="0.15">
      <c r="T2364" s="87"/>
      <c r="U2364" s="87"/>
    </row>
    <row r="2365" spans="20:21" x14ac:dyDescent="0.15">
      <c r="T2365" s="87"/>
      <c r="U2365" s="87"/>
    </row>
    <row r="2366" spans="20:21" x14ac:dyDescent="0.15">
      <c r="T2366" s="87"/>
      <c r="U2366" s="87"/>
    </row>
    <row r="2367" spans="20:21" x14ac:dyDescent="0.15">
      <c r="T2367" s="87"/>
      <c r="U2367" s="87"/>
    </row>
    <row r="2368" spans="20:21" x14ac:dyDescent="0.15">
      <c r="T2368" s="87"/>
      <c r="U2368" s="87"/>
    </row>
    <row r="2369" spans="20:21" x14ac:dyDescent="0.15">
      <c r="T2369" s="87"/>
      <c r="U2369" s="87"/>
    </row>
    <row r="2370" spans="20:21" x14ac:dyDescent="0.15">
      <c r="T2370" s="87"/>
      <c r="U2370" s="87"/>
    </row>
    <row r="2371" spans="20:21" x14ac:dyDescent="0.15">
      <c r="T2371" s="87"/>
      <c r="U2371" s="87"/>
    </row>
    <row r="2372" spans="20:21" x14ac:dyDescent="0.15">
      <c r="T2372" s="87"/>
      <c r="U2372" s="87"/>
    </row>
    <row r="2373" spans="20:21" x14ac:dyDescent="0.15">
      <c r="T2373" s="87"/>
      <c r="U2373" s="87"/>
    </row>
    <row r="2374" spans="20:21" x14ac:dyDescent="0.15">
      <c r="T2374" s="87"/>
      <c r="U2374" s="87"/>
    </row>
    <row r="2375" spans="20:21" x14ac:dyDescent="0.15">
      <c r="T2375" s="87"/>
      <c r="U2375" s="87"/>
    </row>
    <row r="2376" spans="20:21" x14ac:dyDescent="0.15">
      <c r="T2376" s="87"/>
      <c r="U2376" s="87"/>
    </row>
    <row r="2377" spans="20:21" x14ac:dyDescent="0.15">
      <c r="T2377" s="87"/>
      <c r="U2377" s="87"/>
    </row>
    <row r="2378" spans="20:21" x14ac:dyDescent="0.15">
      <c r="T2378" s="87"/>
      <c r="U2378" s="87"/>
    </row>
    <row r="2379" spans="20:21" x14ac:dyDescent="0.15">
      <c r="T2379" s="87"/>
      <c r="U2379" s="87"/>
    </row>
    <row r="2380" spans="20:21" x14ac:dyDescent="0.15">
      <c r="T2380" s="87"/>
      <c r="U2380" s="87"/>
    </row>
    <row r="2381" spans="20:21" x14ac:dyDescent="0.15">
      <c r="T2381" s="87"/>
      <c r="U2381" s="87"/>
    </row>
    <row r="2382" spans="20:21" x14ac:dyDescent="0.15">
      <c r="T2382" s="87"/>
      <c r="U2382" s="87"/>
    </row>
    <row r="2383" spans="20:21" x14ac:dyDescent="0.15">
      <c r="T2383" s="87"/>
      <c r="U2383" s="87"/>
    </row>
    <row r="2384" spans="20:21" x14ac:dyDescent="0.15">
      <c r="T2384" s="87"/>
      <c r="U2384" s="87"/>
    </row>
    <row r="2385" spans="20:21" x14ac:dyDescent="0.15">
      <c r="T2385" s="87"/>
      <c r="U2385" s="87"/>
    </row>
    <row r="2386" spans="20:21" x14ac:dyDescent="0.15">
      <c r="T2386" s="87"/>
      <c r="U2386" s="87"/>
    </row>
    <row r="2387" spans="20:21" x14ac:dyDescent="0.15">
      <c r="T2387" s="87"/>
      <c r="U2387" s="87"/>
    </row>
    <row r="2388" spans="20:21" x14ac:dyDescent="0.15">
      <c r="T2388" s="87"/>
      <c r="U2388" s="87"/>
    </row>
    <row r="2389" spans="20:21" x14ac:dyDescent="0.15">
      <c r="T2389" s="87"/>
      <c r="U2389" s="87"/>
    </row>
    <row r="2390" spans="20:21" x14ac:dyDescent="0.15">
      <c r="T2390" s="87"/>
      <c r="U2390" s="87"/>
    </row>
    <row r="2391" spans="20:21" x14ac:dyDescent="0.15">
      <c r="T2391" s="87"/>
      <c r="U2391" s="87"/>
    </row>
    <row r="2392" spans="20:21" x14ac:dyDescent="0.15">
      <c r="T2392" s="87"/>
      <c r="U2392" s="87"/>
    </row>
    <row r="2393" spans="20:21" x14ac:dyDescent="0.15">
      <c r="T2393" s="87"/>
      <c r="U2393" s="87"/>
    </row>
    <row r="2394" spans="20:21" x14ac:dyDescent="0.15">
      <c r="T2394" s="87"/>
      <c r="U2394" s="87"/>
    </row>
    <row r="2395" spans="20:21" x14ac:dyDescent="0.15">
      <c r="T2395" s="87"/>
      <c r="U2395" s="87"/>
    </row>
    <row r="2396" spans="20:21" x14ac:dyDescent="0.15">
      <c r="T2396" s="87"/>
      <c r="U2396" s="87"/>
    </row>
    <row r="2397" spans="20:21" x14ac:dyDescent="0.15">
      <c r="T2397" s="87"/>
      <c r="U2397" s="87"/>
    </row>
    <row r="2398" spans="20:21" x14ac:dyDescent="0.15">
      <c r="T2398" s="87"/>
      <c r="U2398" s="87"/>
    </row>
    <row r="2399" spans="20:21" x14ac:dyDescent="0.15">
      <c r="T2399" s="87"/>
      <c r="U2399" s="87"/>
    </row>
    <row r="2400" spans="20:21" x14ac:dyDescent="0.15">
      <c r="T2400" s="87"/>
      <c r="U2400" s="87"/>
    </row>
    <row r="2401" spans="20:21" x14ac:dyDescent="0.15">
      <c r="T2401" s="87"/>
      <c r="U2401" s="87"/>
    </row>
    <row r="2402" spans="20:21" x14ac:dyDescent="0.15">
      <c r="T2402" s="87"/>
      <c r="U2402" s="87"/>
    </row>
    <row r="2403" spans="20:21" x14ac:dyDescent="0.15">
      <c r="T2403" s="87"/>
      <c r="U2403" s="87"/>
    </row>
    <row r="2404" spans="20:21" x14ac:dyDescent="0.15">
      <c r="T2404" s="87"/>
      <c r="U2404" s="87"/>
    </row>
    <row r="2405" spans="20:21" x14ac:dyDescent="0.15">
      <c r="T2405" s="87"/>
      <c r="U2405" s="87"/>
    </row>
    <row r="2406" spans="20:21" x14ac:dyDescent="0.15">
      <c r="T2406" s="87"/>
      <c r="U2406" s="87"/>
    </row>
    <row r="2407" spans="20:21" x14ac:dyDescent="0.15">
      <c r="T2407" s="87"/>
      <c r="U2407" s="87"/>
    </row>
    <row r="2408" spans="20:21" x14ac:dyDescent="0.15">
      <c r="T2408" s="87"/>
      <c r="U2408" s="87"/>
    </row>
    <row r="2409" spans="20:21" x14ac:dyDescent="0.15">
      <c r="T2409" s="87"/>
      <c r="U2409" s="87"/>
    </row>
    <row r="2410" spans="20:21" x14ac:dyDescent="0.15">
      <c r="T2410" s="87"/>
      <c r="U2410" s="87"/>
    </row>
    <row r="2411" spans="20:21" x14ac:dyDescent="0.15">
      <c r="T2411" s="87"/>
      <c r="U2411" s="87"/>
    </row>
    <row r="2412" spans="20:21" x14ac:dyDescent="0.15">
      <c r="T2412" s="87"/>
      <c r="U2412" s="87"/>
    </row>
    <row r="2413" spans="20:21" x14ac:dyDescent="0.15">
      <c r="T2413" s="87"/>
      <c r="U2413" s="87"/>
    </row>
    <row r="2414" spans="20:21" x14ac:dyDescent="0.15">
      <c r="T2414" s="87"/>
      <c r="U2414" s="87"/>
    </row>
    <row r="2415" spans="20:21" x14ac:dyDescent="0.15">
      <c r="T2415" s="87"/>
      <c r="U2415" s="87"/>
    </row>
    <row r="2416" spans="20:21" x14ac:dyDescent="0.15">
      <c r="T2416" s="87"/>
      <c r="U2416" s="87"/>
    </row>
    <row r="2417" spans="20:21" x14ac:dyDescent="0.15">
      <c r="T2417" s="87"/>
      <c r="U2417" s="87"/>
    </row>
    <row r="2418" spans="20:21" x14ac:dyDescent="0.15">
      <c r="T2418" s="87"/>
      <c r="U2418" s="87"/>
    </row>
    <row r="2419" spans="20:21" x14ac:dyDescent="0.15">
      <c r="T2419" s="87"/>
      <c r="U2419" s="87"/>
    </row>
    <row r="2420" spans="20:21" x14ac:dyDescent="0.15">
      <c r="T2420" s="87"/>
      <c r="U2420" s="87"/>
    </row>
    <row r="2421" spans="20:21" x14ac:dyDescent="0.15">
      <c r="T2421" s="87"/>
      <c r="U2421" s="87"/>
    </row>
    <row r="2422" spans="20:21" x14ac:dyDescent="0.15">
      <c r="T2422" s="87"/>
      <c r="U2422" s="87"/>
    </row>
    <row r="2423" spans="20:21" x14ac:dyDescent="0.15">
      <c r="T2423" s="87"/>
      <c r="U2423" s="87"/>
    </row>
    <row r="2424" spans="20:21" x14ac:dyDescent="0.15">
      <c r="T2424" s="87"/>
      <c r="U2424" s="87"/>
    </row>
    <row r="2425" spans="20:21" x14ac:dyDescent="0.15">
      <c r="T2425" s="87"/>
      <c r="U2425" s="87"/>
    </row>
    <row r="2426" spans="20:21" x14ac:dyDescent="0.15">
      <c r="T2426" s="87"/>
      <c r="U2426" s="87"/>
    </row>
    <row r="2427" spans="20:21" x14ac:dyDescent="0.15">
      <c r="T2427" s="87"/>
      <c r="U2427" s="87"/>
    </row>
    <row r="2428" spans="20:21" x14ac:dyDescent="0.15">
      <c r="T2428" s="87"/>
      <c r="U2428" s="87"/>
    </row>
    <row r="2429" spans="20:21" x14ac:dyDescent="0.15">
      <c r="T2429" s="87"/>
      <c r="U2429" s="87"/>
    </row>
    <row r="2430" spans="20:21" x14ac:dyDescent="0.15">
      <c r="T2430" s="87"/>
      <c r="U2430" s="87"/>
    </row>
    <row r="2431" spans="20:21" x14ac:dyDescent="0.15">
      <c r="T2431" s="87"/>
      <c r="U2431" s="87"/>
    </row>
    <row r="2432" spans="20:21" x14ac:dyDescent="0.15">
      <c r="T2432" s="87"/>
      <c r="U2432" s="87"/>
    </row>
    <row r="2433" spans="20:21" x14ac:dyDescent="0.15">
      <c r="T2433" s="87"/>
      <c r="U2433" s="87"/>
    </row>
    <row r="2434" spans="20:21" x14ac:dyDescent="0.15">
      <c r="T2434" s="87"/>
      <c r="U2434" s="87"/>
    </row>
    <row r="2435" spans="20:21" x14ac:dyDescent="0.15">
      <c r="T2435" s="87"/>
      <c r="U2435" s="87"/>
    </row>
    <row r="2436" spans="20:21" x14ac:dyDescent="0.15">
      <c r="T2436" s="87"/>
      <c r="U2436" s="87"/>
    </row>
    <row r="2437" spans="20:21" x14ac:dyDescent="0.15">
      <c r="T2437" s="87"/>
      <c r="U2437" s="87"/>
    </row>
    <row r="2438" spans="20:21" x14ac:dyDescent="0.15">
      <c r="T2438" s="87"/>
      <c r="U2438" s="87"/>
    </row>
    <row r="2439" spans="20:21" x14ac:dyDescent="0.15">
      <c r="T2439" s="87"/>
      <c r="U2439" s="87"/>
    </row>
    <row r="2440" spans="20:21" x14ac:dyDescent="0.15">
      <c r="T2440" s="87"/>
      <c r="U2440" s="87"/>
    </row>
    <row r="2441" spans="20:21" x14ac:dyDescent="0.15">
      <c r="T2441" s="87"/>
      <c r="U2441" s="87"/>
    </row>
    <row r="2442" spans="20:21" x14ac:dyDescent="0.15">
      <c r="T2442" s="87"/>
      <c r="U2442" s="87"/>
    </row>
    <row r="2443" spans="20:21" x14ac:dyDescent="0.15">
      <c r="T2443" s="87"/>
      <c r="U2443" s="87"/>
    </row>
    <row r="2444" spans="20:21" x14ac:dyDescent="0.15">
      <c r="T2444" s="87"/>
      <c r="U2444" s="87"/>
    </row>
    <row r="2445" spans="20:21" x14ac:dyDescent="0.15">
      <c r="T2445" s="87"/>
      <c r="U2445" s="87"/>
    </row>
    <row r="2446" spans="20:21" x14ac:dyDescent="0.15">
      <c r="T2446" s="87"/>
      <c r="U2446" s="87"/>
    </row>
    <row r="2447" spans="20:21" x14ac:dyDescent="0.15">
      <c r="T2447" s="87"/>
      <c r="U2447" s="87"/>
    </row>
    <row r="2448" spans="20:21" x14ac:dyDescent="0.15">
      <c r="T2448" s="87"/>
      <c r="U2448" s="87"/>
    </row>
    <row r="2449" spans="20:21" x14ac:dyDescent="0.15">
      <c r="T2449" s="87"/>
      <c r="U2449" s="87"/>
    </row>
    <row r="2450" spans="20:21" x14ac:dyDescent="0.15">
      <c r="T2450" s="87"/>
      <c r="U2450" s="87"/>
    </row>
    <row r="2451" spans="20:21" x14ac:dyDescent="0.15">
      <c r="T2451" s="87"/>
      <c r="U2451" s="87"/>
    </row>
    <row r="2452" spans="20:21" x14ac:dyDescent="0.15">
      <c r="T2452" s="87"/>
      <c r="U2452" s="87"/>
    </row>
    <row r="2453" spans="20:21" x14ac:dyDescent="0.15">
      <c r="T2453" s="87"/>
      <c r="U2453" s="87"/>
    </row>
    <row r="2454" spans="20:21" x14ac:dyDescent="0.15">
      <c r="T2454" s="87"/>
      <c r="U2454" s="87"/>
    </row>
    <row r="2455" spans="20:21" x14ac:dyDescent="0.15">
      <c r="T2455" s="87"/>
      <c r="U2455" s="87"/>
    </row>
    <row r="2456" spans="20:21" x14ac:dyDescent="0.15">
      <c r="T2456" s="87"/>
      <c r="U2456" s="87"/>
    </row>
    <row r="2457" spans="20:21" x14ac:dyDescent="0.15">
      <c r="T2457" s="87"/>
      <c r="U2457" s="87"/>
    </row>
    <row r="2458" spans="20:21" x14ac:dyDescent="0.15">
      <c r="T2458" s="87"/>
      <c r="U2458" s="87"/>
    </row>
    <row r="2459" spans="20:21" x14ac:dyDescent="0.15">
      <c r="T2459" s="87"/>
      <c r="U2459" s="87"/>
    </row>
    <row r="2460" spans="20:21" x14ac:dyDescent="0.15">
      <c r="T2460" s="87"/>
      <c r="U2460" s="87"/>
    </row>
    <row r="2461" spans="20:21" x14ac:dyDescent="0.15">
      <c r="T2461" s="87"/>
      <c r="U2461" s="87"/>
    </row>
    <row r="2462" spans="20:21" x14ac:dyDescent="0.15">
      <c r="T2462" s="87"/>
      <c r="U2462" s="87"/>
    </row>
    <row r="2463" spans="20:21" x14ac:dyDescent="0.15">
      <c r="T2463" s="87"/>
      <c r="U2463" s="87"/>
    </row>
    <row r="2464" spans="20:21" x14ac:dyDescent="0.15">
      <c r="T2464" s="87"/>
      <c r="U2464" s="87"/>
    </row>
    <row r="2465" spans="20:21" x14ac:dyDescent="0.15">
      <c r="T2465" s="87"/>
      <c r="U2465" s="87"/>
    </row>
    <row r="2466" spans="20:21" x14ac:dyDescent="0.15">
      <c r="T2466" s="87"/>
      <c r="U2466" s="87"/>
    </row>
    <row r="2467" spans="20:21" x14ac:dyDescent="0.15">
      <c r="T2467" s="87"/>
      <c r="U2467" s="87"/>
    </row>
    <row r="2468" spans="20:21" x14ac:dyDescent="0.15">
      <c r="T2468" s="87"/>
      <c r="U2468" s="87"/>
    </row>
    <row r="2469" spans="20:21" x14ac:dyDescent="0.15">
      <c r="T2469" s="87"/>
      <c r="U2469" s="87"/>
    </row>
    <row r="2470" spans="20:21" x14ac:dyDescent="0.15">
      <c r="T2470" s="87"/>
      <c r="U2470" s="87"/>
    </row>
    <row r="2471" spans="20:21" x14ac:dyDescent="0.15">
      <c r="T2471" s="87"/>
      <c r="U2471" s="87"/>
    </row>
    <row r="2472" spans="20:21" x14ac:dyDescent="0.15">
      <c r="T2472" s="87"/>
      <c r="U2472" s="87"/>
    </row>
    <row r="2473" spans="20:21" x14ac:dyDescent="0.15">
      <c r="T2473" s="87"/>
      <c r="U2473" s="87"/>
    </row>
    <row r="2474" spans="20:21" x14ac:dyDescent="0.15">
      <c r="T2474" s="87"/>
      <c r="U2474" s="87"/>
    </row>
    <row r="2475" spans="20:21" x14ac:dyDescent="0.15">
      <c r="T2475" s="87"/>
      <c r="U2475" s="87"/>
    </row>
    <row r="2476" spans="20:21" x14ac:dyDescent="0.15">
      <c r="T2476" s="87"/>
      <c r="U2476" s="87"/>
    </row>
    <row r="2477" spans="20:21" x14ac:dyDescent="0.15">
      <c r="T2477" s="87"/>
      <c r="U2477" s="87"/>
    </row>
    <row r="2478" spans="20:21" x14ac:dyDescent="0.15">
      <c r="T2478" s="87"/>
      <c r="U2478" s="87"/>
    </row>
    <row r="2479" spans="20:21" x14ac:dyDescent="0.15">
      <c r="T2479" s="87"/>
      <c r="U2479" s="87"/>
    </row>
    <row r="2480" spans="20:21" x14ac:dyDescent="0.15">
      <c r="T2480" s="87"/>
      <c r="U2480" s="87"/>
    </row>
    <row r="2481" spans="20:21" x14ac:dyDescent="0.15">
      <c r="T2481" s="87"/>
      <c r="U2481" s="87"/>
    </row>
    <row r="2482" spans="20:21" x14ac:dyDescent="0.15">
      <c r="T2482" s="87"/>
      <c r="U2482" s="87"/>
    </row>
    <row r="2483" spans="20:21" x14ac:dyDescent="0.15">
      <c r="T2483" s="87"/>
      <c r="U2483" s="87"/>
    </row>
    <row r="2484" spans="20:21" x14ac:dyDescent="0.15">
      <c r="T2484" s="87"/>
      <c r="U2484" s="87"/>
    </row>
    <row r="2485" spans="20:21" x14ac:dyDescent="0.15">
      <c r="T2485" s="87"/>
      <c r="U2485" s="87"/>
    </row>
    <row r="2486" spans="20:21" x14ac:dyDescent="0.15">
      <c r="T2486" s="87"/>
      <c r="U2486" s="87"/>
    </row>
    <row r="2487" spans="20:21" x14ac:dyDescent="0.15">
      <c r="T2487" s="87"/>
      <c r="U2487" s="87"/>
    </row>
    <row r="2488" spans="20:21" x14ac:dyDescent="0.15">
      <c r="T2488" s="87"/>
      <c r="U2488" s="87"/>
    </row>
    <row r="2489" spans="20:21" x14ac:dyDescent="0.15">
      <c r="T2489" s="87"/>
      <c r="U2489" s="87"/>
    </row>
    <row r="2490" spans="20:21" x14ac:dyDescent="0.15">
      <c r="T2490" s="87"/>
      <c r="U2490" s="87"/>
    </row>
    <row r="2491" spans="20:21" x14ac:dyDescent="0.15">
      <c r="T2491" s="87"/>
      <c r="U2491" s="87"/>
    </row>
    <row r="2492" spans="20:21" x14ac:dyDescent="0.15">
      <c r="T2492" s="87"/>
      <c r="U2492" s="87"/>
    </row>
    <row r="2493" spans="20:21" x14ac:dyDescent="0.15">
      <c r="T2493" s="87"/>
      <c r="U2493" s="87"/>
    </row>
    <row r="2494" spans="20:21" x14ac:dyDescent="0.15">
      <c r="T2494" s="87"/>
      <c r="U2494" s="87"/>
    </row>
    <row r="2495" spans="20:21" x14ac:dyDescent="0.15">
      <c r="T2495" s="87"/>
      <c r="U2495" s="87"/>
    </row>
    <row r="2496" spans="20:21" x14ac:dyDescent="0.15">
      <c r="T2496" s="87"/>
      <c r="U2496" s="87"/>
    </row>
    <row r="2497" spans="20:21" x14ac:dyDescent="0.15">
      <c r="T2497" s="87"/>
      <c r="U2497" s="87"/>
    </row>
    <row r="2498" spans="20:21" x14ac:dyDescent="0.15">
      <c r="T2498" s="87"/>
      <c r="U2498" s="87"/>
    </row>
    <row r="2499" spans="20:21" x14ac:dyDescent="0.15">
      <c r="T2499" s="87"/>
      <c r="U2499" s="87"/>
    </row>
    <row r="2500" spans="20:21" x14ac:dyDescent="0.15">
      <c r="T2500" s="87"/>
      <c r="U2500" s="87"/>
    </row>
    <row r="2501" spans="20:21" x14ac:dyDescent="0.15">
      <c r="T2501" s="87"/>
      <c r="U2501" s="87"/>
    </row>
    <row r="2502" spans="20:21" x14ac:dyDescent="0.15">
      <c r="T2502" s="87"/>
      <c r="U2502" s="87"/>
    </row>
    <row r="2503" spans="20:21" x14ac:dyDescent="0.15">
      <c r="T2503" s="87"/>
      <c r="U2503" s="87"/>
    </row>
    <row r="2504" spans="20:21" x14ac:dyDescent="0.15">
      <c r="T2504" s="87"/>
      <c r="U2504" s="87"/>
    </row>
    <row r="2505" spans="20:21" x14ac:dyDescent="0.15">
      <c r="T2505" s="87"/>
      <c r="U2505" s="87"/>
    </row>
    <row r="2506" spans="20:21" x14ac:dyDescent="0.15">
      <c r="T2506" s="87"/>
      <c r="U2506" s="87"/>
    </row>
    <row r="2507" spans="20:21" x14ac:dyDescent="0.15">
      <c r="T2507" s="87"/>
      <c r="U2507" s="87"/>
    </row>
    <row r="2508" spans="20:21" x14ac:dyDescent="0.15">
      <c r="T2508" s="87"/>
      <c r="U2508" s="87"/>
    </row>
    <row r="2509" spans="20:21" x14ac:dyDescent="0.15">
      <c r="T2509" s="87"/>
      <c r="U2509" s="87"/>
    </row>
    <row r="2510" spans="20:21" x14ac:dyDescent="0.15">
      <c r="T2510" s="87"/>
      <c r="U2510" s="87"/>
    </row>
    <row r="2511" spans="20:21" x14ac:dyDescent="0.15">
      <c r="T2511" s="87"/>
      <c r="U2511" s="87"/>
    </row>
    <row r="2512" spans="20:21" x14ac:dyDescent="0.15">
      <c r="T2512" s="87"/>
      <c r="U2512" s="87"/>
    </row>
    <row r="2513" spans="20:21" x14ac:dyDescent="0.15">
      <c r="T2513" s="87"/>
      <c r="U2513" s="87"/>
    </row>
    <row r="2514" spans="20:21" x14ac:dyDescent="0.15">
      <c r="T2514" s="87"/>
      <c r="U2514" s="87"/>
    </row>
    <row r="2515" spans="20:21" x14ac:dyDescent="0.15">
      <c r="T2515" s="87"/>
      <c r="U2515" s="87"/>
    </row>
    <row r="2516" spans="20:21" x14ac:dyDescent="0.15">
      <c r="T2516" s="87"/>
      <c r="U2516" s="87"/>
    </row>
    <row r="2517" spans="20:21" x14ac:dyDescent="0.15">
      <c r="T2517" s="87"/>
      <c r="U2517" s="87"/>
    </row>
    <row r="2518" spans="20:21" x14ac:dyDescent="0.15">
      <c r="T2518" s="87"/>
      <c r="U2518" s="87"/>
    </row>
    <row r="2519" spans="20:21" x14ac:dyDescent="0.15">
      <c r="T2519" s="87"/>
      <c r="U2519" s="87"/>
    </row>
    <row r="2520" spans="20:21" x14ac:dyDescent="0.15">
      <c r="T2520" s="87"/>
      <c r="U2520" s="87"/>
    </row>
    <row r="2521" spans="20:21" x14ac:dyDescent="0.15">
      <c r="T2521" s="87"/>
      <c r="U2521" s="87"/>
    </row>
    <row r="2522" spans="20:21" x14ac:dyDescent="0.15">
      <c r="T2522" s="87"/>
      <c r="U2522" s="87"/>
    </row>
    <row r="2523" spans="20:21" x14ac:dyDescent="0.15">
      <c r="T2523" s="87"/>
      <c r="U2523" s="87"/>
    </row>
    <row r="2524" spans="20:21" x14ac:dyDescent="0.15">
      <c r="T2524" s="87"/>
      <c r="U2524" s="87"/>
    </row>
    <row r="2525" spans="20:21" x14ac:dyDescent="0.15">
      <c r="T2525" s="87"/>
      <c r="U2525" s="87"/>
    </row>
    <row r="2526" spans="20:21" x14ac:dyDescent="0.15">
      <c r="T2526" s="87"/>
      <c r="U2526" s="87"/>
    </row>
    <row r="2527" spans="20:21" x14ac:dyDescent="0.15">
      <c r="T2527" s="87"/>
      <c r="U2527" s="87"/>
    </row>
    <row r="2528" spans="20:21" x14ac:dyDescent="0.15">
      <c r="T2528" s="87"/>
      <c r="U2528" s="87"/>
    </row>
    <row r="2529" spans="20:21" x14ac:dyDescent="0.15">
      <c r="T2529" s="87"/>
      <c r="U2529" s="87"/>
    </row>
    <row r="2530" spans="20:21" x14ac:dyDescent="0.15">
      <c r="T2530" s="87"/>
      <c r="U2530" s="87"/>
    </row>
    <row r="2531" spans="20:21" x14ac:dyDescent="0.15">
      <c r="T2531" s="87"/>
      <c r="U2531" s="87"/>
    </row>
    <row r="2532" spans="20:21" x14ac:dyDescent="0.15">
      <c r="T2532" s="87"/>
      <c r="U2532" s="87"/>
    </row>
    <row r="2533" spans="20:21" x14ac:dyDescent="0.15">
      <c r="T2533" s="87"/>
      <c r="U2533" s="87"/>
    </row>
    <row r="2534" spans="20:21" x14ac:dyDescent="0.15">
      <c r="T2534" s="87"/>
      <c r="U2534" s="87"/>
    </row>
    <row r="2535" spans="20:21" x14ac:dyDescent="0.15">
      <c r="T2535" s="87"/>
      <c r="U2535" s="87"/>
    </row>
    <row r="2536" spans="20:21" x14ac:dyDescent="0.15">
      <c r="T2536" s="87"/>
      <c r="U2536" s="87"/>
    </row>
    <row r="2537" spans="20:21" x14ac:dyDescent="0.15">
      <c r="T2537" s="87"/>
      <c r="U2537" s="87"/>
    </row>
    <row r="2538" spans="20:21" x14ac:dyDescent="0.15">
      <c r="T2538" s="87"/>
      <c r="U2538" s="87"/>
    </row>
    <row r="2539" spans="20:21" x14ac:dyDescent="0.15">
      <c r="T2539" s="87"/>
      <c r="U2539" s="87"/>
    </row>
    <row r="2540" spans="20:21" x14ac:dyDescent="0.15">
      <c r="T2540" s="87"/>
      <c r="U2540" s="87"/>
    </row>
    <row r="2541" spans="20:21" x14ac:dyDescent="0.15">
      <c r="T2541" s="87"/>
      <c r="U2541" s="87"/>
    </row>
    <row r="2542" spans="20:21" x14ac:dyDescent="0.15">
      <c r="T2542" s="87"/>
      <c r="U2542" s="87"/>
    </row>
    <row r="2543" spans="20:21" x14ac:dyDescent="0.15">
      <c r="T2543" s="87"/>
      <c r="U2543" s="87"/>
    </row>
    <row r="2544" spans="20:21" x14ac:dyDescent="0.15">
      <c r="T2544" s="87"/>
      <c r="U2544" s="87"/>
    </row>
    <row r="2545" spans="20:21" x14ac:dyDescent="0.15">
      <c r="T2545" s="87"/>
      <c r="U2545" s="87"/>
    </row>
    <row r="2546" spans="20:21" x14ac:dyDescent="0.15">
      <c r="T2546" s="87"/>
      <c r="U2546" s="87"/>
    </row>
    <row r="2547" spans="20:21" x14ac:dyDescent="0.15">
      <c r="T2547" s="87"/>
      <c r="U2547" s="87"/>
    </row>
    <row r="2548" spans="20:21" x14ac:dyDescent="0.15">
      <c r="T2548" s="87"/>
      <c r="U2548" s="87"/>
    </row>
    <row r="2549" spans="20:21" x14ac:dyDescent="0.15">
      <c r="T2549" s="87"/>
      <c r="U2549" s="87"/>
    </row>
    <row r="2550" spans="20:21" x14ac:dyDescent="0.15">
      <c r="T2550" s="87"/>
      <c r="U2550" s="87"/>
    </row>
    <row r="2551" spans="20:21" x14ac:dyDescent="0.15">
      <c r="T2551" s="87"/>
      <c r="U2551" s="87"/>
    </row>
    <row r="2552" spans="20:21" x14ac:dyDescent="0.15">
      <c r="T2552" s="87"/>
      <c r="U2552" s="87"/>
    </row>
    <row r="2553" spans="20:21" x14ac:dyDescent="0.15">
      <c r="T2553" s="87"/>
      <c r="U2553" s="87"/>
    </row>
    <row r="2554" spans="20:21" x14ac:dyDescent="0.15">
      <c r="T2554" s="87"/>
      <c r="U2554" s="87"/>
    </row>
    <row r="2555" spans="20:21" x14ac:dyDescent="0.15">
      <c r="T2555" s="87"/>
      <c r="U2555" s="87"/>
    </row>
    <row r="2556" spans="20:21" x14ac:dyDescent="0.15">
      <c r="T2556" s="87"/>
      <c r="U2556" s="87"/>
    </row>
    <row r="2557" spans="20:21" x14ac:dyDescent="0.15">
      <c r="T2557" s="87"/>
      <c r="U2557" s="87"/>
    </row>
    <row r="2558" spans="20:21" x14ac:dyDescent="0.15">
      <c r="T2558" s="87"/>
      <c r="U2558" s="87"/>
    </row>
    <row r="2559" spans="20:21" x14ac:dyDescent="0.15">
      <c r="T2559" s="87"/>
      <c r="U2559" s="87"/>
    </row>
    <row r="2560" spans="20:21" x14ac:dyDescent="0.15">
      <c r="T2560" s="87"/>
      <c r="U2560" s="87"/>
    </row>
    <row r="2561" spans="20:21" x14ac:dyDescent="0.15">
      <c r="T2561" s="87"/>
      <c r="U2561" s="87"/>
    </row>
    <row r="2562" spans="20:21" x14ac:dyDescent="0.15">
      <c r="T2562" s="87"/>
      <c r="U2562" s="87"/>
    </row>
    <row r="2563" spans="20:21" x14ac:dyDescent="0.15">
      <c r="T2563" s="87"/>
      <c r="U2563" s="87"/>
    </row>
    <row r="2564" spans="20:21" x14ac:dyDescent="0.15">
      <c r="T2564" s="87"/>
      <c r="U2564" s="87"/>
    </row>
    <row r="2565" spans="20:21" x14ac:dyDescent="0.15">
      <c r="T2565" s="87"/>
      <c r="U2565" s="87"/>
    </row>
    <row r="2566" spans="20:21" x14ac:dyDescent="0.15">
      <c r="T2566" s="87"/>
      <c r="U2566" s="87"/>
    </row>
    <row r="2567" spans="20:21" x14ac:dyDescent="0.15">
      <c r="T2567" s="87"/>
      <c r="U2567" s="87"/>
    </row>
    <row r="2568" spans="20:21" x14ac:dyDescent="0.15">
      <c r="T2568" s="87"/>
      <c r="U2568" s="87"/>
    </row>
    <row r="2569" spans="20:21" x14ac:dyDescent="0.15">
      <c r="T2569" s="87"/>
      <c r="U2569" s="87"/>
    </row>
    <row r="2570" spans="20:21" x14ac:dyDescent="0.15">
      <c r="T2570" s="87"/>
      <c r="U2570" s="87"/>
    </row>
    <row r="2571" spans="20:21" x14ac:dyDescent="0.15">
      <c r="T2571" s="87"/>
      <c r="U2571" s="87"/>
    </row>
    <row r="2572" spans="20:21" x14ac:dyDescent="0.15">
      <c r="T2572" s="87"/>
      <c r="U2572" s="87"/>
    </row>
    <row r="2573" spans="20:21" x14ac:dyDescent="0.15">
      <c r="T2573" s="87"/>
      <c r="U2573" s="87"/>
    </row>
    <row r="2574" spans="20:21" x14ac:dyDescent="0.15">
      <c r="T2574" s="87"/>
      <c r="U2574" s="87"/>
    </row>
    <row r="2575" spans="20:21" x14ac:dyDescent="0.15">
      <c r="T2575" s="87"/>
      <c r="U2575" s="87"/>
    </row>
    <row r="2576" spans="20:21" x14ac:dyDescent="0.15">
      <c r="T2576" s="87"/>
      <c r="U2576" s="87"/>
    </row>
    <row r="2577" spans="20:21" x14ac:dyDescent="0.15">
      <c r="T2577" s="87"/>
      <c r="U2577" s="87"/>
    </row>
    <row r="2578" spans="20:21" x14ac:dyDescent="0.15">
      <c r="T2578" s="87"/>
      <c r="U2578" s="87"/>
    </row>
    <row r="2579" spans="20:21" x14ac:dyDescent="0.15">
      <c r="T2579" s="87"/>
      <c r="U2579" s="87"/>
    </row>
    <row r="2580" spans="20:21" x14ac:dyDescent="0.15">
      <c r="T2580" s="87"/>
      <c r="U2580" s="87"/>
    </row>
    <row r="2581" spans="20:21" x14ac:dyDescent="0.15">
      <c r="T2581" s="87"/>
      <c r="U2581" s="87"/>
    </row>
    <row r="2582" spans="20:21" x14ac:dyDescent="0.15">
      <c r="T2582" s="87"/>
      <c r="U2582" s="87"/>
    </row>
    <row r="2583" spans="20:21" x14ac:dyDescent="0.15">
      <c r="T2583" s="87"/>
      <c r="U2583" s="87"/>
    </row>
    <row r="2584" spans="20:21" x14ac:dyDescent="0.15">
      <c r="T2584" s="87"/>
      <c r="U2584" s="87"/>
    </row>
    <row r="2585" spans="20:21" x14ac:dyDescent="0.15">
      <c r="T2585" s="87"/>
      <c r="U2585" s="87"/>
    </row>
    <row r="2586" spans="20:21" x14ac:dyDescent="0.15">
      <c r="T2586" s="87"/>
      <c r="U2586" s="87"/>
    </row>
    <row r="2587" spans="20:21" x14ac:dyDescent="0.15">
      <c r="T2587" s="87"/>
      <c r="U2587" s="87"/>
    </row>
    <row r="2588" spans="20:21" x14ac:dyDescent="0.15">
      <c r="T2588" s="87"/>
      <c r="U2588" s="87"/>
    </row>
    <row r="2589" spans="20:21" x14ac:dyDescent="0.15">
      <c r="T2589" s="87"/>
      <c r="U2589" s="87"/>
    </row>
    <row r="2590" spans="20:21" x14ac:dyDescent="0.15">
      <c r="T2590" s="87"/>
      <c r="U2590" s="87"/>
    </row>
    <row r="2591" spans="20:21" x14ac:dyDescent="0.15">
      <c r="T2591" s="87"/>
      <c r="U2591" s="87"/>
    </row>
    <row r="2592" spans="20:21" x14ac:dyDescent="0.15">
      <c r="T2592" s="87"/>
      <c r="U2592" s="87"/>
    </row>
    <row r="2593" spans="20:21" x14ac:dyDescent="0.15">
      <c r="T2593" s="87"/>
      <c r="U2593" s="87"/>
    </row>
    <row r="2594" spans="20:21" x14ac:dyDescent="0.15">
      <c r="T2594" s="87"/>
      <c r="U2594" s="87"/>
    </row>
    <row r="2595" spans="20:21" x14ac:dyDescent="0.15">
      <c r="T2595" s="87"/>
      <c r="U2595" s="87"/>
    </row>
    <row r="2596" spans="20:21" x14ac:dyDescent="0.15">
      <c r="T2596" s="87"/>
      <c r="U2596" s="87"/>
    </row>
    <row r="2597" spans="20:21" x14ac:dyDescent="0.15">
      <c r="T2597" s="87"/>
      <c r="U2597" s="87"/>
    </row>
    <row r="2598" spans="20:21" x14ac:dyDescent="0.15">
      <c r="T2598" s="87"/>
      <c r="U2598" s="87"/>
    </row>
    <row r="2599" spans="20:21" x14ac:dyDescent="0.15">
      <c r="T2599" s="87"/>
      <c r="U2599" s="87"/>
    </row>
    <row r="2600" spans="20:21" x14ac:dyDescent="0.15">
      <c r="T2600" s="87"/>
      <c r="U2600" s="87"/>
    </row>
    <row r="2601" spans="20:21" x14ac:dyDescent="0.15">
      <c r="T2601" s="87"/>
      <c r="U2601" s="87"/>
    </row>
    <row r="2602" spans="20:21" x14ac:dyDescent="0.15">
      <c r="T2602" s="87"/>
      <c r="U2602" s="87"/>
    </row>
    <row r="2603" spans="20:21" x14ac:dyDescent="0.15">
      <c r="T2603" s="87"/>
      <c r="U2603" s="87"/>
    </row>
    <row r="2604" spans="20:21" x14ac:dyDescent="0.15">
      <c r="T2604" s="87"/>
      <c r="U2604" s="87"/>
    </row>
    <row r="2605" spans="20:21" x14ac:dyDescent="0.15">
      <c r="T2605" s="87"/>
      <c r="U2605" s="87"/>
    </row>
    <row r="2606" spans="20:21" x14ac:dyDescent="0.15">
      <c r="T2606" s="87"/>
      <c r="U2606" s="87"/>
    </row>
    <row r="2607" spans="20:21" x14ac:dyDescent="0.15">
      <c r="T2607" s="87"/>
      <c r="U2607" s="87"/>
    </row>
    <row r="2608" spans="20:21" x14ac:dyDescent="0.15">
      <c r="T2608" s="87"/>
      <c r="U2608" s="87"/>
    </row>
    <row r="2609" spans="20:21" x14ac:dyDescent="0.15">
      <c r="T2609" s="87"/>
      <c r="U2609" s="87"/>
    </row>
    <row r="2610" spans="20:21" x14ac:dyDescent="0.15">
      <c r="T2610" s="87"/>
      <c r="U2610" s="87"/>
    </row>
    <row r="2611" spans="20:21" x14ac:dyDescent="0.15">
      <c r="T2611" s="87"/>
      <c r="U2611" s="87"/>
    </row>
    <row r="2612" spans="20:21" x14ac:dyDescent="0.15">
      <c r="T2612" s="87"/>
      <c r="U2612" s="87"/>
    </row>
    <row r="2613" spans="20:21" x14ac:dyDescent="0.15">
      <c r="T2613" s="87"/>
      <c r="U2613" s="87"/>
    </row>
    <row r="2614" spans="20:21" x14ac:dyDescent="0.15">
      <c r="T2614" s="87"/>
      <c r="U2614" s="87"/>
    </row>
    <row r="2615" spans="20:21" x14ac:dyDescent="0.15">
      <c r="T2615" s="87"/>
      <c r="U2615" s="87"/>
    </row>
    <row r="2616" spans="20:21" x14ac:dyDescent="0.15">
      <c r="T2616" s="87"/>
      <c r="U2616" s="87"/>
    </row>
    <row r="2617" spans="20:21" x14ac:dyDescent="0.15">
      <c r="T2617" s="87"/>
      <c r="U2617" s="87"/>
    </row>
    <row r="2618" spans="20:21" x14ac:dyDescent="0.15">
      <c r="T2618" s="87"/>
      <c r="U2618" s="87"/>
    </row>
    <row r="2619" spans="20:21" x14ac:dyDescent="0.15">
      <c r="T2619" s="87"/>
      <c r="U2619" s="87"/>
    </row>
    <row r="2620" spans="20:21" x14ac:dyDescent="0.15">
      <c r="T2620" s="87"/>
      <c r="U2620" s="87"/>
    </row>
    <row r="2621" spans="20:21" x14ac:dyDescent="0.15">
      <c r="T2621" s="87"/>
      <c r="U2621" s="87"/>
    </row>
    <row r="2622" spans="20:21" x14ac:dyDescent="0.15">
      <c r="T2622" s="87"/>
      <c r="U2622" s="87"/>
    </row>
    <row r="2623" spans="20:21" x14ac:dyDescent="0.15">
      <c r="T2623" s="87"/>
      <c r="U2623" s="87"/>
    </row>
    <row r="2624" spans="20:21" x14ac:dyDescent="0.15">
      <c r="T2624" s="87"/>
      <c r="U2624" s="87"/>
    </row>
    <row r="2625" spans="20:21" x14ac:dyDescent="0.15">
      <c r="T2625" s="87"/>
      <c r="U2625" s="87"/>
    </row>
    <row r="2626" spans="20:21" x14ac:dyDescent="0.15">
      <c r="T2626" s="87"/>
      <c r="U2626" s="87"/>
    </row>
    <row r="2627" spans="20:21" x14ac:dyDescent="0.15">
      <c r="T2627" s="87"/>
      <c r="U2627" s="87"/>
    </row>
    <row r="2628" spans="20:21" x14ac:dyDescent="0.15">
      <c r="T2628" s="87"/>
      <c r="U2628" s="87"/>
    </row>
    <row r="2629" spans="20:21" x14ac:dyDescent="0.15">
      <c r="T2629" s="87"/>
      <c r="U2629" s="87"/>
    </row>
    <row r="2630" spans="20:21" x14ac:dyDescent="0.15">
      <c r="T2630" s="87"/>
      <c r="U2630" s="87"/>
    </row>
    <row r="2631" spans="20:21" x14ac:dyDescent="0.15">
      <c r="T2631" s="87"/>
      <c r="U2631" s="87"/>
    </row>
    <row r="2632" spans="20:21" x14ac:dyDescent="0.15">
      <c r="T2632" s="87"/>
      <c r="U2632" s="87"/>
    </row>
    <row r="2633" spans="20:21" x14ac:dyDescent="0.15">
      <c r="T2633" s="87"/>
      <c r="U2633" s="87"/>
    </row>
    <row r="2634" spans="20:21" x14ac:dyDescent="0.15">
      <c r="T2634" s="87"/>
      <c r="U2634" s="87"/>
    </row>
    <row r="2635" spans="20:21" x14ac:dyDescent="0.15">
      <c r="T2635" s="87"/>
      <c r="U2635" s="87"/>
    </row>
    <row r="2636" spans="20:21" x14ac:dyDescent="0.15">
      <c r="T2636" s="87"/>
      <c r="U2636" s="87"/>
    </row>
    <row r="2637" spans="20:21" x14ac:dyDescent="0.15">
      <c r="T2637" s="87"/>
      <c r="U2637" s="87"/>
    </row>
    <row r="2638" spans="20:21" x14ac:dyDescent="0.15">
      <c r="T2638" s="87"/>
      <c r="U2638" s="87"/>
    </row>
    <row r="2639" spans="20:21" x14ac:dyDescent="0.15">
      <c r="T2639" s="87"/>
      <c r="U2639" s="87"/>
    </row>
    <row r="2640" spans="20:21" x14ac:dyDescent="0.15">
      <c r="T2640" s="87"/>
      <c r="U2640" s="87"/>
    </row>
    <row r="2641" spans="20:21" x14ac:dyDescent="0.15">
      <c r="T2641" s="87"/>
      <c r="U2641" s="87"/>
    </row>
    <row r="2642" spans="20:21" x14ac:dyDescent="0.15">
      <c r="T2642" s="87"/>
      <c r="U2642" s="87"/>
    </row>
    <row r="2643" spans="20:21" x14ac:dyDescent="0.15">
      <c r="T2643" s="87"/>
      <c r="U2643" s="87"/>
    </row>
    <row r="2644" spans="20:21" x14ac:dyDescent="0.15">
      <c r="T2644" s="87"/>
      <c r="U2644" s="87"/>
    </row>
    <row r="2645" spans="20:21" x14ac:dyDescent="0.15">
      <c r="T2645" s="87"/>
      <c r="U2645" s="87"/>
    </row>
    <row r="2646" spans="20:21" x14ac:dyDescent="0.15">
      <c r="T2646" s="87"/>
      <c r="U2646" s="87"/>
    </row>
    <row r="2647" spans="20:21" x14ac:dyDescent="0.15">
      <c r="T2647" s="87"/>
      <c r="U2647" s="87"/>
    </row>
    <row r="2648" spans="20:21" x14ac:dyDescent="0.15">
      <c r="T2648" s="87"/>
      <c r="U2648" s="87"/>
    </row>
    <row r="2649" spans="20:21" x14ac:dyDescent="0.15">
      <c r="T2649" s="87"/>
      <c r="U2649" s="87"/>
    </row>
    <row r="2650" spans="20:21" x14ac:dyDescent="0.15">
      <c r="T2650" s="87"/>
      <c r="U2650" s="87"/>
    </row>
    <row r="2651" spans="20:21" x14ac:dyDescent="0.15">
      <c r="T2651" s="87"/>
      <c r="U2651" s="87"/>
    </row>
    <row r="2652" spans="20:21" x14ac:dyDescent="0.15">
      <c r="T2652" s="87"/>
      <c r="U2652" s="87"/>
    </row>
    <row r="2653" spans="20:21" x14ac:dyDescent="0.15">
      <c r="T2653" s="87"/>
      <c r="U2653" s="87"/>
    </row>
    <row r="2654" spans="20:21" x14ac:dyDescent="0.15">
      <c r="T2654" s="87"/>
      <c r="U2654" s="87"/>
    </row>
    <row r="2655" spans="20:21" x14ac:dyDescent="0.15">
      <c r="T2655" s="87"/>
      <c r="U2655" s="87"/>
    </row>
    <row r="2656" spans="20:21" x14ac:dyDescent="0.15">
      <c r="T2656" s="87"/>
      <c r="U2656" s="87"/>
    </row>
    <row r="2657" spans="20:21" x14ac:dyDescent="0.15">
      <c r="T2657" s="87"/>
      <c r="U2657" s="87"/>
    </row>
    <row r="2658" spans="20:21" x14ac:dyDescent="0.15">
      <c r="T2658" s="87"/>
      <c r="U2658" s="87"/>
    </row>
    <row r="2659" spans="20:21" x14ac:dyDescent="0.15">
      <c r="T2659" s="87"/>
      <c r="U2659" s="87"/>
    </row>
    <row r="2660" spans="20:21" x14ac:dyDescent="0.15">
      <c r="T2660" s="87"/>
      <c r="U2660" s="87"/>
    </row>
    <row r="2661" spans="20:21" x14ac:dyDescent="0.15">
      <c r="T2661" s="87"/>
      <c r="U2661" s="87"/>
    </row>
    <row r="2662" spans="20:21" x14ac:dyDescent="0.15">
      <c r="T2662" s="87"/>
      <c r="U2662" s="87"/>
    </row>
    <row r="2663" spans="20:21" x14ac:dyDescent="0.15">
      <c r="T2663" s="87"/>
      <c r="U2663" s="87"/>
    </row>
    <row r="2664" spans="20:21" x14ac:dyDescent="0.15">
      <c r="T2664" s="87"/>
      <c r="U2664" s="87"/>
    </row>
    <row r="2665" spans="20:21" x14ac:dyDescent="0.15">
      <c r="T2665" s="87"/>
      <c r="U2665" s="87"/>
    </row>
    <row r="2666" spans="20:21" x14ac:dyDescent="0.15">
      <c r="T2666" s="87"/>
      <c r="U2666" s="87"/>
    </row>
    <row r="2667" spans="20:21" x14ac:dyDescent="0.15">
      <c r="T2667" s="87"/>
      <c r="U2667" s="87"/>
    </row>
    <row r="2668" spans="20:21" x14ac:dyDescent="0.15">
      <c r="T2668" s="87"/>
      <c r="U2668" s="87"/>
    </row>
    <row r="2669" spans="20:21" x14ac:dyDescent="0.15">
      <c r="T2669" s="87"/>
      <c r="U2669" s="87"/>
    </row>
    <row r="2670" spans="20:21" x14ac:dyDescent="0.15">
      <c r="T2670" s="87"/>
      <c r="U2670" s="87"/>
    </row>
    <row r="2671" spans="20:21" x14ac:dyDescent="0.15">
      <c r="T2671" s="87"/>
      <c r="U2671" s="87"/>
    </row>
    <row r="2672" spans="20:21" x14ac:dyDescent="0.15">
      <c r="T2672" s="87"/>
      <c r="U2672" s="87"/>
    </row>
    <row r="2673" spans="20:21" x14ac:dyDescent="0.15">
      <c r="T2673" s="87"/>
      <c r="U2673" s="87"/>
    </row>
    <row r="2674" spans="20:21" x14ac:dyDescent="0.15">
      <c r="T2674" s="87"/>
      <c r="U2674" s="87"/>
    </row>
    <row r="2675" spans="20:21" x14ac:dyDescent="0.15">
      <c r="T2675" s="87"/>
      <c r="U2675" s="87"/>
    </row>
    <row r="2676" spans="20:21" x14ac:dyDescent="0.15">
      <c r="T2676" s="87"/>
      <c r="U2676" s="87"/>
    </row>
    <row r="2677" spans="20:21" x14ac:dyDescent="0.15">
      <c r="T2677" s="87"/>
      <c r="U2677" s="87"/>
    </row>
    <row r="2678" spans="20:21" x14ac:dyDescent="0.15">
      <c r="T2678" s="87"/>
      <c r="U2678" s="87"/>
    </row>
    <row r="2679" spans="20:21" x14ac:dyDescent="0.15">
      <c r="T2679" s="87"/>
      <c r="U2679" s="87"/>
    </row>
    <row r="2680" spans="20:21" x14ac:dyDescent="0.15">
      <c r="T2680" s="87"/>
      <c r="U2680" s="87"/>
    </row>
    <row r="2681" spans="20:21" x14ac:dyDescent="0.15">
      <c r="T2681" s="87"/>
      <c r="U2681" s="87"/>
    </row>
    <row r="2682" spans="20:21" x14ac:dyDescent="0.15">
      <c r="T2682" s="87"/>
      <c r="U2682" s="87"/>
    </row>
    <row r="2683" spans="20:21" x14ac:dyDescent="0.15">
      <c r="T2683" s="87"/>
      <c r="U2683" s="87"/>
    </row>
    <row r="2684" spans="20:21" x14ac:dyDescent="0.15">
      <c r="T2684" s="87"/>
      <c r="U2684" s="87"/>
    </row>
    <row r="2685" spans="20:21" x14ac:dyDescent="0.15">
      <c r="T2685" s="87"/>
      <c r="U2685" s="87"/>
    </row>
    <row r="2686" spans="20:21" x14ac:dyDescent="0.15">
      <c r="T2686" s="87"/>
      <c r="U2686" s="87"/>
    </row>
    <row r="2687" spans="20:21" x14ac:dyDescent="0.15">
      <c r="T2687" s="87"/>
      <c r="U2687" s="87"/>
    </row>
    <row r="2688" spans="20:21" x14ac:dyDescent="0.15">
      <c r="T2688" s="87"/>
      <c r="U2688" s="87"/>
    </row>
    <row r="2689" spans="20:21" x14ac:dyDescent="0.15">
      <c r="T2689" s="87"/>
      <c r="U2689" s="87"/>
    </row>
    <row r="2690" spans="20:21" x14ac:dyDescent="0.15">
      <c r="T2690" s="87"/>
      <c r="U2690" s="87"/>
    </row>
    <row r="2691" spans="20:21" x14ac:dyDescent="0.15">
      <c r="T2691" s="87"/>
      <c r="U2691" s="87"/>
    </row>
    <row r="2692" spans="20:21" x14ac:dyDescent="0.15">
      <c r="T2692" s="87"/>
      <c r="U2692" s="87"/>
    </row>
    <row r="2693" spans="20:21" x14ac:dyDescent="0.15">
      <c r="T2693" s="87"/>
      <c r="U2693" s="87"/>
    </row>
    <row r="2694" spans="20:21" x14ac:dyDescent="0.15">
      <c r="T2694" s="87"/>
      <c r="U2694" s="87"/>
    </row>
    <row r="2695" spans="20:21" x14ac:dyDescent="0.15">
      <c r="T2695" s="87"/>
      <c r="U2695" s="87"/>
    </row>
    <row r="2696" spans="20:21" x14ac:dyDescent="0.15">
      <c r="T2696" s="87"/>
      <c r="U2696" s="87"/>
    </row>
    <row r="2697" spans="20:21" x14ac:dyDescent="0.15">
      <c r="T2697" s="87"/>
      <c r="U2697" s="87"/>
    </row>
    <row r="2698" spans="20:21" x14ac:dyDescent="0.15">
      <c r="T2698" s="87"/>
      <c r="U2698" s="87"/>
    </row>
    <row r="2699" spans="20:21" x14ac:dyDescent="0.15">
      <c r="T2699" s="87"/>
      <c r="U2699" s="87"/>
    </row>
    <row r="2700" spans="20:21" x14ac:dyDescent="0.15">
      <c r="T2700" s="87"/>
      <c r="U2700" s="87"/>
    </row>
    <row r="2701" spans="20:21" x14ac:dyDescent="0.15">
      <c r="T2701" s="87"/>
      <c r="U2701" s="87"/>
    </row>
    <row r="2702" spans="20:21" x14ac:dyDescent="0.15">
      <c r="T2702" s="87"/>
      <c r="U2702" s="87"/>
    </row>
    <row r="2703" spans="20:21" x14ac:dyDescent="0.15">
      <c r="T2703" s="87"/>
      <c r="U2703" s="87"/>
    </row>
    <row r="2704" spans="20:21" x14ac:dyDescent="0.15">
      <c r="T2704" s="87"/>
      <c r="U2704" s="87"/>
    </row>
    <row r="2705" spans="20:21" x14ac:dyDescent="0.15">
      <c r="T2705" s="87"/>
      <c r="U2705" s="87"/>
    </row>
    <row r="2706" spans="20:21" x14ac:dyDescent="0.15">
      <c r="T2706" s="87"/>
      <c r="U2706" s="87"/>
    </row>
    <row r="2707" spans="20:21" x14ac:dyDescent="0.15">
      <c r="T2707" s="87"/>
      <c r="U2707" s="87"/>
    </row>
    <row r="2708" spans="20:21" x14ac:dyDescent="0.15">
      <c r="T2708" s="87"/>
      <c r="U2708" s="87"/>
    </row>
    <row r="2709" spans="20:21" x14ac:dyDescent="0.15">
      <c r="T2709" s="87"/>
      <c r="U2709" s="87"/>
    </row>
    <row r="2710" spans="20:21" x14ac:dyDescent="0.15">
      <c r="T2710" s="87"/>
      <c r="U2710" s="87"/>
    </row>
    <row r="2711" spans="20:21" x14ac:dyDescent="0.15">
      <c r="T2711" s="87"/>
      <c r="U2711" s="87"/>
    </row>
    <row r="2712" spans="20:21" x14ac:dyDescent="0.15">
      <c r="T2712" s="87"/>
      <c r="U2712" s="87"/>
    </row>
    <row r="2713" spans="20:21" x14ac:dyDescent="0.15">
      <c r="T2713" s="87"/>
      <c r="U2713" s="87"/>
    </row>
    <row r="2714" spans="20:21" x14ac:dyDescent="0.15">
      <c r="T2714" s="87"/>
      <c r="U2714" s="87"/>
    </row>
    <row r="2715" spans="20:21" x14ac:dyDescent="0.15">
      <c r="T2715" s="87"/>
      <c r="U2715" s="87"/>
    </row>
    <row r="2716" spans="20:21" x14ac:dyDescent="0.15">
      <c r="T2716" s="87"/>
      <c r="U2716" s="87"/>
    </row>
    <row r="2717" spans="20:21" x14ac:dyDescent="0.15">
      <c r="T2717" s="87"/>
      <c r="U2717" s="87"/>
    </row>
    <row r="2718" spans="20:21" x14ac:dyDescent="0.15">
      <c r="T2718" s="87"/>
      <c r="U2718" s="87"/>
    </row>
    <row r="2719" spans="20:21" x14ac:dyDescent="0.15">
      <c r="T2719" s="87"/>
      <c r="U2719" s="87"/>
    </row>
    <row r="2720" spans="20:21" x14ac:dyDescent="0.15">
      <c r="T2720" s="87"/>
      <c r="U2720" s="87"/>
    </row>
    <row r="2721" spans="20:21" x14ac:dyDescent="0.15">
      <c r="T2721" s="87"/>
      <c r="U2721" s="87"/>
    </row>
    <row r="2722" spans="20:21" x14ac:dyDescent="0.15">
      <c r="T2722" s="87"/>
      <c r="U2722" s="87"/>
    </row>
    <row r="2723" spans="20:21" x14ac:dyDescent="0.15">
      <c r="T2723" s="87"/>
      <c r="U2723" s="87"/>
    </row>
    <row r="2724" spans="20:21" x14ac:dyDescent="0.15">
      <c r="T2724" s="87"/>
      <c r="U2724" s="87"/>
    </row>
    <row r="2725" spans="20:21" x14ac:dyDescent="0.15">
      <c r="T2725" s="87"/>
      <c r="U2725" s="87"/>
    </row>
    <row r="2726" spans="20:21" x14ac:dyDescent="0.15">
      <c r="T2726" s="87"/>
      <c r="U2726" s="87"/>
    </row>
    <row r="2727" spans="20:21" x14ac:dyDescent="0.15">
      <c r="T2727" s="87"/>
      <c r="U2727" s="87"/>
    </row>
    <row r="2728" spans="20:21" x14ac:dyDescent="0.15">
      <c r="T2728" s="87"/>
      <c r="U2728" s="87"/>
    </row>
    <row r="2729" spans="20:21" x14ac:dyDescent="0.15">
      <c r="T2729" s="87"/>
      <c r="U2729" s="87"/>
    </row>
    <row r="2730" spans="20:21" x14ac:dyDescent="0.15">
      <c r="T2730" s="87"/>
      <c r="U2730" s="87"/>
    </row>
    <row r="2731" spans="20:21" x14ac:dyDescent="0.15">
      <c r="T2731" s="87"/>
      <c r="U2731" s="87"/>
    </row>
    <row r="2732" spans="20:21" x14ac:dyDescent="0.15">
      <c r="T2732" s="87"/>
      <c r="U2732" s="87"/>
    </row>
    <row r="2733" spans="20:21" x14ac:dyDescent="0.15">
      <c r="T2733" s="87"/>
      <c r="U2733" s="87"/>
    </row>
    <row r="2734" spans="20:21" x14ac:dyDescent="0.15">
      <c r="T2734" s="87"/>
      <c r="U2734" s="87"/>
    </row>
    <row r="2735" spans="20:21" x14ac:dyDescent="0.15">
      <c r="T2735" s="87"/>
      <c r="U2735" s="87"/>
    </row>
    <row r="2736" spans="20:21" x14ac:dyDescent="0.15">
      <c r="T2736" s="87"/>
      <c r="U2736" s="87"/>
    </row>
    <row r="2737" spans="20:21" x14ac:dyDescent="0.15">
      <c r="T2737" s="87"/>
      <c r="U2737" s="87"/>
    </row>
    <row r="2738" spans="20:21" x14ac:dyDescent="0.15">
      <c r="T2738" s="87"/>
      <c r="U2738" s="87"/>
    </row>
    <row r="2739" spans="20:21" x14ac:dyDescent="0.15">
      <c r="T2739" s="87"/>
      <c r="U2739" s="87"/>
    </row>
    <row r="2740" spans="20:21" x14ac:dyDescent="0.15">
      <c r="T2740" s="87"/>
      <c r="U2740" s="87"/>
    </row>
    <row r="2741" spans="20:21" x14ac:dyDescent="0.15">
      <c r="T2741" s="87"/>
      <c r="U2741" s="87"/>
    </row>
    <row r="2742" spans="20:21" x14ac:dyDescent="0.15">
      <c r="T2742" s="87"/>
      <c r="U2742" s="87"/>
    </row>
    <row r="2743" spans="20:21" x14ac:dyDescent="0.15">
      <c r="T2743" s="87"/>
      <c r="U2743" s="87"/>
    </row>
    <row r="2744" spans="20:21" x14ac:dyDescent="0.15">
      <c r="T2744" s="87"/>
      <c r="U2744" s="87"/>
    </row>
    <row r="2745" spans="20:21" x14ac:dyDescent="0.15">
      <c r="T2745" s="87"/>
      <c r="U2745" s="87"/>
    </row>
    <row r="2746" spans="20:21" x14ac:dyDescent="0.15">
      <c r="T2746" s="87"/>
      <c r="U2746" s="87"/>
    </row>
    <row r="2747" spans="20:21" x14ac:dyDescent="0.15">
      <c r="T2747" s="87"/>
      <c r="U2747" s="87"/>
    </row>
    <row r="2748" spans="20:21" x14ac:dyDescent="0.15">
      <c r="T2748" s="87"/>
      <c r="U2748" s="87"/>
    </row>
    <row r="2749" spans="20:21" x14ac:dyDescent="0.15">
      <c r="T2749" s="87"/>
      <c r="U2749" s="87"/>
    </row>
    <row r="2750" spans="20:21" x14ac:dyDescent="0.15">
      <c r="T2750" s="87"/>
      <c r="U2750" s="87"/>
    </row>
    <row r="2751" spans="20:21" x14ac:dyDescent="0.15">
      <c r="T2751" s="87"/>
      <c r="U2751" s="87"/>
    </row>
    <row r="2752" spans="20:21" x14ac:dyDescent="0.15">
      <c r="T2752" s="87"/>
      <c r="U2752" s="87"/>
    </row>
    <row r="2753" spans="20:21" x14ac:dyDescent="0.15">
      <c r="T2753" s="87"/>
      <c r="U2753" s="87"/>
    </row>
    <row r="2754" spans="20:21" x14ac:dyDescent="0.15">
      <c r="T2754" s="87"/>
      <c r="U2754" s="87"/>
    </row>
    <row r="2755" spans="20:21" x14ac:dyDescent="0.15">
      <c r="T2755" s="87"/>
      <c r="U2755" s="87"/>
    </row>
    <row r="2756" spans="20:21" x14ac:dyDescent="0.15">
      <c r="T2756" s="87"/>
      <c r="U2756" s="87"/>
    </row>
    <row r="2757" spans="20:21" x14ac:dyDescent="0.15">
      <c r="T2757" s="87"/>
      <c r="U2757" s="87"/>
    </row>
    <row r="2758" spans="20:21" x14ac:dyDescent="0.15">
      <c r="T2758" s="87"/>
      <c r="U2758" s="87"/>
    </row>
    <row r="2759" spans="20:21" x14ac:dyDescent="0.15">
      <c r="T2759" s="87"/>
      <c r="U2759" s="87"/>
    </row>
    <row r="2760" spans="20:21" x14ac:dyDescent="0.15">
      <c r="T2760" s="87"/>
      <c r="U2760" s="87"/>
    </row>
    <row r="2761" spans="20:21" x14ac:dyDescent="0.15">
      <c r="T2761" s="87"/>
      <c r="U2761" s="87"/>
    </row>
    <row r="2762" spans="20:21" x14ac:dyDescent="0.15">
      <c r="T2762" s="87"/>
      <c r="U2762" s="87"/>
    </row>
    <row r="2763" spans="20:21" x14ac:dyDescent="0.15">
      <c r="T2763" s="87"/>
      <c r="U2763" s="87"/>
    </row>
    <row r="2764" spans="20:21" x14ac:dyDescent="0.15">
      <c r="T2764" s="87"/>
      <c r="U2764" s="87"/>
    </row>
    <row r="2765" spans="20:21" x14ac:dyDescent="0.15">
      <c r="T2765" s="87"/>
      <c r="U2765" s="87"/>
    </row>
    <row r="2766" spans="20:21" x14ac:dyDescent="0.15">
      <c r="T2766" s="87"/>
      <c r="U2766" s="87"/>
    </row>
    <row r="2767" spans="20:21" x14ac:dyDescent="0.15">
      <c r="T2767" s="87"/>
      <c r="U2767" s="87"/>
    </row>
    <row r="2768" spans="20:21" x14ac:dyDescent="0.15">
      <c r="T2768" s="87"/>
      <c r="U2768" s="87"/>
    </row>
    <row r="2769" spans="20:21" x14ac:dyDescent="0.15">
      <c r="T2769" s="87"/>
      <c r="U2769" s="87"/>
    </row>
    <row r="2770" spans="20:21" x14ac:dyDescent="0.15">
      <c r="T2770" s="87"/>
      <c r="U2770" s="87"/>
    </row>
    <row r="2771" spans="20:21" x14ac:dyDescent="0.15">
      <c r="T2771" s="87"/>
      <c r="U2771" s="87"/>
    </row>
    <row r="2772" spans="20:21" x14ac:dyDescent="0.15">
      <c r="T2772" s="87"/>
      <c r="U2772" s="87"/>
    </row>
    <row r="2773" spans="20:21" x14ac:dyDescent="0.15">
      <c r="T2773" s="87"/>
      <c r="U2773" s="87"/>
    </row>
    <row r="2774" spans="20:21" x14ac:dyDescent="0.15">
      <c r="T2774" s="87"/>
      <c r="U2774" s="87"/>
    </row>
    <row r="2775" spans="20:21" x14ac:dyDescent="0.15">
      <c r="T2775" s="87"/>
      <c r="U2775" s="87"/>
    </row>
    <row r="2776" spans="20:21" x14ac:dyDescent="0.15">
      <c r="T2776" s="87"/>
      <c r="U2776" s="87"/>
    </row>
    <row r="2777" spans="20:21" x14ac:dyDescent="0.15">
      <c r="T2777" s="87"/>
      <c r="U2777" s="87"/>
    </row>
    <row r="2778" spans="20:21" x14ac:dyDescent="0.15">
      <c r="T2778" s="87"/>
      <c r="U2778" s="87"/>
    </row>
    <row r="2779" spans="20:21" x14ac:dyDescent="0.15">
      <c r="T2779" s="87"/>
      <c r="U2779" s="87"/>
    </row>
    <row r="2780" spans="20:21" x14ac:dyDescent="0.15">
      <c r="T2780" s="87"/>
      <c r="U2780" s="87"/>
    </row>
    <row r="2781" spans="20:21" x14ac:dyDescent="0.15">
      <c r="T2781" s="87"/>
      <c r="U2781" s="87"/>
    </row>
    <row r="2782" spans="20:21" x14ac:dyDescent="0.15">
      <c r="T2782" s="87"/>
      <c r="U2782" s="87"/>
    </row>
    <row r="2783" spans="20:21" x14ac:dyDescent="0.15">
      <c r="T2783" s="87"/>
      <c r="U2783" s="87"/>
    </row>
    <row r="2784" spans="20:21" x14ac:dyDescent="0.15">
      <c r="T2784" s="87"/>
      <c r="U2784" s="87"/>
    </row>
    <row r="2785" spans="20:21" x14ac:dyDescent="0.15">
      <c r="T2785" s="87"/>
      <c r="U2785" s="87"/>
    </row>
    <row r="2786" spans="20:21" x14ac:dyDescent="0.15">
      <c r="T2786" s="87"/>
      <c r="U2786" s="87"/>
    </row>
    <row r="2787" spans="20:21" x14ac:dyDescent="0.15">
      <c r="T2787" s="87"/>
      <c r="U2787" s="87"/>
    </row>
    <row r="2788" spans="20:21" x14ac:dyDescent="0.15">
      <c r="T2788" s="87"/>
      <c r="U2788" s="87"/>
    </row>
    <row r="2789" spans="20:21" x14ac:dyDescent="0.15">
      <c r="T2789" s="87"/>
      <c r="U2789" s="87"/>
    </row>
    <row r="2790" spans="20:21" x14ac:dyDescent="0.15">
      <c r="T2790" s="87"/>
      <c r="U2790" s="87"/>
    </row>
    <row r="2791" spans="20:21" x14ac:dyDescent="0.15">
      <c r="T2791" s="87"/>
      <c r="U2791" s="87"/>
    </row>
    <row r="2792" spans="20:21" x14ac:dyDescent="0.15">
      <c r="T2792" s="87"/>
      <c r="U2792" s="87"/>
    </row>
    <row r="2793" spans="20:21" x14ac:dyDescent="0.15">
      <c r="T2793" s="87"/>
      <c r="U2793" s="87"/>
    </row>
    <row r="2794" spans="20:21" x14ac:dyDescent="0.15">
      <c r="T2794" s="87"/>
      <c r="U2794" s="87"/>
    </row>
    <row r="2795" spans="20:21" x14ac:dyDescent="0.15">
      <c r="T2795" s="87"/>
      <c r="U2795" s="87"/>
    </row>
    <row r="2796" spans="20:21" x14ac:dyDescent="0.15">
      <c r="T2796" s="87"/>
      <c r="U2796" s="87"/>
    </row>
    <row r="2797" spans="20:21" x14ac:dyDescent="0.15">
      <c r="T2797" s="87"/>
      <c r="U2797" s="87"/>
    </row>
    <row r="2798" spans="20:21" x14ac:dyDescent="0.15">
      <c r="T2798" s="87"/>
      <c r="U2798" s="87"/>
    </row>
    <row r="2799" spans="20:21" x14ac:dyDescent="0.15">
      <c r="T2799" s="87"/>
      <c r="U2799" s="87"/>
    </row>
    <row r="2800" spans="20:21" x14ac:dyDescent="0.15">
      <c r="T2800" s="87"/>
      <c r="U2800" s="87"/>
    </row>
    <row r="2801" spans="20:21" x14ac:dyDescent="0.15">
      <c r="T2801" s="87"/>
      <c r="U2801" s="87"/>
    </row>
    <row r="2802" spans="20:21" x14ac:dyDescent="0.15">
      <c r="T2802" s="87"/>
      <c r="U2802" s="87"/>
    </row>
    <row r="2803" spans="20:21" x14ac:dyDescent="0.15">
      <c r="T2803" s="87"/>
      <c r="U2803" s="87"/>
    </row>
    <row r="2804" spans="20:21" x14ac:dyDescent="0.15">
      <c r="T2804" s="87"/>
      <c r="U2804" s="87"/>
    </row>
    <row r="2805" spans="20:21" x14ac:dyDescent="0.15">
      <c r="T2805" s="87"/>
      <c r="U2805" s="87"/>
    </row>
    <row r="2806" spans="20:21" x14ac:dyDescent="0.15">
      <c r="T2806" s="87"/>
      <c r="U2806" s="87"/>
    </row>
    <row r="2807" spans="20:21" x14ac:dyDescent="0.15">
      <c r="T2807" s="87"/>
      <c r="U2807" s="87"/>
    </row>
    <row r="2808" spans="20:21" x14ac:dyDescent="0.15">
      <c r="T2808" s="87"/>
      <c r="U2808" s="87"/>
    </row>
    <row r="2809" spans="20:21" x14ac:dyDescent="0.15">
      <c r="T2809" s="87"/>
      <c r="U2809" s="87"/>
    </row>
    <row r="2810" spans="20:21" x14ac:dyDescent="0.15">
      <c r="T2810" s="87"/>
      <c r="U2810" s="87"/>
    </row>
    <row r="2811" spans="20:21" x14ac:dyDescent="0.15">
      <c r="T2811" s="87"/>
      <c r="U2811" s="87"/>
    </row>
    <row r="2812" spans="20:21" x14ac:dyDescent="0.15">
      <c r="T2812" s="87"/>
      <c r="U2812" s="87"/>
    </row>
    <row r="2813" spans="20:21" x14ac:dyDescent="0.15">
      <c r="T2813" s="87"/>
      <c r="U2813" s="87"/>
    </row>
    <row r="2814" spans="20:21" x14ac:dyDescent="0.15">
      <c r="T2814" s="87"/>
      <c r="U2814" s="87"/>
    </row>
    <row r="2815" spans="20:21" x14ac:dyDescent="0.15">
      <c r="T2815" s="87"/>
      <c r="U2815" s="87"/>
    </row>
    <row r="2816" spans="20:21" x14ac:dyDescent="0.15">
      <c r="T2816" s="87"/>
      <c r="U2816" s="87"/>
    </row>
    <row r="2817" spans="20:21" x14ac:dyDescent="0.15">
      <c r="T2817" s="87"/>
      <c r="U2817" s="87"/>
    </row>
    <row r="2818" spans="20:21" x14ac:dyDescent="0.15">
      <c r="T2818" s="87"/>
      <c r="U2818" s="87"/>
    </row>
    <row r="2819" spans="20:21" x14ac:dyDescent="0.15">
      <c r="T2819" s="87"/>
      <c r="U2819" s="87"/>
    </row>
    <row r="2820" spans="20:21" x14ac:dyDescent="0.15">
      <c r="T2820" s="87"/>
      <c r="U2820" s="87"/>
    </row>
    <row r="2821" spans="20:21" x14ac:dyDescent="0.15">
      <c r="T2821" s="87"/>
      <c r="U2821" s="87"/>
    </row>
    <row r="2822" spans="20:21" x14ac:dyDescent="0.15">
      <c r="T2822" s="87"/>
      <c r="U2822" s="87"/>
    </row>
    <row r="2823" spans="20:21" x14ac:dyDescent="0.15">
      <c r="T2823" s="87"/>
      <c r="U2823" s="87"/>
    </row>
    <row r="2824" spans="20:21" x14ac:dyDescent="0.15">
      <c r="T2824" s="87"/>
      <c r="U2824" s="87"/>
    </row>
    <row r="2825" spans="20:21" x14ac:dyDescent="0.15">
      <c r="T2825" s="87"/>
      <c r="U2825" s="87"/>
    </row>
    <row r="2826" spans="20:21" x14ac:dyDescent="0.15">
      <c r="T2826" s="87"/>
      <c r="U2826" s="87"/>
    </row>
    <row r="2827" spans="20:21" x14ac:dyDescent="0.15">
      <c r="T2827" s="87"/>
      <c r="U2827" s="87"/>
    </row>
    <row r="2828" spans="20:21" x14ac:dyDescent="0.15">
      <c r="T2828" s="87"/>
      <c r="U2828" s="87"/>
    </row>
    <row r="2829" spans="20:21" x14ac:dyDescent="0.15">
      <c r="T2829" s="87"/>
      <c r="U2829" s="87"/>
    </row>
    <row r="2830" spans="20:21" x14ac:dyDescent="0.15">
      <c r="T2830" s="87"/>
      <c r="U2830" s="87"/>
    </row>
    <row r="2831" spans="20:21" x14ac:dyDescent="0.15">
      <c r="T2831" s="87"/>
      <c r="U2831" s="87"/>
    </row>
    <row r="2832" spans="20:21" x14ac:dyDescent="0.15">
      <c r="T2832" s="87"/>
      <c r="U2832" s="87"/>
    </row>
    <row r="2833" spans="20:21" x14ac:dyDescent="0.15">
      <c r="T2833" s="87"/>
      <c r="U2833" s="87"/>
    </row>
    <row r="2834" spans="20:21" x14ac:dyDescent="0.15">
      <c r="T2834" s="87"/>
      <c r="U2834" s="87"/>
    </row>
    <row r="2835" spans="20:21" x14ac:dyDescent="0.15">
      <c r="T2835" s="87"/>
      <c r="U2835" s="87"/>
    </row>
    <row r="2836" spans="20:21" x14ac:dyDescent="0.15">
      <c r="T2836" s="87"/>
      <c r="U2836" s="87"/>
    </row>
    <row r="2837" spans="20:21" x14ac:dyDescent="0.15">
      <c r="T2837" s="87"/>
      <c r="U2837" s="87"/>
    </row>
    <row r="2838" spans="20:21" x14ac:dyDescent="0.15">
      <c r="T2838" s="87"/>
      <c r="U2838" s="87"/>
    </row>
    <row r="2839" spans="20:21" x14ac:dyDescent="0.15">
      <c r="T2839" s="87"/>
      <c r="U2839" s="87"/>
    </row>
    <row r="2840" spans="20:21" x14ac:dyDescent="0.15">
      <c r="T2840" s="87"/>
      <c r="U2840" s="87"/>
    </row>
    <row r="2841" spans="20:21" x14ac:dyDescent="0.15">
      <c r="T2841" s="87"/>
      <c r="U2841" s="87"/>
    </row>
    <row r="2842" spans="20:21" x14ac:dyDescent="0.15">
      <c r="T2842" s="87"/>
      <c r="U2842" s="87"/>
    </row>
    <row r="2843" spans="20:21" x14ac:dyDescent="0.15">
      <c r="T2843" s="87"/>
      <c r="U2843" s="87"/>
    </row>
    <row r="2844" spans="20:21" x14ac:dyDescent="0.15">
      <c r="T2844" s="87"/>
      <c r="U2844" s="87"/>
    </row>
    <row r="2845" spans="20:21" x14ac:dyDescent="0.15">
      <c r="T2845" s="87"/>
      <c r="U2845" s="87"/>
    </row>
    <row r="2846" spans="20:21" x14ac:dyDescent="0.15">
      <c r="T2846" s="87"/>
      <c r="U2846" s="87"/>
    </row>
    <row r="2847" spans="20:21" x14ac:dyDescent="0.15">
      <c r="T2847" s="87"/>
      <c r="U2847" s="87"/>
    </row>
    <row r="2848" spans="20:21" x14ac:dyDescent="0.15">
      <c r="T2848" s="87"/>
      <c r="U2848" s="87"/>
    </row>
    <row r="2849" spans="20:21" x14ac:dyDescent="0.15">
      <c r="T2849" s="87"/>
      <c r="U2849" s="87"/>
    </row>
    <row r="2850" spans="20:21" x14ac:dyDescent="0.15">
      <c r="T2850" s="87"/>
      <c r="U2850" s="87"/>
    </row>
    <row r="2851" spans="20:21" x14ac:dyDescent="0.15">
      <c r="T2851" s="87"/>
      <c r="U2851" s="87"/>
    </row>
    <row r="2852" spans="20:21" x14ac:dyDescent="0.15">
      <c r="T2852" s="87"/>
      <c r="U2852" s="87"/>
    </row>
    <row r="2853" spans="20:21" x14ac:dyDescent="0.15">
      <c r="T2853" s="87"/>
      <c r="U2853" s="87"/>
    </row>
    <row r="2854" spans="20:21" x14ac:dyDescent="0.15">
      <c r="T2854" s="87"/>
      <c r="U2854" s="87"/>
    </row>
    <row r="2855" spans="20:21" x14ac:dyDescent="0.15">
      <c r="T2855" s="87"/>
      <c r="U2855" s="87"/>
    </row>
    <row r="2856" spans="20:21" x14ac:dyDescent="0.15">
      <c r="T2856" s="87"/>
      <c r="U2856" s="87"/>
    </row>
    <row r="2857" spans="20:21" x14ac:dyDescent="0.15">
      <c r="T2857" s="87"/>
      <c r="U2857" s="87"/>
    </row>
    <row r="2858" spans="20:21" x14ac:dyDescent="0.15">
      <c r="T2858" s="87"/>
      <c r="U2858" s="87"/>
    </row>
    <row r="2859" spans="20:21" x14ac:dyDescent="0.15">
      <c r="T2859" s="87"/>
      <c r="U2859" s="87"/>
    </row>
    <row r="2860" spans="20:21" x14ac:dyDescent="0.15">
      <c r="T2860" s="87"/>
      <c r="U2860" s="87"/>
    </row>
    <row r="2861" spans="20:21" x14ac:dyDescent="0.15">
      <c r="T2861" s="87"/>
      <c r="U2861" s="87"/>
    </row>
    <row r="2862" spans="20:21" x14ac:dyDescent="0.15">
      <c r="T2862" s="87"/>
      <c r="U2862" s="87"/>
    </row>
    <row r="2863" spans="20:21" x14ac:dyDescent="0.15">
      <c r="T2863" s="87"/>
      <c r="U2863" s="87"/>
    </row>
    <row r="2864" spans="20:21" x14ac:dyDescent="0.15">
      <c r="T2864" s="87"/>
      <c r="U2864" s="87"/>
    </row>
    <row r="2865" spans="20:21" x14ac:dyDescent="0.15">
      <c r="T2865" s="87"/>
      <c r="U2865" s="87"/>
    </row>
    <row r="2866" spans="20:21" x14ac:dyDescent="0.15">
      <c r="T2866" s="87"/>
      <c r="U2866" s="87"/>
    </row>
    <row r="2867" spans="20:21" x14ac:dyDescent="0.15">
      <c r="T2867" s="87"/>
      <c r="U2867" s="87"/>
    </row>
    <row r="2868" spans="20:21" x14ac:dyDescent="0.15">
      <c r="T2868" s="87"/>
      <c r="U2868" s="87"/>
    </row>
    <row r="2869" spans="20:21" x14ac:dyDescent="0.15">
      <c r="T2869" s="87"/>
      <c r="U2869" s="87"/>
    </row>
    <row r="2870" spans="20:21" x14ac:dyDescent="0.15">
      <c r="T2870" s="87"/>
      <c r="U2870" s="87"/>
    </row>
    <row r="2871" spans="20:21" x14ac:dyDescent="0.15">
      <c r="T2871" s="87"/>
      <c r="U2871" s="87"/>
    </row>
    <row r="2872" spans="20:21" x14ac:dyDescent="0.15">
      <c r="T2872" s="87"/>
      <c r="U2872" s="87"/>
    </row>
    <row r="2873" spans="20:21" x14ac:dyDescent="0.15">
      <c r="T2873" s="87"/>
      <c r="U2873" s="87"/>
    </row>
    <row r="2874" spans="20:21" x14ac:dyDescent="0.15">
      <c r="T2874" s="87"/>
      <c r="U2874" s="87"/>
    </row>
    <row r="2875" spans="20:21" x14ac:dyDescent="0.15">
      <c r="T2875" s="87"/>
      <c r="U2875" s="87"/>
    </row>
    <row r="2876" spans="20:21" x14ac:dyDescent="0.15">
      <c r="T2876" s="87"/>
      <c r="U2876" s="87"/>
    </row>
    <row r="2877" spans="20:21" x14ac:dyDescent="0.15">
      <c r="T2877" s="87"/>
      <c r="U2877" s="87"/>
    </row>
    <row r="2878" spans="20:21" x14ac:dyDescent="0.15">
      <c r="T2878" s="87"/>
      <c r="U2878" s="87"/>
    </row>
    <row r="2879" spans="20:21" x14ac:dyDescent="0.15">
      <c r="T2879" s="87"/>
      <c r="U2879" s="87"/>
    </row>
    <row r="2880" spans="20:21" x14ac:dyDescent="0.15">
      <c r="T2880" s="87"/>
      <c r="U2880" s="87"/>
    </row>
    <row r="2881" spans="20:21" x14ac:dyDescent="0.15">
      <c r="T2881" s="87"/>
      <c r="U2881" s="87"/>
    </row>
    <row r="2882" spans="20:21" x14ac:dyDescent="0.15">
      <c r="T2882" s="87"/>
      <c r="U2882" s="87"/>
    </row>
    <row r="2883" spans="20:21" x14ac:dyDescent="0.15">
      <c r="T2883" s="87"/>
      <c r="U2883" s="87"/>
    </row>
    <row r="2884" spans="20:21" x14ac:dyDescent="0.15">
      <c r="T2884" s="87"/>
      <c r="U2884" s="87"/>
    </row>
    <row r="2885" spans="20:21" x14ac:dyDescent="0.15">
      <c r="T2885" s="87"/>
      <c r="U2885" s="87"/>
    </row>
    <row r="2886" spans="20:21" x14ac:dyDescent="0.15">
      <c r="T2886" s="87"/>
      <c r="U2886" s="87"/>
    </row>
    <row r="2887" spans="20:21" x14ac:dyDescent="0.15">
      <c r="T2887" s="87"/>
      <c r="U2887" s="87"/>
    </row>
    <row r="2888" spans="20:21" x14ac:dyDescent="0.15">
      <c r="T2888" s="87"/>
      <c r="U2888" s="87"/>
    </row>
    <row r="2889" spans="20:21" x14ac:dyDescent="0.15">
      <c r="T2889" s="87"/>
      <c r="U2889" s="87"/>
    </row>
    <row r="2890" spans="20:21" x14ac:dyDescent="0.15">
      <c r="T2890" s="87"/>
      <c r="U2890" s="87"/>
    </row>
    <row r="2891" spans="20:21" x14ac:dyDescent="0.15">
      <c r="T2891" s="87"/>
      <c r="U2891" s="87"/>
    </row>
    <row r="2892" spans="20:21" x14ac:dyDescent="0.15">
      <c r="T2892" s="87"/>
      <c r="U2892" s="87"/>
    </row>
    <row r="2893" spans="20:21" x14ac:dyDescent="0.15">
      <c r="T2893" s="87"/>
      <c r="U2893" s="87"/>
    </row>
    <row r="2894" spans="20:21" x14ac:dyDescent="0.15">
      <c r="T2894" s="87"/>
      <c r="U2894" s="87"/>
    </row>
    <row r="2895" spans="20:21" x14ac:dyDescent="0.15">
      <c r="T2895" s="87"/>
      <c r="U2895" s="87"/>
    </row>
    <row r="2896" spans="20:21" x14ac:dyDescent="0.15">
      <c r="T2896" s="87"/>
      <c r="U2896" s="87"/>
    </row>
    <row r="2897" spans="20:21" x14ac:dyDescent="0.15">
      <c r="T2897" s="87"/>
      <c r="U2897" s="87"/>
    </row>
    <row r="2898" spans="20:21" x14ac:dyDescent="0.15">
      <c r="T2898" s="87"/>
      <c r="U2898" s="87"/>
    </row>
    <row r="2899" spans="20:21" x14ac:dyDescent="0.15">
      <c r="T2899" s="87"/>
      <c r="U2899" s="87"/>
    </row>
    <row r="2900" spans="20:21" x14ac:dyDescent="0.15">
      <c r="T2900" s="87"/>
      <c r="U2900" s="87"/>
    </row>
    <row r="2901" spans="20:21" x14ac:dyDescent="0.15">
      <c r="T2901" s="87"/>
      <c r="U2901" s="87"/>
    </row>
    <row r="2902" spans="20:21" x14ac:dyDescent="0.15">
      <c r="T2902" s="87"/>
      <c r="U2902" s="87"/>
    </row>
    <row r="2903" spans="20:21" x14ac:dyDescent="0.15">
      <c r="T2903" s="87"/>
      <c r="U2903" s="87"/>
    </row>
    <row r="2904" spans="20:21" x14ac:dyDescent="0.15">
      <c r="T2904" s="87"/>
      <c r="U2904" s="87"/>
    </row>
    <row r="2905" spans="20:21" x14ac:dyDescent="0.15">
      <c r="T2905" s="87"/>
      <c r="U2905" s="87"/>
    </row>
    <row r="2906" spans="20:21" x14ac:dyDescent="0.15">
      <c r="T2906" s="87"/>
      <c r="U2906" s="87"/>
    </row>
    <row r="2907" spans="20:21" x14ac:dyDescent="0.15">
      <c r="T2907" s="87"/>
      <c r="U2907" s="87"/>
    </row>
    <row r="2908" spans="20:21" x14ac:dyDescent="0.15">
      <c r="T2908" s="87"/>
      <c r="U2908" s="87"/>
    </row>
    <row r="2909" spans="20:21" x14ac:dyDescent="0.15">
      <c r="T2909" s="87"/>
      <c r="U2909" s="87"/>
    </row>
    <row r="2910" spans="20:21" x14ac:dyDescent="0.15">
      <c r="T2910" s="87"/>
      <c r="U2910" s="87"/>
    </row>
    <row r="2911" spans="20:21" x14ac:dyDescent="0.15">
      <c r="T2911" s="87"/>
      <c r="U2911" s="87"/>
    </row>
    <row r="2912" spans="20:21" x14ac:dyDescent="0.15">
      <c r="T2912" s="87"/>
      <c r="U2912" s="87"/>
    </row>
    <row r="2913" spans="20:21" x14ac:dyDescent="0.15">
      <c r="T2913" s="87"/>
      <c r="U2913" s="87"/>
    </row>
    <row r="2914" spans="20:21" x14ac:dyDescent="0.15">
      <c r="T2914" s="87"/>
      <c r="U2914" s="87"/>
    </row>
    <row r="2915" spans="20:21" x14ac:dyDescent="0.15">
      <c r="T2915" s="87"/>
      <c r="U2915" s="87"/>
    </row>
    <row r="2916" spans="20:21" x14ac:dyDescent="0.15">
      <c r="T2916" s="87"/>
      <c r="U2916" s="87"/>
    </row>
    <row r="2917" spans="20:21" x14ac:dyDescent="0.15">
      <c r="T2917" s="87"/>
      <c r="U2917" s="87"/>
    </row>
    <row r="2918" spans="20:21" x14ac:dyDescent="0.15">
      <c r="T2918" s="87"/>
      <c r="U2918" s="87"/>
    </row>
    <row r="2919" spans="20:21" x14ac:dyDescent="0.15">
      <c r="T2919" s="87"/>
      <c r="U2919" s="87"/>
    </row>
    <row r="2920" spans="20:21" x14ac:dyDescent="0.15">
      <c r="T2920" s="87"/>
      <c r="U2920" s="87"/>
    </row>
    <row r="2921" spans="20:21" x14ac:dyDescent="0.15">
      <c r="T2921" s="87"/>
      <c r="U2921" s="87"/>
    </row>
    <row r="2922" spans="20:21" x14ac:dyDescent="0.15">
      <c r="T2922" s="87"/>
      <c r="U2922" s="87"/>
    </row>
    <row r="2923" spans="20:21" x14ac:dyDescent="0.15">
      <c r="T2923" s="87"/>
      <c r="U2923" s="87"/>
    </row>
    <row r="2924" spans="20:21" x14ac:dyDescent="0.15">
      <c r="T2924" s="87"/>
      <c r="U2924" s="87"/>
    </row>
    <row r="2925" spans="20:21" x14ac:dyDescent="0.15">
      <c r="T2925" s="87"/>
      <c r="U2925" s="87"/>
    </row>
    <row r="2926" spans="20:21" x14ac:dyDescent="0.15">
      <c r="T2926" s="87"/>
      <c r="U2926" s="87"/>
    </row>
    <row r="2927" spans="20:21" x14ac:dyDescent="0.15">
      <c r="T2927" s="87"/>
      <c r="U2927" s="87"/>
    </row>
    <row r="2928" spans="20:21" x14ac:dyDescent="0.15">
      <c r="T2928" s="87"/>
      <c r="U2928" s="87"/>
    </row>
    <row r="2929" spans="20:21" x14ac:dyDescent="0.15">
      <c r="T2929" s="87"/>
      <c r="U2929" s="87"/>
    </row>
    <row r="2930" spans="20:21" x14ac:dyDescent="0.15">
      <c r="T2930" s="87"/>
      <c r="U2930" s="87"/>
    </row>
    <row r="2931" spans="20:21" x14ac:dyDescent="0.15">
      <c r="T2931" s="87"/>
      <c r="U2931" s="87"/>
    </row>
    <row r="2932" spans="20:21" x14ac:dyDescent="0.15">
      <c r="T2932" s="87"/>
      <c r="U2932" s="87"/>
    </row>
    <row r="2933" spans="20:21" x14ac:dyDescent="0.15">
      <c r="T2933" s="87"/>
      <c r="U2933" s="87"/>
    </row>
    <row r="2934" spans="20:21" x14ac:dyDescent="0.15">
      <c r="T2934" s="87"/>
      <c r="U2934" s="87"/>
    </row>
    <row r="2935" spans="20:21" x14ac:dyDescent="0.15">
      <c r="T2935" s="87"/>
      <c r="U2935" s="87"/>
    </row>
    <row r="2936" spans="20:21" x14ac:dyDescent="0.15">
      <c r="T2936" s="87"/>
      <c r="U2936" s="87"/>
    </row>
    <row r="2937" spans="20:21" x14ac:dyDescent="0.15">
      <c r="T2937" s="87"/>
      <c r="U2937" s="87"/>
    </row>
    <row r="2938" spans="20:21" x14ac:dyDescent="0.15">
      <c r="T2938" s="87"/>
      <c r="U2938" s="87"/>
    </row>
    <row r="2939" spans="20:21" x14ac:dyDescent="0.15">
      <c r="T2939" s="87"/>
      <c r="U2939" s="87"/>
    </row>
    <row r="2940" spans="20:21" x14ac:dyDescent="0.15">
      <c r="T2940" s="87"/>
      <c r="U2940" s="87"/>
    </row>
    <row r="2941" spans="20:21" x14ac:dyDescent="0.15">
      <c r="T2941" s="87"/>
      <c r="U2941" s="87"/>
    </row>
    <row r="2942" spans="20:21" x14ac:dyDescent="0.15">
      <c r="T2942" s="87"/>
      <c r="U2942" s="87"/>
    </row>
    <row r="2943" spans="20:21" x14ac:dyDescent="0.15">
      <c r="T2943" s="87"/>
      <c r="U2943" s="87"/>
    </row>
    <row r="2944" spans="20:21" x14ac:dyDescent="0.15">
      <c r="T2944" s="87"/>
      <c r="U2944" s="87"/>
    </row>
    <row r="2945" spans="20:21" x14ac:dyDescent="0.15">
      <c r="T2945" s="87"/>
      <c r="U2945" s="87"/>
    </row>
    <row r="2946" spans="20:21" x14ac:dyDescent="0.15">
      <c r="T2946" s="87"/>
      <c r="U2946" s="87"/>
    </row>
    <row r="2947" spans="20:21" x14ac:dyDescent="0.15">
      <c r="T2947" s="87"/>
      <c r="U2947" s="87"/>
    </row>
    <row r="2948" spans="20:21" x14ac:dyDescent="0.15">
      <c r="T2948" s="87"/>
      <c r="U2948" s="87"/>
    </row>
    <row r="2949" spans="20:21" x14ac:dyDescent="0.15">
      <c r="T2949" s="87"/>
      <c r="U2949" s="87"/>
    </row>
    <row r="2950" spans="20:21" x14ac:dyDescent="0.15">
      <c r="T2950" s="87"/>
      <c r="U2950" s="87"/>
    </row>
    <row r="2951" spans="20:21" x14ac:dyDescent="0.15">
      <c r="T2951" s="87"/>
      <c r="U2951" s="87"/>
    </row>
    <row r="2952" spans="20:21" x14ac:dyDescent="0.15">
      <c r="T2952" s="87"/>
      <c r="U2952" s="87"/>
    </row>
    <row r="2953" spans="20:21" x14ac:dyDescent="0.15">
      <c r="T2953" s="87"/>
      <c r="U2953" s="87"/>
    </row>
    <row r="2954" spans="20:21" x14ac:dyDescent="0.15">
      <c r="T2954" s="87"/>
      <c r="U2954" s="87"/>
    </row>
    <row r="2955" spans="20:21" x14ac:dyDescent="0.15">
      <c r="T2955" s="87"/>
      <c r="U2955" s="87"/>
    </row>
    <row r="2956" spans="20:21" x14ac:dyDescent="0.15">
      <c r="T2956" s="87"/>
      <c r="U2956" s="87"/>
    </row>
    <row r="2957" spans="20:21" x14ac:dyDescent="0.15">
      <c r="T2957" s="87"/>
      <c r="U2957" s="87"/>
    </row>
    <row r="2958" spans="20:21" x14ac:dyDescent="0.15">
      <c r="T2958" s="87"/>
      <c r="U2958" s="87"/>
    </row>
    <row r="2959" spans="20:21" x14ac:dyDescent="0.15">
      <c r="T2959" s="87"/>
      <c r="U2959" s="87"/>
    </row>
    <row r="2960" spans="20:21" x14ac:dyDescent="0.15">
      <c r="T2960" s="87"/>
      <c r="U2960" s="87"/>
    </row>
    <row r="2961" spans="20:21" x14ac:dyDescent="0.15">
      <c r="T2961" s="87"/>
      <c r="U2961" s="87"/>
    </row>
    <row r="2962" spans="20:21" x14ac:dyDescent="0.15">
      <c r="T2962" s="87"/>
      <c r="U2962" s="87"/>
    </row>
    <row r="2963" spans="20:21" x14ac:dyDescent="0.15">
      <c r="T2963" s="87"/>
      <c r="U2963" s="87"/>
    </row>
    <row r="2964" spans="20:21" x14ac:dyDescent="0.15">
      <c r="T2964" s="87"/>
      <c r="U2964" s="87"/>
    </row>
    <row r="2965" spans="20:21" x14ac:dyDescent="0.15">
      <c r="T2965" s="87"/>
      <c r="U2965" s="87"/>
    </row>
    <row r="2966" spans="20:21" x14ac:dyDescent="0.15">
      <c r="T2966" s="87"/>
      <c r="U2966" s="87"/>
    </row>
    <row r="2967" spans="20:21" x14ac:dyDescent="0.15">
      <c r="T2967" s="87"/>
      <c r="U2967" s="87"/>
    </row>
    <row r="2968" spans="20:21" x14ac:dyDescent="0.15">
      <c r="T2968" s="87"/>
      <c r="U2968" s="87"/>
    </row>
    <row r="2969" spans="20:21" x14ac:dyDescent="0.15">
      <c r="T2969" s="87"/>
      <c r="U2969" s="87"/>
    </row>
    <row r="2970" spans="20:21" x14ac:dyDescent="0.15">
      <c r="T2970" s="87"/>
      <c r="U2970" s="87"/>
    </row>
    <row r="2971" spans="20:21" x14ac:dyDescent="0.15">
      <c r="T2971" s="87"/>
      <c r="U2971" s="87"/>
    </row>
    <row r="2972" spans="20:21" x14ac:dyDescent="0.15">
      <c r="T2972" s="87"/>
      <c r="U2972" s="87"/>
    </row>
    <row r="2973" spans="20:21" x14ac:dyDescent="0.15">
      <c r="T2973" s="87"/>
      <c r="U2973" s="87"/>
    </row>
    <row r="2974" spans="20:21" x14ac:dyDescent="0.15">
      <c r="T2974" s="87"/>
      <c r="U2974" s="87"/>
    </row>
    <row r="2975" spans="20:21" x14ac:dyDescent="0.15">
      <c r="T2975" s="87"/>
      <c r="U2975" s="87"/>
    </row>
    <row r="2976" spans="20:21" x14ac:dyDescent="0.15">
      <c r="T2976" s="87"/>
      <c r="U2976" s="87"/>
    </row>
    <row r="2977" spans="20:21" x14ac:dyDescent="0.15">
      <c r="T2977" s="87"/>
      <c r="U2977" s="87"/>
    </row>
    <row r="2978" spans="20:21" x14ac:dyDescent="0.15">
      <c r="T2978" s="87"/>
      <c r="U2978" s="87"/>
    </row>
    <row r="2979" spans="20:21" x14ac:dyDescent="0.15">
      <c r="T2979" s="87"/>
      <c r="U2979" s="87"/>
    </row>
    <row r="2980" spans="20:21" x14ac:dyDescent="0.15">
      <c r="T2980" s="87"/>
      <c r="U2980" s="87"/>
    </row>
    <row r="2981" spans="20:21" x14ac:dyDescent="0.15">
      <c r="T2981" s="87"/>
      <c r="U2981" s="87"/>
    </row>
    <row r="2982" spans="20:21" x14ac:dyDescent="0.15">
      <c r="T2982" s="87"/>
      <c r="U2982" s="87"/>
    </row>
    <row r="2983" spans="20:21" x14ac:dyDescent="0.15">
      <c r="T2983" s="87"/>
      <c r="U2983" s="87"/>
    </row>
    <row r="2984" spans="20:21" x14ac:dyDescent="0.15">
      <c r="T2984" s="87"/>
      <c r="U2984" s="87"/>
    </row>
    <row r="2985" spans="20:21" x14ac:dyDescent="0.15">
      <c r="T2985" s="87"/>
      <c r="U2985" s="87"/>
    </row>
    <row r="2986" spans="20:21" x14ac:dyDescent="0.15">
      <c r="T2986" s="87"/>
      <c r="U2986" s="87"/>
    </row>
    <row r="2987" spans="20:21" x14ac:dyDescent="0.15">
      <c r="T2987" s="87"/>
      <c r="U2987" s="87"/>
    </row>
    <row r="2988" spans="20:21" x14ac:dyDescent="0.15">
      <c r="T2988" s="87"/>
      <c r="U2988" s="87"/>
    </row>
    <row r="2989" spans="20:21" x14ac:dyDescent="0.15">
      <c r="T2989" s="87"/>
      <c r="U2989" s="87"/>
    </row>
    <row r="2990" spans="20:21" x14ac:dyDescent="0.15">
      <c r="T2990" s="87"/>
      <c r="U2990" s="87"/>
    </row>
    <row r="2991" spans="20:21" x14ac:dyDescent="0.15">
      <c r="T2991" s="87"/>
      <c r="U2991" s="87"/>
    </row>
    <row r="2992" spans="20:21" x14ac:dyDescent="0.15">
      <c r="T2992" s="87"/>
      <c r="U2992" s="87"/>
    </row>
    <row r="2993" spans="20:21" x14ac:dyDescent="0.15">
      <c r="T2993" s="87"/>
      <c r="U2993" s="87"/>
    </row>
    <row r="2994" spans="20:21" x14ac:dyDescent="0.15">
      <c r="T2994" s="87"/>
      <c r="U2994" s="87"/>
    </row>
    <row r="2995" spans="20:21" x14ac:dyDescent="0.15">
      <c r="T2995" s="87"/>
      <c r="U2995" s="87"/>
    </row>
    <row r="2996" spans="20:21" x14ac:dyDescent="0.15">
      <c r="T2996" s="87"/>
      <c r="U2996" s="87"/>
    </row>
    <row r="2997" spans="20:21" x14ac:dyDescent="0.15">
      <c r="T2997" s="87"/>
      <c r="U2997" s="87"/>
    </row>
    <row r="2998" spans="20:21" x14ac:dyDescent="0.15">
      <c r="T2998" s="87"/>
      <c r="U2998" s="87"/>
    </row>
    <row r="2999" spans="20:21" x14ac:dyDescent="0.15">
      <c r="T2999" s="87"/>
      <c r="U2999" s="87"/>
    </row>
    <row r="3000" spans="20:21" x14ac:dyDescent="0.15">
      <c r="T3000" s="87"/>
      <c r="U3000" s="87"/>
    </row>
    <row r="3001" spans="20:21" x14ac:dyDescent="0.15">
      <c r="T3001" s="87"/>
      <c r="U3001" s="87"/>
    </row>
    <row r="3002" spans="20:21" x14ac:dyDescent="0.15">
      <c r="T3002" s="87"/>
      <c r="U3002" s="87"/>
    </row>
    <row r="3003" spans="20:21" x14ac:dyDescent="0.15">
      <c r="T3003" s="87"/>
      <c r="U3003" s="87"/>
    </row>
    <row r="3004" spans="20:21" x14ac:dyDescent="0.15">
      <c r="T3004" s="87"/>
      <c r="U3004" s="87"/>
    </row>
    <row r="3005" spans="20:21" x14ac:dyDescent="0.15">
      <c r="T3005" s="87"/>
      <c r="U3005" s="87"/>
    </row>
    <row r="3006" spans="20:21" x14ac:dyDescent="0.15">
      <c r="T3006" s="87"/>
      <c r="U3006" s="87"/>
    </row>
    <row r="3007" spans="20:21" x14ac:dyDescent="0.15">
      <c r="T3007" s="87"/>
      <c r="U3007" s="87"/>
    </row>
    <row r="3008" spans="20:21" x14ac:dyDescent="0.15">
      <c r="T3008" s="87"/>
      <c r="U3008" s="87"/>
    </row>
    <row r="3009" spans="20:21" x14ac:dyDescent="0.15">
      <c r="T3009" s="87"/>
      <c r="U3009" s="87"/>
    </row>
    <row r="3010" spans="20:21" x14ac:dyDescent="0.15">
      <c r="T3010" s="87"/>
      <c r="U3010" s="87"/>
    </row>
    <row r="3011" spans="20:21" x14ac:dyDescent="0.15">
      <c r="T3011" s="87"/>
      <c r="U3011" s="87"/>
    </row>
    <row r="3012" spans="20:21" x14ac:dyDescent="0.15">
      <c r="T3012" s="87"/>
      <c r="U3012" s="87"/>
    </row>
    <row r="3013" spans="20:21" x14ac:dyDescent="0.15">
      <c r="T3013" s="87"/>
      <c r="U3013" s="87"/>
    </row>
    <row r="3014" spans="20:21" x14ac:dyDescent="0.15">
      <c r="T3014" s="87"/>
      <c r="U3014" s="87"/>
    </row>
    <row r="3015" spans="20:21" x14ac:dyDescent="0.15">
      <c r="T3015" s="87"/>
      <c r="U3015" s="87"/>
    </row>
    <row r="3016" spans="20:21" x14ac:dyDescent="0.15">
      <c r="T3016" s="87"/>
      <c r="U3016" s="87"/>
    </row>
    <row r="3017" spans="20:21" x14ac:dyDescent="0.15">
      <c r="T3017" s="87"/>
      <c r="U3017" s="87"/>
    </row>
    <row r="3018" spans="20:21" x14ac:dyDescent="0.15">
      <c r="T3018" s="87"/>
      <c r="U3018" s="87"/>
    </row>
    <row r="3019" spans="20:21" x14ac:dyDescent="0.15">
      <c r="T3019" s="87"/>
      <c r="U3019" s="87"/>
    </row>
    <row r="3020" spans="20:21" x14ac:dyDescent="0.15">
      <c r="T3020" s="87"/>
      <c r="U3020" s="87"/>
    </row>
    <row r="3021" spans="20:21" x14ac:dyDescent="0.15">
      <c r="T3021" s="87"/>
      <c r="U3021" s="87"/>
    </row>
    <row r="3022" spans="20:21" x14ac:dyDescent="0.15">
      <c r="T3022" s="87"/>
      <c r="U3022" s="87"/>
    </row>
    <row r="3023" spans="20:21" x14ac:dyDescent="0.15">
      <c r="T3023" s="87"/>
      <c r="U3023" s="87"/>
    </row>
    <row r="3024" spans="20:21" x14ac:dyDescent="0.15">
      <c r="T3024" s="87"/>
      <c r="U3024" s="87"/>
    </row>
    <row r="3025" spans="20:21" x14ac:dyDescent="0.15">
      <c r="T3025" s="87"/>
      <c r="U3025" s="87"/>
    </row>
    <row r="3026" spans="20:21" x14ac:dyDescent="0.15">
      <c r="T3026" s="87"/>
      <c r="U3026" s="87"/>
    </row>
    <row r="3027" spans="20:21" x14ac:dyDescent="0.15">
      <c r="T3027" s="87"/>
      <c r="U3027" s="87"/>
    </row>
    <row r="3028" spans="20:21" x14ac:dyDescent="0.15">
      <c r="T3028" s="87"/>
      <c r="U3028" s="87"/>
    </row>
    <row r="3029" spans="20:21" x14ac:dyDescent="0.15">
      <c r="T3029" s="87"/>
      <c r="U3029" s="87"/>
    </row>
    <row r="3030" spans="20:21" x14ac:dyDescent="0.15">
      <c r="T3030" s="87"/>
      <c r="U3030" s="87"/>
    </row>
    <row r="3031" spans="20:21" x14ac:dyDescent="0.15">
      <c r="T3031" s="87"/>
      <c r="U3031" s="87"/>
    </row>
    <row r="3032" spans="20:21" x14ac:dyDescent="0.15">
      <c r="T3032" s="87"/>
      <c r="U3032" s="87"/>
    </row>
    <row r="3033" spans="20:21" x14ac:dyDescent="0.15">
      <c r="T3033" s="87"/>
      <c r="U3033" s="87"/>
    </row>
    <row r="3034" spans="20:21" x14ac:dyDescent="0.15">
      <c r="T3034" s="87"/>
      <c r="U3034" s="87"/>
    </row>
    <row r="3035" spans="20:21" x14ac:dyDescent="0.15">
      <c r="T3035" s="87"/>
      <c r="U3035" s="87"/>
    </row>
    <row r="3036" spans="20:21" x14ac:dyDescent="0.15">
      <c r="T3036" s="87"/>
      <c r="U3036" s="87"/>
    </row>
    <row r="3037" spans="20:21" x14ac:dyDescent="0.15">
      <c r="T3037" s="87"/>
      <c r="U3037" s="87"/>
    </row>
    <row r="3038" spans="20:21" x14ac:dyDescent="0.15">
      <c r="T3038" s="87"/>
      <c r="U3038" s="87"/>
    </row>
    <row r="3039" spans="20:21" x14ac:dyDescent="0.15">
      <c r="T3039" s="87"/>
      <c r="U3039" s="87"/>
    </row>
    <row r="3040" spans="20:21" x14ac:dyDescent="0.15">
      <c r="T3040" s="87"/>
      <c r="U3040" s="87"/>
    </row>
    <row r="3041" spans="20:21" x14ac:dyDescent="0.15">
      <c r="T3041" s="87"/>
      <c r="U3041" s="87"/>
    </row>
    <row r="3042" spans="20:21" x14ac:dyDescent="0.15">
      <c r="T3042" s="87"/>
      <c r="U3042" s="87"/>
    </row>
    <row r="3043" spans="20:21" x14ac:dyDescent="0.15">
      <c r="T3043" s="87"/>
      <c r="U3043" s="87"/>
    </row>
    <row r="3044" spans="20:21" x14ac:dyDescent="0.15">
      <c r="T3044" s="87"/>
      <c r="U3044" s="87"/>
    </row>
    <row r="3045" spans="20:21" x14ac:dyDescent="0.15">
      <c r="T3045" s="87"/>
      <c r="U3045" s="87"/>
    </row>
    <row r="3046" spans="20:21" x14ac:dyDescent="0.15">
      <c r="T3046" s="87"/>
      <c r="U3046" s="87"/>
    </row>
    <row r="3047" spans="20:21" x14ac:dyDescent="0.15">
      <c r="T3047" s="87"/>
      <c r="U3047" s="87"/>
    </row>
    <row r="3048" spans="20:21" x14ac:dyDescent="0.15">
      <c r="T3048" s="87"/>
      <c r="U3048" s="87"/>
    </row>
    <row r="3049" spans="20:21" x14ac:dyDescent="0.15">
      <c r="T3049" s="87"/>
      <c r="U3049" s="87"/>
    </row>
    <row r="3050" spans="20:21" x14ac:dyDescent="0.15">
      <c r="T3050" s="87"/>
      <c r="U3050" s="87"/>
    </row>
    <row r="3051" spans="20:21" x14ac:dyDescent="0.15">
      <c r="T3051" s="87"/>
      <c r="U3051" s="87"/>
    </row>
    <row r="3052" spans="20:21" x14ac:dyDescent="0.15">
      <c r="T3052" s="87"/>
      <c r="U3052" s="87"/>
    </row>
    <row r="3053" spans="20:21" x14ac:dyDescent="0.15">
      <c r="T3053" s="87"/>
      <c r="U3053" s="87"/>
    </row>
    <row r="3054" spans="20:21" x14ac:dyDescent="0.15">
      <c r="T3054" s="87"/>
      <c r="U3054" s="87"/>
    </row>
    <row r="3055" spans="20:21" x14ac:dyDescent="0.15">
      <c r="T3055" s="87"/>
      <c r="U3055" s="87"/>
    </row>
    <row r="3056" spans="20:21" x14ac:dyDescent="0.15">
      <c r="T3056" s="87"/>
      <c r="U3056" s="87"/>
    </row>
    <row r="3057" spans="20:21" x14ac:dyDescent="0.15">
      <c r="T3057" s="87"/>
      <c r="U3057" s="87"/>
    </row>
    <row r="3058" spans="20:21" x14ac:dyDescent="0.15">
      <c r="T3058" s="87"/>
      <c r="U3058" s="87"/>
    </row>
    <row r="3059" spans="20:21" x14ac:dyDescent="0.15">
      <c r="T3059" s="87"/>
      <c r="U3059" s="87"/>
    </row>
    <row r="3060" spans="20:21" x14ac:dyDescent="0.15">
      <c r="T3060" s="87"/>
      <c r="U3060" s="87"/>
    </row>
    <row r="3061" spans="20:21" x14ac:dyDescent="0.15">
      <c r="T3061" s="87"/>
      <c r="U3061" s="87"/>
    </row>
    <row r="3062" spans="20:21" x14ac:dyDescent="0.15">
      <c r="T3062" s="87"/>
      <c r="U3062" s="87"/>
    </row>
    <row r="3063" spans="20:21" x14ac:dyDescent="0.15">
      <c r="T3063" s="87"/>
      <c r="U3063" s="87"/>
    </row>
    <row r="3064" spans="20:21" x14ac:dyDescent="0.15">
      <c r="T3064" s="87"/>
      <c r="U3064" s="87"/>
    </row>
    <row r="3065" spans="20:21" x14ac:dyDescent="0.15">
      <c r="T3065" s="87"/>
      <c r="U3065" s="87"/>
    </row>
    <row r="3066" spans="20:21" x14ac:dyDescent="0.15">
      <c r="T3066" s="87"/>
      <c r="U3066" s="87"/>
    </row>
    <row r="3067" spans="20:21" x14ac:dyDescent="0.15">
      <c r="T3067" s="87"/>
      <c r="U3067" s="87"/>
    </row>
    <row r="3068" spans="20:21" x14ac:dyDescent="0.15">
      <c r="T3068" s="87"/>
      <c r="U3068" s="87"/>
    </row>
    <row r="3069" spans="20:21" x14ac:dyDescent="0.15">
      <c r="T3069" s="87"/>
      <c r="U3069" s="87"/>
    </row>
    <row r="3070" spans="20:21" x14ac:dyDescent="0.15">
      <c r="T3070" s="87"/>
      <c r="U3070" s="87"/>
    </row>
    <row r="3071" spans="20:21" x14ac:dyDescent="0.15">
      <c r="T3071" s="87"/>
      <c r="U3071" s="87"/>
    </row>
    <row r="3072" spans="20:21" x14ac:dyDescent="0.15">
      <c r="T3072" s="87"/>
      <c r="U3072" s="87"/>
    </row>
    <row r="3073" spans="20:21" x14ac:dyDescent="0.15">
      <c r="T3073" s="87"/>
      <c r="U3073" s="87"/>
    </row>
    <row r="3074" spans="20:21" x14ac:dyDescent="0.15">
      <c r="T3074" s="87"/>
      <c r="U3074" s="87"/>
    </row>
    <row r="3075" spans="20:21" x14ac:dyDescent="0.15">
      <c r="T3075" s="87"/>
      <c r="U3075" s="87"/>
    </row>
    <row r="3076" spans="20:21" x14ac:dyDescent="0.15">
      <c r="T3076" s="87"/>
      <c r="U3076" s="87"/>
    </row>
    <row r="3077" spans="20:21" x14ac:dyDescent="0.15">
      <c r="T3077" s="87"/>
      <c r="U3077" s="87"/>
    </row>
    <row r="3078" spans="20:21" x14ac:dyDescent="0.15">
      <c r="T3078" s="87"/>
      <c r="U3078" s="87"/>
    </row>
    <row r="3079" spans="20:21" x14ac:dyDescent="0.15">
      <c r="T3079" s="87"/>
      <c r="U3079" s="87"/>
    </row>
    <row r="3080" spans="20:21" x14ac:dyDescent="0.15">
      <c r="T3080" s="87"/>
      <c r="U3080" s="87"/>
    </row>
    <row r="3081" spans="20:21" x14ac:dyDescent="0.15">
      <c r="T3081" s="87"/>
      <c r="U3081" s="87"/>
    </row>
    <row r="3082" spans="20:21" x14ac:dyDescent="0.15">
      <c r="T3082" s="87"/>
      <c r="U3082" s="87"/>
    </row>
    <row r="3083" spans="20:21" x14ac:dyDescent="0.15">
      <c r="T3083" s="87"/>
      <c r="U3083" s="87"/>
    </row>
    <row r="3084" spans="20:21" x14ac:dyDescent="0.15">
      <c r="T3084" s="87"/>
      <c r="U3084" s="87"/>
    </row>
    <row r="3085" spans="20:21" x14ac:dyDescent="0.15">
      <c r="T3085" s="87"/>
      <c r="U3085" s="87"/>
    </row>
    <row r="3086" spans="20:21" x14ac:dyDescent="0.15">
      <c r="T3086" s="87"/>
      <c r="U3086" s="87"/>
    </row>
    <row r="3087" spans="20:21" x14ac:dyDescent="0.15">
      <c r="T3087" s="87"/>
      <c r="U3087" s="87"/>
    </row>
    <row r="3088" spans="20:21" x14ac:dyDescent="0.15">
      <c r="T3088" s="87"/>
      <c r="U3088" s="87"/>
    </row>
    <row r="3089" spans="20:21" x14ac:dyDescent="0.15">
      <c r="T3089" s="87"/>
      <c r="U3089" s="87"/>
    </row>
    <row r="3090" spans="20:21" x14ac:dyDescent="0.15">
      <c r="T3090" s="87"/>
      <c r="U3090" s="87"/>
    </row>
    <row r="3091" spans="20:21" x14ac:dyDescent="0.15">
      <c r="T3091" s="87"/>
      <c r="U3091" s="87"/>
    </row>
    <row r="3092" spans="20:21" x14ac:dyDescent="0.15">
      <c r="T3092" s="87"/>
      <c r="U3092" s="87"/>
    </row>
    <row r="3093" spans="20:21" x14ac:dyDescent="0.15">
      <c r="T3093" s="87"/>
      <c r="U3093" s="87"/>
    </row>
    <row r="3094" spans="20:21" x14ac:dyDescent="0.15">
      <c r="T3094" s="87"/>
      <c r="U3094" s="87"/>
    </row>
    <row r="3095" spans="20:21" x14ac:dyDescent="0.15">
      <c r="T3095" s="87"/>
      <c r="U3095" s="87"/>
    </row>
    <row r="3096" spans="20:21" x14ac:dyDescent="0.15">
      <c r="T3096" s="87"/>
      <c r="U3096" s="87"/>
    </row>
    <row r="3097" spans="20:21" x14ac:dyDescent="0.15">
      <c r="T3097" s="87"/>
      <c r="U3097" s="87"/>
    </row>
    <row r="3098" spans="20:21" x14ac:dyDescent="0.15">
      <c r="T3098" s="87"/>
      <c r="U3098" s="87"/>
    </row>
    <row r="3099" spans="20:21" x14ac:dyDescent="0.15">
      <c r="T3099" s="87"/>
      <c r="U3099" s="87"/>
    </row>
    <row r="3100" spans="20:21" x14ac:dyDescent="0.15">
      <c r="T3100" s="87"/>
      <c r="U3100" s="87"/>
    </row>
    <row r="3101" spans="20:21" x14ac:dyDescent="0.15">
      <c r="T3101" s="87"/>
      <c r="U3101" s="87"/>
    </row>
    <row r="3102" spans="20:21" x14ac:dyDescent="0.15">
      <c r="T3102" s="87"/>
      <c r="U3102" s="87"/>
    </row>
    <row r="3103" spans="20:21" x14ac:dyDescent="0.15">
      <c r="T3103" s="87"/>
      <c r="U3103" s="87"/>
    </row>
    <row r="3104" spans="20:21" x14ac:dyDescent="0.15">
      <c r="T3104" s="87"/>
      <c r="U3104" s="87"/>
    </row>
    <row r="3105" spans="20:21" x14ac:dyDescent="0.15">
      <c r="T3105" s="87"/>
      <c r="U3105" s="87"/>
    </row>
    <row r="3106" spans="20:21" x14ac:dyDescent="0.15">
      <c r="T3106" s="87"/>
      <c r="U3106" s="87"/>
    </row>
    <row r="3107" spans="20:21" x14ac:dyDescent="0.15">
      <c r="T3107" s="87"/>
      <c r="U3107" s="87"/>
    </row>
    <row r="3108" spans="20:21" x14ac:dyDescent="0.15">
      <c r="T3108" s="87"/>
      <c r="U3108" s="87"/>
    </row>
    <row r="3109" spans="20:21" x14ac:dyDescent="0.15">
      <c r="T3109" s="87"/>
      <c r="U3109" s="87"/>
    </row>
    <row r="3110" spans="20:21" x14ac:dyDescent="0.15">
      <c r="T3110" s="87"/>
      <c r="U3110" s="87"/>
    </row>
    <row r="3111" spans="20:21" x14ac:dyDescent="0.15">
      <c r="T3111" s="87"/>
      <c r="U3111" s="87"/>
    </row>
    <row r="3112" spans="20:21" x14ac:dyDescent="0.15">
      <c r="T3112" s="87"/>
      <c r="U3112" s="87"/>
    </row>
    <row r="3113" spans="20:21" x14ac:dyDescent="0.15">
      <c r="T3113" s="87"/>
      <c r="U3113" s="87"/>
    </row>
    <row r="3114" spans="20:21" x14ac:dyDescent="0.15">
      <c r="T3114" s="87"/>
      <c r="U3114" s="87"/>
    </row>
    <row r="3115" spans="20:21" x14ac:dyDescent="0.15">
      <c r="T3115" s="87"/>
      <c r="U3115" s="87"/>
    </row>
    <row r="3116" spans="20:21" x14ac:dyDescent="0.15">
      <c r="T3116" s="87"/>
      <c r="U3116" s="87"/>
    </row>
    <row r="3117" spans="20:21" x14ac:dyDescent="0.15">
      <c r="T3117" s="87"/>
      <c r="U3117" s="87"/>
    </row>
    <row r="3118" spans="20:21" x14ac:dyDescent="0.15">
      <c r="T3118" s="87"/>
      <c r="U3118" s="87"/>
    </row>
    <row r="3119" spans="20:21" x14ac:dyDescent="0.15">
      <c r="T3119" s="87"/>
      <c r="U3119" s="87"/>
    </row>
    <row r="3120" spans="20:21" x14ac:dyDescent="0.15">
      <c r="T3120" s="87"/>
      <c r="U3120" s="87"/>
    </row>
    <row r="3121" spans="20:21" x14ac:dyDescent="0.15">
      <c r="T3121" s="87"/>
      <c r="U3121" s="87"/>
    </row>
    <row r="3122" spans="20:21" x14ac:dyDescent="0.15">
      <c r="T3122" s="87"/>
      <c r="U3122" s="87"/>
    </row>
    <row r="3123" spans="20:21" x14ac:dyDescent="0.15">
      <c r="T3123" s="87"/>
      <c r="U3123" s="87"/>
    </row>
    <row r="3124" spans="20:21" x14ac:dyDescent="0.15">
      <c r="T3124" s="87"/>
      <c r="U3124" s="87"/>
    </row>
    <row r="3125" spans="20:21" x14ac:dyDescent="0.15">
      <c r="T3125" s="87"/>
      <c r="U3125" s="87"/>
    </row>
    <row r="3126" spans="20:21" x14ac:dyDescent="0.15">
      <c r="T3126" s="87"/>
      <c r="U3126" s="87"/>
    </row>
    <row r="3127" spans="20:21" x14ac:dyDescent="0.15">
      <c r="T3127" s="87"/>
      <c r="U3127" s="87"/>
    </row>
    <row r="3128" spans="20:21" x14ac:dyDescent="0.15">
      <c r="T3128" s="87"/>
      <c r="U3128" s="87"/>
    </row>
    <row r="3129" spans="20:21" x14ac:dyDescent="0.15">
      <c r="T3129" s="87"/>
      <c r="U3129" s="87"/>
    </row>
    <row r="3130" spans="20:21" x14ac:dyDescent="0.15">
      <c r="T3130" s="87"/>
      <c r="U3130" s="87"/>
    </row>
    <row r="3131" spans="20:21" x14ac:dyDescent="0.15">
      <c r="T3131" s="87"/>
      <c r="U3131" s="87"/>
    </row>
    <row r="3132" spans="20:21" x14ac:dyDescent="0.15">
      <c r="T3132" s="87"/>
      <c r="U3132" s="87"/>
    </row>
    <row r="3133" spans="20:21" x14ac:dyDescent="0.15">
      <c r="T3133" s="87"/>
      <c r="U3133" s="87"/>
    </row>
    <row r="3134" spans="20:21" x14ac:dyDescent="0.15">
      <c r="T3134" s="87"/>
      <c r="U3134" s="87"/>
    </row>
    <row r="3135" spans="20:21" x14ac:dyDescent="0.15">
      <c r="T3135" s="87"/>
      <c r="U3135" s="87"/>
    </row>
    <row r="3136" spans="20:21" x14ac:dyDescent="0.15">
      <c r="T3136" s="87"/>
      <c r="U3136" s="87"/>
    </row>
    <row r="3137" spans="20:21" x14ac:dyDescent="0.15">
      <c r="T3137" s="87"/>
      <c r="U3137" s="87"/>
    </row>
    <row r="3138" spans="20:21" x14ac:dyDescent="0.15">
      <c r="T3138" s="87"/>
      <c r="U3138" s="87"/>
    </row>
    <row r="3139" spans="20:21" x14ac:dyDescent="0.15">
      <c r="T3139" s="87"/>
      <c r="U3139" s="87"/>
    </row>
    <row r="3140" spans="20:21" x14ac:dyDescent="0.15">
      <c r="T3140" s="87"/>
      <c r="U3140" s="87"/>
    </row>
    <row r="3141" spans="20:21" x14ac:dyDescent="0.15">
      <c r="T3141" s="87"/>
      <c r="U3141" s="87"/>
    </row>
    <row r="3142" spans="20:21" x14ac:dyDescent="0.15">
      <c r="T3142" s="87"/>
      <c r="U3142" s="87"/>
    </row>
    <row r="3143" spans="20:21" x14ac:dyDescent="0.15">
      <c r="T3143" s="87"/>
      <c r="U3143" s="87"/>
    </row>
    <row r="3144" spans="20:21" x14ac:dyDescent="0.15">
      <c r="T3144" s="87"/>
      <c r="U3144" s="87"/>
    </row>
    <row r="3145" spans="20:21" x14ac:dyDescent="0.15">
      <c r="T3145" s="87"/>
      <c r="U3145" s="87"/>
    </row>
    <row r="3146" spans="20:21" x14ac:dyDescent="0.15">
      <c r="T3146" s="87"/>
      <c r="U3146" s="87"/>
    </row>
    <row r="3147" spans="20:21" x14ac:dyDescent="0.15">
      <c r="T3147" s="87"/>
      <c r="U3147" s="87"/>
    </row>
    <row r="3148" spans="20:21" x14ac:dyDescent="0.15">
      <c r="T3148" s="87"/>
      <c r="U3148" s="87"/>
    </row>
    <row r="3149" spans="20:21" x14ac:dyDescent="0.15">
      <c r="T3149" s="87"/>
      <c r="U3149" s="87"/>
    </row>
    <row r="3150" spans="20:21" x14ac:dyDescent="0.15">
      <c r="T3150" s="87"/>
      <c r="U3150" s="87"/>
    </row>
    <row r="3151" spans="20:21" x14ac:dyDescent="0.15">
      <c r="T3151" s="87"/>
      <c r="U3151" s="87"/>
    </row>
    <row r="3152" spans="20:21" x14ac:dyDescent="0.15">
      <c r="T3152" s="87"/>
      <c r="U3152" s="87"/>
    </row>
    <row r="3153" spans="20:21" x14ac:dyDescent="0.15">
      <c r="T3153" s="87"/>
      <c r="U3153" s="87"/>
    </row>
    <row r="3154" spans="20:21" x14ac:dyDescent="0.15">
      <c r="T3154" s="87"/>
      <c r="U3154" s="87"/>
    </row>
    <row r="3155" spans="20:21" x14ac:dyDescent="0.15">
      <c r="T3155" s="87"/>
      <c r="U3155" s="87"/>
    </row>
    <row r="3156" spans="20:21" x14ac:dyDescent="0.15">
      <c r="T3156" s="87"/>
      <c r="U3156" s="87"/>
    </row>
    <row r="3157" spans="20:21" x14ac:dyDescent="0.15">
      <c r="T3157" s="87"/>
      <c r="U3157" s="87"/>
    </row>
    <row r="3158" spans="20:21" x14ac:dyDescent="0.15">
      <c r="T3158" s="87"/>
      <c r="U3158" s="87"/>
    </row>
    <row r="3159" spans="20:21" x14ac:dyDescent="0.15">
      <c r="T3159" s="87"/>
      <c r="U3159" s="87"/>
    </row>
    <row r="3160" spans="20:21" x14ac:dyDescent="0.15">
      <c r="T3160" s="87"/>
      <c r="U3160" s="87"/>
    </row>
    <row r="3161" spans="20:21" x14ac:dyDescent="0.15">
      <c r="T3161" s="87"/>
      <c r="U3161" s="87"/>
    </row>
    <row r="3162" spans="20:21" x14ac:dyDescent="0.15">
      <c r="T3162" s="87"/>
      <c r="U3162" s="87"/>
    </row>
    <row r="3163" spans="20:21" x14ac:dyDescent="0.15">
      <c r="T3163" s="87"/>
      <c r="U3163" s="87"/>
    </row>
    <row r="3164" spans="20:21" x14ac:dyDescent="0.15">
      <c r="T3164" s="87"/>
      <c r="U3164" s="87"/>
    </row>
    <row r="3165" spans="20:21" x14ac:dyDescent="0.15">
      <c r="T3165" s="87"/>
      <c r="U3165" s="87"/>
    </row>
    <row r="3166" spans="20:21" x14ac:dyDescent="0.15">
      <c r="T3166" s="87"/>
      <c r="U3166" s="87"/>
    </row>
    <row r="3167" spans="20:21" x14ac:dyDescent="0.15">
      <c r="T3167" s="87"/>
      <c r="U3167" s="87"/>
    </row>
    <row r="3168" spans="20:21" x14ac:dyDescent="0.15">
      <c r="T3168" s="87"/>
      <c r="U3168" s="87"/>
    </row>
    <row r="3169" spans="20:21" x14ac:dyDescent="0.15">
      <c r="T3169" s="87"/>
      <c r="U3169" s="87"/>
    </row>
    <row r="3170" spans="20:21" x14ac:dyDescent="0.15">
      <c r="T3170" s="87"/>
      <c r="U3170" s="87"/>
    </row>
    <row r="3171" spans="20:21" x14ac:dyDescent="0.15">
      <c r="T3171" s="87"/>
      <c r="U3171" s="87"/>
    </row>
    <row r="3172" spans="20:21" x14ac:dyDescent="0.15">
      <c r="T3172" s="87"/>
      <c r="U3172" s="87"/>
    </row>
    <row r="3173" spans="20:21" x14ac:dyDescent="0.15">
      <c r="T3173" s="87"/>
      <c r="U3173" s="87"/>
    </row>
    <row r="3174" spans="20:21" x14ac:dyDescent="0.15">
      <c r="T3174" s="87"/>
      <c r="U3174" s="87"/>
    </row>
    <row r="3175" spans="20:21" x14ac:dyDescent="0.15">
      <c r="T3175" s="87"/>
      <c r="U3175" s="87"/>
    </row>
    <row r="3176" spans="20:21" x14ac:dyDescent="0.15">
      <c r="T3176" s="87"/>
      <c r="U3176" s="87"/>
    </row>
    <row r="3177" spans="20:21" x14ac:dyDescent="0.15">
      <c r="T3177" s="87"/>
      <c r="U3177" s="87"/>
    </row>
    <row r="3178" spans="20:21" x14ac:dyDescent="0.15">
      <c r="T3178" s="87"/>
      <c r="U3178" s="87"/>
    </row>
    <row r="3179" spans="20:21" x14ac:dyDescent="0.15">
      <c r="T3179" s="87"/>
      <c r="U3179" s="87"/>
    </row>
    <row r="3180" spans="20:21" x14ac:dyDescent="0.15">
      <c r="T3180" s="87"/>
      <c r="U3180" s="87"/>
    </row>
    <row r="3181" spans="20:21" x14ac:dyDescent="0.15">
      <c r="T3181" s="87"/>
      <c r="U3181" s="87"/>
    </row>
    <row r="3182" spans="20:21" x14ac:dyDescent="0.15">
      <c r="T3182" s="87"/>
      <c r="U3182" s="87"/>
    </row>
    <row r="3183" spans="20:21" x14ac:dyDescent="0.15">
      <c r="T3183" s="87"/>
      <c r="U3183" s="87"/>
    </row>
    <row r="3184" spans="20:21" x14ac:dyDescent="0.15">
      <c r="T3184" s="87"/>
      <c r="U3184" s="87"/>
    </row>
    <row r="3185" spans="20:21" x14ac:dyDescent="0.15">
      <c r="T3185" s="87"/>
      <c r="U3185" s="87"/>
    </row>
    <row r="3186" spans="20:21" x14ac:dyDescent="0.15">
      <c r="T3186" s="87"/>
      <c r="U3186" s="87"/>
    </row>
    <row r="3187" spans="20:21" x14ac:dyDescent="0.15">
      <c r="T3187" s="87"/>
      <c r="U3187" s="87"/>
    </row>
    <row r="3188" spans="20:21" x14ac:dyDescent="0.15">
      <c r="T3188" s="87"/>
      <c r="U3188" s="87"/>
    </row>
    <row r="3189" spans="20:21" x14ac:dyDescent="0.15">
      <c r="T3189" s="87"/>
      <c r="U3189" s="87"/>
    </row>
    <row r="3190" spans="20:21" x14ac:dyDescent="0.15">
      <c r="T3190" s="87"/>
      <c r="U3190" s="87"/>
    </row>
    <row r="3191" spans="20:21" x14ac:dyDescent="0.15">
      <c r="T3191" s="87"/>
      <c r="U3191" s="87"/>
    </row>
    <row r="3192" spans="20:21" x14ac:dyDescent="0.15">
      <c r="T3192" s="87"/>
      <c r="U3192" s="87"/>
    </row>
    <row r="3193" spans="20:21" x14ac:dyDescent="0.15">
      <c r="T3193" s="87"/>
      <c r="U3193" s="87"/>
    </row>
    <row r="3194" spans="20:21" x14ac:dyDescent="0.15">
      <c r="T3194" s="87"/>
      <c r="U3194" s="87"/>
    </row>
    <row r="3195" spans="20:21" x14ac:dyDescent="0.15">
      <c r="T3195" s="87"/>
      <c r="U3195" s="87"/>
    </row>
    <row r="3196" spans="20:21" x14ac:dyDescent="0.15">
      <c r="T3196" s="87"/>
      <c r="U3196" s="87"/>
    </row>
    <row r="3197" spans="20:21" x14ac:dyDescent="0.15">
      <c r="T3197" s="87"/>
      <c r="U3197" s="87"/>
    </row>
    <row r="3198" spans="20:21" x14ac:dyDescent="0.15">
      <c r="T3198" s="87"/>
      <c r="U3198" s="87"/>
    </row>
    <row r="3199" spans="20:21" x14ac:dyDescent="0.15">
      <c r="T3199" s="87"/>
      <c r="U3199" s="87"/>
    </row>
    <row r="3200" spans="20:21" x14ac:dyDescent="0.15">
      <c r="T3200" s="87"/>
      <c r="U3200" s="87"/>
    </row>
    <row r="3201" spans="20:21" x14ac:dyDescent="0.15">
      <c r="T3201" s="87"/>
      <c r="U3201" s="87"/>
    </row>
    <row r="3202" spans="20:21" x14ac:dyDescent="0.15">
      <c r="T3202" s="87"/>
      <c r="U3202" s="87"/>
    </row>
    <row r="3203" spans="20:21" x14ac:dyDescent="0.15">
      <c r="T3203" s="87"/>
      <c r="U3203" s="87"/>
    </row>
    <row r="3204" spans="20:21" x14ac:dyDescent="0.15">
      <c r="T3204" s="87"/>
      <c r="U3204" s="87"/>
    </row>
    <row r="3205" spans="20:21" x14ac:dyDescent="0.15">
      <c r="T3205" s="87"/>
      <c r="U3205" s="87"/>
    </row>
    <row r="3206" spans="20:21" x14ac:dyDescent="0.15">
      <c r="T3206" s="87"/>
      <c r="U3206" s="87"/>
    </row>
    <row r="3207" spans="20:21" x14ac:dyDescent="0.15">
      <c r="T3207" s="87"/>
      <c r="U3207" s="87"/>
    </row>
    <row r="3208" spans="20:21" x14ac:dyDescent="0.15">
      <c r="T3208" s="87"/>
      <c r="U3208" s="87"/>
    </row>
    <row r="3209" spans="20:21" x14ac:dyDescent="0.15">
      <c r="T3209" s="87"/>
      <c r="U3209" s="87"/>
    </row>
    <row r="3210" spans="20:21" x14ac:dyDescent="0.15">
      <c r="T3210" s="87"/>
      <c r="U3210" s="87"/>
    </row>
    <row r="3211" spans="20:21" x14ac:dyDescent="0.15">
      <c r="T3211" s="87"/>
      <c r="U3211" s="87"/>
    </row>
    <row r="3212" spans="20:21" x14ac:dyDescent="0.15">
      <c r="T3212" s="87"/>
      <c r="U3212" s="87"/>
    </row>
    <row r="3213" spans="20:21" x14ac:dyDescent="0.15">
      <c r="T3213" s="87"/>
      <c r="U3213" s="87"/>
    </row>
    <row r="3214" spans="20:21" x14ac:dyDescent="0.15">
      <c r="T3214" s="87"/>
      <c r="U3214" s="87"/>
    </row>
    <row r="3215" spans="20:21" x14ac:dyDescent="0.15">
      <c r="T3215" s="87"/>
      <c r="U3215" s="87"/>
    </row>
    <row r="3216" spans="20:21" x14ac:dyDescent="0.15">
      <c r="T3216" s="87"/>
      <c r="U3216" s="87"/>
    </row>
    <row r="3217" spans="20:21" x14ac:dyDescent="0.15">
      <c r="T3217" s="87"/>
      <c r="U3217" s="87"/>
    </row>
    <row r="3218" spans="20:21" x14ac:dyDescent="0.15">
      <c r="T3218" s="87"/>
      <c r="U3218" s="87"/>
    </row>
    <row r="3219" spans="20:21" x14ac:dyDescent="0.15">
      <c r="T3219" s="87"/>
      <c r="U3219" s="87"/>
    </row>
    <row r="3220" spans="20:21" x14ac:dyDescent="0.15">
      <c r="T3220" s="87"/>
      <c r="U3220" s="87"/>
    </row>
    <row r="3221" spans="20:21" x14ac:dyDescent="0.15">
      <c r="T3221" s="87"/>
      <c r="U3221" s="87"/>
    </row>
    <row r="3222" spans="20:21" x14ac:dyDescent="0.15">
      <c r="T3222" s="87"/>
      <c r="U3222" s="87"/>
    </row>
    <row r="3223" spans="20:21" x14ac:dyDescent="0.15">
      <c r="T3223" s="87"/>
      <c r="U3223" s="87"/>
    </row>
    <row r="3224" spans="20:21" x14ac:dyDescent="0.15">
      <c r="T3224" s="87"/>
      <c r="U3224" s="87"/>
    </row>
    <row r="3225" spans="20:21" x14ac:dyDescent="0.15">
      <c r="T3225" s="87"/>
      <c r="U3225" s="87"/>
    </row>
    <row r="3226" spans="20:21" x14ac:dyDescent="0.15">
      <c r="T3226" s="87"/>
      <c r="U3226" s="87"/>
    </row>
    <row r="3227" spans="20:21" x14ac:dyDescent="0.15">
      <c r="T3227" s="87"/>
      <c r="U3227" s="87"/>
    </row>
    <row r="3228" spans="20:21" x14ac:dyDescent="0.15">
      <c r="T3228" s="87"/>
      <c r="U3228" s="87"/>
    </row>
    <row r="3229" spans="20:21" x14ac:dyDescent="0.15">
      <c r="T3229" s="87"/>
      <c r="U3229" s="87"/>
    </row>
    <row r="3230" spans="20:21" x14ac:dyDescent="0.15">
      <c r="T3230" s="87"/>
      <c r="U3230" s="87"/>
    </row>
    <row r="3231" spans="20:21" x14ac:dyDescent="0.15">
      <c r="T3231" s="87"/>
      <c r="U3231" s="87"/>
    </row>
    <row r="3232" spans="20:21" x14ac:dyDescent="0.15">
      <c r="T3232" s="87"/>
      <c r="U3232" s="87"/>
    </row>
    <row r="3233" spans="20:21" x14ac:dyDescent="0.15">
      <c r="T3233" s="87"/>
      <c r="U3233" s="87"/>
    </row>
    <row r="3234" spans="20:21" x14ac:dyDescent="0.15">
      <c r="T3234" s="87"/>
      <c r="U3234" s="87"/>
    </row>
    <row r="3235" spans="20:21" x14ac:dyDescent="0.15">
      <c r="T3235" s="87"/>
      <c r="U3235" s="87"/>
    </row>
    <row r="3236" spans="20:21" x14ac:dyDescent="0.15">
      <c r="T3236" s="87"/>
      <c r="U3236" s="87"/>
    </row>
    <row r="3237" spans="20:21" x14ac:dyDescent="0.15">
      <c r="T3237" s="87"/>
      <c r="U3237" s="87"/>
    </row>
    <row r="3238" spans="20:21" x14ac:dyDescent="0.15">
      <c r="T3238" s="87"/>
      <c r="U3238" s="87"/>
    </row>
    <row r="3239" spans="20:21" x14ac:dyDescent="0.15">
      <c r="T3239" s="87"/>
      <c r="U3239" s="87"/>
    </row>
    <row r="3240" spans="20:21" x14ac:dyDescent="0.15">
      <c r="T3240" s="87"/>
      <c r="U3240" s="87"/>
    </row>
    <row r="3241" spans="20:21" x14ac:dyDescent="0.15">
      <c r="T3241" s="87"/>
      <c r="U3241" s="87"/>
    </row>
    <row r="3242" spans="20:21" x14ac:dyDescent="0.15">
      <c r="T3242" s="87"/>
      <c r="U3242" s="87"/>
    </row>
    <row r="3243" spans="20:21" x14ac:dyDescent="0.15">
      <c r="T3243" s="87"/>
      <c r="U3243" s="87"/>
    </row>
    <row r="3244" spans="20:21" x14ac:dyDescent="0.15">
      <c r="T3244" s="87"/>
      <c r="U3244" s="87"/>
    </row>
    <row r="3245" spans="20:21" x14ac:dyDescent="0.15">
      <c r="T3245" s="87"/>
      <c r="U3245" s="87"/>
    </row>
    <row r="3246" spans="20:21" x14ac:dyDescent="0.15">
      <c r="T3246" s="87"/>
      <c r="U3246" s="87"/>
    </row>
    <row r="3247" spans="20:21" x14ac:dyDescent="0.15">
      <c r="T3247" s="87"/>
      <c r="U3247" s="87"/>
    </row>
    <row r="3248" spans="20:21" x14ac:dyDescent="0.15">
      <c r="T3248" s="87"/>
      <c r="U3248" s="87"/>
    </row>
    <row r="3249" spans="20:21" x14ac:dyDescent="0.15">
      <c r="T3249" s="87"/>
      <c r="U3249" s="87"/>
    </row>
    <row r="3250" spans="20:21" x14ac:dyDescent="0.15">
      <c r="T3250" s="87"/>
      <c r="U3250" s="87"/>
    </row>
    <row r="3251" spans="20:21" x14ac:dyDescent="0.15">
      <c r="T3251" s="87"/>
      <c r="U3251" s="87"/>
    </row>
    <row r="3252" spans="20:21" x14ac:dyDescent="0.15">
      <c r="T3252" s="87"/>
      <c r="U3252" s="87"/>
    </row>
    <row r="3253" spans="20:21" x14ac:dyDescent="0.15">
      <c r="T3253" s="87"/>
      <c r="U3253" s="87"/>
    </row>
    <row r="3254" spans="20:21" x14ac:dyDescent="0.15">
      <c r="T3254" s="87"/>
      <c r="U3254" s="87"/>
    </row>
    <row r="3255" spans="20:21" x14ac:dyDescent="0.15">
      <c r="T3255" s="87"/>
      <c r="U3255" s="87"/>
    </row>
    <row r="3256" spans="20:21" x14ac:dyDescent="0.15">
      <c r="T3256" s="87"/>
      <c r="U3256" s="87"/>
    </row>
    <row r="3257" spans="20:21" x14ac:dyDescent="0.15">
      <c r="T3257" s="87"/>
      <c r="U3257" s="87"/>
    </row>
    <row r="3258" spans="20:21" x14ac:dyDescent="0.15">
      <c r="T3258" s="87"/>
      <c r="U3258" s="87"/>
    </row>
    <row r="3259" spans="20:21" x14ac:dyDescent="0.15">
      <c r="T3259" s="87"/>
      <c r="U3259" s="87"/>
    </row>
    <row r="3260" spans="20:21" x14ac:dyDescent="0.15">
      <c r="T3260" s="87"/>
      <c r="U3260" s="87"/>
    </row>
    <row r="3261" spans="20:21" x14ac:dyDescent="0.15">
      <c r="T3261" s="87"/>
      <c r="U3261" s="87"/>
    </row>
    <row r="3262" spans="20:21" x14ac:dyDescent="0.15">
      <c r="T3262" s="87"/>
      <c r="U3262" s="87"/>
    </row>
    <row r="3263" spans="20:21" x14ac:dyDescent="0.15">
      <c r="T3263" s="87"/>
      <c r="U3263" s="87"/>
    </row>
    <row r="3264" spans="20:21" x14ac:dyDescent="0.15">
      <c r="T3264" s="87"/>
      <c r="U3264" s="87"/>
    </row>
    <row r="3265" spans="20:21" x14ac:dyDescent="0.15">
      <c r="T3265" s="87"/>
      <c r="U3265" s="87"/>
    </row>
    <row r="3266" spans="20:21" x14ac:dyDescent="0.15">
      <c r="T3266" s="87"/>
      <c r="U3266" s="87"/>
    </row>
    <row r="3267" spans="20:21" x14ac:dyDescent="0.15">
      <c r="T3267" s="87"/>
      <c r="U3267" s="87"/>
    </row>
    <row r="3268" spans="20:21" x14ac:dyDescent="0.15">
      <c r="T3268" s="87"/>
      <c r="U3268" s="87"/>
    </row>
    <row r="3269" spans="20:21" x14ac:dyDescent="0.15">
      <c r="T3269" s="87"/>
      <c r="U3269" s="87"/>
    </row>
    <row r="3270" spans="20:21" x14ac:dyDescent="0.15">
      <c r="T3270" s="87"/>
      <c r="U3270" s="87"/>
    </row>
    <row r="3271" spans="20:21" x14ac:dyDescent="0.15">
      <c r="T3271" s="87"/>
      <c r="U3271" s="87"/>
    </row>
    <row r="3272" spans="20:21" x14ac:dyDescent="0.15">
      <c r="T3272" s="87"/>
      <c r="U3272" s="87"/>
    </row>
    <row r="3273" spans="20:21" x14ac:dyDescent="0.15">
      <c r="T3273" s="87"/>
      <c r="U3273" s="87"/>
    </row>
    <row r="3274" spans="20:21" x14ac:dyDescent="0.15">
      <c r="T3274" s="87"/>
      <c r="U3274" s="87"/>
    </row>
    <row r="3275" spans="20:21" x14ac:dyDescent="0.15">
      <c r="T3275" s="87"/>
      <c r="U3275" s="87"/>
    </row>
    <row r="3276" spans="20:21" x14ac:dyDescent="0.15">
      <c r="T3276" s="87"/>
      <c r="U3276" s="87"/>
    </row>
    <row r="3277" spans="20:21" x14ac:dyDescent="0.15">
      <c r="T3277" s="87"/>
      <c r="U3277" s="87"/>
    </row>
    <row r="3278" spans="20:21" x14ac:dyDescent="0.15">
      <c r="T3278" s="87"/>
      <c r="U3278" s="87"/>
    </row>
    <row r="3279" spans="20:21" x14ac:dyDescent="0.15">
      <c r="T3279" s="87"/>
      <c r="U3279" s="87"/>
    </row>
    <row r="3280" spans="20:21" x14ac:dyDescent="0.15">
      <c r="T3280" s="87"/>
      <c r="U3280" s="87"/>
    </row>
    <row r="3281" spans="20:21" x14ac:dyDescent="0.15">
      <c r="T3281" s="87"/>
      <c r="U3281" s="87"/>
    </row>
    <row r="3282" spans="20:21" x14ac:dyDescent="0.15">
      <c r="T3282" s="87"/>
      <c r="U3282" s="87"/>
    </row>
    <row r="3283" spans="20:21" x14ac:dyDescent="0.15">
      <c r="T3283" s="87"/>
      <c r="U3283" s="87"/>
    </row>
    <row r="3284" spans="20:21" x14ac:dyDescent="0.15">
      <c r="T3284" s="87"/>
      <c r="U3284" s="87"/>
    </row>
    <row r="3285" spans="20:21" x14ac:dyDescent="0.15">
      <c r="T3285" s="87"/>
      <c r="U3285" s="87"/>
    </row>
    <row r="3286" spans="20:21" x14ac:dyDescent="0.15">
      <c r="T3286" s="87"/>
      <c r="U3286" s="87"/>
    </row>
    <row r="3287" spans="20:21" x14ac:dyDescent="0.15">
      <c r="T3287" s="87"/>
      <c r="U3287" s="87"/>
    </row>
    <row r="3288" spans="20:21" x14ac:dyDescent="0.15">
      <c r="T3288" s="87"/>
      <c r="U3288" s="87"/>
    </row>
    <row r="3289" spans="20:21" x14ac:dyDescent="0.15">
      <c r="T3289" s="87"/>
      <c r="U3289" s="87"/>
    </row>
    <row r="3290" spans="20:21" x14ac:dyDescent="0.15">
      <c r="T3290" s="87"/>
      <c r="U3290" s="87"/>
    </row>
    <row r="3291" spans="20:21" x14ac:dyDescent="0.15">
      <c r="T3291" s="87"/>
      <c r="U3291" s="87"/>
    </row>
    <row r="3292" spans="20:21" x14ac:dyDescent="0.15">
      <c r="T3292" s="87"/>
      <c r="U3292" s="87"/>
    </row>
    <row r="3293" spans="20:21" x14ac:dyDescent="0.15">
      <c r="T3293" s="87"/>
      <c r="U3293" s="87"/>
    </row>
    <row r="3294" spans="20:21" x14ac:dyDescent="0.15">
      <c r="T3294" s="87"/>
      <c r="U3294" s="87"/>
    </row>
    <row r="3295" spans="20:21" x14ac:dyDescent="0.15">
      <c r="T3295" s="87"/>
      <c r="U3295" s="87"/>
    </row>
    <row r="3296" spans="20:21" x14ac:dyDescent="0.15">
      <c r="T3296" s="87"/>
      <c r="U3296" s="87"/>
    </row>
    <row r="3297" spans="20:21" x14ac:dyDescent="0.15">
      <c r="T3297" s="87"/>
      <c r="U3297" s="87"/>
    </row>
    <row r="3298" spans="20:21" x14ac:dyDescent="0.15">
      <c r="T3298" s="87"/>
      <c r="U3298" s="87"/>
    </row>
    <row r="3299" spans="20:21" x14ac:dyDescent="0.15">
      <c r="T3299" s="87"/>
      <c r="U3299" s="87"/>
    </row>
    <row r="3300" spans="20:21" x14ac:dyDescent="0.15">
      <c r="T3300" s="87"/>
      <c r="U3300" s="87"/>
    </row>
    <row r="3301" spans="20:21" x14ac:dyDescent="0.15">
      <c r="T3301" s="87"/>
      <c r="U3301" s="87"/>
    </row>
    <row r="3302" spans="20:21" x14ac:dyDescent="0.15">
      <c r="T3302" s="87"/>
      <c r="U3302" s="87"/>
    </row>
    <row r="3303" spans="20:21" x14ac:dyDescent="0.15">
      <c r="T3303" s="87"/>
      <c r="U3303" s="87"/>
    </row>
    <row r="3304" spans="20:21" x14ac:dyDescent="0.15">
      <c r="T3304" s="87"/>
      <c r="U3304" s="87"/>
    </row>
    <row r="3305" spans="20:21" x14ac:dyDescent="0.15">
      <c r="T3305" s="87"/>
      <c r="U3305" s="87"/>
    </row>
    <row r="3306" spans="20:21" x14ac:dyDescent="0.15">
      <c r="T3306" s="87"/>
      <c r="U3306" s="87"/>
    </row>
    <row r="3307" spans="20:21" x14ac:dyDescent="0.15">
      <c r="T3307" s="87"/>
      <c r="U3307" s="87"/>
    </row>
    <row r="3308" spans="20:21" x14ac:dyDescent="0.15">
      <c r="T3308" s="87"/>
      <c r="U3308" s="87"/>
    </row>
    <row r="3309" spans="20:21" x14ac:dyDescent="0.15">
      <c r="T3309" s="87"/>
      <c r="U3309" s="87"/>
    </row>
    <row r="3310" spans="20:21" x14ac:dyDescent="0.15">
      <c r="T3310" s="87"/>
      <c r="U3310" s="87"/>
    </row>
    <row r="3311" spans="20:21" x14ac:dyDescent="0.15">
      <c r="T3311" s="87"/>
      <c r="U3311" s="87"/>
    </row>
    <row r="3312" spans="20:21" x14ac:dyDescent="0.15">
      <c r="T3312" s="87"/>
      <c r="U3312" s="87"/>
    </row>
    <row r="3313" spans="20:21" x14ac:dyDescent="0.15">
      <c r="T3313" s="87"/>
      <c r="U3313" s="87"/>
    </row>
    <row r="3314" spans="20:21" x14ac:dyDescent="0.15">
      <c r="T3314" s="87"/>
      <c r="U3314" s="87"/>
    </row>
    <row r="3315" spans="20:21" x14ac:dyDescent="0.15">
      <c r="T3315" s="87"/>
      <c r="U3315" s="87"/>
    </row>
    <row r="3316" spans="20:21" x14ac:dyDescent="0.15">
      <c r="T3316" s="87"/>
      <c r="U3316" s="87"/>
    </row>
    <row r="3317" spans="20:21" x14ac:dyDescent="0.15">
      <c r="T3317" s="87"/>
      <c r="U3317" s="87"/>
    </row>
    <row r="3318" spans="20:21" x14ac:dyDescent="0.15">
      <c r="T3318" s="87"/>
      <c r="U3318" s="87"/>
    </row>
  </sheetData>
  <mergeCells count="1">
    <mergeCell ref="A1:C1"/>
  </mergeCells>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2:F38"/>
  <sheetViews>
    <sheetView zoomScale="85" zoomScaleNormal="85" zoomScalePageLayoutView="85" workbookViewId="0">
      <selection activeCell="E26" sqref="E26"/>
    </sheetView>
  </sheetViews>
  <sheetFormatPr baseColWidth="10" defaultColWidth="24.1640625" defaultRowHeight="14" x14ac:dyDescent="0.2"/>
  <cols>
    <col min="1" max="16384" width="24.1640625" style="6"/>
  </cols>
  <sheetData>
    <row r="2" spans="1:6" ht="18" customHeight="1" thickBot="1" x14ac:dyDescent="0.25">
      <c r="A2" s="224" t="s">
        <v>3</v>
      </c>
      <c r="B2" s="224"/>
      <c r="C2" s="224"/>
      <c r="D2" s="224"/>
      <c r="E2" s="224"/>
    </row>
    <row r="3" spans="1:6" ht="23" customHeight="1" thickBot="1" x14ac:dyDescent="0.25">
      <c r="A3" s="7" t="s">
        <v>4</v>
      </c>
      <c r="B3" s="37" t="s">
        <v>89</v>
      </c>
      <c r="C3" s="7" t="s">
        <v>5</v>
      </c>
      <c r="D3" s="7" t="s">
        <v>87</v>
      </c>
      <c r="E3" s="38" t="s">
        <v>88</v>
      </c>
    </row>
    <row r="4" spans="1:6" ht="14.5" customHeight="1" x14ac:dyDescent="0.2">
      <c r="A4" s="53"/>
      <c r="B4" s="227" t="s">
        <v>40</v>
      </c>
      <c r="C4" s="227"/>
      <c r="D4" s="227"/>
      <c r="E4" s="228"/>
    </row>
    <row r="5" spans="1:6" ht="15" x14ac:dyDescent="0.2">
      <c r="A5" s="52" t="s">
        <v>6</v>
      </c>
      <c r="B5" s="9">
        <v>15</v>
      </c>
      <c r="C5" s="9">
        <v>55</v>
      </c>
      <c r="D5" s="9">
        <v>60</v>
      </c>
      <c r="E5" s="10">
        <v>65</v>
      </c>
    </row>
    <row r="6" spans="1:6" ht="15" x14ac:dyDescent="0.2">
      <c r="A6" s="50" t="s">
        <v>7</v>
      </c>
      <c r="B6" s="9">
        <v>5</v>
      </c>
      <c r="C6" s="9">
        <v>20</v>
      </c>
      <c r="D6" s="9">
        <v>30</v>
      </c>
      <c r="E6" s="10">
        <v>35</v>
      </c>
    </row>
    <row r="7" spans="1:6" ht="16" thickBot="1" x14ac:dyDescent="0.25">
      <c r="A7" s="51" t="s">
        <v>8</v>
      </c>
      <c r="B7" s="11">
        <v>10</v>
      </c>
      <c r="C7" s="11">
        <v>35</v>
      </c>
      <c r="D7" s="11">
        <v>40</v>
      </c>
      <c r="E7" s="12">
        <v>45</v>
      </c>
    </row>
    <row r="9" spans="1:6" x14ac:dyDescent="0.2">
      <c r="A9" s="226" t="s">
        <v>38</v>
      </c>
      <c r="B9" s="226"/>
      <c r="C9" s="226"/>
    </row>
    <row r="10" spans="1:6" ht="29" customHeight="1" thickBot="1" x14ac:dyDescent="0.25">
      <c r="A10" s="27" t="s">
        <v>14</v>
      </c>
      <c r="B10" s="229" t="s">
        <v>15</v>
      </c>
      <c r="C10" s="229"/>
    </row>
    <row r="11" spans="1:6" ht="15" x14ac:dyDescent="0.2">
      <c r="A11" s="49" t="s">
        <v>6</v>
      </c>
      <c r="B11" s="230">
        <f>SUM(C17:F17)</f>
        <v>60</v>
      </c>
      <c r="C11" s="231"/>
    </row>
    <row r="12" spans="1:6" ht="15" x14ac:dyDescent="0.2">
      <c r="A12" s="50" t="s">
        <v>7</v>
      </c>
      <c r="B12" s="230">
        <f>SUM(C18:F18)</f>
        <v>63</v>
      </c>
      <c r="C12" s="231"/>
    </row>
    <row r="13" spans="1:6" ht="16" thickBot="1" x14ac:dyDescent="0.25">
      <c r="A13" s="51" t="s">
        <v>8</v>
      </c>
      <c r="B13" s="232">
        <f>SUM(C19:F19)</f>
        <v>57</v>
      </c>
      <c r="C13" s="233"/>
    </row>
    <row r="15" spans="1:6" ht="29.5" customHeight="1" thickBot="1" x14ac:dyDescent="0.25">
      <c r="A15" s="225" t="s">
        <v>39</v>
      </c>
      <c r="B15" s="225"/>
      <c r="C15" s="225"/>
      <c r="D15" s="225"/>
      <c r="E15" s="225"/>
      <c r="F15" s="225"/>
    </row>
    <row r="16" spans="1:6" ht="29" customHeight="1" thickBot="1" x14ac:dyDescent="0.25">
      <c r="A16" s="234" t="s">
        <v>13</v>
      </c>
      <c r="B16" s="235"/>
      <c r="C16" s="7" t="s">
        <v>9</v>
      </c>
      <c r="D16" s="7" t="s">
        <v>10</v>
      </c>
      <c r="E16" s="37" t="s">
        <v>11</v>
      </c>
      <c r="F16" s="38" t="s">
        <v>12</v>
      </c>
    </row>
    <row r="17" spans="1:6" x14ac:dyDescent="0.2">
      <c r="A17" s="236" t="s">
        <v>6</v>
      </c>
      <c r="B17" s="237"/>
      <c r="C17" s="46">
        <v>6</v>
      </c>
      <c r="D17" s="47">
        <v>12</v>
      </c>
      <c r="E17" s="47">
        <v>18</v>
      </c>
      <c r="F17" s="48">
        <v>24</v>
      </c>
    </row>
    <row r="18" spans="1:6" x14ac:dyDescent="0.2">
      <c r="A18" s="238" t="s">
        <v>7</v>
      </c>
      <c r="B18" s="230"/>
      <c r="C18" s="8">
        <v>9</v>
      </c>
      <c r="D18" s="9">
        <v>9</v>
      </c>
      <c r="E18" s="9">
        <v>21</v>
      </c>
      <c r="F18" s="10">
        <v>24</v>
      </c>
    </row>
    <row r="19" spans="1:6" ht="15" thickBot="1" x14ac:dyDescent="0.25">
      <c r="A19" s="239" t="s">
        <v>8</v>
      </c>
      <c r="B19" s="232"/>
      <c r="C19" s="33">
        <v>6</v>
      </c>
      <c r="D19" s="11">
        <v>9</v>
      </c>
      <c r="E19" s="11">
        <v>18</v>
      </c>
      <c r="F19" s="12">
        <v>24</v>
      </c>
    </row>
    <row r="21" spans="1:6" ht="29" customHeight="1" thickBot="1" x14ac:dyDescent="0.25">
      <c r="A21" s="225" t="s">
        <v>90</v>
      </c>
      <c r="B21" s="225"/>
      <c r="C21" s="225"/>
      <c r="D21" s="41"/>
      <c r="E21" s="41"/>
    </row>
    <row r="22" spans="1:6" ht="31" thickBot="1" x14ac:dyDescent="0.25">
      <c r="A22" s="7" t="s">
        <v>14</v>
      </c>
      <c r="B22" s="37" t="s">
        <v>31</v>
      </c>
      <c r="C22" s="7" t="s">
        <v>32</v>
      </c>
      <c r="D22" s="7" t="s">
        <v>33</v>
      </c>
      <c r="E22" s="38" t="s">
        <v>34</v>
      </c>
    </row>
    <row r="23" spans="1:6" ht="15" x14ac:dyDescent="0.2">
      <c r="A23" s="49" t="s">
        <v>6</v>
      </c>
      <c r="B23" s="9">
        <v>1</v>
      </c>
      <c r="C23" s="9">
        <v>5.7</v>
      </c>
      <c r="D23" s="9">
        <v>3.5</v>
      </c>
      <c r="E23" s="10">
        <v>2.8</v>
      </c>
    </row>
    <row r="24" spans="1:6" ht="15" x14ac:dyDescent="0.2">
      <c r="A24" s="50" t="s">
        <v>7</v>
      </c>
      <c r="B24" s="9">
        <v>2.8</v>
      </c>
      <c r="C24" s="9">
        <v>6</v>
      </c>
      <c r="D24" s="9">
        <v>3.2</v>
      </c>
      <c r="E24" s="10">
        <v>3</v>
      </c>
    </row>
    <row r="25" spans="1:6" ht="16" thickBot="1" x14ac:dyDescent="0.25">
      <c r="A25" s="51" t="s">
        <v>8</v>
      </c>
      <c r="B25" s="11">
        <v>3.4</v>
      </c>
      <c r="C25" s="11">
        <v>5.2</v>
      </c>
      <c r="D25" s="11">
        <v>2.8</v>
      </c>
      <c r="E25" s="12">
        <v>2.6</v>
      </c>
    </row>
    <row r="38" ht="29" customHeight="1" x14ac:dyDescent="0.2"/>
  </sheetData>
  <mergeCells count="13">
    <mergeCell ref="A2:E2"/>
    <mergeCell ref="A15:F15"/>
    <mergeCell ref="A21:C21"/>
    <mergeCell ref="A9:C9"/>
    <mergeCell ref="B4:E4"/>
    <mergeCell ref="B10:C10"/>
    <mergeCell ref="B11:C11"/>
    <mergeCell ref="B12:C12"/>
    <mergeCell ref="B13:C13"/>
    <mergeCell ref="A16:B16"/>
    <mergeCell ref="A17:B17"/>
    <mergeCell ref="A18:B18"/>
    <mergeCell ref="A19:B19"/>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B2:F36"/>
  <sheetViews>
    <sheetView showGridLines="0" zoomScale="130" zoomScaleNormal="130" zoomScalePageLayoutView="130" workbookViewId="0">
      <selection activeCell="F13" sqref="F13"/>
    </sheetView>
  </sheetViews>
  <sheetFormatPr baseColWidth="10" defaultColWidth="16.83203125" defaultRowHeight="14" x14ac:dyDescent="0.2"/>
  <cols>
    <col min="1" max="1" width="3.5" style="6" customWidth="1"/>
    <col min="2" max="2" width="21.5" style="6" customWidth="1"/>
    <col min="3" max="5" width="15.5" style="6" customWidth="1"/>
    <col min="6" max="6" width="21.1640625" style="6" customWidth="1"/>
    <col min="7" max="7" width="15.5" style="6" customWidth="1"/>
    <col min="8" max="16384" width="16.83203125" style="6"/>
  </cols>
  <sheetData>
    <row r="2" spans="2:5" ht="14.5" customHeight="1" x14ac:dyDescent="0.2">
      <c r="B2" s="241" t="s">
        <v>84</v>
      </c>
      <c r="C2" s="241"/>
      <c r="D2" s="241"/>
      <c r="E2" s="241"/>
    </row>
    <row r="3" spans="2:5" x14ac:dyDescent="0.2">
      <c r="B3" s="39"/>
      <c r="E3" s="34"/>
    </row>
    <row r="4" spans="2:5" x14ac:dyDescent="0.2">
      <c r="B4" s="39"/>
      <c r="E4" s="34"/>
    </row>
    <row r="5" spans="2:5" x14ac:dyDescent="0.2">
      <c r="B5" s="39"/>
      <c r="E5" s="34"/>
    </row>
    <row r="6" spans="2:5" x14ac:dyDescent="0.2">
      <c r="B6" s="39"/>
      <c r="E6" s="34"/>
    </row>
    <row r="7" spans="2:5" x14ac:dyDescent="0.2">
      <c r="B7" s="39"/>
      <c r="E7" s="34"/>
    </row>
    <row r="8" spans="2:5" ht="29" customHeight="1" x14ac:dyDescent="0.2">
      <c r="B8" s="39"/>
      <c r="E8" s="34"/>
    </row>
    <row r="9" spans="2:5" x14ac:dyDescent="0.2">
      <c r="B9" s="39"/>
      <c r="E9" s="34"/>
    </row>
    <row r="10" spans="2:5" x14ac:dyDescent="0.2">
      <c r="B10" s="39"/>
      <c r="E10" s="34"/>
    </row>
    <row r="11" spans="2:5" x14ac:dyDescent="0.2">
      <c r="B11" s="39"/>
      <c r="E11" s="34"/>
    </row>
    <row r="12" spans="2:5" x14ac:dyDescent="0.2">
      <c r="B12" s="39"/>
      <c r="E12" s="34"/>
    </row>
    <row r="13" spans="2:5" ht="29.5" customHeight="1" x14ac:dyDescent="0.2">
      <c r="B13" s="39"/>
      <c r="E13" s="34"/>
    </row>
    <row r="14" spans="2:5" ht="29" customHeight="1" x14ac:dyDescent="0.2">
      <c r="B14" s="39"/>
      <c r="E14" s="34"/>
    </row>
    <row r="15" spans="2:5" ht="15" thickBot="1" x14ac:dyDescent="0.25">
      <c r="B15" s="40"/>
      <c r="C15" s="35"/>
      <c r="D15" s="35"/>
      <c r="E15" s="36"/>
    </row>
    <row r="19" spans="2:6" ht="29" customHeight="1" thickBot="1" x14ac:dyDescent="0.25">
      <c r="B19" s="240" t="s">
        <v>86</v>
      </c>
      <c r="C19" s="240"/>
      <c r="D19" s="240"/>
      <c r="E19" s="240"/>
      <c r="F19" s="41"/>
    </row>
    <row r="20" spans="2:6" ht="28" x14ac:dyDescent="0.2">
      <c r="B20" s="42" t="s">
        <v>16</v>
      </c>
      <c r="C20" s="43" t="s">
        <v>35</v>
      </c>
      <c r="D20" s="42" t="s">
        <v>36</v>
      </c>
      <c r="E20" s="44" t="s">
        <v>37</v>
      </c>
    </row>
    <row r="21" spans="2:6" x14ac:dyDescent="0.2">
      <c r="B21" s="124" t="s">
        <v>17</v>
      </c>
      <c r="C21" s="123">
        <v>115</v>
      </c>
      <c r="D21" s="123">
        <v>10</v>
      </c>
      <c r="E21" s="123">
        <v>15</v>
      </c>
      <c r="F21" s="66">
        <f>SUM(C21:E21)</f>
        <v>140</v>
      </c>
    </row>
    <row r="22" spans="2:6" x14ac:dyDescent="0.2">
      <c r="B22" s="124" t="s">
        <v>18</v>
      </c>
      <c r="C22" s="123">
        <v>115</v>
      </c>
      <c r="D22" s="123">
        <v>10</v>
      </c>
      <c r="E22" s="123">
        <v>20</v>
      </c>
      <c r="F22" s="66">
        <f t="shared" ref="F22:F34" si="0">SUM(C22:E22)</f>
        <v>145</v>
      </c>
    </row>
    <row r="23" spans="2:6" x14ac:dyDescent="0.2">
      <c r="B23" s="124" t="s">
        <v>19</v>
      </c>
      <c r="C23" s="123">
        <v>115</v>
      </c>
      <c r="D23" s="123">
        <v>10</v>
      </c>
      <c r="E23" s="123">
        <v>15</v>
      </c>
      <c r="F23" s="66">
        <f t="shared" si="0"/>
        <v>140</v>
      </c>
    </row>
    <row r="24" spans="2:6" x14ac:dyDescent="0.2">
      <c r="B24" s="124" t="s">
        <v>20</v>
      </c>
      <c r="C24" s="123">
        <v>115</v>
      </c>
      <c r="D24" s="123">
        <v>10</v>
      </c>
      <c r="E24" s="123">
        <v>25</v>
      </c>
      <c r="F24" s="66">
        <f t="shared" si="0"/>
        <v>150</v>
      </c>
    </row>
    <row r="25" spans="2:6" x14ac:dyDescent="0.2">
      <c r="B25" s="124" t="s">
        <v>21</v>
      </c>
      <c r="C25" s="123">
        <v>115</v>
      </c>
      <c r="D25" s="123">
        <v>10</v>
      </c>
      <c r="E25" s="123">
        <v>15</v>
      </c>
      <c r="F25" s="66">
        <f t="shared" si="0"/>
        <v>140</v>
      </c>
    </row>
    <row r="26" spans="2:6" x14ac:dyDescent="0.2">
      <c r="B26" s="124" t="s">
        <v>22</v>
      </c>
      <c r="C26" s="123">
        <v>115</v>
      </c>
      <c r="D26" s="123">
        <v>10</v>
      </c>
      <c r="E26" s="123">
        <v>20</v>
      </c>
      <c r="F26" s="66">
        <f t="shared" si="0"/>
        <v>145</v>
      </c>
    </row>
    <row r="27" spans="2:6" x14ac:dyDescent="0.2">
      <c r="B27" s="124" t="s">
        <v>23</v>
      </c>
      <c r="C27" s="123">
        <v>115</v>
      </c>
      <c r="D27" s="123">
        <v>10</v>
      </c>
      <c r="E27" s="123">
        <v>20</v>
      </c>
      <c r="F27" s="66">
        <f t="shared" si="0"/>
        <v>145</v>
      </c>
    </row>
    <row r="28" spans="2:6" x14ac:dyDescent="0.2">
      <c r="B28" s="124" t="s">
        <v>24</v>
      </c>
      <c r="C28" s="123">
        <v>115</v>
      </c>
      <c r="D28" s="123">
        <v>10</v>
      </c>
      <c r="E28" s="123">
        <v>15</v>
      </c>
      <c r="F28" s="66">
        <f t="shared" si="0"/>
        <v>140</v>
      </c>
    </row>
    <row r="29" spans="2:6" x14ac:dyDescent="0.2">
      <c r="B29" s="124" t="s">
        <v>25</v>
      </c>
      <c r="C29" s="123">
        <v>115</v>
      </c>
      <c r="D29" s="123">
        <v>10</v>
      </c>
      <c r="E29" s="123">
        <v>20</v>
      </c>
      <c r="F29" s="66">
        <f t="shared" si="0"/>
        <v>145</v>
      </c>
    </row>
    <row r="30" spans="2:6" x14ac:dyDescent="0.2">
      <c r="B30" s="124" t="s">
        <v>26</v>
      </c>
      <c r="C30" s="123">
        <v>115</v>
      </c>
      <c r="D30" s="123">
        <v>10</v>
      </c>
      <c r="E30" s="123">
        <v>20</v>
      </c>
      <c r="F30" s="66">
        <f t="shared" si="0"/>
        <v>145</v>
      </c>
    </row>
    <row r="31" spans="2:6" x14ac:dyDescent="0.2">
      <c r="B31" s="124" t="s">
        <v>27</v>
      </c>
      <c r="C31" s="123">
        <v>115</v>
      </c>
      <c r="D31" s="123">
        <v>10</v>
      </c>
      <c r="E31" s="123">
        <v>25</v>
      </c>
      <c r="F31" s="66">
        <f t="shared" si="0"/>
        <v>150</v>
      </c>
    </row>
    <row r="32" spans="2:6" x14ac:dyDescent="0.2">
      <c r="B32" s="124" t="s">
        <v>28</v>
      </c>
      <c r="C32" s="123">
        <v>115</v>
      </c>
      <c r="D32" s="123">
        <v>10</v>
      </c>
      <c r="E32" s="123">
        <v>15</v>
      </c>
      <c r="F32" s="66">
        <f t="shared" si="0"/>
        <v>140</v>
      </c>
    </row>
    <row r="33" spans="2:6" x14ac:dyDescent="0.2">
      <c r="B33" s="124" t="s">
        <v>29</v>
      </c>
      <c r="C33" s="123">
        <v>115</v>
      </c>
      <c r="D33" s="123">
        <v>10</v>
      </c>
      <c r="E33" s="123">
        <v>20</v>
      </c>
      <c r="F33" s="66">
        <f t="shared" si="0"/>
        <v>145</v>
      </c>
    </row>
    <row r="34" spans="2:6" x14ac:dyDescent="0.2">
      <c r="B34" s="124" t="s">
        <v>30</v>
      </c>
      <c r="C34" s="123">
        <v>115</v>
      </c>
      <c r="D34" s="123">
        <v>10</v>
      </c>
      <c r="E34" s="123">
        <v>20</v>
      </c>
      <c r="F34" s="66">
        <f t="shared" si="0"/>
        <v>145</v>
      </c>
    </row>
    <row r="36" spans="2:6" ht="29" customHeight="1" x14ac:dyDescent="0.2"/>
  </sheetData>
  <mergeCells count="2">
    <mergeCell ref="B19:E19"/>
    <mergeCell ref="B2:E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1E7DB-2AA9-1842-A9A9-C4109F9C549C}">
  <dimension ref="A2:N80"/>
  <sheetViews>
    <sheetView topLeftCell="A72" zoomScale="125" workbookViewId="0">
      <selection activeCell="G46" sqref="G46"/>
    </sheetView>
  </sheetViews>
  <sheetFormatPr baseColWidth="10" defaultRowHeight="15" x14ac:dyDescent="0.2"/>
  <cols>
    <col min="1" max="5" width="21.33203125" customWidth="1"/>
    <col min="6" max="8" width="23.83203125" customWidth="1"/>
  </cols>
  <sheetData>
    <row r="2" spans="1:8" ht="16" x14ac:dyDescent="0.2">
      <c r="A2" s="126" t="s">
        <v>14</v>
      </c>
      <c r="B2" s="255" t="s">
        <v>6</v>
      </c>
      <c r="C2" s="256" t="s">
        <v>7</v>
      </c>
      <c r="D2" s="255" t="s">
        <v>8</v>
      </c>
      <c r="E2" s="127"/>
      <c r="F2" s="255" t="s">
        <v>159</v>
      </c>
      <c r="G2" s="257" t="s">
        <v>160</v>
      </c>
      <c r="H2" s="255" t="s">
        <v>161</v>
      </c>
    </row>
    <row r="3" spans="1:8" x14ac:dyDescent="0.2">
      <c r="A3" s="125" t="s">
        <v>16</v>
      </c>
      <c r="B3" s="255"/>
      <c r="C3" s="256"/>
      <c r="D3" s="255"/>
      <c r="E3" s="127"/>
      <c r="F3" s="255"/>
      <c r="G3" s="257"/>
      <c r="H3" s="255"/>
    </row>
    <row r="4" spans="1:8" x14ac:dyDescent="0.2">
      <c r="A4" s="128" t="s">
        <v>17</v>
      </c>
      <c r="B4" s="129">
        <v>0</v>
      </c>
      <c r="C4" s="130">
        <v>0</v>
      </c>
      <c r="D4" s="129">
        <v>1</v>
      </c>
      <c r="E4" s="144"/>
      <c r="F4" s="129">
        <v>140</v>
      </c>
      <c r="G4" s="131">
        <f>(365-F4)*24</f>
        <v>5400</v>
      </c>
      <c r="H4" s="129">
        <f>G4/4</f>
        <v>1350</v>
      </c>
    </row>
    <row r="5" spans="1:8" x14ac:dyDescent="0.2">
      <c r="A5" s="128" t="s">
        <v>18</v>
      </c>
      <c r="B5" s="129">
        <v>1</v>
      </c>
      <c r="C5" s="130">
        <v>1</v>
      </c>
      <c r="D5" s="129">
        <v>0</v>
      </c>
      <c r="E5" s="144"/>
      <c r="F5" s="129">
        <v>145</v>
      </c>
      <c r="G5" s="131">
        <f t="shared" ref="G5:G17" si="0">(365-F5)*24</f>
        <v>5280</v>
      </c>
      <c r="H5" s="129">
        <f t="shared" ref="H5:H17" si="1">G5/4</f>
        <v>1320</v>
      </c>
    </row>
    <row r="6" spans="1:8" x14ac:dyDescent="0.2">
      <c r="A6" s="132" t="s">
        <v>19</v>
      </c>
      <c r="B6" s="133">
        <v>1</v>
      </c>
      <c r="C6" s="134">
        <v>0</v>
      </c>
      <c r="D6" s="133">
        <v>0</v>
      </c>
      <c r="E6" s="144"/>
      <c r="F6" s="133">
        <v>140</v>
      </c>
      <c r="G6" s="135">
        <f t="shared" si="0"/>
        <v>5400</v>
      </c>
      <c r="H6" s="133">
        <f t="shared" si="1"/>
        <v>1350</v>
      </c>
    </row>
    <row r="7" spans="1:8" x14ac:dyDescent="0.2">
      <c r="A7" s="132" t="s">
        <v>20</v>
      </c>
      <c r="B7" s="133">
        <v>0</v>
      </c>
      <c r="C7" s="134">
        <v>1</v>
      </c>
      <c r="D7" s="133">
        <v>1</v>
      </c>
      <c r="E7" s="144"/>
      <c r="F7" s="133">
        <v>150</v>
      </c>
      <c r="G7" s="135">
        <f t="shared" si="0"/>
        <v>5160</v>
      </c>
      <c r="H7" s="133">
        <f t="shared" si="1"/>
        <v>1290</v>
      </c>
    </row>
    <row r="8" spans="1:8" x14ac:dyDescent="0.2">
      <c r="A8" s="140" t="s">
        <v>21</v>
      </c>
      <c r="B8" s="141">
        <v>0</v>
      </c>
      <c r="C8" s="142">
        <v>0</v>
      </c>
      <c r="D8" s="141">
        <v>1</v>
      </c>
      <c r="E8" s="144"/>
      <c r="F8" s="141">
        <v>140</v>
      </c>
      <c r="G8" s="143">
        <f t="shared" si="0"/>
        <v>5400</v>
      </c>
      <c r="H8" s="141">
        <f t="shared" si="1"/>
        <v>1350</v>
      </c>
    </row>
    <row r="9" spans="1:8" x14ac:dyDescent="0.2">
      <c r="A9" s="140" t="s">
        <v>22</v>
      </c>
      <c r="B9" s="141">
        <v>1</v>
      </c>
      <c r="C9" s="142">
        <v>1</v>
      </c>
      <c r="D9" s="141">
        <v>0</v>
      </c>
      <c r="E9" s="144"/>
      <c r="F9" s="141">
        <v>145</v>
      </c>
      <c r="G9" s="143">
        <f t="shared" si="0"/>
        <v>5280</v>
      </c>
      <c r="H9" s="141">
        <f t="shared" si="1"/>
        <v>1320</v>
      </c>
    </row>
    <row r="10" spans="1:8" x14ac:dyDescent="0.2">
      <c r="A10" s="140" t="s">
        <v>23</v>
      </c>
      <c r="B10" s="141">
        <v>0</v>
      </c>
      <c r="C10" s="142">
        <v>0</v>
      </c>
      <c r="D10" s="141">
        <v>1</v>
      </c>
      <c r="E10" s="144"/>
      <c r="F10" s="141">
        <v>145</v>
      </c>
      <c r="G10" s="143">
        <f t="shared" si="0"/>
        <v>5280</v>
      </c>
      <c r="H10" s="141">
        <f t="shared" si="1"/>
        <v>1320</v>
      </c>
    </row>
    <row r="11" spans="1:8" x14ac:dyDescent="0.2">
      <c r="A11" s="140" t="s">
        <v>24</v>
      </c>
      <c r="B11" s="141">
        <v>1</v>
      </c>
      <c r="C11" s="142">
        <v>1</v>
      </c>
      <c r="D11" s="141">
        <v>0</v>
      </c>
      <c r="E11" s="144"/>
      <c r="F11" s="141">
        <v>140</v>
      </c>
      <c r="G11" s="143">
        <f t="shared" si="0"/>
        <v>5400</v>
      </c>
      <c r="H11" s="141">
        <f t="shared" si="1"/>
        <v>1350</v>
      </c>
    </row>
    <row r="12" spans="1:8" x14ac:dyDescent="0.2">
      <c r="A12" s="136" t="s">
        <v>25</v>
      </c>
      <c r="B12" s="137">
        <v>0</v>
      </c>
      <c r="C12" s="138">
        <v>1</v>
      </c>
      <c r="D12" s="137">
        <v>0</v>
      </c>
      <c r="E12" s="144"/>
      <c r="F12" s="137">
        <v>145</v>
      </c>
      <c r="G12" s="139">
        <f t="shared" si="0"/>
        <v>5280</v>
      </c>
      <c r="H12" s="137">
        <f t="shared" si="1"/>
        <v>1320</v>
      </c>
    </row>
    <row r="13" spans="1:8" x14ac:dyDescent="0.2">
      <c r="A13" s="136" t="s">
        <v>26</v>
      </c>
      <c r="B13" s="137">
        <v>0</v>
      </c>
      <c r="C13" s="138">
        <v>1</v>
      </c>
      <c r="D13" s="137">
        <v>1</v>
      </c>
      <c r="E13" s="144"/>
      <c r="F13" s="137">
        <v>145</v>
      </c>
      <c r="G13" s="139">
        <f t="shared" si="0"/>
        <v>5280</v>
      </c>
      <c r="H13" s="137">
        <f t="shared" si="1"/>
        <v>1320</v>
      </c>
    </row>
    <row r="14" spans="1:8" x14ac:dyDescent="0.2">
      <c r="A14" s="136" t="s">
        <v>27</v>
      </c>
      <c r="B14" s="137">
        <v>0</v>
      </c>
      <c r="C14" s="138">
        <v>0</v>
      </c>
      <c r="D14" s="137">
        <v>1</v>
      </c>
      <c r="E14" s="144"/>
      <c r="F14" s="137">
        <v>150</v>
      </c>
      <c r="G14" s="139">
        <f t="shared" si="0"/>
        <v>5160</v>
      </c>
      <c r="H14" s="137">
        <f t="shared" si="1"/>
        <v>1290</v>
      </c>
    </row>
    <row r="15" spans="1:8" x14ac:dyDescent="0.2">
      <c r="A15" s="136" t="s">
        <v>28</v>
      </c>
      <c r="B15" s="137">
        <v>0</v>
      </c>
      <c r="C15" s="138">
        <v>0</v>
      </c>
      <c r="D15" s="137">
        <v>1</v>
      </c>
      <c r="E15" s="144"/>
      <c r="F15" s="137">
        <v>140</v>
      </c>
      <c r="G15" s="139">
        <f t="shared" si="0"/>
        <v>5400</v>
      </c>
      <c r="H15" s="137">
        <f t="shared" si="1"/>
        <v>1350</v>
      </c>
    </row>
    <row r="16" spans="1:8" x14ac:dyDescent="0.2">
      <c r="A16" s="136" t="s">
        <v>29</v>
      </c>
      <c r="B16" s="137">
        <v>1</v>
      </c>
      <c r="C16" s="138">
        <v>0</v>
      </c>
      <c r="D16" s="137">
        <v>0</v>
      </c>
      <c r="E16" s="144"/>
      <c r="F16" s="137">
        <v>145</v>
      </c>
      <c r="G16" s="139">
        <f t="shared" si="0"/>
        <v>5280</v>
      </c>
      <c r="H16" s="137">
        <f t="shared" si="1"/>
        <v>1320</v>
      </c>
    </row>
    <row r="17" spans="1:12" x14ac:dyDescent="0.2">
      <c r="A17" s="136" t="s">
        <v>30</v>
      </c>
      <c r="B17" s="137">
        <v>1</v>
      </c>
      <c r="C17" s="138">
        <v>1</v>
      </c>
      <c r="D17" s="137">
        <v>0</v>
      </c>
      <c r="E17" s="144"/>
      <c r="F17" s="137">
        <v>145</v>
      </c>
      <c r="G17" s="139">
        <f t="shared" si="0"/>
        <v>5280</v>
      </c>
      <c r="H17" s="137">
        <f t="shared" si="1"/>
        <v>1320</v>
      </c>
    </row>
    <row r="20" spans="1:12" ht="20" customHeight="1" x14ac:dyDescent="0.2">
      <c r="A20" s="253" t="s">
        <v>162</v>
      </c>
      <c r="B20" s="253"/>
    </row>
    <row r="21" spans="1:12" ht="34" x14ac:dyDescent="0.2">
      <c r="A21" s="150"/>
      <c r="B21" s="151" t="s">
        <v>163</v>
      </c>
    </row>
    <row r="22" spans="1:12" x14ac:dyDescent="0.2">
      <c r="A22" s="152" t="s">
        <v>9</v>
      </c>
      <c r="B22" s="152">
        <f>G4+G5</f>
        <v>10680</v>
      </c>
    </row>
    <row r="23" spans="1:12" x14ac:dyDescent="0.2">
      <c r="A23" s="152" t="s">
        <v>164</v>
      </c>
      <c r="B23" s="152">
        <f>G6+G7</f>
        <v>10560</v>
      </c>
    </row>
    <row r="24" spans="1:12" x14ac:dyDescent="0.2">
      <c r="A24" s="152" t="s">
        <v>11</v>
      </c>
      <c r="B24" s="152">
        <f>G8+G9+G10+G11</f>
        <v>21360</v>
      </c>
    </row>
    <row r="25" spans="1:12" x14ac:dyDescent="0.2">
      <c r="A25" s="152" t="s">
        <v>12</v>
      </c>
      <c r="B25" s="152">
        <f>SUM(G12:G17)</f>
        <v>31680</v>
      </c>
    </row>
    <row r="28" spans="1:12" ht="45" x14ac:dyDescent="0.2">
      <c r="A28" s="147" t="s">
        <v>4</v>
      </c>
      <c r="B28" s="148" t="s">
        <v>89</v>
      </c>
      <c r="C28" s="147" t="s">
        <v>5</v>
      </c>
      <c r="D28" s="147" t="s">
        <v>87</v>
      </c>
      <c r="E28" s="147" t="s">
        <v>88</v>
      </c>
      <c r="F28" s="147" t="s">
        <v>165</v>
      </c>
      <c r="G28" s="146"/>
      <c r="H28" s="252" t="s">
        <v>166</v>
      </c>
      <c r="I28" s="252"/>
      <c r="J28" s="252"/>
      <c r="K28" s="252"/>
      <c r="L28" s="252"/>
    </row>
    <row r="29" spans="1:12" ht="15" customHeight="1" x14ac:dyDescent="0.2">
      <c r="A29" s="66"/>
      <c r="B29" s="250" t="s">
        <v>40</v>
      </c>
      <c r="C29" s="250"/>
      <c r="D29" s="250"/>
      <c r="E29" s="250"/>
      <c r="F29" s="66"/>
      <c r="G29" s="146"/>
      <c r="H29" s="251" t="s">
        <v>3</v>
      </c>
      <c r="I29" s="251"/>
      <c r="J29" s="251"/>
      <c r="K29" s="251"/>
      <c r="L29" s="251"/>
    </row>
    <row r="30" spans="1:12" ht="30" x14ac:dyDescent="0.2">
      <c r="A30" s="67" t="s">
        <v>6</v>
      </c>
      <c r="B30" s="66">
        <v>15</v>
      </c>
      <c r="C30" s="66">
        <v>55</v>
      </c>
      <c r="D30" s="66">
        <v>60</v>
      </c>
      <c r="E30" s="66">
        <v>65</v>
      </c>
      <c r="F30" s="66">
        <f>SUM(B30:E30)</f>
        <v>195</v>
      </c>
      <c r="G30" s="146"/>
      <c r="H30" s="147" t="s">
        <v>4</v>
      </c>
      <c r="I30" s="148" t="s">
        <v>89</v>
      </c>
      <c r="J30" s="147" t="s">
        <v>5</v>
      </c>
      <c r="K30" s="147" t="s">
        <v>87</v>
      </c>
      <c r="L30" s="147" t="s">
        <v>88</v>
      </c>
    </row>
    <row r="31" spans="1:12" x14ac:dyDescent="0.2">
      <c r="A31" s="66" t="s">
        <v>7</v>
      </c>
      <c r="B31" s="66">
        <v>5</v>
      </c>
      <c r="C31" s="66">
        <v>20</v>
      </c>
      <c r="D31" s="66">
        <v>30</v>
      </c>
      <c r="E31" s="66">
        <v>35</v>
      </c>
      <c r="F31" s="66">
        <f>SUM(B31:E31)</f>
        <v>90</v>
      </c>
      <c r="G31" s="146"/>
      <c r="H31" s="66"/>
      <c r="I31" s="250" t="s">
        <v>40</v>
      </c>
      <c r="J31" s="250"/>
      <c r="K31" s="250"/>
      <c r="L31" s="250"/>
    </row>
    <row r="32" spans="1:12" x14ac:dyDescent="0.2">
      <c r="A32" s="66" t="s">
        <v>8</v>
      </c>
      <c r="B32" s="66">
        <v>10</v>
      </c>
      <c r="C32" s="66">
        <v>35</v>
      </c>
      <c r="D32" s="66">
        <v>40</v>
      </c>
      <c r="E32" s="66">
        <v>45</v>
      </c>
      <c r="F32" s="66">
        <f>SUM(B32:E32)</f>
        <v>130</v>
      </c>
      <c r="G32" s="146"/>
      <c r="H32" s="67" t="s">
        <v>6</v>
      </c>
      <c r="I32" s="66">
        <f>15*60</f>
        <v>900</v>
      </c>
      <c r="J32" s="66">
        <f>55*60</f>
        <v>3300</v>
      </c>
      <c r="K32" s="66">
        <f>60*60</f>
        <v>3600</v>
      </c>
      <c r="L32" s="66">
        <f>65*60</f>
        <v>3900</v>
      </c>
    </row>
    <row r="33" spans="1:14" x14ac:dyDescent="0.2">
      <c r="A33" s="146"/>
      <c r="B33" s="146"/>
      <c r="C33" s="146"/>
      <c r="D33" s="146"/>
      <c r="E33" s="146"/>
      <c r="F33" s="146"/>
      <c r="G33" s="146"/>
      <c r="H33" s="66" t="s">
        <v>7</v>
      </c>
      <c r="I33" s="66">
        <f>5*63</f>
        <v>315</v>
      </c>
      <c r="J33" s="66">
        <f>20*63</f>
        <v>1260</v>
      </c>
      <c r="K33" s="66">
        <f>30*63</f>
        <v>1890</v>
      </c>
      <c r="L33" s="66">
        <f>35*63</f>
        <v>2205</v>
      </c>
    </row>
    <row r="34" spans="1:14" x14ac:dyDescent="0.2">
      <c r="A34" s="146"/>
      <c r="B34" s="146"/>
      <c r="C34" s="146"/>
      <c r="D34" s="146"/>
      <c r="E34" s="146"/>
      <c r="F34" s="146"/>
      <c r="G34" s="146"/>
      <c r="H34" s="66" t="s">
        <v>8</v>
      </c>
      <c r="I34" s="66">
        <f>10*57</f>
        <v>570</v>
      </c>
      <c r="J34" s="66">
        <f>35*57</f>
        <v>1995</v>
      </c>
      <c r="K34" s="66">
        <f>40*57</f>
        <v>2280</v>
      </c>
      <c r="L34" s="66">
        <f>45*57</f>
        <v>2565</v>
      </c>
    </row>
    <row r="35" spans="1:14" x14ac:dyDescent="0.2">
      <c r="A35" s="243" t="s">
        <v>38</v>
      </c>
      <c r="B35" s="243"/>
      <c r="C35" s="243"/>
    </row>
    <row r="36" spans="1:14" ht="16" customHeight="1" x14ac:dyDescent="0.2">
      <c r="A36" s="162" t="s">
        <v>14</v>
      </c>
      <c r="B36" s="247" t="s">
        <v>15</v>
      </c>
      <c r="C36" s="247"/>
      <c r="D36" s="249"/>
      <c r="E36" s="249"/>
      <c r="F36" s="249"/>
    </row>
    <row r="37" spans="1:14" ht="17" customHeight="1" x14ac:dyDescent="0.2">
      <c r="A37" s="159" t="s">
        <v>6</v>
      </c>
      <c r="B37" s="242">
        <f>SUM(C44:F44)</f>
        <v>60</v>
      </c>
      <c r="C37" s="242"/>
      <c r="D37" s="156"/>
      <c r="E37" s="254"/>
      <c r="F37" s="254"/>
    </row>
    <row r="38" spans="1:14" ht="15" customHeight="1" x14ac:dyDescent="0.2">
      <c r="A38" s="145" t="s">
        <v>7</v>
      </c>
      <c r="B38" s="242">
        <f t="shared" ref="B38:B39" si="2">SUM(C45:F45)</f>
        <v>63</v>
      </c>
      <c r="C38" s="242"/>
      <c r="D38" s="157"/>
      <c r="E38" s="249"/>
      <c r="F38" s="249"/>
    </row>
    <row r="39" spans="1:14" ht="15" customHeight="1" x14ac:dyDescent="0.2">
      <c r="A39" s="145" t="s">
        <v>8</v>
      </c>
      <c r="B39" s="242">
        <f t="shared" si="2"/>
        <v>57</v>
      </c>
      <c r="C39" s="242"/>
      <c r="D39" s="158"/>
      <c r="E39" s="249"/>
      <c r="F39" s="249"/>
      <c r="I39" s="246" t="s">
        <v>173</v>
      </c>
      <c r="J39" s="246"/>
      <c r="K39" s="246"/>
      <c r="L39" s="246"/>
      <c r="M39" s="246"/>
    </row>
    <row r="40" spans="1:14" ht="16" customHeight="1" x14ac:dyDescent="0.2">
      <c r="A40" s="158"/>
      <c r="B40" s="249"/>
      <c r="C40" s="249"/>
      <c r="D40" s="158"/>
      <c r="E40" s="249"/>
      <c r="F40" s="249"/>
      <c r="I40" s="162" t="s">
        <v>6</v>
      </c>
      <c r="J40" s="162" t="s">
        <v>89</v>
      </c>
      <c r="K40" s="162" t="s">
        <v>5</v>
      </c>
      <c r="L40" s="162" t="s">
        <v>87</v>
      </c>
      <c r="M40" s="162" t="s">
        <v>88</v>
      </c>
    </row>
    <row r="41" spans="1:14" ht="16" x14ac:dyDescent="0.2">
      <c r="A41" s="154"/>
      <c r="B41" s="154"/>
      <c r="C41" s="154"/>
      <c r="D41" s="154"/>
      <c r="E41" s="154"/>
      <c r="F41" s="153"/>
      <c r="I41" s="145" t="s">
        <v>169</v>
      </c>
      <c r="J41" s="145">
        <f>C44*$B$59</f>
        <v>168</v>
      </c>
      <c r="K41" s="145">
        <v>408</v>
      </c>
      <c r="L41" s="145">
        <v>438</v>
      </c>
      <c r="M41" s="145">
        <v>468</v>
      </c>
    </row>
    <row r="42" spans="1:14" ht="16" x14ac:dyDescent="0.2">
      <c r="A42" s="243" t="s">
        <v>39</v>
      </c>
      <c r="B42" s="243"/>
      <c r="C42" s="243"/>
      <c r="D42" s="243"/>
      <c r="E42" s="243"/>
      <c r="F42" s="243"/>
      <c r="I42" s="145" t="s">
        <v>170</v>
      </c>
      <c r="J42" s="145">
        <v>336</v>
      </c>
      <c r="K42" s="145">
        <v>816</v>
      </c>
      <c r="L42" s="145">
        <v>876</v>
      </c>
      <c r="M42" s="145">
        <v>936</v>
      </c>
    </row>
    <row r="43" spans="1:14" ht="16" x14ac:dyDescent="0.2">
      <c r="A43" s="244" t="s">
        <v>13</v>
      </c>
      <c r="B43" s="244"/>
      <c r="C43" s="162" t="s">
        <v>9</v>
      </c>
      <c r="D43" s="162" t="s">
        <v>10</v>
      </c>
      <c r="E43" s="163" t="s">
        <v>11</v>
      </c>
      <c r="F43" s="162" t="s">
        <v>12</v>
      </c>
      <c r="I43" s="145" t="s">
        <v>11</v>
      </c>
      <c r="J43" s="145">
        <f>E44*B59</f>
        <v>504</v>
      </c>
      <c r="K43" s="145">
        <v>1224</v>
      </c>
      <c r="L43" s="145">
        <v>1314</v>
      </c>
      <c r="M43" s="145">
        <v>1404</v>
      </c>
    </row>
    <row r="44" spans="1:14" ht="16" x14ac:dyDescent="0.2">
      <c r="A44" s="248" t="s">
        <v>6</v>
      </c>
      <c r="B44" s="248"/>
      <c r="C44" s="145">
        <v>6</v>
      </c>
      <c r="D44" s="145">
        <v>12</v>
      </c>
      <c r="E44" s="145">
        <v>18</v>
      </c>
      <c r="F44" s="145">
        <v>24</v>
      </c>
      <c r="I44" s="145" t="s">
        <v>12</v>
      </c>
      <c r="J44" s="145">
        <f>F44*B59</f>
        <v>672</v>
      </c>
      <c r="K44" s="145">
        <v>1632</v>
      </c>
      <c r="L44" s="145">
        <v>1732</v>
      </c>
      <c r="M44" s="145">
        <v>1872</v>
      </c>
      <c r="N44">
        <f>SUM(J41:M44)</f>
        <v>14800</v>
      </c>
    </row>
    <row r="45" spans="1:14" ht="26" customHeight="1" x14ac:dyDescent="0.2">
      <c r="A45" s="242" t="s">
        <v>7</v>
      </c>
      <c r="B45" s="242"/>
      <c r="C45" s="145">
        <v>9</v>
      </c>
      <c r="D45" s="145">
        <v>9</v>
      </c>
      <c r="E45" s="145">
        <v>21</v>
      </c>
      <c r="F45" s="145">
        <v>24</v>
      </c>
      <c r="I45" s="273" t="s">
        <v>244</v>
      </c>
      <c r="J45" s="274">
        <f>SUM(J41:J44)</f>
        <v>1680</v>
      </c>
      <c r="K45" s="274">
        <f t="shared" ref="K45:M45" si="3">SUM(K41:K44)</f>
        <v>4080</v>
      </c>
      <c r="L45" s="274">
        <f t="shared" si="3"/>
        <v>4360</v>
      </c>
      <c r="M45" s="274">
        <f t="shared" si="3"/>
        <v>4680</v>
      </c>
    </row>
    <row r="46" spans="1:14" x14ac:dyDescent="0.2">
      <c r="A46" s="242" t="s">
        <v>8</v>
      </c>
      <c r="B46" s="242"/>
      <c r="C46" s="145">
        <v>6</v>
      </c>
      <c r="D46" s="145">
        <v>9</v>
      </c>
      <c r="E46" s="145">
        <v>18</v>
      </c>
      <c r="F46" s="145">
        <v>24</v>
      </c>
      <c r="I46" s="271" t="s">
        <v>173</v>
      </c>
      <c r="J46" s="271"/>
      <c r="K46" s="271"/>
      <c r="L46" s="271"/>
      <c r="M46" s="271"/>
    </row>
    <row r="47" spans="1:14" ht="32" x14ac:dyDescent="0.2">
      <c r="A47" s="155"/>
      <c r="B47" s="154"/>
      <c r="C47" s="154"/>
      <c r="D47" s="154"/>
      <c r="E47" s="154"/>
      <c r="F47" s="154"/>
      <c r="I47" s="162" t="s">
        <v>7</v>
      </c>
      <c r="J47" s="162" t="s">
        <v>89</v>
      </c>
      <c r="K47" s="162" t="s">
        <v>5</v>
      </c>
      <c r="L47" s="162" t="s">
        <v>87</v>
      </c>
      <c r="M47" s="162" t="s">
        <v>88</v>
      </c>
    </row>
    <row r="48" spans="1:14" ht="16" x14ac:dyDescent="0.2">
      <c r="A48" s="154"/>
      <c r="B48" s="154"/>
      <c r="C48" s="154"/>
      <c r="D48" s="154"/>
      <c r="E48" s="154"/>
      <c r="F48" s="154"/>
      <c r="I48" s="145" t="s">
        <v>169</v>
      </c>
      <c r="J48" s="145">
        <f>C45*B60</f>
        <v>180</v>
      </c>
      <c r="K48" s="145">
        <f>C45*C60</f>
        <v>315</v>
      </c>
      <c r="L48" s="145">
        <f>C45*D60</f>
        <v>405</v>
      </c>
      <c r="M48" s="145">
        <f>C45*E60</f>
        <v>450</v>
      </c>
    </row>
    <row r="49" spans="1:13" ht="16" customHeight="1" x14ac:dyDescent="0.2">
      <c r="A49" s="267" t="s">
        <v>90</v>
      </c>
      <c r="B49" s="268"/>
      <c r="C49" s="268"/>
      <c r="D49" s="268"/>
      <c r="E49" s="268"/>
      <c r="F49" s="269"/>
      <c r="I49" s="145" t="s">
        <v>170</v>
      </c>
      <c r="J49" s="145">
        <f>D45*B60</f>
        <v>180</v>
      </c>
      <c r="K49" s="145">
        <f>D45*C60</f>
        <v>315</v>
      </c>
      <c r="L49" s="145">
        <f>D45*D60</f>
        <v>405</v>
      </c>
      <c r="M49" s="145">
        <f>D45*E60</f>
        <v>450</v>
      </c>
    </row>
    <row r="50" spans="1:13" ht="16" x14ac:dyDescent="0.2">
      <c r="A50" s="162" t="s">
        <v>14</v>
      </c>
      <c r="B50" s="163" t="s">
        <v>31</v>
      </c>
      <c r="C50" s="162" t="s">
        <v>32</v>
      </c>
      <c r="D50" s="162" t="s">
        <v>33</v>
      </c>
      <c r="E50" s="162" t="s">
        <v>34</v>
      </c>
      <c r="F50" s="270" t="s">
        <v>243</v>
      </c>
      <c r="I50" s="145" t="s">
        <v>11</v>
      </c>
      <c r="J50" s="145">
        <f>E45*B60</f>
        <v>420</v>
      </c>
      <c r="K50" s="145">
        <f>E45*C60</f>
        <v>735</v>
      </c>
      <c r="L50" s="145">
        <f>E45*D60</f>
        <v>945</v>
      </c>
      <c r="M50" s="145">
        <f>E45*E60</f>
        <v>1050</v>
      </c>
    </row>
    <row r="51" spans="1:13" ht="16" x14ac:dyDescent="0.2">
      <c r="A51" s="159" t="s">
        <v>6</v>
      </c>
      <c r="B51" s="145">
        <v>1</v>
      </c>
      <c r="C51" s="145">
        <v>5.7</v>
      </c>
      <c r="D51" s="145">
        <v>3.5</v>
      </c>
      <c r="E51" s="145">
        <v>2.8</v>
      </c>
      <c r="F51" s="266">
        <f>SUM(B51:E51)</f>
        <v>13</v>
      </c>
      <c r="G51">
        <f>F51*4</f>
        <v>52</v>
      </c>
      <c r="I51" s="145" t="s">
        <v>12</v>
      </c>
      <c r="J51" s="145">
        <f>F45*B60</f>
        <v>480</v>
      </c>
      <c r="K51" s="145">
        <f>F45*C60</f>
        <v>840</v>
      </c>
      <c r="L51" s="145">
        <f>F45*D60</f>
        <v>1080</v>
      </c>
      <c r="M51" s="145">
        <f>F45*E60</f>
        <v>1200</v>
      </c>
    </row>
    <row r="52" spans="1:13" ht="23" customHeight="1" x14ac:dyDescent="0.2">
      <c r="A52" s="145" t="s">
        <v>7</v>
      </c>
      <c r="B52" s="145">
        <v>2.8</v>
      </c>
      <c r="C52" s="145">
        <v>6</v>
      </c>
      <c r="D52" s="145">
        <v>3.2</v>
      </c>
      <c r="E52" s="145">
        <v>3</v>
      </c>
      <c r="F52" s="266">
        <f t="shared" ref="F52:F53" si="4">SUM(B52:E52)</f>
        <v>15</v>
      </c>
      <c r="G52">
        <f t="shared" ref="G52:G53" si="5">F52*4</f>
        <v>60</v>
      </c>
      <c r="I52" s="273" t="s">
        <v>244</v>
      </c>
      <c r="J52" s="274">
        <f>SUM(J48:J51)</f>
        <v>1260</v>
      </c>
      <c r="K52" s="274">
        <f t="shared" ref="K52:M52" si="6">SUM(K48:K51)</f>
        <v>2205</v>
      </c>
      <c r="L52" s="274">
        <f t="shared" si="6"/>
        <v>2835</v>
      </c>
      <c r="M52" s="274">
        <f t="shared" si="6"/>
        <v>3150</v>
      </c>
    </row>
    <row r="53" spans="1:13" ht="16" x14ac:dyDescent="0.2">
      <c r="A53" s="145" t="s">
        <v>8</v>
      </c>
      <c r="B53" s="145">
        <v>3.4</v>
      </c>
      <c r="C53" s="145">
        <v>5.2</v>
      </c>
      <c r="D53" s="145">
        <v>2.8</v>
      </c>
      <c r="E53" s="145">
        <v>2.6</v>
      </c>
      <c r="F53" s="266">
        <f t="shared" si="4"/>
        <v>13.999999999999998</v>
      </c>
      <c r="G53">
        <f t="shared" si="5"/>
        <v>55.999999999999993</v>
      </c>
      <c r="I53" s="272" t="s">
        <v>173</v>
      </c>
      <c r="J53" s="272"/>
      <c r="K53" s="272"/>
      <c r="L53" s="272"/>
      <c r="M53" s="272"/>
    </row>
    <row r="54" spans="1:13" ht="32" x14ac:dyDescent="0.2">
      <c r="I54" s="160" t="s">
        <v>8</v>
      </c>
      <c r="J54" s="160" t="s">
        <v>89</v>
      </c>
      <c r="K54" s="160" t="s">
        <v>5</v>
      </c>
      <c r="L54" s="160" t="s">
        <v>87</v>
      </c>
      <c r="M54" s="160" t="s">
        <v>88</v>
      </c>
    </row>
    <row r="55" spans="1:13" ht="16" x14ac:dyDescent="0.2">
      <c r="I55" s="145" t="s">
        <v>169</v>
      </c>
      <c r="J55" s="145">
        <f>C46*B61</f>
        <v>144</v>
      </c>
      <c r="K55" s="145">
        <f>C46*C61</f>
        <v>294</v>
      </c>
      <c r="L55" s="145">
        <f>C46*D61</f>
        <v>324</v>
      </c>
      <c r="M55" s="145">
        <f>C46*E61</f>
        <v>354</v>
      </c>
    </row>
    <row r="56" spans="1:13" ht="16" x14ac:dyDescent="0.2">
      <c r="A56" s="244" t="s">
        <v>167</v>
      </c>
      <c r="B56" s="243"/>
      <c r="C56" s="243"/>
      <c r="D56" s="243"/>
      <c r="E56" s="243"/>
      <c r="F56" s="164"/>
      <c r="I56" s="145" t="s">
        <v>170</v>
      </c>
      <c r="J56" s="145">
        <f>D46*B61</f>
        <v>216</v>
      </c>
      <c r="K56" s="145">
        <f>D46*C61</f>
        <v>441</v>
      </c>
      <c r="L56" s="145">
        <f>D46*D61</f>
        <v>486</v>
      </c>
      <c r="M56" s="145">
        <f>D46*E61</f>
        <v>531</v>
      </c>
    </row>
    <row r="57" spans="1:13" ht="48" x14ac:dyDescent="0.2">
      <c r="A57" s="162" t="s">
        <v>4</v>
      </c>
      <c r="B57" s="163" t="s">
        <v>89</v>
      </c>
      <c r="C57" s="162" t="s">
        <v>5</v>
      </c>
      <c r="D57" s="162" t="s">
        <v>87</v>
      </c>
      <c r="E57" s="162" t="s">
        <v>88</v>
      </c>
      <c r="F57" s="162" t="s">
        <v>167</v>
      </c>
      <c r="I57" s="145" t="s">
        <v>11</v>
      </c>
      <c r="J57" s="145">
        <f>E46*B61</f>
        <v>432</v>
      </c>
      <c r="K57" s="145">
        <f>E46*C61</f>
        <v>882</v>
      </c>
      <c r="L57" s="145">
        <f>E60*$E$4+E46*D61</f>
        <v>972</v>
      </c>
      <c r="M57" s="145">
        <f>E46*E61</f>
        <v>1062</v>
      </c>
    </row>
    <row r="58" spans="1:13" ht="16" x14ac:dyDescent="0.2">
      <c r="A58" s="145"/>
      <c r="B58" s="245" t="s">
        <v>40</v>
      </c>
      <c r="C58" s="245"/>
      <c r="D58" s="245"/>
      <c r="E58" s="245"/>
      <c r="F58" s="145"/>
      <c r="I58" s="145" t="s">
        <v>12</v>
      </c>
      <c r="J58" s="145">
        <f>F46*B61</f>
        <v>576</v>
      </c>
      <c r="K58" s="145">
        <f>F46*C61</f>
        <v>1176</v>
      </c>
      <c r="L58" s="145">
        <f>F46*D61</f>
        <v>1296</v>
      </c>
      <c r="M58" s="145">
        <f>F46*E61</f>
        <v>1416</v>
      </c>
    </row>
    <row r="59" spans="1:13" ht="23" customHeight="1" x14ac:dyDescent="0.2">
      <c r="A59" s="159" t="s">
        <v>6</v>
      </c>
      <c r="B59" s="145">
        <f>B30+F51</f>
        <v>28</v>
      </c>
      <c r="C59" s="145">
        <f>C30+F51</f>
        <v>68</v>
      </c>
      <c r="D59" s="145">
        <f>SUM(D30+F51)</f>
        <v>73</v>
      </c>
      <c r="E59" s="145">
        <f>E30+F51</f>
        <v>78</v>
      </c>
      <c r="F59" s="145">
        <f>SUM(B59:E59)</f>
        <v>247</v>
      </c>
      <c r="I59" s="273" t="s">
        <v>244</v>
      </c>
      <c r="J59" s="275">
        <f>SUM(J55:J58)</f>
        <v>1368</v>
      </c>
      <c r="K59" s="275">
        <f t="shared" ref="K59:M59" si="7">SUM(K55:K58)</f>
        <v>2793</v>
      </c>
      <c r="L59" s="275">
        <f t="shared" si="7"/>
        <v>3078</v>
      </c>
      <c r="M59" s="275">
        <f t="shared" si="7"/>
        <v>3363</v>
      </c>
    </row>
    <row r="60" spans="1:13" ht="16" x14ac:dyDescent="0.2">
      <c r="A60" s="145" t="s">
        <v>7</v>
      </c>
      <c r="B60" s="161">
        <v>20</v>
      </c>
      <c r="C60" s="145">
        <v>35</v>
      </c>
      <c r="D60" s="145">
        <v>45</v>
      </c>
      <c r="E60" s="145">
        <v>50</v>
      </c>
      <c r="F60" s="145">
        <f>SUM(B60:E60)</f>
        <v>150</v>
      </c>
    </row>
    <row r="61" spans="1:13" ht="16" x14ac:dyDescent="0.2">
      <c r="A61" s="145" t="s">
        <v>8</v>
      </c>
      <c r="B61" s="145">
        <v>24</v>
      </c>
      <c r="C61" s="145">
        <v>49</v>
      </c>
      <c r="D61" s="145">
        <v>54</v>
      </c>
      <c r="E61" s="145">
        <v>59</v>
      </c>
      <c r="F61" s="145">
        <f>SUM(B61:E61)</f>
        <v>186</v>
      </c>
    </row>
    <row r="64" spans="1:13" x14ac:dyDescent="0.2">
      <c r="A64" s="244" t="s">
        <v>168</v>
      </c>
      <c r="B64" s="244"/>
      <c r="C64" s="244"/>
      <c r="D64" s="244"/>
      <c r="E64" s="244"/>
    </row>
    <row r="65" spans="1:5" ht="16" x14ac:dyDescent="0.2">
      <c r="A65" s="145"/>
      <c r="B65" s="160" t="s">
        <v>89</v>
      </c>
      <c r="C65" s="160" t="s">
        <v>5</v>
      </c>
      <c r="D65" s="160" t="s">
        <v>87</v>
      </c>
      <c r="E65" s="160" t="s">
        <v>88</v>
      </c>
    </row>
    <row r="66" spans="1:5" ht="16" x14ac:dyDescent="0.2">
      <c r="A66" s="145" t="s">
        <v>169</v>
      </c>
      <c r="B66" s="149">
        <v>492</v>
      </c>
      <c r="C66" s="145">
        <v>1017</v>
      </c>
      <c r="D66" s="145">
        <v>1167</v>
      </c>
      <c r="E66" s="145">
        <v>1272</v>
      </c>
    </row>
    <row r="67" spans="1:5" ht="16" x14ac:dyDescent="0.2">
      <c r="A67" s="145" t="s">
        <v>170</v>
      </c>
      <c r="B67" s="149">
        <f>SUM(J42,J49,J56)</f>
        <v>732</v>
      </c>
      <c r="C67" s="145">
        <v>1572</v>
      </c>
      <c r="D67" s="145">
        <v>1767</v>
      </c>
      <c r="E67" s="145">
        <v>1917</v>
      </c>
    </row>
    <row r="68" spans="1:5" ht="16" x14ac:dyDescent="0.2">
      <c r="A68" s="145" t="s">
        <v>11</v>
      </c>
      <c r="B68" s="145">
        <v>1356</v>
      </c>
      <c r="C68" s="145">
        <v>2841</v>
      </c>
      <c r="D68" s="145">
        <v>3231</v>
      </c>
      <c r="E68" s="145">
        <v>3516</v>
      </c>
    </row>
    <row r="69" spans="1:5" ht="16" x14ac:dyDescent="0.2">
      <c r="A69" s="145" t="s">
        <v>12</v>
      </c>
      <c r="B69" s="145">
        <v>1728</v>
      </c>
      <c r="C69" s="145">
        <v>3648</v>
      </c>
      <c r="D69" s="145">
        <v>4128</v>
      </c>
      <c r="E69" s="145">
        <v>4488</v>
      </c>
    </row>
    <row r="70" spans="1:5" x14ac:dyDescent="0.2">
      <c r="E70">
        <f>SUM(B66:E69)</f>
        <v>34872</v>
      </c>
    </row>
    <row r="72" spans="1:5" x14ac:dyDescent="0.2">
      <c r="A72" s="149"/>
      <c r="B72" s="165" t="s">
        <v>171</v>
      </c>
      <c r="C72" s="165" t="s">
        <v>172</v>
      </c>
    </row>
    <row r="73" spans="1:5" ht="16" x14ac:dyDescent="0.2">
      <c r="A73" s="166" t="s">
        <v>6</v>
      </c>
      <c r="B73" s="161">
        <v>13</v>
      </c>
      <c r="C73" s="161">
        <v>15</v>
      </c>
    </row>
    <row r="74" spans="1:5" ht="16" x14ac:dyDescent="0.2">
      <c r="A74" s="167" t="s">
        <v>7</v>
      </c>
      <c r="B74" s="161">
        <v>15</v>
      </c>
      <c r="C74" s="161">
        <v>5</v>
      </c>
    </row>
    <row r="75" spans="1:5" ht="16" x14ac:dyDescent="0.2">
      <c r="A75" s="167" t="s">
        <v>8</v>
      </c>
      <c r="B75" s="161">
        <v>14</v>
      </c>
      <c r="C75" s="161">
        <v>10</v>
      </c>
    </row>
    <row r="77" spans="1:5" ht="16" x14ac:dyDescent="0.2">
      <c r="A77" s="149"/>
      <c r="B77" s="162" t="s">
        <v>89</v>
      </c>
      <c r="C77" s="162" t="s">
        <v>5</v>
      </c>
      <c r="D77" s="162" t="s">
        <v>87</v>
      </c>
      <c r="E77" s="162" t="s">
        <v>88</v>
      </c>
    </row>
    <row r="78" spans="1:5" ht="16" x14ac:dyDescent="0.2">
      <c r="A78" s="166" t="s">
        <v>6</v>
      </c>
      <c r="B78" s="145">
        <v>15</v>
      </c>
      <c r="C78" s="145">
        <v>55</v>
      </c>
      <c r="D78" s="145">
        <v>60</v>
      </c>
      <c r="E78" s="145">
        <v>65</v>
      </c>
    </row>
    <row r="79" spans="1:5" ht="16" x14ac:dyDescent="0.2">
      <c r="A79" s="167" t="s">
        <v>7</v>
      </c>
      <c r="B79" s="145">
        <v>5</v>
      </c>
      <c r="C79" s="145">
        <v>20</v>
      </c>
      <c r="D79" s="145">
        <v>30</v>
      </c>
      <c r="E79" s="145">
        <v>35</v>
      </c>
    </row>
    <row r="80" spans="1:5" ht="16" x14ac:dyDescent="0.2">
      <c r="A80" s="167" t="s">
        <v>8</v>
      </c>
      <c r="B80" s="145">
        <v>10</v>
      </c>
      <c r="C80" s="145">
        <v>35</v>
      </c>
      <c r="D80" s="145">
        <v>40</v>
      </c>
      <c r="E80" s="145">
        <v>45</v>
      </c>
    </row>
  </sheetData>
  <mergeCells count="34">
    <mergeCell ref="G2:G3"/>
    <mergeCell ref="H2:H3"/>
    <mergeCell ref="A49:F49"/>
    <mergeCell ref="B37:C37"/>
    <mergeCell ref="E37:F37"/>
    <mergeCell ref="B2:B3"/>
    <mergeCell ref="C2:C3"/>
    <mergeCell ref="D2:D3"/>
    <mergeCell ref="F2:F3"/>
    <mergeCell ref="I31:L31"/>
    <mergeCell ref="H29:L29"/>
    <mergeCell ref="H28:L28"/>
    <mergeCell ref="A20:B20"/>
    <mergeCell ref="B29:E29"/>
    <mergeCell ref="I39:M39"/>
    <mergeCell ref="I46:M46"/>
    <mergeCell ref="I53:M53"/>
    <mergeCell ref="A35:C35"/>
    <mergeCell ref="B36:C36"/>
    <mergeCell ref="A42:F42"/>
    <mergeCell ref="A43:B43"/>
    <mergeCell ref="A44:B44"/>
    <mergeCell ref="A45:B45"/>
    <mergeCell ref="B38:C38"/>
    <mergeCell ref="E38:F38"/>
    <mergeCell ref="B39:C39"/>
    <mergeCell ref="E39:F39"/>
    <mergeCell ref="B40:C40"/>
    <mergeCell ref="E40:F40"/>
    <mergeCell ref="D36:F36"/>
    <mergeCell ref="A46:B46"/>
    <mergeCell ref="A56:E56"/>
    <mergeCell ref="B58:E58"/>
    <mergeCell ref="A64:E6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A3D3B-5346-D84F-9A6C-AF7C2FBE9A57}">
  <dimension ref="A1:W43"/>
  <sheetViews>
    <sheetView workbookViewId="0">
      <selection activeCell="R5" sqref="R5"/>
    </sheetView>
  </sheetViews>
  <sheetFormatPr baseColWidth="10" defaultColWidth="11.5" defaultRowHeight="15" x14ac:dyDescent="0.2"/>
  <cols>
    <col min="1" max="1" width="22.1640625" customWidth="1"/>
    <col min="8" max="8" width="18.83203125" customWidth="1"/>
    <col min="9" max="9" width="13.33203125" customWidth="1"/>
    <col min="12" max="12" width="16.83203125" customWidth="1"/>
    <col min="14" max="14" width="15.5" customWidth="1"/>
    <col min="16" max="16" width="19" customWidth="1"/>
    <col min="17" max="17" width="22.33203125" customWidth="1"/>
    <col min="18" max="18" width="21.5" customWidth="1"/>
    <col min="19" max="19" width="19" customWidth="1"/>
  </cols>
  <sheetData>
    <row r="1" spans="1:23" ht="16" customHeight="1" thickBot="1" x14ac:dyDescent="0.25">
      <c r="A1" s="176"/>
      <c r="B1" s="176"/>
      <c r="C1" s="176"/>
      <c r="D1" s="176"/>
      <c r="E1" s="176"/>
      <c r="F1" s="176"/>
      <c r="G1" s="176"/>
      <c r="H1" s="176"/>
      <c r="I1" s="176"/>
      <c r="J1" s="176"/>
      <c r="K1" s="176"/>
      <c r="L1" s="176"/>
      <c r="M1" s="176"/>
      <c r="N1" s="176"/>
      <c r="O1" s="176"/>
      <c r="P1" s="176"/>
      <c r="Q1" s="176"/>
      <c r="R1" s="176"/>
      <c r="S1" s="176"/>
      <c r="T1" s="176"/>
      <c r="U1" s="176"/>
      <c r="V1" s="176"/>
      <c r="W1" s="176"/>
    </row>
    <row r="2" spans="1:23" ht="45" customHeight="1" thickBot="1" x14ac:dyDescent="0.25">
      <c r="A2" s="174"/>
      <c r="B2" s="258" t="s">
        <v>175</v>
      </c>
      <c r="C2" s="259"/>
      <c r="D2" s="260"/>
      <c r="E2" s="175"/>
      <c r="F2" s="258" t="s">
        <v>176</v>
      </c>
      <c r="G2" s="259"/>
      <c r="H2" s="260"/>
      <c r="I2" s="175"/>
      <c r="J2" s="258" t="s">
        <v>174</v>
      </c>
      <c r="K2" s="259"/>
      <c r="L2" s="260"/>
      <c r="M2" s="175"/>
      <c r="N2" s="212" t="s">
        <v>177</v>
      </c>
      <c r="O2" s="175"/>
      <c r="P2" s="213" t="s">
        <v>178</v>
      </c>
      <c r="Q2" s="176"/>
      <c r="R2" s="147" t="s">
        <v>179</v>
      </c>
      <c r="S2" s="176"/>
      <c r="T2" s="176"/>
      <c r="U2" s="176"/>
      <c r="V2" s="176"/>
      <c r="W2" s="176"/>
    </row>
    <row r="3" spans="1:23" x14ac:dyDescent="0.2">
      <c r="A3" s="177"/>
      <c r="B3" s="168" t="s">
        <v>6</v>
      </c>
      <c r="C3" s="169" t="s">
        <v>7</v>
      </c>
      <c r="D3" s="170" t="s">
        <v>8</v>
      </c>
      <c r="E3" s="178"/>
      <c r="F3" s="168" t="s">
        <v>6</v>
      </c>
      <c r="G3" s="169" t="s">
        <v>7</v>
      </c>
      <c r="H3" s="170" t="s">
        <v>8</v>
      </c>
      <c r="I3" s="178"/>
      <c r="J3" s="168" t="s">
        <v>6</v>
      </c>
      <c r="K3" s="169" t="s">
        <v>7</v>
      </c>
      <c r="L3" s="170" t="s">
        <v>8</v>
      </c>
      <c r="M3" s="176"/>
      <c r="N3" s="179"/>
      <c r="O3" s="176"/>
      <c r="P3" s="180"/>
      <c r="Q3" s="176"/>
      <c r="R3" s="176"/>
      <c r="S3" s="176"/>
      <c r="T3" s="176"/>
      <c r="U3" s="176"/>
      <c r="V3" s="176"/>
      <c r="W3" s="176"/>
    </row>
    <row r="4" spans="1:23" x14ac:dyDescent="0.2">
      <c r="A4" s="61" t="s">
        <v>16</v>
      </c>
      <c r="B4" s="171"/>
      <c r="C4" s="171"/>
      <c r="D4" s="171"/>
      <c r="E4" s="171"/>
      <c r="F4" s="171"/>
      <c r="G4" s="171"/>
      <c r="H4" s="171"/>
      <c r="I4" s="171"/>
      <c r="J4" s="171"/>
      <c r="K4" s="171"/>
      <c r="L4" s="171"/>
      <c r="M4" s="171"/>
      <c r="N4" s="171"/>
      <c r="O4" s="171"/>
      <c r="P4" s="171"/>
      <c r="Q4" s="176"/>
      <c r="R4" s="176"/>
      <c r="S4" s="176"/>
      <c r="T4" s="176"/>
      <c r="U4" s="176"/>
      <c r="V4" s="176"/>
      <c r="W4" s="176"/>
    </row>
    <row r="5" spans="1:23" x14ac:dyDescent="0.2">
      <c r="A5" s="123" t="s">
        <v>17</v>
      </c>
      <c r="B5" s="171">
        <f>'[1]Data Exhibit-3'!C17</f>
        <v>6</v>
      </c>
      <c r="C5" s="171">
        <f>'[1]Data Exhibit-3'!C18</f>
        <v>9</v>
      </c>
      <c r="D5" s="171">
        <f>'[1]Data Exhibit-3'!C19</f>
        <v>6</v>
      </c>
      <c r="E5" s="171"/>
      <c r="F5" s="171" cm="1">
        <f t="array" ref="F5:H18">Process</f>
        <v>0</v>
      </c>
      <c r="G5" s="171">
        <v>0</v>
      </c>
      <c r="H5" s="171">
        <v>1</v>
      </c>
      <c r="I5" s="171"/>
      <c r="J5" s="172">
        <v>0</v>
      </c>
      <c r="K5" s="172">
        <v>0</v>
      </c>
      <c r="L5" s="172">
        <v>516.61538461538464</v>
      </c>
      <c r="M5" s="181"/>
      <c r="N5" s="181">
        <f t="shared" ref="N5:N18" si="0">SUMPRODUCT(B5:D5,F5:H5,J5:L5)</f>
        <v>3099.6923076923076</v>
      </c>
      <c r="O5" s="171" t="s">
        <v>180</v>
      </c>
      <c r="P5" s="171" t="e">
        <f>'[1]Data Exhibit-4'!G7</f>
        <v>#REF!</v>
      </c>
      <c r="Q5" s="176"/>
      <c r="R5" s="214" t="e">
        <f t="shared" ref="R5:R18" si="1">(N5)/P5</f>
        <v>#REF!</v>
      </c>
      <c r="S5" s="176"/>
      <c r="T5" s="176"/>
      <c r="U5" s="176"/>
      <c r="V5" s="176"/>
      <c r="W5" s="176"/>
    </row>
    <row r="6" spans="1:23" x14ac:dyDescent="0.2">
      <c r="A6" s="123" t="s">
        <v>18</v>
      </c>
      <c r="B6" s="171">
        <f>'[1]Data Exhibit-3'!C17</f>
        <v>6</v>
      </c>
      <c r="C6" s="171">
        <f>'[1]Data Exhibit-3'!C18</f>
        <v>9</v>
      </c>
      <c r="D6" s="171">
        <f>'[1]Data Exhibit-3'!C19</f>
        <v>6</v>
      </c>
      <c r="E6" s="171"/>
      <c r="F6" s="171">
        <v>1</v>
      </c>
      <c r="G6" s="171">
        <v>1</v>
      </c>
      <c r="H6" s="171">
        <v>0</v>
      </c>
      <c r="I6" s="171"/>
      <c r="J6" s="172">
        <v>496.95494449177068</v>
      </c>
      <c r="K6" s="172">
        <v>255.36337033881955</v>
      </c>
      <c r="L6" s="172">
        <v>0</v>
      </c>
      <c r="M6" s="181"/>
      <c r="N6" s="181">
        <f t="shared" si="0"/>
        <v>5280</v>
      </c>
      <c r="O6" s="171" t="s">
        <v>180</v>
      </c>
      <c r="P6" s="171" t="e">
        <f>'[1]Data Exhibit-4'!G8</f>
        <v>#REF!</v>
      </c>
      <c r="Q6" s="176"/>
      <c r="R6" s="214" t="e">
        <f t="shared" si="1"/>
        <v>#REF!</v>
      </c>
      <c r="S6" s="176"/>
      <c r="T6" s="176"/>
      <c r="U6" s="176"/>
      <c r="V6" s="176"/>
      <c r="W6" s="176"/>
    </row>
    <row r="7" spans="1:23" x14ac:dyDescent="0.2">
      <c r="A7" s="123" t="s">
        <v>19</v>
      </c>
      <c r="B7" s="171">
        <f>'[1]Data Exhibit-3'!D17</f>
        <v>12</v>
      </c>
      <c r="C7" s="171">
        <f>'[1]Data Exhibit-3'!D18</f>
        <v>9</v>
      </c>
      <c r="D7" s="171">
        <f>'[1]Data Exhibit-3'!D19</f>
        <v>9</v>
      </c>
      <c r="E7" s="171"/>
      <c r="F7" s="171">
        <v>1</v>
      </c>
      <c r="G7" s="171">
        <v>0</v>
      </c>
      <c r="H7" s="171">
        <v>0</v>
      </c>
      <c r="I7" s="171"/>
      <c r="J7" s="172">
        <v>450</v>
      </c>
      <c r="K7" s="172">
        <v>0</v>
      </c>
      <c r="L7" s="172">
        <v>0</v>
      </c>
      <c r="M7" s="181"/>
      <c r="N7" s="181">
        <f t="shared" si="0"/>
        <v>5400</v>
      </c>
      <c r="O7" s="171" t="s">
        <v>180</v>
      </c>
      <c r="P7" s="171" t="e">
        <f>'[1]Data Exhibit-4'!G9</f>
        <v>#REF!</v>
      </c>
      <c r="Q7" s="176"/>
      <c r="R7" s="214" t="e">
        <f t="shared" si="1"/>
        <v>#REF!</v>
      </c>
      <c r="S7" s="176"/>
      <c r="T7" s="176"/>
      <c r="U7" s="176"/>
      <c r="V7" s="176"/>
      <c r="W7" s="176"/>
    </row>
    <row r="8" spans="1:23" x14ac:dyDescent="0.2">
      <c r="A8" s="123" t="s">
        <v>20</v>
      </c>
      <c r="B8" s="171">
        <f>'[1]Data Exhibit-3'!D17</f>
        <v>12</v>
      </c>
      <c r="C8" s="171">
        <f>'[1]Data Exhibit-3'!D18</f>
        <v>9</v>
      </c>
      <c r="D8" s="171">
        <f>'[1]Data Exhibit-3'!D19</f>
        <v>9</v>
      </c>
      <c r="E8" s="171"/>
      <c r="F8" s="171">
        <v>0</v>
      </c>
      <c r="G8" s="171">
        <v>1</v>
      </c>
      <c r="H8" s="171">
        <v>1</v>
      </c>
      <c r="I8" s="171"/>
      <c r="J8" s="172">
        <v>0</v>
      </c>
      <c r="K8" s="172">
        <v>131.45077901150651</v>
      </c>
      <c r="L8" s="172">
        <v>441.88255432182666</v>
      </c>
      <c r="M8" s="181"/>
      <c r="N8" s="181">
        <f t="shared" si="0"/>
        <v>5159.9999999999982</v>
      </c>
      <c r="O8" s="171" t="s">
        <v>180</v>
      </c>
      <c r="P8" s="171" t="e">
        <f>'[1]Data Exhibit-4'!G10</f>
        <v>#REF!</v>
      </c>
      <c r="Q8" s="176"/>
      <c r="R8" s="214" t="e">
        <f t="shared" si="1"/>
        <v>#REF!</v>
      </c>
      <c r="S8" s="176"/>
      <c r="T8" s="176"/>
      <c r="U8" s="176"/>
      <c r="V8" s="176"/>
      <c r="W8" s="176"/>
    </row>
    <row r="9" spans="1:23" x14ac:dyDescent="0.2">
      <c r="A9" s="123" t="s">
        <v>21</v>
      </c>
      <c r="B9" s="171">
        <f>'[1]Data Exhibit-3'!E17</f>
        <v>18</v>
      </c>
      <c r="C9" s="171">
        <f>'[1]Data Exhibit-3'!E18</f>
        <v>21</v>
      </c>
      <c r="D9" s="171">
        <f>'[1]Data Exhibit-3'!E19</f>
        <v>18</v>
      </c>
      <c r="E9" s="171"/>
      <c r="F9" s="171">
        <v>0</v>
      </c>
      <c r="G9" s="171">
        <v>0</v>
      </c>
      <c r="H9" s="171">
        <v>1</v>
      </c>
      <c r="I9" s="171"/>
      <c r="J9" s="172">
        <v>0</v>
      </c>
      <c r="K9" s="172">
        <v>0</v>
      </c>
      <c r="L9" s="172">
        <v>241.96703672153001</v>
      </c>
      <c r="M9" s="181"/>
      <c r="N9" s="181">
        <f t="shared" si="0"/>
        <v>4355.4066609875399</v>
      </c>
      <c r="O9" s="171" t="s">
        <v>180</v>
      </c>
      <c r="P9" s="171" t="e">
        <f>'[1]Data Exhibit-4'!G11</f>
        <v>#REF!</v>
      </c>
      <c r="Q9" s="176"/>
      <c r="R9" s="214" t="e">
        <f t="shared" si="1"/>
        <v>#REF!</v>
      </c>
      <c r="S9" s="176"/>
      <c r="T9" s="176"/>
      <c r="U9" s="176"/>
      <c r="V9" s="176"/>
      <c r="W9" s="176"/>
    </row>
    <row r="10" spans="1:23" x14ac:dyDescent="0.2">
      <c r="A10" s="123" t="s">
        <v>22</v>
      </c>
      <c r="B10" s="171">
        <f>'[1]Data Exhibit-3'!E17</f>
        <v>18</v>
      </c>
      <c r="C10" s="171">
        <f>'[1]Data Exhibit-3'!E18</f>
        <v>21</v>
      </c>
      <c r="D10" s="183">
        <f>'[1]Data Exhibit-3'!E19</f>
        <v>18</v>
      </c>
      <c r="E10" s="171"/>
      <c r="F10" s="171">
        <v>1</v>
      </c>
      <c r="G10" s="171">
        <v>1</v>
      </c>
      <c r="H10" s="171">
        <v>0</v>
      </c>
      <c r="I10" s="171"/>
      <c r="J10" s="172">
        <v>293.33333333333348</v>
      </c>
      <c r="K10" s="172">
        <v>0</v>
      </c>
      <c r="L10" s="172">
        <v>0</v>
      </c>
      <c r="M10" s="181"/>
      <c r="N10" s="181">
        <f t="shared" si="0"/>
        <v>5280.0000000000027</v>
      </c>
      <c r="O10" s="171" t="s">
        <v>180</v>
      </c>
      <c r="P10" s="171" t="e">
        <f>'[1]Data Exhibit-4'!G12</f>
        <v>#REF!</v>
      </c>
      <c r="Q10" s="176"/>
      <c r="R10" s="214" t="e">
        <f t="shared" si="1"/>
        <v>#REF!</v>
      </c>
      <c r="S10" s="176"/>
      <c r="T10" s="176"/>
      <c r="U10" s="176"/>
      <c r="V10" s="176"/>
      <c r="W10" s="176"/>
    </row>
    <row r="11" spans="1:23" x14ac:dyDescent="0.2">
      <c r="A11" s="123" t="s">
        <v>23</v>
      </c>
      <c r="B11" s="171">
        <f>'[1]Data Exhibit-3'!E17</f>
        <v>18</v>
      </c>
      <c r="C11" s="171">
        <f>'[1]Data Exhibit-3'!E18</f>
        <v>21</v>
      </c>
      <c r="D11" s="183">
        <f>'[1]Data Exhibit-3'!E19</f>
        <v>18</v>
      </c>
      <c r="E11" s="171"/>
      <c r="F11" s="171">
        <v>0</v>
      </c>
      <c r="G11" s="171">
        <v>0</v>
      </c>
      <c r="H11" s="171">
        <v>1</v>
      </c>
      <c r="I11" s="171"/>
      <c r="J11" s="172">
        <v>0</v>
      </c>
      <c r="K11" s="172">
        <v>0</v>
      </c>
      <c r="L11" s="172">
        <v>241.96703672153001</v>
      </c>
      <c r="M11" s="181"/>
      <c r="N11" s="181">
        <f t="shared" si="0"/>
        <v>4355.4066609875399</v>
      </c>
      <c r="O11" s="171" t="s">
        <v>180</v>
      </c>
      <c r="P11" s="171" t="e">
        <f>'[1]Data Exhibit-4'!G13</f>
        <v>#REF!</v>
      </c>
      <c r="Q11" s="176"/>
      <c r="R11" s="214" t="e">
        <f t="shared" si="1"/>
        <v>#REF!</v>
      </c>
      <c r="S11" s="176"/>
      <c r="T11" s="176"/>
      <c r="U11" s="176"/>
      <c r="V11" s="176"/>
      <c r="W11" s="176"/>
    </row>
    <row r="12" spans="1:23" x14ac:dyDescent="0.2">
      <c r="A12" s="123" t="s">
        <v>24</v>
      </c>
      <c r="B12" s="171">
        <f>'[1]Data Exhibit-3'!E17</f>
        <v>18</v>
      </c>
      <c r="C12" s="171">
        <f>'[1]Data Exhibit-3'!E18</f>
        <v>21</v>
      </c>
      <c r="D12" s="183">
        <f>'[1]Data Exhibit-3'!E19</f>
        <v>18</v>
      </c>
      <c r="E12" s="171"/>
      <c r="F12" s="171">
        <v>1</v>
      </c>
      <c r="G12" s="171">
        <v>1</v>
      </c>
      <c r="H12" s="171">
        <v>0</v>
      </c>
      <c r="I12" s="171"/>
      <c r="J12" s="172">
        <v>158.76197700859666</v>
      </c>
      <c r="K12" s="172">
        <v>121.06116256405997</v>
      </c>
      <c r="L12" s="172">
        <v>0</v>
      </c>
      <c r="M12" s="181"/>
      <c r="N12" s="181">
        <f t="shared" si="0"/>
        <v>5399.9999999999991</v>
      </c>
      <c r="O12" s="171" t="s">
        <v>180</v>
      </c>
      <c r="P12" s="171" t="e">
        <f>'[1]Data Exhibit-4'!G14</f>
        <v>#REF!</v>
      </c>
      <c r="Q12" s="176"/>
      <c r="R12" s="214" t="e">
        <f t="shared" si="1"/>
        <v>#REF!</v>
      </c>
      <c r="S12" s="176"/>
      <c r="T12" s="176"/>
      <c r="U12" s="176"/>
      <c r="V12" s="176"/>
      <c r="W12" s="176"/>
    </row>
    <row r="13" spans="1:23" x14ac:dyDescent="0.2">
      <c r="A13" s="123" t="s">
        <v>25</v>
      </c>
      <c r="B13" s="171">
        <f>'[1]Data Exhibit-3'!F17</f>
        <v>24</v>
      </c>
      <c r="C13" s="171">
        <f>'[1]Data Exhibit-3'!F18</f>
        <v>24</v>
      </c>
      <c r="D13" s="171">
        <f>'[1]Data Exhibit-3'!F19</f>
        <v>24</v>
      </c>
      <c r="E13" s="171"/>
      <c r="F13" s="171">
        <v>0</v>
      </c>
      <c r="G13" s="171">
        <v>1</v>
      </c>
      <c r="H13" s="171">
        <v>0</v>
      </c>
      <c r="I13" s="171"/>
      <c r="J13" s="172">
        <v>0</v>
      </c>
      <c r="K13" s="172">
        <v>182.5</v>
      </c>
      <c r="L13" s="172">
        <v>0</v>
      </c>
      <c r="M13" s="181"/>
      <c r="N13" s="181">
        <f t="shared" si="0"/>
        <v>4380</v>
      </c>
      <c r="O13" s="171" t="s">
        <v>180</v>
      </c>
      <c r="P13" s="171" t="e">
        <f>'[1]Data Exhibit-4'!G15</f>
        <v>#REF!</v>
      </c>
      <c r="Q13" s="176"/>
      <c r="R13" s="214" t="e">
        <f t="shared" si="1"/>
        <v>#REF!</v>
      </c>
      <c r="S13" s="176"/>
      <c r="T13" s="176"/>
      <c r="U13" s="176"/>
      <c r="V13" s="176"/>
      <c r="W13" s="176"/>
    </row>
    <row r="14" spans="1:23" x14ac:dyDescent="0.2">
      <c r="A14" s="123" t="s">
        <v>26</v>
      </c>
      <c r="B14" s="171">
        <f>'[1]Data Exhibit-3'!F17</f>
        <v>24</v>
      </c>
      <c r="C14" s="171">
        <f>'[1]Data Exhibit-3'!F18</f>
        <v>24</v>
      </c>
      <c r="D14" s="171">
        <f>'[1]Data Exhibit-3'!F19</f>
        <v>24</v>
      </c>
      <c r="E14" s="171"/>
      <c r="F14" s="171">
        <v>0</v>
      </c>
      <c r="G14" s="171">
        <v>1</v>
      </c>
      <c r="H14" s="171">
        <v>1</v>
      </c>
      <c r="I14" s="171"/>
      <c r="J14" s="172">
        <v>0</v>
      </c>
      <c r="K14" s="172">
        <v>18.456048962040001</v>
      </c>
      <c r="L14" s="172">
        <v>42.127397445060069</v>
      </c>
      <c r="M14" s="181"/>
      <c r="N14" s="181">
        <f t="shared" si="0"/>
        <v>1454.0027137704017</v>
      </c>
      <c r="O14" s="171" t="s">
        <v>180</v>
      </c>
      <c r="P14" s="171" t="e">
        <f>'[1]Data Exhibit-4'!G16</f>
        <v>#REF!</v>
      </c>
      <c r="Q14" s="176"/>
      <c r="R14" s="214" t="e">
        <f t="shared" si="1"/>
        <v>#REF!</v>
      </c>
      <c r="S14" s="176"/>
      <c r="T14" s="176"/>
      <c r="U14" s="176"/>
      <c r="V14" s="176"/>
      <c r="W14" s="176"/>
    </row>
    <row r="15" spans="1:23" x14ac:dyDescent="0.2">
      <c r="A15" s="123" t="s">
        <v>27</v>
      </c>
      <c r="B15" s="171">
        <f>'[1]Data Exhibit-3'!F17</f>
        <v>24</v>
      </c>
      <c r="C15" s="171">
        <f>'[1]Data Exhibit-3'!F18</f>
        <v>24</v>
      </c>
      <c r="D15" s="171">
        <f>'[1]Data Exhibit-3'!F19</f>
        <v>24</v>
      </c>
      <c r="E15" s="171"/>
      <c r="F15" s="171">
        <v>0</v>
      </c>
      <c r="G15" s="171">
        <v>0</v>
      </c>
      <c r="H15" s="171">
        <v>1</v>
      </c>
      <c r="I15" s="171"/>
      <c r="J15" s="172">
        <v>0</v>
      </c>
      <c r="K15" s="172">
        <v>0</v>
      </c>
      <c r="L15" s="172">
        <v>206.17134848302004</v>
      </c>
      <c r="M15" s="181"/>
      <c r="N15" s="181">
        <f t="shared" si="0"/>
        <v>4948.1123635924814</v>
      </c>
      <c r="O15" s="171" t="s">
        <v>180</v>
      </c>
      <c r="P15" s="171" t="e">
        <f>'[1]Data Exhibit-4'!G17</f>
        <v>#REF!</v>
      </c>
      <c r="Q15" s="176"/>
      <c r="R15" s="214" t="e">
        <f t="shared" si="1"/>
        <v>#REF!</v>
      </c>
      <c r="S15" s="176"/>
      <c r="T15" s="176"/>
      <c r="U15" s="176"/>
      <c r="V15" s="176"/>
      <c r="W15" s="176"/>
    </row>
    <row r="16" spans="1:23" x14ac:dyDescent="0.2">
      <c r="A16" s="123" t="s">
        <v>28</v>
      </c>
      <c r="B16" s="171">
        <f>'[1]Data Exhibit-3'!F17</f>
        <v>24</v>
      </c>
      <c r="C16" s="171">
        <f>'[1]Data Exhibit-3'!F18</f>
        <v>24</v>
      </c>
      <c r="D16" s="171">
        <f>'[1]Data Exhibit-3'!F19</f>
        <v>24</v>
      </c>
      <c r="E16" s="171"/>
      <c r="F16" s="171">
        <v>0</v>
      </c>
      <c r="G16" s="171">
        <v>0</v>
      </c>
      <c r="H16" s="171">
        <v>1</v>
      </c>
      <c r="I16" s="171"/>
      <c r="J16" s="172">
        <v>0</v>
      </c>
      <c r="K16" s="172">
        <v>0</v>
      </c>
      <c r="L16" s="172">
        <v>206.17134848302004</v>
      </c>
      <c r="M16" s="181"/>
      <c r="N16" s="181">
        <f t="shared" si="0"/>
        <v>4948.1123635924814</v>
      </c>
      <c r="O16" s="171" t="s">
        <v>180</v>
      </c>
      <c r="P16" s="171" t="e">
        <f>'[1]Data Exhibit-4'!G18</f>
        <v>#REF!</v>
      </c>
      <c r="Q16" s="176"/>
      <c r="R16" s="214" t="e">
        <f t="shared" si="1"/>
        <v>#REF!</v>
      </c>
      <c r="S16" s="176"/>
      <c r="T16" s="176"/>
      <c r="U16" s="176"/>
      <c r="V16" s="176"/>
      <c r="W16" s="176"/>
    </row>
    <row r="17" spans="1:23" x14ac:dyDescent="0.2">
      <c r="A17" s="123" t="s">
        <v>29</v>
      </c>
      <c r="B17" s="171">
        <f>'[1]Data Exhibit-3'!F17</f>
        <v>24</v>
      </c>
      <c r="C17" s="171">
        <f>'[1]Data Exhibit-3'!F18</f>
        <v>24</v>
      </c>
      <c r="D17" s="171">
        <f>'[1]Data Exhibit-3'!F19</f>
        <v>24</v>
      </c>
      <c r="E17" s="171"/>
      <c r="F17" s="171">
        <v>1</v>
      </c>
      <c r="G17" s="171">
        <v>0</v>
      </c>
      <c r="H17" s="171">
        <v>0</v>
      </c>
      <c r="I17" s="171"/>
      <c r="J17" s="172">
        <v>219.99999999999997</v>
      </c>
      <c r="K17" s="172">
        <v>0</v>
      </c>
      <c r="L17" s="172">
        <v>0</v>
      </c>
      <c r="M17" s="181"/>
      <c r="N17" s="181">
        <f t="shared" si="0"/>
        <v>5279.9999999999991</v>
      </c>
      <c r="O17" s="171" t="s">
        <v>180</v>
      </c>
      <c r="P17" s="171" t="e">
        <f>'[1]Data Exhibit-4'!G19</f>
        <v>#REF!</v>
      </c>
      <c r="Q17" s="176"/>
      <c r="R17" s="214" t="e">
        <f t="shared" si="1"/>
        <v>#REF!</v>
      </c>
      <c r="S17" s="176"/>
      <c r="T17" s="176"/>
      <c r="U17" s="176"/>
      <c r="V17" s="176"/>
      <c r="W17" s="176"/>
    </row>
    <row r="18" spans="1:23" x14ac:dyDescent="0.2">
      <c r="A18" s="123" t="s">
        <v>30</v>
      </c>
      <c r="B18" s="171">
        <f>'[1]Data Exhibit-3'!F17</f>
        <v>24</v>
      </c>
      <c r="C18" s="171">
        <f>'[1]Data Exhibit-3'!F18</f>
        <v>24</v>
      </c>
      <c r="D18" s="171">
        <f>'[1]Data Exhibit-3'!F19</f>
        <v>24</v>
      </c>
      <c r="E18" s="171"/>
      <c r="F18" s="171">
        <v>1</v>
      </c>
      <c r="G18" s="171">
        <v>1</v>
      </c>
      <c r="H18" s="171">
        <v>0</v>
      </c>
      <c r="I18" s="171"/>
      <c r="J18" s="173">
        <v>220</v>
      </c>
      <c r="K18" s="173">
        <v>0</v>
      </c>
      <c r="L18" s="173">
        <v>0</v>
      </c>
      <c r="M18" s="181"/>
      <c r="N18" s="181">
        <f t="shared" si="0"/>
        <v>5280</v>
      </c>
      <c r="O18" s="171" t="s">
        <v>180</v>
      </c>
      <c r="P18" s="171" t="e">
        <f>'[1]Data Exhibit-4'!G20</f>
        <v>#REF!</v>
      </c>
      <c r="Q18" s="176"/>
      <c r="R18" s="182" t="e">
        <f t="shared" si="1"/>
        <v>#REF!</v>
      </c>
      <c r="S18" s="176"/>
      <c r="T18" s="176"/>
      <c r="U18" s="176"/>
      <c r="V18" s="176"/>
      <c r="W18" s="176"/>
    </row>
    <row r="19" spans="1:23" x14ac:dyDescent="0.2">
      <c r="A19" s="176"/>
      <c r="B19" s="176"/>
      <c r="C19" s="176"/>
      <c r="D19" s="176"/>
      <c r="E19" s="176"/>
      <c r="F19" s="176"/>
      <c r="G19" s="176"/>
      <c r="H19" s="176"/>
      <c r="I19" s="176"/>
      <c r="J19" s="176"/>
      <c r="K19" s="176"/>
      <c r="L19" s="176"/>
      <c r="M19" s="176"/>
      <c r="N19" s="184">
        <f>SUM(N5:N18)</f>
        <v>64620.733070622751</v>
      </c>
      <c r="O19" s="176"/>
      <c r="P19" s="176" t="e">
        <f>SUM(P5:P18)</f>
        <v>#REF!</v>
      </c>
      <c r="Q19" s="176"/>
      <c r="R19" s="176"/>
      <c r="S19" s="176"/>
      <c r="T19" s="176"/>
      <c r="U19" s="176"/>
      <c r="V19" s="176"/>
      <c r="W19" s="176"/>
    </row>
    <row r="20" spans="1:23" x14ac:dyDescent="0.2">
      <c r="A20" s="176"/>
      <c r="B20" s="176"/>
      <c r="C20" s="176"/>
      <c r="D20" s="176"/>
      <c r="E20" s="176"/>
      <c r="F20" s="176"/>
      <c r="G20" s="176"/>
      <c r="H20" s="176"/>
      <c r="I20" s="176"/>
      <c r="J20" s="176"/>
      <c r="K20" s="176"/>
      <c r="L20" s="176"/>
      <c r="M20" s="176"/>
      <c r="N20" s="176"/>
      <c r="O20" s="176"/>
      <c r="P20" s="176"/>
      <c r="Q20" s="176"/>
      <c r="R20" s="176"/>
      <c r="S20" s="176"/>
      <c r="T20" s="176"/>
      <c r="U20" s="176"/>
      <c r="V20" s="176"/>
      <c r="W20" s="176"/>
    </row>
    <row r="24" spans="1:23" x14ac:dyDescent="0.2">
      <c r="A24" s="176"/>
      <c r="B24" s="176"/>
      <c r="C24" s="176"/>
      <c r="D24" s="176"/>
      <c r="E24" s="176"/>
      <c r="F24" s="176"/>
      <c r="G24" s="176"/>
      <c r="H24" s="176"/>
      <c r="I24" s="176"/>
      <c r="J24" s="176"/>
      <c r="K24" s="176"/>
      <c r="L24" s="176"/>
      <c r="M24" s="176"/>
      <c r="N24" s="176"/>
      <c r="O24" s="176"/>
      <c r="P24" s="176"/>
      <c r="Q24" s="176"/>
      <c r="R24" s="176"/>
      <c r="S24" s="176"/>
      <c r="T24" s="176"/>
      <c r="U24" s="176"/>
    </row>
    <row r="25" spans="1:23" ht="22" customHeight="1" x14ac:dyDescent="0.2">
      <c r="A25" s="147" t="s">
        <v>188</v>
      </c>
      <c r="B25" s="176"/>
      <c r="C25" s="176"/>
      <c r="D25" s="176"/>
      <c r="E25" s="176"/>
      <c r="F25" s="176"/>
      <c r="G25" s="176"/>
      <c r="H25" s="187"/>
      <c r="I25" s="176"/>
      <c r="J25" s="176"/>
      <c r="K25" s="176"/>
      <c r="L25" s="176"/>
      <c r="M25" s="176"/>
      <c r="N25" s="176"/>
      <c r="O25" s="176"/>
      <c r="P25" s="176"/>
      <c r="Q25" s="176"/>
      <c r="R25" s="176"/>
      <c r="S25" s="176"/>
      <c r="T25" s="176"/>
      <c r="U25" s="176"/>
    </row>
    <row r="26" spans="1:23" x14ac:dyDescent="0.2">
      <c r="B26" s="176"/>
      <c r="C26" s="176"/>
      <c r="D26" s="176"/>
      <c r="E26" s="176"/>
      <c r="F26" s="176"/>
      <c r="G26" s="176"/>
      <c r="H26" s="176"/>
      <c r="I26" s="176"/>
      <c r="J26" s="176"/>
      <c r="K26" s="176"/>
      <c r="L26" s="176"/>
      <c r="N26" s="176"/>
      <c r="O26" s="176"/>
      <c r="P26" s="176"/>
      <c r="Q26" s="176"/>
      <c r="R26" s="176"/>
      <c r="S26" s="176"/>
      <c r="T26" s="176"/>
      <c r="U26" s="176"/>
    </row>
    <row r="27" spans="1:23" ht="32" customHeight="1" x14ac:dyDescent="0.2">
      <c r="A27" s="176"/>
      <c r="B27" s="261" t="s">
        <v>187</v>
      </c>
      <c r="C27" s="261"/>
      <c r="D27" s="261"/>
      <c r="E27" s="261"/>
      <c r="F27" s="176"/>
      <c r="G27" s="261" t="s">
        <v>186</v>
      </c>
      <c r="H27" s="261"/>
      <c r="I27" s="261"/>
      <c r="J27" s="261"/>
      <c r="K27" s="176"/>
      <c r="L27" s="261" t="s">
        <v>185</v>
      </c>
      <c r="M27" s="261"/>
      <c r="N27" s="261"/>
      <c r="O27" s="261"/>
      <c r="P27" s="176"/>
      <c r="Q27" s="147" t="s">
        <v>184</v>
      </c>
      <c r="R27" s="176"/>
      <c r="S27" s="147" t="s">
        <v>183</v>
      </c>
      <c r="T27" s="176"/>
      <c r="U27" s="176"/>
    </row>
    <row r="28" spans="1:23" ht="16" thickBot="1" x14ac:dyDescent="0.25">
      <c r="A28" s="176"/>
      <c r="B28" s="176"/>
      <c r="C28" s="176"/>
      <c r="D28" s="176"/>
      <c r="E28" s="176"/>
      <c r="F28" s="176"/>
      <c r="G28" s="176"/>
      <c r="H28" s="176"/>
      <c r="I28" s="176"/>
      <c r="J28" s="176"/>
      <c r="K28" s="176"/>
      <c r="L28" s="176"/>
      <c r="M28" s="176"/>
      <c r="N28" s="176"/>
      <c r="O28" s="176"/>
      <c r="P28" s="176"/>
      <c r="Q28" s="176"/>
      <c r="R28" s="176"/>
      <c r="S28" s="176"/>
      <c r="T28" s="176"/>
      <c r="U28" s="176"/>
    </row>
    <row r="29" spans="1:23" ht="45" x14ac:dyDescent="0.2">
      <c r="A29" s="176"/>
      <c r="B29" s="60" t="s">
        <v>9</v>
      </c>
      <c r="C29" s="60" t="s">
        <v>10</v>
      </c>
      <c r="D29" s="37" t="s">
        <v>11</v>
      </c>
      <c r="E29" s="38" t="s">
        <v>12</v>
      </c>
      <c r="F29" s="176"/>
      <c r="G29" s="37" t="s">
        <v>31</v>
      </c>
      <c r="H29" s="60" t="s">
        <v>32</v>
      </c>
      <c r="I29" s="60" t="s">
        <v>33</v>
      </c>
      <c r="J29" s="38" t="s">
        <v>34</v>
      </c>
      <c r="K29" s="176"/>
      <c r="L29" s="60" t="s">
        <v>9</v>
      </c>
      <c r="M29" s="60" t="s">
        <v>10</v>
      </c>
      <c r="N29" s="37" t="s">
        <v>11</v>
      </c>
      <c r="O29" s="38" t="s">
        <v>12</v>
      </c>
      <c r="P29" s="176"/>
      <c r="Q29" s="176"/>
      <c r="R29" s="176"/>
      <c r="S29" s="176"/>
      <c r="T29" s="176"/>
      <c r="U29" s="176"/>
    </row>
    <row r="30" spans="1:23" x14ac:dyDescent="0.2">
      <c r="A30" s="186" t="s">
        <v>6</v>
      </c>
      <c r="B30" s="184">
        <f>SUMPRODUCT(F5:F6,J5:J6)</f>
        <v>496.95494449177068</v>
      </c>
      <c r="C30" s="184">
        <f>SUMPRODUCT(F7:F8,J7:J8)</f>
        <v>450</v>
      </c>
      <c r="D30" s="184">
        <f>SUMPRODUCT(F9:F12,J9:J12)</f>
        <v>452.09531034193014</v>
      </c>
      <c r="E30" s="184">
        <f>SUMPRODUCT(F13:F18,J13:J18)</f>
        <v>440</v>
      </c>
      <c r="F30" s="176"/>
      <c r="G30" s="176" cm="1">
        <f t="array" ref="G30:J32">Defective_quarter*4</f>
        <v>4</v>
      </c>
      <c r="H30" s="176">
        <v>22.8</v>
      </c>
      <c r="I30" s="176">
        <v>14</v>
      </c>
      <c r="J30" s="176">
        <v>11.2</v>
      </c>
      <c r="K30" s="176"/>
      <c r="L30" s="184">
        <f t="shared" ref="L30:O32" si="2">B30-G30</f>
        <v>492.95494449177068</v>
      </c>
      <c r="M30" s="184">
        <f t="shared" si="2"/>
        <v>427.2</v>
      </c>
      <c r="N30" s="184">
        <f t="shared" si="2"/>
        <v>438.09531034193014</v>
      </c>
      <c r="O30" s="184">
        <f t="shared" si="2"/>
        <v>428.8</v>
      </c>
      <c r="P30" s="184"/>
      <c r="Q30" s="184">
        <f>MIN(L30:O30)</f>
        <v>427.2</v>
      </c>
      <c r="R30" s="176"/>
      <c r="S30" s="176">
        <f>SUM('[1]Data Exhibit-3'!B5:E5)</f>
        <v>195</v>
      </c>
      <c r="T30" s="176"/>
      <c r="U30" s="176"/>
    </row>
    <row r="31" spans="1:23" x14ac:dyDescent="0.2">
      <c r="A31" s="185" t="s">
        <v>7</v>
      </c>
      <c r="B31" s="184">
        <f>SUMPRODUCT(G5:G6,K5:K6)</f>
        <v>255.36337033881955</v>
      </c>
      <c r="C31" s="184">
        <f>SUMPRODUCT(G7:G8,K7:K8)</f>
        <v>131.45077901150651</v>
      </c>
      <c r="D31" s="184">
        <f>SUMPRODUCT(G9:G12,K9:K12)</f>
        <v>121.06116256405997</v>
      </c>
      <c r="E31" s="184">
        <f>SUMPRODUCT(G13:G18,K13:K18)</f>
        <v>200.95604896204</v>
      </c>
      <c r="F31" s="176"/>
      <c r="G31" s="176">
        <v>11.2</v>
      </c>
      <c r="H31" s="176">
        <v>24</v>
      </c>
      <c r="I31" s="176">
        <v>12.8</v>
      </c>
      <c r="J31" s="176">
        <v>12</v>
      </c>
      <c r="K31" s="176"/>
      <c r="L31" s="184">
        <f t="shared" si="2"/>
        <v>244.16337033881956</v>
      </c>
      <c r="M31" s="184">
        <f t="shared" si="2"/>
        <v>107.45077901150651</v>
      </c>
      <c r="N31" s="184">
        <f t="shared" si="2"/>
        <v>108.26116256405997</v>
      </c>
      <c r="O31" s="184">
        <f t="shared" si="2"/>
        <v>188.95604896204</v>
      </c>
      <c r="P31" s="184"/>
      <c r="Q31" s="184">
        <f>MIN(L31:O31)</f>
        <v>107.45077901150651</v>
      </c>
      <c r="R31" s="176"/>
      <c r="S31" s="176">
        <f>SUM('[1]Data Exhibit-3'!B6:E6)</f>
        <v>90</v>
      </c>
      <c r="T31" s="176"/>
      <c r="U31" s="176"/>
    </row>
    <row r="32" spans="1:23" x14ac:dyDescent="0.2">
      <c r="A32" s="185" t="s">
        <v>8</v>
      </c>
      <c r="B32" s="184">
        <f>SUMPRODUCT(H5:H6,L5:L6)</f>
        <v>516.61538461538464</v>
      </c>
      <c r="C32" s="184">
        <f>SUMPRODUCT(H7:H8,L7:L8)</f>
        <v>441.88255432182666</v>
      </c>
      <c r="D32" s="184">
        <f>SUMPRODUCT(H9:H12,L9:L12)</f>
        <v>483.93407344306002</v>
      </c>
      <c r="E32" s="184">
        <f>SUMPRODUCT(H13:H18,L13:L18)</f>
        <v>454.47009441110015</v>
      </c>
      <c r="F32" s="176"/>
      <c r="G32" s="176">
        <v>13.6</v>
      </c>
      <c r="H32" s="176">
        <v>20.8</v>
      </c>
      <c r="I32" s="176">
        <v>11.2</v>
      </c>
      <c r="J32" s="176">
        <v>10.4</v>
      </c>
      <c r="K32" s="176"/>
      <c r="L32" s="184">
        <f t="shared" si="2"/>
        <v>503.01538461538462</v>
      </c>
      <c r="M32" s="184">
        <f t="shared" si="2"/>
        <v>421.08255432182665</v>
      </c>
      <c r="N32" s="184">
        <f t="shared" si="2"/>
        <v>472.73407344306003</v>
      </c>
      <c r="O32" s="184">
        <f t="shared" si="2"/>
        <v>444.07009441110017</v>
      </c>
      <c r="P32" s="184"/>
      <c r="Q32" s="184">
        <f>MIN(L32:O32)</f>
        <v>421.08255432182665</v>
      </c>
      <c r="R32" s="176"/>
      <c r="S32" s="176">
        <f>SUM('[1]Data Exhibit-3'!B7:E7)</f>
        <v>130</v>
      </c>
      <c r="T32" s="176"/>
      <c r="U32" s="176"/>
    </row>
    <row r="33" spans="1:21" x14ac:dyDescent="0.2">
      <c r="A33" s="176"/>
      <c r="B33" s="176"/>
      <c r="C33" s="176"/>
      <c r="D33" s="176"/>
      <c r="E33" s="176"/>
      <c r="F33" s="176"/>
      <c r="G33" s="176"/>
      <c r="H33" s="176"/>
      <c r="I33" s="176"/>
      <c r="J33" s="176"/>
      <c r="K33" s="176"/>
      <c r="L33" s="176"/>
      <c r="M33" s="176"/>
      <c r="N33" s="176"/>
      <c r="O33" s="176"/>
      <c r="P33" s="176"/>
      <c r="Q33" s="176"/>
      <c r="R33" s="176"/>
      <c r="S33" s="176"/>
      <c r="T33" s="176"/>
      <c r="U33" s="176"/>
    </row>
    <row r="34" spans="1:21" x14ac:dyDescent="0.2">
      <c r="A34" s="176"/>
      <c r="B34" s="176"/>
      <c r="C34" s="176"/>
      <c r="D34" s="176"/>
      <c r="E34" s="176"/>
      <c r="F34" s="176"/>
      <c r="G34" s="176"/>
      <c r="H34" s="176"/>
      <c r="I34" s="176"/>
      <c r="J34" s="176"/>
      <c r="K34" s="176"/>
      <c r="L34" s="176"/>
      <c r="M34" s="176"/>
      <c r="N34" s="176"/>
      <c r="O34" s="176"/>
      <c r="P34" s="176"/>
      <c r="Q34" s="176"/>
      <c r="R34" s="176"/>
      <c r="S34" s="176"/>
      <c r="T34" s="176"/>
      <c r="U34" s="176"/>
    </row>
    <row r="35" spans="1:21" ht="63" customHeight="1" x14ac:dyDescent="0.2">
      <c r="A35" s="147" t="s">
        <v>182</v>
      </c>
      <c r="B35" s="176"/>
      <c r="C35" s="176"/>
      <c r="D35" s="176"/>
      <c r="E35" s="176"/>
      <c r="F35" s="176"/>
      <c r="G35" s="176"/>
      <c r="H35" s="176"/>
      <c r="I35" s="176"/>
      <c r="J35" s="176"/>
      <c r="K35" s="176"/>
      <c r="L35" s="176"/>
      <c r="M35" s="176"/>
      <c r="N35" s="176"/>
      <c r="O35" s="176"/>
      <c r="P35" s="176"/>
      <c r="Q35" s="176"/>
      <c r="R35" s="176"/>
      <c r="S35" s="176"/>
      <c r="T35" s="176"/>
      <c r="U35" s="176"/>
    </row>
    <row r="36" spans="1:21" x14ac:dyDescent="0.2">
      <c r="A36" s="176" t="s">
        <v>181</v>
      </c>
      <c r="B36" s="184">
        <f>SUM(Q30:Q32)</f>
        <v>955.73333333333312</v>
      </c>
      <c r="C36" s="176"/>
      <c r="D36" s="176"/>
      <c r="E36" s="176"/>
      <c r="F36" s="176"/>
      <c r="G36" s="176"/>
      <c r="H36" s="176"/>
      <c r="I36" s="176"/>
      <c r="J36" s="176"/>
      <c r="K36" s="176"/>
      <c r="L36" s="176"/>
      <c r="M36" s="176"/>
      <c r="N36" s="176"/>
      <c r="O36" s="176"/>
      <c r="P36" s="176"/>
      <c r="Q36" s="176"/>
      <c r="R36" s="176"/>
      <c r="S36" s="176"/>
      <c r="T36" s="176"/>
      <c r="U36" s="176"/>
    </row>
    <row r="37" spans="1:21" x14ac:dyDescent="0.2">
      <c r="A37" s="176"/>
      <c r="B37" s="176"/>
      <c r="C37" s="176"/>
      <c r="D37" s="176"/>
      <c r="E37" s="176"/>
      <c r="F37" s="176"/>
      <c r="G37" s="176"/>
      <c r="H37" s="176"/>
      <c r="I37" s="176"/>
      <c r="J37" s="176"/>
      <c r="K37" s="176"/>
      <c r="L37" s="176"/>
      <c r="M37" s="176"/>
      <c r="N37" s="176"/>
      <c r="O37" s="176"/>
      <c r="P37" s="176"/>
      <c r="Q37" s="176"/>
      <c r="R37" s="176"/>
      <c r="S37" s="176"/>
      <c r="T37" s="176"/>
      <c r="U37" s="176"/>
    </row>
    <row r="38" spans="1:21" x14ac:dyDescent="0.2">
      <c r="A38" s="176"/>
      <c r="B38" s="176"/>
      <c r="C38" s="176"/>
      <c r="D38" s="176"/>
      <c r="E38" s="176"/>
      <c r="F38" s="176"/>
      <c r="G38" s="176"/>
      <c r="H38" s="176"/>
      <c r="I38" s="176"/>
      <c r="J38" s="176"/>
      <c r="K38" s="176"/>
      <c r="L38" s="176"/>
      <c r="M38" s="176"/>
      <c r="N38" s="176"/>
      <c r="O38" s="176"/>
      <c r="P38" s="176"/>
      <c r="Q38" s="176"/>
      <c r="R38" s="176"/>
      <c r="S38" s="176"/>
      <c r="T38" s="176"/>
      <c r="U38" s="176"/>
    </row>
    <row r="39" spans="1:21" x14ac:dyDescent="0.2">
      <c r="A39" s="176"/>
      <c r="B39" s="176"/>
      <c r="C39" s="176"/>
      <c r="D39" s="176"/>
      <c r="E39" s="176"/>
      <c r="F39" s="176"/>
      <c r="G39" s="176"/>
      <c r="H39" s="176"/>
      <c r="I39" s="176"/>
      <c r="J39" s="176"/>
      <c r="K39" s="176"/>
      <c r="L39" s="176"/>
      <c r="M39" s="176"/>
      <c r="N39" s="176"/>
      <c r="O39" s="176"/>
      <c r="P39" s="176"/>
      <c r="Q39" s="176"/>
      <c r="R39" s="176"/>
      <c r="S39" s="176"/>
      <c r="T39" s="176"/>
      <c r="U39" s="176"/>
    </row>
    <row r="40" spans="1:21" x14ac:dyDescent="0.2">
      <c r="A40" s="176"/>
      <c r="B40" s="176"/>
      <c r="C40" s="176"/>
      <c r="D40" s="176"/>
      <c r="E40" s="176"/>
      <c r="F40" s="176"/>
      <c r="G40" s="176"/>
      <c r="H40" s="176"/>
      <c r="I40" s="176"/>
      <c r="J40" s="176"/>
      <c r="K40" s="176"/>
      <c r="L40" s="176"/>
      <c r="M40" s="176"/>
      <c r="N40" s="176"/>
      <c r="O40" s="176"/>
      <c r="P40" s="176"/>
      <c r="Q40" s="176"/>
      <c r="R40" s="176"/>
      <c r="S40" s="176"/>
      <c r="T40" s="176"/>
      <c r="U40" s="176"/>
    </row>
    <row r="41" spans="1:21" x14ac:dyDescent="0.2">
      <c r="A41" s="176"/>
      <c r="B41" s="176"/>
      <c r="C41" s="176"/>
      <c r="D41" s="176"/>
      <c r="E41" s="176"/>
      <c r="F41" s="176"/>
      <c r="G41" s="176"/>
      <c r="H41" s="176"/>
      <c r="I41" s="176"/>
      <c r="J41" s="176"/>
      <c r="K41" s="176"/>
      <c r="L41" s="176"/>
      <c r="M41" s="176"/>
      <c r="N41" s="176"/>
      <c r="O41" s="176"/>
      <c r="P41" s="176"/>
      <c r="Q41" s="176"/>
      <c r="R41" s="176"/>
      <c r="S41" s="176"/>
      <c r="T41" s="176"/>
      <c r="U41" s="176"/>
    </row>
    <row r="42" spans="1:21" x14ac:dyDescent="0.2">
      <c r="A42" s="176"/>
      <c r="B42" s="176"/>
      <c r="C42" s="176"/>
      <c r="D42" s="176"/>
      <c r="E42" s="176"/>
      <c r="F42" s="176"/>
      <c r="G42" s="176"/>
      <c r="H42" s="176"/>
      <c r="I42" s="176"/>
      <c r="J42" s="176"/>
      <c r="K42" s="176"/>
      <c r="L42" s="176"/>
      <c r="M42" s="176"/>
      <c r="N42" s="176"/>
      <c r="O42" s="176"/>
      <c r="P42" s="176"/>
      <c r="Q42" s="176"/>
      <c r="R42" s="176"/>
      <c r="S42" s="176"/>
      <c r="T42" s="176"/>
      <c r="U42" s="176"/>
    </row>
    <row r="43" spans="1:21" x14ac:dyDescent="0.2">
      <c r="A43" s="176"/>
      <c r="B43" s="176"/>
      <c r="C43" s="176"/>
      <c r="D43" s="176"/>
      <c r="E43" s="176"/>
      <c r="F43" s="176"/>
      <c r="G43" s="176"/>
      <c r="H43" s="176"/>
      <c r="I43" s="176"/>
      <c r="J43" s="176"/>
      <c r="K43" s="176"/>
      <c r="L43" s="176"/>
      <c r="M43" s="176"/>
      <c r="N43" s="176"/>
      <c r="O43" s="176"/>
      <c r="P43" s="176"/>
      <c r="Q43" s="176"/>
      <c r="R43" s="176"/>
      <c r="S43" s="176"/>
      <c r="T43" s="176"/>
      <c r="U43" s="176"/>
    </row>
  </sheetData>
  <mergeCells count="6">
    <mergeCell ref="B2:D2"/>
    <mergeCell ref="F2:H2"/>
    <mergeCell ref="J2:L2"/>
    <mergeCell ref="B27:E27"/>
    <mergeCell ref="G27:J27"/>
    <mergeCell ref="L27:O2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D74AB-CDF4-3F41-8568-9551532D2501}">
  <dimension ref="A1:X51"/>
  <sheetViews>
    <sheetView zoomScale="90" zoomScaleNormal="90" workbookViewId="0">
      <selection activeCell="R28" sqref="R28"/>
    </sheetView>
  </sheetViews>
  <sheetFormatPr baseColWidth="10" defaultColWidth="8.83203125" defaultRowHeight="15" x14ac:dyDescent="0.2"/>
  <cols>
    <col min="1" max="1" width="13.5" style="188" customWidth="1"/>
    <col min="2" max="4" width="8.83203125" style="188"/>
    <col min="5" max="5" width="16.5" style="188" customWidth="1"/>
    <col min="6" max="8" width="8.83203125" style="188"/>
    <col min="9" max="9" width="16.83203125" style="188" customWidth="1"/>
    <col min="10" max="12" width="8.83203125" style="188"/>
    <col min="13" max="13" width="15.1640625" style="188" customWidth="1"/>
    <col min="14" max="16" width="8.83203125" style="188"/>
    <col min="17" max="17" width="18.1640625" style="188" customWidth="1"/>
    <col min="18" max="18" width="10" style="188" bestFit="1" customWidth="1"/>
    <col min="19" max="19" width="8.83203125" style="188"/>
    <col min="20" max="20" width="17.6640625" style="188" bestFit="1" customWidth="1"/>
    <col min="21" max="16384" width="8.83203125" style="188"/>
  </cols>
  <sheetData>
    <row r="1" spans="1:24" s="192" customFormat="1" x14ac:dyDescent="0.2">
      <c r="A1" s="207"/>
      <c r="B1" s="264" t="s">
        <v>175</v>
      </c>
      <c r="C1" s="264"/>
      <c r="D1" s="264"/>
      <c r="E1" s="207"/>
      <c r="F1" s="264" t="s">
        <v>176</v>
      </c>
      <c r="G1" s="264"/>
      <c r="H1" s="264"/>
      <c r="I1" s="207"/>
      <c r="J1" s="207"/>
      <c r="K1" s="207"/>
      <c r="L1" s="207"/>
      <c r="M1" s="207"/>
      <c r="N1" s="264" t="s">
        <v>174</v>
      </c>
      <c r="O1" s="264"/>
      <c r="P1" s="264"/>
      <c r="Q1" s="207"/>
      <c r="R1" s="207" t="s">
        <v>177</v>
      </c>
      <c r="S1" s="207"/>
      <c r="T1" s="207" t="s">
        <v>178</v>
      </c>
      <c r="U1" s="207"/>
      <c r="V1" s="207"/>
      <c r="W1" s="207"/>
      <c r="X1" s="206"/>
    </row>
    <row r="2" spans="1:24" s="192" customFormat="1" x14ac:dyDescent="0.2">
      <c r="A2" s="207"/>
      <c r="B2" s="208" t="s">
        <v>6</v>
      </c>
      <c r="C2" s="209" t="s">
        <v>7</v>
      </c>
      <c r="D2" s="209" t="s">
        <v>8</v>
      </c>
      <c r="E2" s="207"/>
      <c r="F2" s="208" t="s">
        <v>6</v>
      </c>
      <c r="G2" s="209" t="s">
        <v>7</v>
      </c>
      <c r="H2" s="209" t="s">
        <v>8</v>
      </c>
      <c r="I2" s="207"/>
      <c r="J2" s="207" t="s">
        <v>242</v>
      </c>
      <c r="K2" s="207" t="s">
        <v>241</v>
      </c>
      <c r="L2" s="207" t="s">
        <v>240</v>
      </c>
      <c r="M2" s="207"/>
      <c r="N2" s="208" t="s">
        <v>6</v>
      </c>
      <c r="O2" s="209" t="s">
        <v>7</v>
      </c>
      <c r="P2" s="209" t="s">
        <v>8</v>
      </c>
      <c r="Q2" s="207"/>
      <c r="R2" s="207"/>
      <c r="S2" s="207"/>
      <c r="T2" s="207"/>
      <c r="U2" s="207"/>
      <c r="V2" s="207"/>
      <c r="W2" s="207"/>
      <c r="X2" s="206"/>
    </row>
    <row r="3" spans="1:24" x14ac:dyDescent="0.2">
      <c r="A3" s="193" t="s">
        <v>16</v>
      </c>
      <c r="B3" s="194"/>
      <c r="C3" s="194"/>
      <c r="D3" s="194"/>
      <c r="E3" s="194"/>
      <c r="F3" s="194"/>
      <c r="G3" s="194"/>
      <c r="H3" s="194"/>
      <c r="I3" s="194"/>
      <c r="J3" s="194"/>
      <c r="K3" s="194"/>
      <c r="L3" s="194"/>
      <c r="M3" s="194"/>
      <c r="N3" s="194"/>
      <c r="O3" s="194"/>
      <c r="P3" s="194"/>
      <c r="Q3" s="194"/>
      <c r="R3" s="194"/>
      <c r="S3" s="194"/>
      <c r="T3" s="194"/>
      <c r="U3" s="194"/>
      <c r="V3" s="194"/>
      <c r="W3" s="194"/>
      <c r="X3" s="194"/>
    </row>
    <row r="4" spans="1:24" x14ac:dyDescent="0.2">
      <c r="A4" s="195" t="s">
        <v>17</v>
      </c>
      <c r="B4" s="194">
        <f>'[2]Data Exhibit-3'!$C$17</f>
        <v>6</v>
      </c>
      <c r="C4" s="194">
        <f>'[2]Data Exhibit-3'!$C$18</f>
        <v>9</v>
      </c>
      <c r="D4" s="194">
        <f>'[2]Data Exhibit-3'!$C$19</f>
        <v>6</v>
      </c>
      <c r="E4" s="194"/>
      <c r="F4" s="194" cm="1">
        <f t="array" ref="F4:H17">Process</f>
        <v>0</v>
      </c>
      <c r="G4" s="194">
        <v>0</v>
      </c>
      <c r="H4" s="194">
        <v>1</v>
      </c>
      <c r="I4" s="194"/>
      <c r="J4" s="196">
        <v>0</v>
      </c>
      <c r="K4" s="196">
        <v>0</v>
      </c>
      <c r="L4" s="196">
        <v>0</v>
      </c>
      <c r="M4" s="194"/>
      <c r="N4" s="197">
        <v>0</v>
      </c>
      <c r="O4" s="197">
        <v>0</v>
      </c>
      <c r="P4" s="198">
        <v>59</v>
      </c>
      <c r="Q4" s="194"/>
      <c r="R4" s="194">
        <f t="shared" ref="R4:R17" si="0">SUMPRODUCT(B4:D4,F4:H4,N4:P4)</f>
        <v>354</v>
      </c>
      <c r="S4" s="194" t="s">
        <v>180</v>
      </c>
      <c r="T4" s="194">
        <v>5400</v>
      </c>
      <c r="U4" s="194"/>
      <c r="V4" s="194"/>
      <c r="W4" s="194"/>
      <c r="X4" s="194"/>
    </row>
    <row r="5" spans="1:24" x14ac:dyDescent="0.2">
      <c r="A5" s="195" t="s">
        <v>18</v>
      </c>
      <c r="B5" s="194">
        <f>'[2]Data Exhibit-3'!$C$17</f>
        <v>6</v>
      </c>
      <c r="C5" s="194">
        <f>'[2]Data Exhibit-3'!$C$18</f>
        <v>9</v>
      </c>
      <c r="D5" s="194">
        <f>'[2]Data Exhibit-3'!$C$19</f>
        <v>6</v>
      </c>
      <c r="E5" s="194"/>
      <c r="F5" s="194">
        <v>1</v>
      </c>
      <c r="G5" s="194">
        <v>1</v>
      </c>
      <c r="H5" s="194">
        <v>0</v>
      </c>
      <c r="I5" s="194"/>
      <c r="J5" s="196">
        <v>0</v>
      </c>
      <c r="K5" s="196">
        <v>0</v>
      </c>
      <c r="L5" s="196">
        <v>0</v>
      </c>
      <c r="M5" s="194"/>
      <c r="N5" s="198">
        <v>78</v>
      </c>
      <c r="O5" s="198">
        <v>50</v>
      </c>
      <c r="P5" s="197">
        <v>0</v>
      </c>
      <c r="Q5" s="194"/>
      <c r="R5" s="194">
        <f t="shared" si="0"/>
        <v>918</v>
      </c>
      <c r="S5" s="194" t="s">
        <v>180</v>
      </c>
      <c r="T5" s="194">
        <v>5280</v>
      </c>
      <c r="U5" s="194"/>
      <c r="V5" s="194"/>
      <c r="W5" s="194"/>
      <c r="X5" s="194"/>
    </row>
    <row r="6" spans="1:24" x14ac:dyDescent="0.2">
      <c r="A6" s="195" t="s">
        <v>19</v>
      </c>
      <c r="B6" s="194">
        <f>'[2]Data Exhibit-3'!$D$17</f>
        <v>12</v>
      </c>
      <c r="C6" s="194">
        <f>'[2]Data Exhibit-3'!$D$18</f>
        <v>9</v>
      </c>
      <c r="D6" s="194">
        <f>'[2]Data Exhibit-3'!$D$19</f>
        <v>9</v>
      </c>
      <c r="E6" s="194"/>
      <c r="F6" s="194">
        <v>1</v>
      </c>
      <c r="G6" s="194">
        <v>0</v>
      </c>
      <c r="H6" s="194">
        <v>0</v>
      </c>
      <c r="I6" s="194"/>
      <c r="J6" s="194">
        <f>N5-N9-N11</f>
        <v>0</v>
      </c>
      <c r="K6" s="196">
        <v>0</v>
      </c>
      <c r="L6" s="196">
        <v>0</v>
      </c>
      <c r="M6" s="194"/>
      <c r="N6" s="198">
        <v>0</v>
      </c>
      <c r="O6" s="197">
        <v>0</v>
      </c>
      <c r="P6" s="197">
        <v>0</v>
      </c>
      <c r="Q6" s="194"/>
      <c r="R6" s="194">
        <f t="shared" si="0"/>
        <v>0</v>
      </c>
      <c r="S6" s="194" t="s">
        <v>180</v>
      </c>
      <c r="T6" s="194">
        <v>5400</v>
      </c>
      <c r="U6" s="194"/>
      <c r="V6" s="194"/>
      <c r="W6" s="194"/>
      <c r="X6" s="194"/>
    </row>
    <row r="7" spans="1:24" x14ac:dyDescent="0.2">
      <c r="A7" s="195" t="s">
        <v>20</v>
      </c>
      <c r="B7" s="194">
        <f>'[2]Data Exhibit-3'!$D$17</f>
        <v>12</v>
      </c>
      <c r="C7" s="194">
        <f>'[2]Data Exhibit-3'!$D$18</f>
        <v>9</v>
      </c>
      <c r="D7" s="194">
        <f>'[2]Data Exhibit-3'!$D$19</f>
        <v>9</v>
      </c>
      <c r="E7" s="194"/>
      <c r="F7" s="194">
        <v>0</v>
      </c>
      <c r="G7" s="194">
        <v>1</v>
      </c>
      <c r="H7" s="194">
        <v>1</v>
      </c>
      <c r="I7" s="194"/>
      <c r="J7" s="196">
        <v>0</v>
      </c>
      <c r="K7" s="194">
        <f>O5-O9-O11</f>
        <v>0</v>
      </c>
      <c r="L7" s="194">
        <f>P4-P8-P10</f>
        <v>0</v>
      </c>
      <c r="M7" s="194"/>
      <c r="N7" s="197">
        <v>0</v>
      </c>
      <c r="O7" s="198">
        <v>0</v>
      </c>
      <c r="P7" s="198">
        <v>0</v>
      </c>
      <c r="Q7" s="194"/>
      <c r="R7" s="194">
        <f t="shared" si="0"/>
        <v>0</v>
      </c>
      <c r="S7" s="194" t="s">
        <v>180</v>
      </c>
      <c r="T7" s="194">
        <v>5160</v>
      </c>
      <c r="U7" s="194"/>
      <c r="V7" s="194"/>
      <c r="W7" s="194"/>
      <c r="X7" s="194"/>
    </row>
    <row r="8" spans="1:24" x14ac:dyDescent="0.2">
      <c r="A8" s="195" t="s">
        <v>21</v>
      </c>
      <c r="B8" s="194">
        <f>'[2]Data Exhibit-3'!$E$17</f>
        <v>18</v>
      </c>
      <c r="C8" s="194">
        <f>'[2]Data Exhibit-3'!$E$18</f>
        <v>21</v>
      </c>
      <c r="D8" s="194">
        <f>'[2]Data Exhibit-3'!$E$19</f>
        <v>18</v>
      </c>
      <c r="E8" s="194"/>
      <c r="F8" s="194">
        <v>0</v>
      </c>
      <c r="G8" s="194">
        <v>0</v>
      </c>
      <c r="H8" s="194">
        <v>1</v>
      </c>
      <c r="I8" s="194"/>
      <c r="J8" s="196">
        <v>0</v>
      </c>
      <c r="K8" s="196">
        <v>0</v>
      </c>
      <c r="L8" s="194">
        <f>P8-P13-P14</f>
        <v>0</v>
      </c>
      <c r="M8" s="194"/>
      <c r="N8" s="197">
        <v>0</v>
      </c>
      <c r="O8" s="197">
        <v>0</v>
      </c>
      <c r="P8" s="198">
        <v>29.5</v>
      </c>
      <c r="Q8" s="194"/>
      <c r="R8" s="194">
        <f t="shared" si="0"/>
        <v>531</v>
      </c>
      <c r="S8" s="194" t="s">
        <v>180</v>
      </c>
      <c r="T8" s="194">
        <v>5400</v>
      </c>
      <c r="U8" s="194"/>
      <c r="V8" s="194"/>
      <c r="W8" s="194"/>
      <c r="X8" s="194"/>
    </row>
    <row r="9" spans="1:24" x14ac:dyDescent="0.2">
      <c r="A9" s="195" t="s">
        <v>22</v>
      </c>
      <c r="B9" s="194">
        <f>'[2]Data Exhibit-3'!$E$17</f>
        <v>18</v>
      </c>
      <c r="C9" s="194">
        <f>'[2]Data Exhibit-3'!$E$18</f>
        <v>21</v>
      </c>
      <c r="D9" s="194">
        <f>'[2]Data Exhibit-3'!$E$19</f>
        <v>18</v>
      </c>
      <c r="E9" s="194"/>
      <c r="F9" s="194">
        <v>1</v>
      </c>
      <c r="G9" s="194">
        <v>1</v>
      </c>
      <c r="H9" s="194">
        <v>0</v>
      </c>
      <c r="I9" s="194"/>
      <c r="J9" s="194">
        <f>N9-N16-N17</f>
        <v>0</v>
      </c>
      <c r="K9" s="194">
        <f>O9-O12-O13</f>
        <v>0</v>
      </c>
      <c r="L9" s="196">
        <v>0</v>
      </c>
      <c r="M9" s="194"/>
      <c r="N9" s="198">
        <v>78</v>
      </c>
      <c r="O9" s="198">
        <v>0</v>
      </c>
      <c r="P9" s="197">
        <v>0</v>
      </c>
      <c r="Q9" s="194"/>
      <c r="R9" s="194">
        <f t="shared" si="0"/>
        <v>1404</v>
      </c>
      <c r="S9" s="194" t="s">
        <v>180</v>
      </c>
      <c r="T9" s="194">
        <v>5280</v>
      </c>
      <c r="U9" s="194"/>
      <c r="V9" s="194"/>
      <c r="W9" s="194"/>
      <c r="X9" s="194"/>
    </row>
    <row r="10" spans="1:24" x14ac:dyDescent="0.2">
      <c r="A10" s="195" t="s">
        <v>23</v>
      </c>
      <c r="B10" s="194">
        <f>'[2]Data Exhibit-3'!$E$17</f>
        <v>18</v>
      </c>
      <c r="C10" s="194">
        <f>'[2]Data Exhibit-3'!$E$18</f>
        <v>21</v>
      </c>
      <c r="D10" s="194">
        <f>'[2]Data Exhibit-3'!$E$19</f>
        <v>18</v>
      </c>
      <c r="E10" s="194"/>
      <c r="F10" s="194">
        <v>0</v>
      </c>
      <c r="G10" s="194">
        <v>0</v>
      </c>
      <c r="H10" s="194">
        <v>1</v>
      </c>
      <c r="I10" s="194"/>
      <c r="J10" s="196">
        <v>0</v>
      </c>
      <c r="K10" s="196">
        <v>0</v>
      </c>
      <c r="L10" s="194">
        <f>P10-P14</f>
        <v>0</v>
      </c>
      <c r="M10" s="194"/>
      <c r="N10" s="197">
        <v>0</v>
      </c>
      <c r="O10" s="197">
        <v>0</v>
      </c>
      <c r="P10" s="198">
        <v>29.5</v>
      </c>
      <c r="Q10" s="194"/>
      <c r="R10" s="194">
        <f t="shared" si="0"/>
        <v>531</v>
      </c>
      <c r="S10" s="194" t="s">
        <v>180</v>
      </c>
      <c r="T10" s="194">
        <v>5280</v>
      </c>
      <c r="U10" s="194"/>
      <c r="V10" s="194"/>
      <c r="W10" s="194"/>
      <c r="X10" s="194"/>
    </row>
    <row r="11" spans="1:24" x14ac:dyDescent="0.2">
      <c r="A11" s="195" t="s">
        <v>24</v>
      </c>
      <c r="B11" s="194">
        <f>'[2]Data Exhibit-3'!$E$17</f>
        <v>18</v>
      </c>
      <c r="C11" s="194">
        <f>'[2]Data Exhibit-3'!$E$18</f>
        <v>21</v>
      </c>
      <c r="D11" s="194">
        <f>'[2]Data Exhibit-3'!$E$19</f>
        <v>18</v>
      </c>
      <c r="E11" s="194"/>
      <c r="F11" s="194">
        <v>1</v>
      </c>
      <c r="G11" s="194">
        <v>1</v>
      </c>
      <c r="H11" s="194">
        <v>0</v>
      </c>
      <c r="I11" s="194"/>
      <c r="J11" s="194">
        <f>N11-N16</f>
        <v>0</v>
      </c>
      <c r="K11" s="194">
        <f>O11-O17</f>
        <v>0</v>
      </c>
      <c r="L11" s="196">
        <v>0</v>
      </c>
      <c r="M11" s="194"/>
      <c r="N11" s="198">
        <v>0</v>
      </c>
      <c r="O11" s="198">
        <v>50</v>
      </c>
      <c r="P11" s="197">
        <v>0</v>
      </c>
      <c r="Q11" s="194"/>
      <c r="R11" s="194">
        <f t="shared" si="0"/>
        <v>1050</v>
      </c>
      <c r="S11" s="194" t="s">
        <v>180</v>
      </c>
      <c r="T11" s="194">
        <v>5400</v>
      </c>
      <c r="U11" s="194"/>
      <c r="V11" s="194"/>
      <c r="W11" s="194"/>
      <c r="X11" s="194"/>
    </row>
    <row r="12" spans="1:24" x14ac:dyDescent="0.2">
      <c r="A12" s="195" t="s">
        <v>25</v>
      </c>
      <c r="B12" s="194">
        <f>'[2]Data Exhibit-3'!$F$17</f>
        <v>24</v>
      </c>
      <c r="C12" s="194">
        <f>'[2]Data Exhibit-3'!$F$18</f>
        <v>24</v>
      </c>
      <c r="D12" s="194">
        <f>'[2]Data Exhibit-3'!$F$19</f>
        <v>24</v>
      </c>
      <c r="E12" s="194"/>
      <c r="F12" s="194">
        <v>0</v>
      </c>
      <c r="G12" s="194">
        <v>1</v>
      </c>
      <c r="H12" s="194">
        <v>0</v>
      </c>
      <c r="I12" s="194"/>
      <c r="J12" s="194"/>
      <c r="K12" s="194"/>
      <c r="L12" s="194"/>
      <c r="M12" s="194"/>
      <c r="N12" s="197">
        <v>0</v>
      </c>
      <c r="O12" s="198">
        <v>0</v>
      </c>
      <c r="P12" s="197">
        <v>0</v>
      </c>
      <c r="Q12" s="194"/>
      <c r="R12" s="194">
        <f t="shared" si="0"/>
        <v>0</v>
      </c>
      <c r="S12" s="194" t="s">
        <v>180</v>
      </c>
      <c r="T12" s="194">
        <v>5280</v>
      </c>
      <c r="U12" s="194"/>
      <c r="V12" s="194"/>
      <c r="W12" s="194"/>
      <c r="X12" s="194"/>
    </row>
    <row r="13" spans="1:24" x14ac:dyDescent="0.2">
      <c r="A13" s="195" t="s">
        <v>26</v>
      </c>
      <c r="B13" s="194">
        <f>'[2]Data Exhibit-3'!$F$17</f>
        <v>24</v>
      </c>
      <c r="C13" s="194">
        <f>'[2]Data Exhibit-3'!$F$18</f>
        <v>24</v>
      </c>
      <c r="D13" s="194">
        <f>'[2]Data Exhibit-3'!$F$19</f>
        <v>24</v>
      </c>
      <c r="E13" s="194"/>
      <c r="F13" s="194">
        <v>0</v>
      </c>
      <c r="G13" s="194">
        <v>1</v>
      </c>
      <c r="H13" s="194">
        <v>1</v>
      </c>
      <c r="I13" s="194"/>
      <c r="J13" s="194"/>
      <c r="K13" s="194"/>
      <c r="L13" s="194"/>
      <c r="M13" s="194"/>
      <c r="N13" s="197">
        <v>0</v>
      </c>
      <c r="O13" s="198">
        <v>0</v>
      </c>
      <c r="P13" s="198">
        <v>0</v>
      </c>
      <c r="Q13" s="194"/>
      <c r="R13" s="194">
        <f t="shared" si="0"/>
        <v>0</v>
      </c>
      <c r="S13" s="194" t="s">
        <v>180</v>
      </c>
      <c r="T13" s="194">
        <v>5280</v>
      </c>
      <c r="U13" s="194"/>
      <c r="V13" s="194"/>
      <c r="W13" s="194"/>
      <c r="X13" s="194"/>
    </row>
    <row r="14" spans="1:24" x14ac:dyDescent="0.2">
      <c r="A14" s="195" t="s">
        <v>27</v>
      </c>
      <c r="B14" s="194">
        <f>'[2]Data Exhibit-3'!$F$17</f>
        <v>24</v>
      </c>
      <c r="C14" s="194">
        <f>'[2]Data Exhibit-3'!$F$18</f>
        <v>24</v>
      </c>
      <c r="D14" s="194">
        <f>'[2]Data Exhibit-3'!$F$19</f>
        <v>24</v>
      </c>
      <c r="E14" s="194"/>
      <c r="F14" s="194">
        <v>0</v>
      </c>
      <c r="G14" s="194">
        <v>0</v>
      </c>
      <c r="H14" s="194">
        <v>1</v>
      </c>
      <c r="I14" s="194"/>
      <c r="J14" s="194"/>
      <c r="K14" s="194"/>
      <c r="L14" s="194"/>
      <c r="M14" s="194"/>
      <c r="N14" s="197">
        <v>0</v>
      </c>
      <c r="O14" s="197">
        <v>0</v>
      </c>
      <c r="P14" s="198">
        <v>29.5</v>
      </c>
      <c r="Q14" s="194"/>
      <c r="R14" s="194">
        <f t="shared" si="0"/>
        <v>708</v>
      </c>
      <c r="S14" s="194" t="s">
        <v>180</v>
      </c>
      <c r="T14" s="194">
        <v>5160</v>
      </c>
      <c r="U14" s="194"/>
      <c r="V14" s="194"/>
      <c r="W14" s="194"/>
      <c r="X14" s="194"/>
    </row>
    <row r="15" spans="1:24" x14ac:dyDescent="0.2">
      <c r="A15" s="195" t="s">
        <v>28</v>
      </c>
      <c r="B15" s="194">
        <f>'[2]Data Exhibit-3'!$F$17</f>
        <v>24</v>
      </c>
      <c r="C15" s="194">
        <f>'[2]Data Exhibit-3'!$F$18</f>
        <v>24</v>
      </c>
      <c r="D15" s="194">
        <f>'[2]Data Exhibit-3'!$F$19</f>
        <v>24</v>
      </c>
      <c r="E15" s="194"/>
      <c r="F15" s="194">
        <v>0</v>
      </c>
      <c r="G15" s="194">
        <v>0</v>
      </c>
      <c r="H15" s="194">
        <v>1</v>
      </c>
      <c r="I15" s="194"/>
      <c r="J15" s="194"/>
      <c r="K15" s="194"/>
      <c r="L15" s="194"/>
      <c r="M15" s="194"/>
      <c r="N15" s="197">
        <v>0</v>
      </c>
      <c r="O15" s="197">
        <v>0</v>
      </c>
      <c r="P15" s="198">
        <v>29.5</v>
      </c>
      <c r="Q15" s="194"/>
      <c r="R15" s="194">
        <f t="shared" si="0"/>
        <v>708</v>
      </c>
      <c r="S15" s="194" t="s">
        <v>180</v>
      </c>
      <c r="T15" s="194">
        <v>5400</v>
      </c>
      <c r="U15" s="194"/>
      <c r="V15" s="194"/>
      <c r="W15" s="194"/>
      <c r="X15" s="194"/>
    </row>
    <row r="16" spans="1:24" x14ac:dyDescent="0.2">
      <c r="A16" s="195" t="s">
        <v>29</v>
      </c>
      <c r="B16" s="194">
        <f>'[2]Data Exhibit-3'!$F$17</f>
        <v>24</v>
      </c>
      <c r="C16" s="194">
        <f>'[2]Data Exhibit-3'!$F$18</f>
        <v>24</v>
      </c>
      <c r="D16" s="194">
        <f>'[2]Data Exhibit-3'!$F$19</f>
        <v>24</v>
      </c>
      <c r="E16" s="194"/>
      <c r="F16" s="194">
        <v>1</v>
      </c>
      <c r="G16" s="194">
        <v>0</v>
      </c>
      <c r="H16" s="194">
        <v>0</v>
      </c>
      <c r="I16" s="194"/>
      <c r="J16" s="194"/>
      <c r="K16" s="194"/>
      <c r="L16" s="194"/>
      <c r="M16" s="194"/>
      <c r="N16" s="198">
        <v>0</v>
      </c>
      <c r="O16" s="197">
        <v>0</v>
      </c>
      <c r="P16" s="197">
        <v>0</v>
      </c>
      <c r="Q16" s="194"/>
      <c r="R16" s="194">
        <f t="shared" si="0"/>
        <v>0</v>
      </c>
      <c r="S16" s="194" t="s">
        <v>180</v>
      </c>
      <c r="T16" s="194">
        <v>5280</v>
      </c>
      <c r="U16" s="194"/>
      <c r="V16" s="194"/>
      <c r="W16" s="194"/>
      <c r="X16" s="194"/>
    </row>
    <row r="17" spans="1:24" x14ac:dyDescent="0.2">
      <c r="A17" s="195" t="s">
        <v>30</v>
      </c>
      <c r="B17" s="194">
        <f>'[2]Data Exhibit-3'!$F$17</f>
        <v>24</v>
      </c>
      <c r="C17" s="194">
        <f>'[2]Data Exhibit-3'!$F$18</f>
        <v>24</v>
      </c>
      <c r="D17" s="194">
        <v>24</v>
      </c>
      <c r="E17" s="194"/>
      <c r="F17" s="194">
        <v>1</v>
      </c>
      <c r="G17" s="194">
        <v>1</v>
      </c>
      <c r="H17" s="194">
        <v>0</v>
      </c>
      <c r="I17" s="194"/>
      <c r="J17" s="194"/>
      <c r="K17" s="194"/>
      <c r="L17" s="194"/>
      <c r="M17" s="194"/>
      <c r="N17" s="199">
        <v>78</v>
      </c>
      <c r="O17" s="199">
        <v>50</v>
      </c>
      <c r="P17" s="200">
        <v>0</v>
      </c>
      <c r="Q17" s="194"/>
      <c r="R17" s="194">
        <f t="shared" si="0"/>
        <v>3072</v>
      </c>
      <c r="S17" s="194" t="s">
        <v>180</v>
      </c>
      <c r="T17" s="194">
        <v>5280</v>
      </c>
      <c r="U17" s="194"/>
      <c r="V17" s="194"/>
      <c r="W17" s="194"/>
      <c r="X17" s="194"/>
    </row>
    <row r="18" spans="1:24" x14ac:dyDescent="0.2">
      <c r="A18" s="194"/>
      <c r="B18" s="194"/>
      <c r="C18" s="194"/>
      <c r="D18" s="194"/>
      <c r="E18" s="194"/>
      <c r="F18" s="194"/>
      <c r="G18" s="194"/>
      <c r="H18" s="194"/>
      <c r="I18" s="194"/>
      <c r="J18" s="194"/>
      <c r="K18" s="194"/>
      <c r="L18" s="194"/>
      <c r="M18" s="194"/>
      <c r="N18" s="194">
        <f>SUM(N12:N17)</f>
        <v>78</v>
      </c>
      <c r="O18" s="198">
        <f>SUM(O12:O17)</f>
        <v>50</v>
      </c>
      <c r="P18" s="194">
        <f>SUM(P12:P17)</f>
        <v>59</v>
      </c>
      <c r="Q18" s="194"/>
      <c r="R18" s="194"/>
      <c r="S18" s="194"/>
      <c r="T18" s="194"/>
      <c r="U18" s="194"/>
      <c r="V18" s="194"/>
      <c r="W18" s="194"/>
      <c r="X18" s="194"/>
    </row>
    <row r="19" spans="1:24" x14ac:dyDescent="0.2">
      <c r="A19" s="194"/>
      <c r="B19" s="194"/>
      <c r="C19" s="194"/>
      <c r="D19" s="194"/>
      <c r="E19" s="194"/>
      <c r="F19" s="194"/>
      <c r="G19" s="194"/>
      <c r="H19" s="194"/>
      <c r="I19" s="194"/>
      <c r="J19" s="194"/>
      <c r="K19" s="194"/>
      <c r="L19" s="194"/>
      <c r="M19" s="194"/>
      <c r="N19" s="201">
        <v>78</v>
      </c>
      <c r="O19" s="201">
        <v>50</v>
      </c>
      <c r="P19" s="201">
        <v>59</v>
      </c>
      <c r="Q19" s="198">
        <f>SUM(N19:P19)</f>
        <v>187</v>
      </c>
      <c r="R19" s="194"/>
      <c r="S19" s="194"/>
      <c r="T19" s="194"/>
      <c r="U19" s="194"/>
      <c r="V19" s="194"/>
      <c r="W19" s="194"/>
      <c r="X19" s="194"/>
    </row>
    <row r="20" spans="1:24" x14ac:dyDescent="0.2">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row>
    <row r="21" spans="1:24" x14ac:dyDescent="0.2">
      <c r="A21" s="194"/>
      <c r="B21" s="194"/>
      <c r="C21" s="194"/>
      <c r="D21" s="194"/>
      <c r="E21" s="194"/>
      <c r="F21" s="194"/>
      <c r="G21" s="194"/>
      <c r="H21" s="194"/>
      <c r="I21" s="194"/>
      <c r="J21" s="194"/>
      <c r="K21" s="194"/>
      <c r="L21" s="194"/>
      <c r="M21" s="194"/>
      <c r="N21" s="194">
        <f>SUM(N4:N5)</f>
        <v>78</v>
      </c>
      <c r="O21" s="194">
        <f>SUM(O4:O5)</f>
        <v>50</v>
      </c>
      <c r="P21" s="194">
        <f>SUM(P4:P5)</f>
        <v>59</v>
      </c>
      <c r="Q21" s="194"/>
      <c r="R21" s="194"/>
      <c r="S21" s="194"/>
      <c r="T21" s="194"/>
      <c r="U21" s="194"/>
      <c r="V21" s="194"/>
      <c r="W21" s="194"/>
      <c r="X21" s="194"/>
    </row>
    <row r="22" spans="1:24" x14ac:dyDescent="0.2">
      <c r="A22" s="202" t="s">
        <v>188</v>
      </c>
      <c r="B22" s="194"/>
      <c r="C22" s="194"/>
      <c r="D22" s="194"/>
      <c r="E22" s="194"/>
      <c r="F22" s="194"/>
      <c r="G22" s="194"/>
      <c r="H22" s="194"/>
      <c r="I22" s="194"/>
      <c r="J22" s="194"/>
      <c r="K22" s="194"/>
      <c r="L22" s="194"/>
      <c r="M22" s="194"/>
      <c r="N22" s="194"/>
      <c r="O22" s="194"/>
      <c r="P22" s="194"/>
      <c r="Q22" s="194"/>
      <c r="R22" s="194"/>
      <c r="S22" s="194"/>
      <c r="T22" s="194"/>
      <c r="U22" s="194"/>
      <c r="V22" s="194"/>
      <c r="W22" s="194"/>
      <c r="X22" s="194"/>
    </row>
    <row r="23" spans="1:24" x14ac:dyDescent="0.2">
      <c r="A23" s="194"/>
      <c r="B23" s="265" t="s">
        <v>187</v>
      </c>
      <c r="C23" s="265"/>
      <c r="D23" s="265"/>
      <c r="E23" s="265"/>
      <c r="F23" s="194"/>
      <c r="G23" s="265" t="s">
        <v>239</v>
      </c>
      <c r="H23" s="265"/>
      <c r="I23" s="265"/>
      <c r="J23" s="265"/>
      <c r="K23" s="265"/>
      <c r="L23" s="265"/>
      <c r="M23" s="265"/>
      <c r="N23" s="265"/>
      <c r="O23" s="194"/>
      <c r="P23" s="265" t="s">
        <v>185</v>
      </c>
      <c r="Q23" s="265"/>
      <c r="R23" s="265"/>
      <c r="S23" s="265"/>
      <c r="T23" s="194"/>
      <c r="U23" s="196" t="s">
        <v>238</v>
      </c>
      <c r="V23" s="194"/>
      <c r="W23" s="196" t="s">
        <v>183</v>
      </c>
      <c r="X23" s="194"/>
    </row>
    <row r="24" spans="1:24" x14ac:dyDescent="0.2">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row>
    <row r="25" spans="1:24" ht="45" x14ac:dyDescent="0.2">
      <c r="A25" s="210"/>
      <c r="B25" s="209" t="s">
        <v>9</v>
      </c>
      <c r="C25" s="209" t="s">
        <v>10</v>
      </c>
      <c r="D25" s="211" t="s">
        <v>11</v>
      </c>
      <c r="E25" s="209" t="s">
        <v>12</v>
      </c>
      <c r="F25" s="210"/>
      <c r="G25" s="211" t="s">
        <v>31</v>
      </c>
      <c r="H25" s="209" t="s">
        <v>32</v>
      </c>
      <c r="I25" s="209" t="s">
        <v>33</v>
      </c>
      <c r="J25" s="209"/>
      <c r="K25" s="209"/>
      <c r="L25" s="209"/>
      <c r="M25" s="209"/>
      <c r="N25" s="209" t="s">
        <v>34</v>
      </c>
      <c r="O25" s="210"/>
      <c r="P25" s="209" t="s">
        <v>9</v>
      </c>
      <c r="Q25" s="209" t="s">
        <v>10</v>
      </c>
      <c r="R25" s="211" t="s">
        <v>11</v>
      </c>
      <c r="S25" s="209" t="s">
        <v>12</v>
      </c>
      <c r="T25" s="210"/>
      <c r="U25" s="210"/>
      <c r="V25" s="210"/>
      <c r="W25" s="210"/>
      <c r="X25" s="210"/>
    </row>
    <row r="26" spans="1:24" x14ac:dyDescent="0.2">
      <c r="A26" s="203" t="s">
        <v>6</v>
      </c>
      <c r="B26" s="194">
        <f>SUMPRODUCT(F4:F5,N4:N5)</f>
        <v>78</v>
      </c>
      <c r="C26" s="194">
        <f>SUMPRODUCT(F6:F7,N6:N7)</f>
        <v>0</v>
      </c>
      <c r="D26" s="194">
        <f>SUMPRODUCT(F8:F11,N8:N11)</f>
        <v>78</v>
      </c>
      <c r="E26" s="194">
        <f>SUMPRODUCT(F12:F17,N12:N17)</f>
        <v>78</v>
      </c>
      <c r="F26" s="194"/>
      <c r="G26" s="194">
        <f>'[2]Data Exhibit-3'!B12</f>
        <v>63</v>
      </c>
      <c r="H26" s="194">
        <v>0</v>
      </c>
      <c r="I26" s="194">
        <v>0</v>
      </c>
      <c r="J26" s="194"/>
      <c r="K26" s="194"/>
      <c r="L26" s="194"/>
      <c r="M26" s="194"/>
      <c r="N26" s="194">
        <v>0</v>
      </c>
      <c r="O26" s="194"/>
      <c r="P26" s="194">
        <f t="shared" ref="P26:R28" si="1">B26-G26</f>
        <v>15</v>
      </c>
      <c r="Q26" s="194">
        <f t="shared" si="1"/>
        <v>0</v>
      </c>
      <c r="R26" s="194">
        <f t="shared" si="1"/>
        <v>78</v>
      </c>
      <c r="S26" s="194">
        <f>E26-N26</f>
        <v>78</v>
      </c>
      <c r="T26" s="194"/>
      <c r="U26" s="194">
        <f>MIN(P26:S26)</f>
        <v>0</v>
      </c>
      <c r="V26" s="194"/>
      <c r="W26" s="194">
        <f>65+13</f>
        <v>78</v>
      </c>
      <c r="X26" s="194"/>
    </row>
    <row r="27" spans="1:24" x14ac:dyDescent="0.2">
      <c r="A27" s="195" t="s">
        <v>7</v>
      </c>
      <c r="B27" s="194">
        <f>SUMPRODUCT(G4:G5,O4:O5)</f>
        <v>50</v>
      </c>
      <c r="C27" s="194">
        <f>SUMPRODUCT(G6:G7,O6:O7)</f>
        <v>0</v>
      </c>
      <c r="D27" s="194">
        <f>SUMPRODUCT(G8:G11,O8:O11)</f>
        <v>50</v>
      </c>
      <c r="E27" s="194">
        <f>SUMPRODUCT(G12:G17,O12:O17)</f>
        <v>50</v>
      </c>
      <c r="F27" s="194"/>
      <c r="G27" s="194">
        <f>'[2]Data Exhibit-3'!B13</f>
        <v>57</v>
      </c>
      <c r="H27" s="194">
        <v>0</v>
      </c>
      <c r="I27" s="194">
        <v>0</v>
      </c>
      <c r="J27" s="194"/>
      <c r="K27" s="194"/>
      <c r="L27" s="194"/>
      <c r="M27" s="194"/>
      <c r="N27" s="194">
        <v>0</v>
      </c>
      <c r="O27" s="194"/>
      <c r="P27" s="194">
        <f t="shared" si="1"/>
        <v>-7</v>
      </c>
      <c r="Q27" s="194">
        <f t="shared" si="1"/>
        <v>0</v>
      </c>
      <c r="R27" s="194">
        <f t="shared" si="1"/>
        <v>50</v>
      </c>
      <c r="S27" s="194">
        <f>E27-N27</f>
        <v>50</v>
      </c>
      <c r="T27" s="194"/>
      <c r="U27" s="194">
        <f>MIN(P27:S27)</f>
        <v>-7</v>
      </c>
      <c r="V27" s="194"/>
      <c r="W27" s="194">
        <f>35+15</f>
        <v>50</v>
      </c>
      <c r="X27" s="194"/>
    </row>
    <row r="28" spans="1:24" x14ac:dyDescent="0.2">
      <c r="A28" s="195" t="s">
        <v>8</v>
      </c>
      <c r="B28" s="194">
        <f>SUMPRODUCT(H4:H5,P4:P5)</f>
        <v>59</v>
      </c>
      <c r="C28" s="194">
        <f>SUMPRODUCT(H6:H7,P6:P7)</f>
        <v>0</v>
      </c>
      <c r="D28" s="194">
        <f>SUMPRODUCT(H8:H11,P8:P11)</f>
        <v>59</v>
      </c>
      <c r="E28" s="194">
        <f>SUMPRODUCT(H12:H17,P12:P17)</f>
        <v>59</v>
      </c>
      <c r="F28" s="194"/>
      <c r="G28" s="194">
        <v>0</v>
      </c>
      <c r="H28" s="194">
        <v>0</v>
      </c>
      <c r="I28" s="194">
        <v>0</v>
      </c>
      <c r="J28" s="194"/>
      <c r="K28" s="194"/>
      <c r="L28" s="194"/>
      <c r="M28" s="194"/>
      <c r="N28" s="194">
        <v>0</v>
      </c>
      <c r="O28" s="194"/>
      <c r="P28" s="194">
        <f t="shared" si="1"/>
        <v>59</v>
      </c>
      <c r="Q28" s="194">
        <f t="shared" si="1"/>
        <v>0</v>
      </c>
      <c r="R28" s="194">
        <f t="shared" si="1"/>
        <v>59</v>
      </c>
      <c r="S28" s="194">
        <f>E28-N28</f>
        <v>59</v>
      </c>
      <c r="T28" s="194"/>
      <c r="U28" s="194">
        <f>MIN(P28:S28)</f>
        <v>0</v>
      </c>
      <c r="V28" s="194"/>
      <c r="W28" s="194">
        <f>45+14</f>
        <v>59</v>
      </c>
      <c r="X28" s="194"/>
    </row>
    <row r="29" spans="1:24" x14ac:dyDescent="0.2">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row>
    <row r="30" spans="1:24" x14ac:dyDescent="0.2">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row>
    <row r="31" spans="1:24" x14ac:dyDescent="0.2">
      <c r="A31" s="196" t="s">
        <v>237</v>
      </c>
      <c r="B31" s="194"/>
      <c r="C31" s="194"/>
      <c r="D31" s="194"/>
      <c r="E31" s="194"/>
      <c r="F31" s="194"/>
      <c r="G31" s="194"/>
      <c r="H31" s="194"/>
      <c r="I31" s="194"/>
      <c r="J31" s="194"/>
      <c r="K31" s="194"/>
      <c r="L31" s="194"/>
      <c r="M31" s="194"/>
      <c r="N31" s="194"/>
      <c r="O31" s="194"/>
      <c r="P31" s="194"/>
      <c r="Q31" s="194"/>
      <c r="R31" s="194"/>
      <c r="S31" s="194"/>
      <c r="T31" s="194"/>
      <c r="U31" s="194"/>
      <c r="V31" s="194"/>
      <c r="W31" s="194"/>
      <c r="X31" s="194"/>
    </row>
    <row r="32" spans="1:24" x14ac:dyDescent="0.2">
      <c r="A32" s="194" t="s">
        <v>236</v>
      </c>
      <c r="B32" s="194">
        <f>SUM(N18:P18)</f>
        <v>187</v>
      </c>
      <c r="C32" s="194"/>
      <c r="D32" s="194"/>
      <c r="E32" s="194"/>
      <c r="F32" s="194"/>
      <c r="G32" s="194"/>
      <c r="H32" s="194"/>
      <c r="I32" s="194"/>
      <c r="J32" s="194"/>
      <c r="K32" s="194"/>
      <c r="L32" s="194"/>
      <c r="M32" s="194"/>
      <c r="N32" s="194"/>
      <c r="O32" s="194"/>
      <c r="P32" s="194"/>
      <c r="Q32" s="194"/>
      <c r="R32" s="194"/>
      <c r="S32" s="194"/>
      <c r="T32" s="194"/>
      <c r="U32" s="194"/>
      <c r="V32" s="194"/>
      <c r="W32" s="194"/>
      <c r="X32" s="194"/>
    </row>
    <row r="33" spans="1:24" x14ac:dyDescent="0.2">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row>
    <row r="35" spans="1:24" x14ac:dyDescent="0.2">
      <c r="A35" s="190"/>
      <c r="B35" s="262" t="s">
        <v>235</v>
      </c>
      <c r="C35" s="262"/>
      <c r="D35" s="262"/>
      <c r="E35" s="262"/>
      <c r="F35" s="263" t="s">
        <v>234</v>
      </c>
      <c r="G35" s="263"/>
      <c r="H35" s="263"/>
      <c r="I35" s="263"/>
      <c r="J35" s="263" t="s">
        <v>233</v>
      </c>
      <c r="K35" s="263"/>
      <c r="L35" s="263"/>
      <c r="M35" s="263"/>
      <c r="N35" s="262" t="s">
        <v>232</v>
      </c>
      <c r="O35" s="262"/>
      <c r="P35" s="262"/>
      <c r="Q35" s="262"/>
    </row>
    <row r="36" spans="1:24" ht="64" x14ac:dyDescent="0.2">
      <c r="A36" s="205"/>
      <c r="B36" s="162" t="s">
        <v>231</v>
      </c>
      <c r="C36" s="162" t="s">
        <v>230</v>
      </c>
      <c r="D36" s="162" t="s">
        <v>8</v>
      </c>
      <c r="E36" s="162" t="s">
        <v>229</v>
      </c>
      <c r="F36" s="162" t="s">
        <v>231</v>
      </c>
      <c r="G36" s="162" t="s">
        <v>230</v>
      </c>
      <c r="H36" s="162" t="s">
        <v>8</v>
      </c>
      <c r="I36" s="162" t="s">
        <v>229</v>
      </c>
      <c r="J36" s="162" t="s">
        <v>231</v>
      </c>
      <c r="K36" s="162" t="s">
        <v>230</v>
      </c>
      <c r="L36" s="162" t="s">
        <v>8</v>
      </c>
      <c r="M36" s="162" t="s">
        <v>229</v>
      </c>
      <c r="N36" s="162" t="s">
        <v>231</v>
      </c>
      <c r="O36" s="162" t="s">
        <v>230</v>
      </c>
      <c r="P36" s="162" t="s">
        <v>8</v>
      </c>
      <c r="Q36" s="162" t="s">
        <v>229</v>
      </c>
    </row>
    <row r="37" spans="1:24" ht="16" x14ac:dyDescent="0.2">
      <c r="A37" s="204" t="s">
        <v>17</v>
      </c>
      <c r="B37" s="190"/>
      <c r="C37" s="190"/>
      <c r="D37" s="190">
        <v>144</v>
      </c>
      <c r="E37" s="189" t="s">
        <v>228</v>
      </c>
      <c r="F37" s="190"/>
      <c r="G37" s="190"/>
      <c r="H37" s="190">
        <v>294</v>
      </c>
      <c r="I37" s="189" t="s">
        <v>227</v>
      </c>
      <c r="J37" s="190"/>
      <c r="K37" s="190"/>
      <c r="L37" s="190">
        <v>324</v>
      </c>
      <c r="M37" s="189" t="s">
        <v>226</v>
      </c>
      <c r="N37" s="190"/>
      <c r="O37" s="190"/>
      <c r="P37" s="190">
        <v>354</v>
      </c>
      <c r="Q37" s="189" t="s">
        <v>225</v>
      </c>
    </row>
    <row r="38" spans="1:24" ht="16" x14ac:dyDescent="0.2">
      <c r="A38" s="204" t="s">
        <v>18</v>
      </c>
      <c r="B38" s="190">
        <v>168</v>
      </c>
      <c r="C38" s="190">
        <v>180</v>
      </c>
      <c r="D38" s="190"/>
      <c r="E38" s="189" t="s">
        <v>224</v>
      </c>
      <c r="F38" s="190">
        <v>315</v>
      </c>
      <c r="G38" s="190">
        <v>408</v>
      </c>
      <c r="H38" s="190"/>
      <c r="I38" s="189" t="s">
        <v>223</v>
      </c>
      <c r="J38" s="190">
        <v>945</v>
      </c>
      <c r="K38" s="190">
        <v>438</v>
      </c>
      <c r="L38" s="190"/>
      <c r="M38" s="191" t="s">
        <v>222</v>
      </c>
      <c r="N38" s="190">
        <v>1200</v>
      </c>
      <c r="O38" s="190">
        <v>468</v>
      </c>
      <c r="P38" s="190"/>
      <c r="Q38" s="191" t="s">
        <v>221</v>
      </c>
    </row>
    <row r="39" spans="1:24" ht="16" x14ac:dyDescent="0.2">
      <c r="A39" s="204" t="s">
        <v>19</v>
      </c>
      <c r="B39" s="190">
        <v>336</v>
      </c>
      <c r="C39" s="190"/>
      <c r="D39" s="190"/>
      <c r="E39" s="189" t="s">
        <v>220</v>
      </c>
      <c r="F39" s="190">
        <v>816</v>
      </c>
      <c r="G39" s="190"/>
      <c r="H39" s="190"/>
      <c r="I39" s="189" t="s">
        <v>219</v>
      </c>
      <c r="J39" s="190">
        <v>876</v>
      </c>
      <c r="K39" s="190"/>
      <c r="L39" s="190"/>
      <c r="M39" s="189" t="s">
        <v>218</v>
      </c>
      <c r="N39" s="190">
        <v>936</v>
      </c>
      <c r="O39" s="190"/>
      <c r="P39" s="190"/>
      <c r="Q39" s="189" t="s">
        <v>217</v>
      </c>
    </row>
    <row r="40" spans="1:24" ht="16" x14ac:dyDescent="0.2">
      <c r="A40" s="204" t="s">
        <v>20</v>
      </c>
      <c r="B40" s="190"/>
      <c r="C40" s="190">
        <v>180</v>
      </c>
      <c r="D40" s="190">
        <v>216</v>
      </c>
      <c r="E40" s="189" t="s">
        <v>216</v>
      </c>
      <c r="F40" s="190"/>
      <c r="G40" s="190">
        <v>315</v>
      </c>
      <c r="H40" s="190">
        <v>441</v>
      </c>
      <c r="I40" s="189" t="s">
        <v>215</v>
      </c>
      <c r="J40" s="190"/>
      <c r="K40" s="190">
        <v>405</v>
      </c>
      <c r="L40" s="190">
        <v>486</v>
      </c>
      <c r="M40" s="189" t="s">
        <v>214</v>
      </c>
      <c r="N40" s="190"/>
      <c r="O40" s="190">
        <v>450</v>
      </c>
      <c r="P40" s="190">
        <v>531</v>
      </c>
      <c r="Q40" s="189" t="s">
        <v>213</v>
      </c>
    </row>
    <row r="41" spans="1:24" ht="16" x14ac:dyDescent="0.2">
      <c r="A41" s="204" t="s">
        <v>21</v>
      </c>
      <c r="B41" s="190"/>
      <c r="C41" s="190"/>
      <c r="D41" s="190">
        <v>432</v>
      </c>
      <c r="E41" s="189" t="s">
        <v>212</v>
      </c>
      <c r="F41" s="190"/>
      <c r="G41" s="190"/>
      <c r="H41" s="190">
        <v>882</v>
      </c>
      <c r="I41" s="189" t="s">
        <v>211</v>
      </c>
      <c r="J41" s="190"/>
      <c r="K41" s="190"/>
      <c r="L41" s="190">
        <v>972</v>
      </c>
      <c r="M41" s="189" t="s">
        <v>210</v>
      </c>
      <c r="N41" s="190"/>
      <c r="O41" s="190"/>
      <c r="P41" s="190">
        <v>1062</v>
      </c>
      <c r="Q41" s="189" t="s">
        <v>209</v>
      </c>
    </row>
    <row r="42" spans="1:24" ht="16" x14ac:dyDescent="0.2">
      <c r="A42" s="204" t="s">
        <v>22</v>
      </c>
      <c r="B42" s="190">
        <v>504</v>
      </c>
      <c r="C42" s="190">
        <v>420</v>
      </c>
      <c r="D42" s="190"/>
      <c r="E42" s="189" t="s">
        <v>208</v>
      </c>
      <c r="F42" s="190">
        <v>585</v>
      </c>
      <c r="G42" s="190">
        <v>735</v>
      </c>
      <c r="H42" s="190"/>
      <c r="I42" s="189" t="s">
        <v>193</v>
      </c>
      <c r="J42" s="190">
        <v>375</v>
      </c>
      <c r="K42" s="190">
        <v>945</v>
      </c>
      <c r="L42" s="190"/>
      <c r="M42" s="189" t="s">
        <v>193</v>
      </c>
      <c r="N42" s="190">
        <v>270</v>
      </c>
      <c r="O42" s="190">
        <v>1050</v>
      </c>
      <c r="P42" s="190"/>
      <c r="Q42" s="189" t="s">
        <v>193</v>
      </c>
    </row>
    <row r="43" spans="1:24" ht="16" x14ac:dyDescent="0.2">
      <c r="A43" s="204" t="s">
        <v>23</v>
      </c>
      <c r="B43" s="190"/>
      <c r="C43" s="190"/>
      <c r="D43" s="190">
        <v>0</v>
      </c>
      <c r="E43" s="189" t="s">
        <v>192</v>
      </c>
      <c r="F43" s="190"/>
      <c r="G43" s="190"/>
      <c r="H43" s="190">
        <v>0</v>
      </c>
      <c r="I43" s="189" t="s">
        <v>192</v>
      </c>
      <c r="J43" s="190"/>
      <c r="K43" s="190"/>
      <c r="L43" s="190">
        <v>0</v>
      </c>
      <c r="M43" s="189" t="s">
        <v>192</v>
      </c>
      <c r="N43" s="190"/>
      <c r="O43" s="190"/>
      <c r="P43" s="190">
        <v>0</v>
      </c>
      <c r="Q43" s="189" t="s">
        <v>192</v>
      </c>
    </row>
    <row r="44" spans="1:24" ht="16" x14ac:dyDescent="0.2">
      <c r="A44" s="204" t="s">
        <v>24</v>
      </c>
      <c r="B44" s="190">
        <v>0</v>
      </c>
      <c r="C44" s="190">
        <v>0</v>
      </c>
      <c r="D44" s="190"/>
      <c r="E44" s="189" t="s">
        <v>195</v>
      </c>
      <c r="F44" s="190">
        <v>639</v>
      </c>
      <c r="G44" s="190">
        <v>0</v>
      </c>
      <c r="H44" s="190"/>
      <c r="I44" s="189" t="s">
        <v>207</v>
      </c>
      <c r="J44" s="190">
        <v>939</v>
      </c>
      <c r="K44" s="190">
        <v>0</v>
      </c>
      <c r="L44" s="190"/>
      <c r="M44" s="189" t="s">
        <v>206</v>
      </c>
      <c r="N44" s="190">
        <v>1134</v>
      </c>
      <c r="O44" s="190">
        <v>0</v>
      </c>
      <c r="P44" s="190"/>
      <c r="Q44" s="189" t="s">
        <v>205</v>
      </c>
    </row>
    <row r="45" spans="1:24" ht="16" x14ac:dyDescent="0.2">
      <c r="A45" s="204" t="s">
        <v>25</v>
      </c>
      <c r="B45" s="190"/>
      <c r="C45" s="190">
        <v>480</v>
      </c>
      <c r="D45" s="190"/>
      <c r="E45" s="189" t="s">
        <v>204</v>
      </c>
      <c r="F45" s="190"/>
      <c r="G45" s="190">
        <v>840</v>
      </c>
      <c r="H45" s="190"/>
      <c r="I45" s="189" t="s">
        <v>203</v>
      </c>
      <c r="J45" s="190"/>
      <c r="K45" s="190">
        <v>1080</v>
      </c>
      <c r="L45" s="190"/>
      <c r="M45" s="189" t="s">
        <v>202</v>
      </c>
      <c r="N45" s="190"/>
      <c r="O45" s="190">
        <v>1200</v>
      </c>
      <c r="P45" s="190"/>
      <c r="Q45" s="189" t="s">
        <v>201</v>
      </c>
    </row>
    <row r="46" spans="1:24" ht="16" x14ac:dyDescent="0.2">
      <c r="A46" s="204" t="s">
        <v>26</v>
      </c>
      <c r="B46" s="190"/>
      <c r="C46" s="190">
        <v>0</v>
      </c>
      <c r="D46" s="190">
        <v>240</v>
      </c>
      <c r="E46" s="189" t="s">
        <v>200</v>
      </c>
      <c r="F46" s="190"/>
      <c r="G46" s="190">
        <v>0</v>
      </c>
      <c r="H46" s="190">
        <v>1176</v>
      </c>
      <c r="I46" s="189" t="s">
        <v>199</v>
      </c>
      <c r="J46" s="190"/>
      <c r="K46" s="190">
        <v>0</v>
      </c>
      <c r="L46" s="190">
        <v>1296</v>
      </c>
      <c r="M46" s="189" t="s">
        <v>198</v>
      </c>
      <c r="N46" s="190"/>
      <c r="O46" s="190">
        <v>0</v>
      </c>
      <c r="P46" s="190">
        <v>1320</v>
      </c>
      <c r="Q46" s="189" t="s">
        <v>193</v>
      </c>
    </row>
    <row r="47" spans="1:24" ht="16" x14ac:dyDescent="0.2">
      <c r="A47" s="204" t="s">
        <v>27</v>
      </c>
      <c r="B47" s="190"/>
      <c r="C47" s="190"/>
      <c r="D47" s="190">
        <v>0</v>
      </c>
      <c r="E47" s="189" t="s">
        <v>197</v>
      </c>
      <c r="F47" s="190"/>
      <c r="G47" s="190"/>
      <c r="H47" s="190">
        <v>0</v>
      </c>
      <c r="I47" s="189" t="s">
        <v>197</v>
      </c>
      <c r="J47" s="190"/>
      <c r="K47" s="190"/>
      <c r="L47" s="190">
        <v>0</v>
      </c>
      <c r="M47" s="189" t="s">
        <v>197</v>
      </c>
      <c r="N47" s="190"/>
      <c r="O47" s="190"/>
      <c r="P47" s="190">
        <v>96</v>
      </c>
      <c r="Q47" s="189" t="s">
        <v>196</v>
      </c>
    </row>
    <row r="48" spans="1:24" ht="16" x14ac:dyDescent="0.2">
      <c r="A48" s="204" t="s">
        <v>28</v>
      </c>
      <c r="B48" s="190"/>
      <c r="C48" s="190"/>
      <c r="D48" s="190">
        <v>0</v>
      </c>
      <c r="E48" s="189" t="s">
        <v>195</v>
      </c>
      <c r="F48" s="190"/>
      <c r="G48" s="190"/>
      <c r="H48" s="190">
        <v>0</v>
      </c>
      <c r="I48" s="189" t="s">
        <v>195</v>
      </c>
      <c r="J48" s="190"/>
      <c r="K48" s="190"/>
      <c r="L48" s="190">
        <v>0</v>
      </c>
      <c r="M48" s="189" t="s">
        <v>195</v>
      </c>
      <c r="N48" s="190"/>
      <c r="O48" s="190"/>
      <c r="P48" s="190">
        <v>0</v>
      </c>
      <c r="Q48" s="189" t="s">
        <v>195</v>
      </c>
    </row>
    <row r="49" spans="1:17" ht="16" x14ac:dyDescent="0.2">
      <c r="A49" s="204" t="s">
        <v>29</v>
      </c>
      <c r="B49" s="190">
        <v>672</v>
      </c>
      <c r="C49" s="190"/>
      <c r="D49" s="190"/>
      <c r="E49" s="189" t="s">
        <v>194</v>
      </c>
      <c r="F49" s="190">
        <v>1320</v>
      </c>
      <c r="G49" s="190"/>
      <c r="H49" s="190"/>
      <c r="I49" s="189" t="s">
        <v>193</v>
      </c>
      <c r="J49" s="190">
        <v>1320</v>
      </c>
      <c r="K49" s="190"/>
      <c r="L49" s="190"/>
      <c r="M49" s="189" t="s">
        <v>193</v>
      </c>
      <c r="N49" s="190">
        <v>1320</v>
      </c>
      <c r="O49" s="190"/>
      <c r="P49" s="190"/>
      <c r="Q49" s="189" t="s">
        <v>193</v>
      </c>
    </row>
    <row r="50" spans="1:17" ht="16" x14ac:dyDescent="0.2">
      <c r="A50" s="204" t="s">
        <v>30</v>
      </c>
      <c r="B50" s="190">
        <v>0</v>
      </c>
      <c r="C50" s="190">
        <v>0</v>
      </c>
      <c r="D50" s="190"/>
      <c r="E50" s="189" t="s">
        <v>192</v>
      </c>
      <c r="F50" s="190">
        <v>312</v>
      </c>
      <c r="G50" s="190">
        <v>0</v>
      </c>
      <c r="H50" s="190"/>
      <c r="I50" s="189" t="s">
        <v>191</v>
      </c>
      <c r="J50" s="190">
        <v>432</v>
      </c>
      <c r="K50" s="190">
        <v>0</v>
      </c>
      <c r="L50" s="190"/>
      <c r="M50" s="189" t="s">
        <v>190</v>
      </c>
      <c r="N50" s="190">
        <v>552</v>
      </c>
      <c r="O50" s="190">
        <v>0</v>
      </c>
      <c r="P50" s="190"/>
      <c r="Q50" s="189" t="s">
        <v>189</v>
      </c>
    </row>
    <row r="51" spans="1:17" x14ac:dyDescent="0.2">
      <c r="O51" s="188">
        <f>SUM(B37:Q50)</f>
        <v>35826</v>
      </c>
    </row>
  </sheetData>
  <mergeCells count="10">
    <mergeCell ref="B35:E35"/>
    <mergeCell ref="F35:I35"/>
    <mergeCell ref="J35:M35"/>
    <mergeCell ref="N35:Q35"/>
    <mergeCell ref="B1:D1"/>
    <mergeCell ref="F1:H1"/>
    <mergeCell ref="N1:P1"/>
    <mergeCell ref="B23:E23"/>
    <mergeCell ref="G23:N23"/>
    <mergeCell ref="P23:S2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02B15178A70B74BBB9A0C6393C364E7" ma:contentTypeVersion="13" ma:contentTypeDescription="Create a new document." ma:contentTypeScope="" ma:versionID="fb791b373d8eb01432d4cf2264490759">
  <xsd:schema xmlns:xsd="http://www.w3.org/2001/XMLSchema" xmlns:xs="http://www.w3.org/2001/XMLSchema" xmlns:p="http://schemas.microsoft.com/office/2006/metadata/properties" xmlns:ns2="d1047e39-2691-4f33-a135-73712887a567" xmlns:ns3="49c126be-c726-47ba-965e-26a43962fc1b" targetNamespace="http://schemas.microsoft.com/office/2006/metadata/properties" ma:root="true" ma:fieldsID="f7c8e79a4fe7dac76d428e9f4fef9697" ns2:_="" ns3:_="">
    <xsd:import namespace="d1047e39-2691-4f33-a135-73712887a567"/>
    <xsd:import namespace="49c126be-c726-47ba-965e-26a43962f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047e39-2691-4f33-a135-73712887a5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9c126be-c726-47ba-965e-26a43962fc1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8B14417-61C9-4764-A871-E539F817E496}">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9c126be-c726-47ba-965e-26a43962fc1b"/>
    <ds:schemaRef ds:uri="http://purl.org/dc/elements/1.1/"/>
    <ds:schemaRef ds:uri="http://schemas.microsoft.com/office/2006/metadata/properties"/>
    <ds:schemaRef ds:uri="d1047e39-2691-4f33-a135-73712887a567"/>
    <ds:schemaRef ds:uri="http://www.w3.org/XML/1998/namespace"/>
    <ds:schemaRef ds:uri="http://purl.org/dc/dcmitype/"/>
  </ds:schemaRefs>
</ds:datastoreItem>
</file>

<file path=customXml/itemProps2.xml><?xml version="1.0" encoding="utf-8"?>
<ds:datastoreItem xmlns:ds="http://schemas.openxmlformats.org/officeDocument/2006/customXml" ds:itemID="{543A4653-41BE-4DFB-AFAE-D7C806EFB3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047e39-2691-4f33-a135-73712887a567"/>
    <ds:schemaRef ds:uri="49c126be-c726-47ba-965e-26a43962fc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C35CC90-5533-4F02-83C2-6CBD28C4351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Table of Content</vt:lpstr>
      <vt:lpstr>Data Exhibit-1</vt:lpstr>
      <vt:lpstr>Data Exhibit-2</vt:lpstr>
      <vt:lpstr>Data Exhibit-3</vt:lpstr>
      <vt:lpstr>Data Exhibit-4</vt:lpstr>
      <vt:lpstr>ANALYSIS</vt:lpstr>
      <vt:lpstr>Production Plan for 1 Year</vt:lpstr>
      <vt:lpstr>Production Plan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Renuka Kommu</dc:creator>
  <cp:lastModifiedBy>Microsoft Office User</cp:lastModifiedBy>
  <dcterms:created xsi:type="dcterms:W3CDTF">2020-10-15T19:18:15Z</dcterms:created>
  <dcterms:modified xsi:type="dcterms:W3CDTF">2022-05-09T08:31:36Z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0x010100D02B15178A70B74BBB9A0C6393C364E7</vt:lpwstr>
  </property>
</Properties>
</file>