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C:\Users\dell\Desktop\idemia python\EXCEL_PROJECT\SHOP SALES EXCEL PROJECT\"/>
    </mc:Choice>
  </mc:AlternateContent>
  <xr:revisionPtr revIDLastSave="0" documentId="13_ncr:1_{880F9B83-BE1B-440B-9343-9EDDA664E92D}" xr6:coauthVersionLast="47" xr6:coauthVersionMax="47" xr10:uidLastSave="{00000000-0000-0000-0000-000000000000}"/>
  <bookViews>
    <workbookView xWindow="-108" yWindow="-108" windowWidth="23256" windowHeight="12456" tabRatio="717" activeTab="3" xr2:uid="{00000000-000D-0000-FFFF-FFFF00000000}"/>
  </bookViews>
  <sheets>
    <sheet name="Days_sale" sheetId="11" r:id="rId1"/>
    <sheet name="Month_Sale" sheetId="12" r:id="rId2"/>
    <sheet name="Sale_Type" sheetId="18" r:id="rId3"/>
    <sheet name="DASHBOARD" sheetId="19" r:id="rId4"/>
    <sheet name="Input Data" sheetId="1" r:id="rId5"/>
    <sheet name="Sheet15" sheetId="2" r:id="rId6"/>
    <sheet name="Sheet16" sheetId="3" r:id="rId7"/>
    <sheet name="Master Data" sheetId="4" r:id="rId8"/>
  </sheets>
  <definedNames>
    <definedName name="_xlchart.v1.3" hidden="1">Sale_Type!$N$5:$N$9</definedName>
    <definedName name="_xlchart.v1.4" hidden="1">Sale_Type!$O$4</definedName>
    <definedName name="_xlchart.v1.5" hidden="1">Sale_Type!$O$5:$O$9</definedName>
    <definedName name="_xlchart.v2.0" hidden="1">Sale_Type!$N$5:$N$9</definedName>
    <definedName name="_xlchart.v2.1" hidden="1">Sale_Type!$O$4</definedName>
    <definedName name="_xlchart.v2.2" hidden="1">Sale_Type!$O$5:$O$9</definedName>
    <definedName name="Category">OFFSET(#REF!,1,0,COUNT(#REF!))</definedName>
    <definedName name="CategoryRange">OFFSET(#REF!,1,1,COUNT(#REF!))</definedName>
    <definedName name="Slicer_MONTH">#REF!</definedName>
    <definedName name="Slicer_MONTHS">#N/A</definedName>
    <definedName name="Slicer_PAYMENT_MODE">#REF!</definedName>
    <definedName name="Slicer_PAYMENT_MODE1">#N/A</definedName>
    <definedName name="Slicer_SALE_TYPE">#REF!</definedName>
    <definedName name="Slicer_SALE_TYPE1">#N/A</definedName>
    <definedName name="Slicer_YEAR">#REF!</definedName>
    <definedName name="Slicer_YEARS">#N/A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5" roundtripDataChecksum="CB9FaLZZEDMxwytT2etPin2RyHVLS58Dg51h/E0wZ6w="/>
    </ext>
  </extLst>
</workbook>
</file>

<file path=xl/calcChain.xml><?xml version="1.0" encoding="utf-8"?>
<calcChain xmlns="http://schemas.openxmlformats.org/spreadsheetml/2006/main">
  <c r="L60" i="1" l="1"/>
  <c r="Q86" i="1" s="1"/>
  <c r="Q89" i="1"/>
  <c r="Q42" i="1"/>
  <c r="G4" i="11"/>
  <c r="G23" i="11"/>
  <c r="G10" i="11"/>
  <c r="G21" i="11"/>
  <c r="G22" i="11"/>
  <c r="G8" i="11"/>
  <c r="G27" i="11"/>
  <c r="G5" i="11"/>
  <c r="G7" i="11"/>
  <c r="G29" i="11"/>
  <c r="G25" i="11"/>
  <c r="G26" i="11"/>
  <c r="G11" i="11"/>
  <c r="G20" i="11"/>
  <c r="G34" i="11"/>
  <c r="G19" i="11"/>
  <c r="G30" i="11"/>
  <c r="G32" i="11"/>
  <c r="G33" i="11"/>
  <c r="G14" i="11"/>
  <c r="G12" i="11"/>
  <c r="G17" i="11"/>
  <c r="G31" i="11"/>
  <c r="G9" i="11"/>
  <c r="G28" i="11"/>
  <c r="G13" i="11"/>
  <c r="G6" i="11"/>
  <c r="G24" i="11"/>
  <c r="G16" i="11"/>
  <c r="G15" i="11"/>
  <c r="G18" i="11"/>
  <c r="N6" i="18"/>
  <c r="N7" i="18"/>
  <c r="N8" i="18"/>
  <c r="N9" i="18"/>
  <c r="N5" i="18"/>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5" i="12"/>
  <c r="K6" i="12"/>
  <c r="K7" i="12"/>
  <c r="K8" i="12"/>
  <c r="K4"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5" i="12"/>
  <c r="J6" i="12"/>
  <c r="J4" i="12"/>
  <c r="J6" i="1"/>
  <c r="L6" i="1" s="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K11" i="3"/>
  <c r="J11" i="3"/>
  <c r="I11" i="3"/>
  <c r="H11" i="3"/>
  <c r="G11" i="3"/>
  <c r="K10" i="3"/>
  <c r="J10" i="3"/>
  <c r="I10" i="3"/>
  <c r="H10" i="3"/>
  <c r="G10" i="3"/>
  <c r="K9" i="3"/>
  <c r="J9" i="3"/>
  <c r="I9" i="3"/>
  <c r="H9" i="3"/>
  <c r="G9" i="3"/>
  <c r="K8" i="3"/>
  <c r="J8" i="3"/>
  <c r="I8" i="3"/>
  <c r="H8" i="3"/>
  <c r="K7" i="3"/>
  <c r="J7" i="3"/>
  <c r="I7" i="3"/>
  <c r="H7" i="3"/>
  <c r="G7" i="3"/>
  <c r="K6" i="3"/>
  <c r="J6" i="3"/>
  <c r="H6" i="3"/>
  <c r="G6" i="3"/>
  <c r="K5" i="3"/>
  <c r="J5" i="3"/>
  <c r="I5" i="3"/>
  <c r="H5" i="3"/>
  <c r="G5" i="3"/>
  <c r="K4" i="3"/>
  <c r="J4" i="3"/>
  <c r="I4" i="3"/>
  <c r="H4" i="3"/>
  <c r="G4" i="3"/>
  <c r="K3" i="3"/>
  <c r="J3" i="3"/>
  <c r="I3" i="3"/>
  <c r="H3" i="3"/>
  <c r="G3" i="3"/>
  <c r="K2" i="3"/>
  <c r="J2" i="3"/>
  <c r="I2" i="3"/>
  <c r="G2" i="3"/>
  <c r="L514" i="2"/>
  <c r="K514" i="2"/>
  <c r="J514" i="2"/>
  <c r="I514" i="2"/>
  <c r="H514" i="2"/>
  <c r="G514" i="2"/>
  <c r="K513" i="2"/>
  <c r="J513" i="2"/>
  <c r="L513" i="2" s="1"/>
  <c r="I513" i="2"/>
  <c r="H513" i="2"/>
  <c r="G513" i="2"/>
  <c r="K512" i="2"/>
  <c r="J512" i="2"/>
  <c r="I512" i="2"/>
  <c r="H512" i="2"/>
  <c r="L512" i="2" s="1"/>
  <c r="G512" i="2"/>
  <c r="K511" i="2"/>
  <c r="J511" i="2"/>
  <c r="I511" i="2"/>
  <c r="H511" i="2"/>
  <c r="G511" i="2"/>
  <c r="L511" i="2" s="1"/>
  <c r="L510" i="2"/>
  <c r="K510" i="2"/>
  <c r="J510" i="2"/>
  <c r="I510" i="2"/>
  <c r="H510" i="2"/>
  <c r="G510" i="2"/>
  <c r="K509" i="2"/>
  <c r="J509" i="2"/>
  <c r="I509" i="2"/>
  <c r="H509" i="2"/>
  <c r="G509" i="2"/>
  <c r="L509" i="2" s="1"/>
  <c r="K508" i="2"/>
  <c r="J508" i="2"/>
  <c r="I508" i="2"/>
  <c r="H508" i="2"/>
  <c r="G508" i="2"/>
  <c r="K507" i="2"/>
  <c r="J507" i="2"/>
  <c r="I507" i="2"/>
  <c r="H507" i="2"/>
  <c r="G507" i="2"/>
  <c r="L506" i="2"/>
  <c r="K506" i="2"/>
  <c r="J506" i="2"/>
  <c r="I506" i="2"/>
  <c r="H506" i="2"/>
  <c r="G506" i="2"/>
  <c r="K505" i="2"/>
  <c r="J505" i="2"/>
  <c r="L505" i="2" s="1"/>
  <c r="I505" i="2"/>
  <c r="H505" i="2"/>
  <c r="G505" i="2"/>
  <c r="K504" i="2"/>
  <c r="J504" i="2"/>
  <c r="I504" i="2"/>
  <c r="H504" i="2"/>
  <c r="G504" i="2"/>
  <c r="K503" i="2"/>
  <c r="J503" i="2"/>
  <c r="I503" i="2"/>
  <c r="H503" i="2"/>
  <c r="G503" i="2"/>
  <c r="L503" i="2" s="1"/>
  <c r="K502" i="2"/>
  <c r="J502" i="2"/>
  <c r="I502" i="2"/>
  <c r="L502" i="2" s="1"/>
  <c r="H502" i="2"/>
  <c r="G502" i="2"/>
  <c r="K501" i="2"/>
  <c r="J501" i="2"/>
  <c r="I501" i="2"/>
  <c r="H501" i="2"/>
  <c r="G501" i="2"/>
  <c r="K500" i="2"/>
  <c r="J500" i="2"/>
  <c r="I500" i="2"/>
  <c r="H500" i="2"/>
  <c r="G500" i="2"/>
  <c r="K499" i="2"/>
  <c r="J499" i="2"/>
  <c r="I499" i="2"/>
  <c r="H499" i="2"/>
  <c r="G499" i="2"/>
  <c r="K498" i="2"/>
  <c r="J498" i="2"/>
  <c r="I498" i="2"/>
  <c r="L498" i="2" s="1"/>
  <c r="H498" i="2"/>
  <c r="G498" i="2"/>
  <c r="K497" i="2"/>
  <c r="J497" i="2"/>
  <c r="I497" i="2"/>
  <c r="H497" i="2"/>
  <c r="G497" i="2"/>
  <c r="L497" i="2" s="1"/>
  <c r="L496" i="2"/>
  <c r="K496" i="2"/>
  <c r="J496" i="2"/>
  <c r="I496" i="2"/>
  <c r="H496" i="2"/>
  <c r="G496" i="2"/>
  <c r="K495" i="2"/>
  <c r="J495" i="2"/>
  <c r="I495" i="2"/>
  <c r="H495" i="2"/>
  <c r="G495" i="2"/>
  <c r="K494" i="2"/>
  <c r="J494" i="2"/>
  <c r="I494" i="2"/>
  <c r="H494" i="2"/>
  <c r="L494" i="2" s="1"/>
  <c r="G494" i="2"/>
  <c r="K493" i="2"/>
  <c r="J493" i="2"/>
  <c r="I493" i="2"/>
  <c r="H493" i="2"/>
  <c r="G493" i="2"/>
  <c r="L493" i="2" s="1"/>
  <c r="L492" i="2"/>
  <c r="K492" i="2"/>
  <c r="J492" i="2"/>
  <c r="I492" i="2"/>
  <c r="H492" i="2"/>
  <c r="G492" i="2"/>
  <c r="K491" i="2"/>
  <c r="J491" i="2"/>
  <c r="I491" i="2"/>
  <c r="H491" i="2"/>
  <c r="G491" i="2"/>
  <c r="K490" i="2"/>
  <c r="J490" i="2"/>
  <c r="I490" i="2"/>
  <c r="H490" i="2"/>
  <c r="L490" i="2" s="1"/>
  <c r="G490" i="2"/>
  <c r="L489" i="2"/>
  <c r="K489" i="2"/>
  <c r="J489" i="2"/>
  <c r="I489" i="2"/>
  <c r="H489" i="2"/>
  <c r="G489" i="2"/>
  <c r="L488" i="2"/>
  <c r="K488" i="2"/>
  <c r="J488" i="2"/>
  <c r="I488" i="2"/>
  <c r="H488" i="2"/>
  <c r="G488" i="2"/>
  <c r="K487" i="2"/>
  <c r="J487" i="2"/>
  <c r="I487" i="2"/>
  <c r="H487" i="2"/>
  <c r="G487" i="2"/>
  <c r="K486" i="2"/>
  <c r="J486" i="2"/>
  <c r="I486" i="2"/>
  <c r="H486" i="2"/>
  <c r="G486" i="2"/>
  <c r="K485" i="2"/>
  <c r="J485" i="2"/>
  <c r="I485" i="2"/>
  <c r="H485" i="2"/>
  <c r="G485" i="2"/>
  <c r="L485" i="2" s="1"/>
  <c r="K484" i="2"/>
  <c r="J484" i="2"/>
  <c r="I484" i="2"/>
  <c r="L484" i="2" s="1"/>
  <c r="H484" i="2"/>
  <c r="G484" i="2"/>
  <c r="K483" i="2"/>
  <c r="J483" i="2"/>
  <c r="I483" i="2"/>
  <c r="H483" i="2"/>
  <c r="G483" i="2"/>
  <c r="K482" i="2"/>
  <c r="J482" i="2"/>
  <c r="I482" i="2"/>
  <c r="H482" i="2"/>
  <c r="L482" i="2" s="1"/>
  <c r="G482" i="2"/>
  <c r="K481" i="2"/>
  <c r="J481" i="2"/>
  <c r="L481" i="2" s="1"/>
  <c r="I481" i="2"/>
  <c r="H481" i="2"/>
  <c r="G481" i="2"/>
  <c r="L480" i="2"/>
  <c r="K480" i="2"/>
  <c r="J480" i="2"/>
  <c r="I480" i="2"/>
  <c r="H480" i="2"/>
  <c r="G480" i="2"/>
  <c r="K479" i="2"/>
  <c r="J479" i="2"/>
  <c r="I479" i="2"/>
  <c r="H479" i="2"/>
  <c r="G479" i="2"/>
  <c r="L479" i="2" s="1"/>
  <c r="L478" i="2"/>
  <c r="K478" i="2"/>
  <c r="J478" i="2"/>
  <c r="I478" i="2"/>
  <c r="H478" i="2"/>
  <c r="G478" i="2"/>
  <c r="K477" i="2"/>
  <c r="J477" i="2"/>
  <c r="I477" i="2"/>
  <c r="H477" i="2"/>
  <c r="G477" i="2"/>
  <c r="K476" i="2"/>
  <c r="J476" i="2"/>
  <c r="I476" i="2"/>
  <c r="H476" i="2"/>
  <c r="L476" i="2" s="1"/>
  <c r="G476" i="2"/>
  <c r="K475" i="2"/>
  <c r="J475" i="2"/>
  <c r="I475" i="2"/>
  <c r="H475" i="2"/>
  <c r="G475" i="2"/>
  <c r="L474" i="2"/>
  <c r="K474" i="2"/>
  <c r="J474" i="2"/>
  <c r="I474" i="2"/>
  <c r="H474" i="2"/>
  <c r="G474" i="2"/>
  <c r="K473" i="2"/>
  <c r="J473" i="2"/>
  <c r="L473" i="2" s="1"/>
  <c r="I473" i="2"/>
  <c r="H473" i="2"/>
  <c r="G473" i="2"/>
  <c r="K472" i="2"/>
  <c r="J472" i="2"/>
  <c r="I472" i="2"/>
  <c r="H472" i="2"/>
  <c r="G472" i="2"/>
  <c r="K471" i="2"/>
  <c r="J471" i="2"/>
  <c r="I471" i="2"/>
  <c r="H471" i="2"/>
  <c r="G471" i="2"/>
  <c r="K470" i="2"/>
  <c r="J470" i="2"/>
  <c r="I470" i="2"/>
  <c r="L470" i="2" s="1"/>
  <c r="H470" i="2"/>
  <c r="G470" i="2"/>
  <c r="K469" i="2"/>
  <c r="J469" i="2"/>
  <c r="I469" i="2"/>
  <c r="H469" i="2"/>
  <c r="G469" i="2"/>
  <c r="L469" i="2" s="1"/>
  <c r="K468" i="2"/>
  <c r="J468" i="2"/>
  <c r="I468" i="2"/>
  <c r="H468" i="2"/>
  <c r="G468" i="2"/>
  <c r="K467" i="2"/>
  <c r="J467" i="2"/>
  <c r="I467" i="2"/>
  <c r="H467" i="2"/>
  <c r="G467" i="2"/>
  <c r="K466" i="2"/>
  <c r="J466" i="2"/>
  <c r="I466" i="2"/>
  <c r="H466" i="2"/>
  <c r="L466" i="2" s="1"/>
  <c r="G466" i="2"/>
  <c r="K465" i="2"/>
  <c r="J465" i="2"/>
  <c r="I465" i="2"/>
  <c r="H465" i="2"/>
  <c r="G465" i="2"/>
  <c r="K464" i="2"/>
  <c r="J464" i="2"/>
  <c r="I464" i="2"/>
  <c r="H464" i="2"/>
  <c r="L464" i="2" s="1"/>
  <c r="G464" i="2"/>
  <c r="K463" i="2"/>
  <c r="J463" i="2"/>
  <c r="I463" i="2"/>
  <c r="H463" i="2"/>
  <c r="G463" i="2"/>
  <c r="K462" i="2"/>
  <c r="J462" i="2"/>
  <c r="I462" i="2"/>
  <c r="H462" i="2"/>
  <c r="G462" i="2"/>
  <c r="K461" i="2"/>
  <c r="J461" i="2"/>
  <c r="I461" i="2"/>
  <c r="H461" i="2"/>
  <c r="G461" i="2"/>
  <c r="L461" i="2" s="1"/>
  <c r="L460" i="2"/>
  <c r="K460" i="2"/>
  <c r="J460" i="2"/>
  <c r="I460" i="2"/>
  <c r="H460" i="2"/>
  <c r="G460" i="2"/>
  <c r="K459" i="2"/>
  <c r="J459" i="2"/>
  <c r="I459" i="2"/>
  <c r="H459" i="2"/>
  <c r="G459" i="2"/>
  <c r="K458" i="2"/>
  <c r="J458" i="2"/>
  <c r="I458" i="2"/>
  <c r="H458" i="2"/>
  <c r="L458" i="2" s="1"/>
  <c r="G458" i="2"/>
  <c r="L457" i="2"/>
  <c r="K457" i="2"/>
  <c r="J457" i="2"/>
  <c r="I457" i="2"/>
  <c r="H457" i="2"/>
  <c r="G457" i="2"/>
  <c r="L456" i="2"/>
  <c r="K456" i="2"/>
  <c r="J456" i="2"/>
  <c r="I456" i="2"/>
  <c r="H456" i="2"/>
  <c r="G456" i="2"/>
  <c r="K455" i="2"/>
  <c r="J455" i="2"/>
  <c r="I455" i="2"/>
  <c r="H455" i="2"/>
  <c r="G455" i="2"/>
  <c r="K454" i="2"/>
  <c r="J454" i="2"/>
  <c r="I454" i="2"/>
  <c r="H454" i="2"/>
  <c r="G454" i="2"/>
  <c r="K453" i="2"/>
  <c r="L453" i="2" s="1"/>
  <c r="J453" i="2"/>
  <c r="I453" i="2"/>
  <c r="H453" i="2"/>
  <c r="G453" i="2"/>
  <c r="K452" i="2"/>
  <c r="J452" i="2"/>
  <c r="I452" i="2"/>
  <c r="L452" i="2" s="1"/>
  <c r="H452" i="2"/>
  <c r="G452" i="2"/>
  <c r="K451" i="2"/>
  <c r="J451" i="2"/>
  <c r="I451" i="2"/>
  <c r="H451" i="2"/>
  <c r="G451" i="2"/>
  <c r="L450" i="2"/>
  <c r="K450" i="2"/>
  <c r="J450" i="2"/>
  <c r="I450" i="2"/>
  <c r="H450" i="2"/>
  <c r="G450" i="2"/>
  <c r="K449" i="2"/>
  <c r="J449" i="2"/>
  <c r="L449" i="2" s="1"/>
  <c r="I449" i="2"/>
  <c r="H449" i="2"/>
  <c r="G449" i="2"/>
  <c r="K448" i="2"/>
  <c r="J448" i="2"/>
  <c r="I448" i="2"/>
  <c r="H448" i="2"/>
  <c r="L448" i="2" s="1"/>
  <c r="G448" i="2"/>
  <c r="K447" i="2"/>
  <c r="J447" i="2"/>
  <c r="I447" i="2"/>
  <c r="H447" i="2"/>
  <c r="G447" i="2"/>
  <c r="L447" i="2" s="1"/>
  <c r="L446" i="2"/>
  <c r="K446" i="2"/>
  <c r="J446" i="2"/>
  <c r="I446" i="2"/>
  <c r="H446" i="2"/>
  <c r="G446" i="2"/>
  <c r="K445" i="2"/>
  <c r="J445" i="2"/>
  <c r="I445" i="2"/>
  <c r="H445" i="2"/>
  <c r="G445" i="2"/>
  <c r="L445" i="2" s="1"/>
  <c r="K444" i="2"/>
  <c r="J444" i="2"/>
  <c r="I444" i="2"/>
  <c r="H444" i="2"/>
  <c r="G444" i="2"/>
  <c r="K443" i="2"/>
  <c r="J443" i="2"/>
  <c r="I443" i="2"/>
  <c r="H443" i="2"/>
  <c r="G443" i="2"/>
  <c r="L442" i="2"/>
  <c r="K442" i="2"/>
  <c r="J442" i="2"/>
  <c r="I442" i="2"/>
  <c r="H442" i="2"/>
  <c r="G442" i="2"/>
  <c r="K441" i="2"/>
  <c r="J441" i="2"/>
  <c r="L441" i="2" s="1"/>
  <c r="I441" i="2"/>
  <c r="H441" i="2"/>
  <c r="G441" i="2"/>
  <c r="K440" i="2"/>
  <c r="J440" i="2"/>
  <c r="I440" i="2"/>
  <c r="H440" i="2"/>
  <c r="G440" i="2"/>
  <c r="K439" i="2"/>
  <c r="J439" i="2"/>
  <c r="I439" i="2"/>
  <c r="H439" i="2"/>
  <c r="G439" i="2"/>
  <c r="L439" i="2" s="1"/>
  <c r="K438" i="2"/>
  <c r="J438" i="2"/>
  <c r="I438" i="2"/>
  <c r="L438" i="2" s="1"/>
  <c r="H438" i="2"/>
  <c r="G438" i="2"/>
  <c r="K437" i="2"/>
  <c r="J437" i="2"/>
  <c r="I437" i="2"/>
  <c r="H437" i="2"/>
  <c r="G437" i="2"/>
  <c r="K436" i="2"/>
  <c r="J436" i="2"/>
  <c r="I436" i="2"/>
  <c r="H436" i="2"/>
  <c r="G436" i="2"/>
  <c r="K435" i="2"/>
  <c r="J435" i="2"/>
  <c r="I435" i="2"/>
  <c r="H435" i="2"/>
  <c r="G435" i="2"/>
  <c r="K434" i="2"/>
  <c r="J434" i="2"/>
  <c r="I434" i="2"/>
  <c r="L434" i="2" s="1"/>
  <c r="H434" i="2"/>
  <c r="G434" i="2"/>
  <c r="K433" i="2"/>
  <c r="J433" i="2"/>
  <c r="I433" i="2"/>
  <c r="H433" i="2"/>
  <c r="G433" i="2"/>
  <c r="L433" i="2" s="1"/>
  <c r="L432" i="2"/>
  <c r="K432" i="2"/>
  <c r="J432" i="2"/>
  <c r="I432" i="2"/>
  <c r="H432" i="2"/>
  <c r="G432" i="2"/>
  <c r="K431" i="2"/>
  <c r="J431" i="2"/>
  <c r="I431" i="2"/>
  <c r="H431" i="2"/>
  <c r="G431" i="2"/>
  <c r="K430" i="2"/>
  <c r="J430" i="2"/>
  <c r="I430" i="2"/>
  <c r="H430" i="2"/>
  <c r="G430" i="2"/>
  <c r="K429" i="2"/>
  <c r="J429" i="2"/>
  <c r="I429" i="2"/>
  <c r="H429" i="2"/>
  <c r="G429" i="2"/>
  <c r="L429" i="2" s="1"/>
  <c r="L428" i="2"/>
  <c r="K428" i="2"/>
  <c r="J428" i="2"/>
  <c r="I428" i="2"/>
  <c r="H428" i="2"/>
  <c r="G428" i="2"/>
  <c r="K427" i="2"/>
  <c r="J427" i="2"/>
  <c r="I427" i="2"/>
  <c r="H427" i="2"/>
  <c r="G427" i="2"/>
  <c r="K426" i="2"/>
  <c r="J426" i="2"/>
  <c r="I426" i="2"/>
  <c r="H426" i="2"/>
  <c r="L426" i="2" s="1"/>
  <c r="G426" i="2"/>
  <c r="L425" i="2"/>
  <c r="K425" i="2"/>
  <c r="J425" i="2"/>
  <c r="I425" i="2"/>
  <c r="H425" i="2"/>
  <c r="G425" i="2"/>
  <c r="L424" i="2"/>
  <c r="K424" i="2"/>
  <c r="J424" i="2"/>
  <c r="I424" i="2"/>
  <c r="H424" i="2"/>
  <c r="G424" i="2"/>
  <c r="K423" i="2"/>
  <c r="J423" i="2"/>
  <c r="I423" i="2"/>
  <c r="H423" i="2"/>
  <c r="G423" i="2"/>
  <c r="K422" i="2"/>
  <c r="J422" i="2"/>
  <c r="I422" i="2"/>
  <c r="H422" i="2"/>
  <c r="G422" i="2"/>
  <c r="K421" i="2"/>
  <c r="J421" i="2"/>
  <c r="I421" i="2"/>
  <c r="H421" i="2"/>
  <c r="G421" i="2"/>
  <c r="L421" i="2" s="1"/>
  <c r="K420" i="2"/>
  <c r="J420" i="2"/>
  <c r="I420" i="2"/>
  <c r="L420" i="2" s="1"/>
  <c r="H420" i="2"/>
  <c r="G420" i="2"/>
  <c r="K419" i="2"/>
  <c r="J419" i="2"/>
  <c r="I419" i="2"/>
  <c r="H419" i="2"/>
  <c r="G419" i="2"/>
  <c r="K418" i="2"/>
  <c r="J418" i="2"/>
  <c r="I418" i="2"/>
  <c r="H418" i="2"/>
  <c r="L418" i="2" s="1"/>
  <c r="G418" i="2"/>
  <c r="K417" i="2"/>
  <c r="J417" i="2"/>
  <c r="L417" i="2" s="1"/>
  <c r="I417" i="2"/>
  <c r="H417" i="2"/>
  <c r="G417" i="2"/>
  <c r="L416" i="2"/>
  <c r="K416" i="2"/>
  <c r="J416" i="2"/>
  <c r="I416" i="2"/>
  <c r="H416" i="2"/>
  <c r="G416" i="2"/>
  <c r="K415" i="2"/>
  <c r="J415" i="2"/>
  <c r="I415" i="2"/>
  <c r="H415" i="2"/>
  <c r="G415" i="2"/>
  <c r="L415" i="2" s="1"/>
  <c r="L414" i="2"/>
  <c r="K414" i="2"/>
  <c r="J414" i="2"/>
  <c r="I414" i="2"/>
  <c r="H414" i="2"/>
  <c r="G414" i="2"/>
  <c r="K413" i="2"/>
  <c r="J413" i="2"/>
  <c r="I413" i="2"/>
  <c r="H413" i="2"/>
  <c r="G413" i="2"/>
  <c r="K412" i="2"/>
  <c r="J412" i="2"/>
  <c r="I412" i="2"/>
  <c r="H412" i="2"/>
  <c r="L412" i="2" s="1"/>
  <c r="G412" i="2"/>
  <c r="K411" i="2"/>
  <c r="J411" i="2"/>
  <c r="I411" i="2"/>
  <c r="H411" i="2"/>
  <c r="G411" i="2"/>
  <c r="L410" i="2"/>
  <c r="K410" i="2"/>
  <c r="J410" i="2"/>
  <c r="I410" i="2"/>
  <c r="H410" i="2"/>
  <c r="G410" i="2"/>
  <c r="K409" i="2"/>
  <c r="J409" i="2"/>
  <c r="L409" i="2" s="1"/>
  <c r="I409" i="2"/>
  <c r="H409" i="2"/>
  <c r="G409" i="2"/>
  <c r="K408" i="2"/>
  <c r="J408" i="2"/>
  <c r="I408" i="2"/>
  <c r="H408" i="2"/>
  <c r="G408" i="2"/>
  <c r="K407" i="2"/>
  <c r="J407" i="2"/>
  <c r="I407" i="2"/>
  <c r="H407" i="2"/>
  <c r="G407" i="2"/>
  <c r="K406" i="2"/>
  <c r="J406" i="2"/>
  <c r="I406" i="2"/>
  <c r="L406" i="2" s="1"/>
  <c r="H406" i="2"/>
  <c r="G406" i="2"/>
  <c r="K405" i="2"/>
  <c r="J405" i="2"/>
  <c r="I405" i="2"/>
  <c r="H405" i="2"/>
  <c r="G405" i="2"/>
  <c r="L405" i="2" s="1"/>
  <c r="K404" i="2"/>
  <c r="J404" i="2"/>
  <c r="I404" i="2"/>
  <c r="H404" i="2"/>
  <c r="G404" i="2"/>
  <c r="K403" i="2"/>
  <c r="J403" i="2"/>
  <c r="I403" i="2"/>
  <c r="H403" i="2"/>
  <c r="G403" i="2"/>
  <c r="K402" i="2"/>
  <c r="J402" i="2"/>
  <c r="I402" i="2"/>
  <c r="H402" i="2"/>
  <c r="L402" i="2" s="1"/>
  <c r="G402" i="2"/>
  <c r="K401" i="2"/>
  <c r="J401" i="2"/>
  <c r="I401" i="2"/>
  <c r="H401" i="2"/>
  <c r="G401" i="2"/>
  <c r="K400" i="2"/>
  <c r="J400" i="2"/>
  <c r="I400" i="2"/>
  <c r="H400" i="2"/>
  <c r="L400" i="2" s="1"/>
  <c r="G400" i="2"/>
  <c r="K399" i="2"/>
  <c r="J399" i="2"/>
  <c r="I399" i="2"/>
  <c r="H399" i="2"/>
  <c r="G399" i="2"/>
  <c r="K398" i="2"/>
  <c r="J398" i="2"/>
  <c r="I398" i="2"/>
  <c r="H398" i="2"/>
  <c r="G398" i="2"/>
  <c r="K397" i="2"/>
  <c r="J397" i="2"/>
  <c r="I397" i="2"/>
  <c r="H397" i="2"/>
  <c r="G397" i="2"/>
  <c r="L397" i="2" s="1"/>
  <c r="L396" i="2"/>
  <c r="K396" i="2"/>
  <c r="J396" i="2"/>
  <c r="I396" i="2"/>
  <c r="H396" i="2"/>
  <c r="G396" i="2"/>
  <c r="K395" i="2"/>
  <c r="J395" i="2"/>
  <c r="I395" i="2"/>
  <c r="H395" i="2"/>
  <c r="G395" i="2"/>
  <c r="K394" i="2"/>
  <c r="J394" i="2"/>
  <c r="I394" i="2"/>
  <c r="H394" i="2"/>
  <c r="L394" i="2" s="1"/>
  <c r="G394" i="2"/>
  <c r="L393" i="2"/>
  <c r="K393" i="2"/>
  <c r="J393" i="2"/>
  <c r="I393" i="2"/>
  <c r="H393" i="2"/>
  <c r="G393" i="2"/>
  <c r="L392" i="2"/>
  <c r="K392" i="2"/>
  <c r="J392" i="2"/>
  <c r="I392" i="2"/>
  <c r="H392" i="2"/>
  <c r="G392" i="2"/>
  <c r="K391" i="2"/>
  <c r="J391" i="2"/>
  <c r="I391" i="2"/>
  <c r="H391" i="2"/>
  <c r="G391" i="2"/>
  <c r="K390" i="2"/>
  <c r="J390" i="2"/>
  <c r="I390" i="2"/>
  <c r="H390" i="2"/>
  <c r="G390" i="2"/>
  <c r="K389" i="2"/>
  <c r="L389" i="2" s="1"/>
  <c r="J389" i="2"/>
  <c r="I389" i="2"/>
  <c r="H389" i="2"/>
  <c r="G389" i="2"/>
  <c r="K388" i="2"/>
  <c r="J388" i="2"/>
  <c r="I388" i="2"/>
  <c r="L388" i="2" s="1"/>
  <c r="H388" i="2"/>
  <c r="G388" i="2"/>
  <c r="K387" i="2"/>
  <c r="J387" i="2"/>
  <c r="I387" i="2"/>
  <c r="H387" i="2"/>
  <c r="G387" i="2"/>
  <c r="L386" i="2"/>
  <c r="K386" i="2"/>
  <c r="J386" i="2"/>
  <c r="I386" i="2"/>
  <c r="H386" i="2"/>
  <c r="G386" i="2"/>
  <c r="K385" i="2"/>
  <c r="J385" i="2"/>
  <c r="L385" i="2" s="1"/>
  <c r="I385" i="2"/>
  <c r="H385" i="2"/>
  <c r="G385" i="2"/>
  <c r="K384" i="2"/>
  <c r="J384" i="2"/>
  <c r="I384" i="2"/>
  <c r="H384" i="2"/>
  <c r="L384" i="2" s="1"/>
  <c r="G384" i="2"/>
  <c r="K383" i="2"/>
  <c r="J383" i="2"/>
  <c r="I383" i="2"/>
  <c r="H383" i="2"/>
  <c r="G383" i="2"/>
  <c r="L383" i="2" s="1"/>
  <c r="L382" i="2"/>
  <c r="K382" i="2"/>
  <c r="J382" i="2"/>
  <c r="I382" i="2"/>
  <c r="H382" i="2"/>
  <c r="G382" i="2"/>
  <c r="K381" i="2"/>
  <c r="J381" i="2"/>
  <c r="I381" i="2"/>
  <c r="H381" i="2"/>
  <c r="G381" i="2"/>
  <c r="L381" i="2" s="1"/>
  <c r="K380" i="2"/>
  <c r="J380" i="2"/>
  <c r="I380" i="2"/>
  <c r="H380" i="2"/>
  <c r="G380" i="2"/>
  <c r="K379" i="2"/>
  <c r="J379" i="2"/>
  <c r="I379" i="2"/>
  <c r="H379" i="2"/>
  <c r="G379" i="2"/>
  <c r="L378" i="2"/>
  <c r="K378" i="2"/>
  <c r="J378" i="2"/>
  <c r="I378" i="2"/>
  <c r="H378" i="2"/>
  <c r="G378" i="2"/>
  <c r="K377" i="2"/>
  <c r="J377" i="2"/>
  <c r="L377" i="2" s="1"/>
  <c r="I377" i="2"/>
  <c r="H377" i="2"/>
  <c r="G377" i="2"/>
  <c r="K376" i="2"/>
  <c r="J376" i="2"/>
  <c r="I376" i="2"/>
  <c r="H376" i="2"/>
  <c r="G376" i="2"/>
  <c r="K375" i="2"/>
  <c r="J375" i="2"/>
  <c r="I375" i="2"/>
  <c r="H375" i="2"/>
  <c r="G375" i="2"/>
  <c r="L375" i="2" s="1"/>
  <c r="K374" i="2"/>
  <c r="J374" i="2"/>
  <c r="I374" i="2"/>
  <c r="L374" i="2" s="1"/>
  <c r="H374" i="2"/>
  <c r="G374" i="2"/>
  <c r="K373" i="2"/>
  <c r="J373" i="2"/>
  <c r="I373" i="2"/>
  <c r="H373" i="2"/>
  <c r="G373" i="2"/>
  <c r="K372" i="2"/>
  <c r="J372" i="2"/>
  <c r="I372" i="2"/>
  <c r="H372" i="2"/>
  <c r="G372" i="2"/>
  <c r="K371" i="2"/>
  <c r="J371" i="2"/>
  <c r="I371" i="2"/>
  <c r="H371" i="2"/>
  <c r="G371" i="2"/>
  <c r="K370" i="2"/>
  <c r="J370" i="2"/>
  <c r="I370" i="2"/>
  <c r="L370" i="2" s="1"/>
  <c r="H370" i="2"/>
  <c r="G370" i="2"/>
  <c r="K369" i="2"/>
  <c r="J369" i="2"/>
  <c r="I369" i="2"/>
  <c r="H369" i="2"/>
  <c r="G369" i="2"/>
  <c r="L369" i="2" s="1"/>
  <c r="L368" i="2"/>
  <c r="K368" i="2"/>
  <c r="J368" i="2"/>
  <c r="I368" i="2"/>
  <c r="H368" i="2"/>
  <c r="G368" i="2"/>
  <c r="K367" i="2"/>
  <c r="J367" i="2"/>
  <c r="I367" i="2"/>
  <c r="H367" i="2"/>
  <c r="G367" i="2"/>
  <c r="K366" i="2"/>
  <c r="J366" i="2"/>
  <c r="I366" i="2"/>
  <c r="H366" i="2"/>
  <c r="G366" i="2"/>
  <c r="K365" i="2"/>
  <c r="J365" i="2"/>
  <c r="I365" i="2"/>
  <c r="H365" i="2"/>
  <c r="G365" i="2"/>
  <c r="L365" i="2" s="1"/>
  <c r="L364" i="2"/>
  <c r="K364" i="2"/>
  <c r="J364" i="2"/>
  <c r="I364" i="2"/>
  <c r="H364" i="2"/>
  <c r="G364" i="2"/>
  <c r="K363" i="2"/>
  <c r="J363" i="2"/>
  <c r="I363" i="2"/>
  <c r="H363" i="2"/>
  <c r="G363" i="2"/>
  <c r="K362" i="2"/>
  <c r="J362" i="2"/>
  <c r="I362" i="2"/>
  <c r="H362" i="2"/>
  <c r="L362" i="2" s="1"/>
  <c r="G362" i="2"/>
  <c r="L361" i="2"/>
  <c r="K361" i="2"/>
  <c r="J361" i="2"/>
  <c r="I361" i="2"/>
  <c r="H361" i="2"/>
  <c r="G361" i="2"/>
  <c r="L360" i="2"/>
  <c r="K360" i="2"/>
  <c r="J360" i="2"/>
  <c r="I360" i="2"/>
  <c r="H360" i="2"/>
  <c r="G360" i="2"/>
  <c r="K359" i="2"/>
  <c r="J359" i="2"/>
  <c r="I359" i="2"/>
  <c r="H359" i="2"/>
  <c r="G359" i="2"/>
  <c r="K358" i="2"/>
  <c r="J358" i="2"/>
  <c r="I358" i="2"/>
  <c r="H358" i="2"/>
  <c r="G358" i="2"/>
  <c r="K357" i="2"/>
  <c r="J357" i="2"/>
  <c r="I357" i="2"/>
  <c r="H357" i="2"/>
  <c r="G357" i="2"/>
  <c r="L357" i="2" s="1"/>
  <c r="K356" i="2"/>
  <c r="J356" i="2"/>
  <c r="I356" i="2"/>
  <c r="L356" i="2" s="1"/>
  <c r="H356" i="2"/>
  <c r="G356" i="2"/>
  <c r="K355" i="2"/>
  <c r="J355" i="2"/>
  <c r="I355" i="2"/>
  <c r="H355" i="2"/>
  <c r="G355" i="2"/>
  <c r="K354" i="2"/>
  <c r="J354" i="2"/>
  <c r="I354" i="2"/>
  <c r="H354" i="2"/>
  <c r="L354" i="2" s="1"/>
  <c r="G354" i="2"/>
  <c r="K353" i="2"/>
  <c r="J353" i="2"/>
  <c r="L353" i="2" s="1"/>
  <c r="I353" i="2"/>
  <c r="H353" i="2"/>
  <c r="G353" i="2"/>
  <c r="L352" i="2"/>
  <c r="K352" i="2"/>
  <c r="J352" i="2"/>
  <c r="I352" i="2"/>
  <c r="H352" i="2"/>
  <c r="G352" i="2"/>
  <c r="K351" i="2"/>
  <c r="J351" i="2"/>
  <c r="I351" i="2"/>
  <c r="H351" i="2"/>
  <c r="G351" i="2"/>
  <c r="L351" i="2" s="1"/>
  <c r="L350" i="2"/>
  <c r="K350" i="2"/>
  <c r="J350" i="2"/>
  <c r="I350" i="2"/>
  <c r="H350" i="2"/>
  <c r="G350" i="2"/>
  <c r="K349" i="2"/>
  <c r="J349" i="2"/>
  <c r="I349" i="2"/>
  <c r="H349" i="2"/>
  <c r="G349" i="2"/>
  <c r="K348" i="2"/>
  <c r="J348" i="2"/>
  <c r="I348" i="2"/>
  <c r="H348" i="2"/>
  <c r="L348" i="2" s="1"/>
  <c r="G348" i="2"/>
  <c r="K347" i="2"/>
  <c r="J347" i="2"/>
  <c r="I347" i="2"/>
  <c r="H347" i="2"/>
  <c r="G347" i="2"/>
  <c r="L346" i="2"/>
  <c r="K346" i="2"/>
  <c r="J346" i="2"/>
  <c r="I346" i="2"/>
  <c r="H346" i="2"/>
  <c r="G346" i="2"/>
  <c r="K345" i="2"/>
  <c r="J345" i="2"/>
  <c r="L345" i="2" s="1"/>
  <c r="I345" i="2"/>
  <c r="H345" i="2"/>
  <c r="G345" i="2"/>
  <c r="K344" i="2"/>
  <c r="J344" i="2"/>
  <c r="I344" i="2"/>
  <c r="H344" i="2"/>
  <c r="G344" i="2"/>
  <c r="K343" i="2"/>
  <c r="J343" i="2"/>
  <c r="I343" i="2"/>
  <c r="H343" i="2"/>
  <c r="G343" i="2"/>
  <c r="K342" i="2"/>
  <c r="J342" i="2"/>
  <c r="I342" i="2"/>
  <c r="L342" i="2" s="1"/>
  <c r="H342" i="2"/>
  <c r="G342" i="2"/>
  <c r="K341" i="2"/>
  <c r="J341" i="2"/>
  <c r="I341" i="2"/>
  <c r="H341" i="2"/>
  <c r="G341" i="2"/>
  <c r="L341" i="2" s="1"/>
  <c r="K340" i="2"/>
  <c r="J340" i="2"/>
  <c r="I340" i="2"/>
  <c r="H340" i="2"/>
  <c r="G340" i="2"/>
  <c r="K339" i="2"/>
  <c r="J339" i="2"/>
  <c r="I339" i="2"/>
  <c r="H339" i="2"/>
  <c r="G339" i="2"/>
  <c r="K338" i="2"/>
  <c r="J338" i="2"/>
  <c r="I338" i="2"/>
  <c r="H338" i="2"/>
  <c r="L338" i="2" s="1"/>
  <c r="G338" i="2"/>
  <c r="K337" i="2"/>
  <c r="J337" i="2"/>
  <c r="I337" i="2"/>
  <c r="H337" i="2"/>
  <c r="G337" i="2"/>
  <c r="K336" i="2"/>
  <c r="J336" i="2"/>
  <c r="I336" i="2"/>
  <c r="H336" i="2"/>
  <c r="L336" i="2" s="1"/>
  <c r="G336" i="2"/>
  <c r="K335" i="2"/>
  <c r="J335" i="2"/>
  <c r="I335" i="2"/>
  <c r="H335" i="2"/>
  <c r="G335" i="2"/>
  <c r="K334" i="2"/>
  <c r="J334" i="2"/>
  <c r="I334" i="2"/>
  <c r="H334" i="2"/>
  <c r="G334" i="2"/>
  <c r="K333" i="2"/>
  <c r="J333" i="2"/>
  <c r="I333" i="2"/>
  <c r="H333" i="2"/>
  <c r="G333" i="2"/>
  <c r="L333" i="2" s="1"/>
  <c r="L332" i="2"/>
  <c r="K332" i="2"/>
  <c r="J332" i="2"/>
  <c r="I332" i="2"/>
  <c r="H332" i="2"/>
  <c r="G332" i="2"/>
  <c r="K331" i="2"/>
  <c r="J331" i="2"/>
  <c r="I331" i="2"/>
  <c r="H331" i="2"/>
  <c r="G331" i="2"/>
  <c r="K330" i="2"/>
  <c r="J330" i="2"/>
  <c r="I330" i="2"/>
  <c r="H330" i="2"/>
  <c r="L330" i="2" s="1"/>
  <c r="G330" i="2"/>
  <c r="L329" i="2"/>
  <c r="K329" i="2"/>
  <c r="J329" i="2"/>
  <c r="I329" i="2"/>
  <c r="H329" i="2"/>
  <c r="G329" i="2"/>
  <c r="L328" i="2"/>
  <c r="K328" i="2"/>
  <c r="J328" i="2"/>
  <c r="I328" i="2"/>
  <c r="H328" i="2"/>
  <c r="G328" i="2"/>
  <c r="K327" i="2"/>
  <c r="J327" i="2"/>
  <c r="I327" i="2"/>
  <c r="H327" i="2"/>
  <c r="G327" i="2"/>
  <c r="K326" i="2"/>
  <c r="J326" i="2"/>
  <c r="I326" i="2"/>
  <c r="H326" i="2"/>
  <c r="G326" i="2"/>
  <c r="K325" i="2"/>
  <c r="L325" i="2" s="1"/>
  <c r="J325" i="2"/>
  <c r="I325" i="2"/>
  <c r="H325" i="2"/>
  <c r="G325" i="2"/>
  <c r="K324" i="2"/>
  <c r="J324" i="2"/>
  <c r="I324" i="2"/>
  <c r="L324" i="2" s="1"/>
  <c r="H324" i="2"/>
  <c r="G324" i="2"/>
  <c r="K323" i="2"/>
  <c r="J323" i="2"/>
  <c r="I323" i="2"/>
  <c r="H323" i="2"/>
  <c r="G323" i="2"/>
  <c r="L322" i="2"/>
  <c r="K322" i="2"/>
  <c r="J322" i="2"/>
  <c r="I322" i="2"/>
  <c r="H322" i="2"/>
  <c r="G322" i="2"/>
  <c r="K321" i="2"/>
  <c r="J321" i="2"/>
  <c r="L321" i="2" s="1"/>
  <c r="I321" i="2"/>
  <c r="H321" i="2"/>
  <c r="G321" i="2"/>
  <c r="K320" i="2"/>
  <c r="J320" i="2"/>
  <c r="I320" i="2"/>
  <c r="H320" i="2"/>
  <c r="L320" i="2" s="1"/>
  <c r="G320" i="2"/>
  <c r="K319" i="2"/>
  <c r="J319" i="2"/>
  <c r="I319" i="2"/>
  <c r="H319" i="2"/>
  <c r="G319" i="2"/>
  <c r="L319" i="2" s="1"/>
  <c r="L318" i="2"/>
  <c r="K318" i="2"/>
  <c r="J318" i="2"/>
  <c r="I318" i="2"/>
  <c r="H318" i="2"/>
  <c r="G318" i="2"/>
  <c r="K317" i="2"/>
  <c r="J317" i="2"/>
  <c r="I317" i="2"/>
  <c r="H317" i="2"/>
  <c r="G317" i="2"/>
  <c r="K316" i="2"/>
  <c r="J316" i="2"/>
  <c r="I316" i="2"/>
  <c r="H316" i="2"/>
  <c r="G316" i="2"/>
  <c r="K315" i="2"/>
  <c r="J315" i="2"/>
  <c r="I315" i="2"/>
  <c r="H315" i="2"/>
  <c r="G315" i="2"/>
  <c r="L314" i="2"/>
  <c r="K314" i="2"/>
  <c r="J314" i="2"/>
  <c r="I314" i="2"/>
  <c r="H314" i="2"/>
  <c r="G314" i="2"/>
  <c r="K313" i="2"/>
  <c r="J313" i="2"/>
  <c r="L313" i="2" s="1"/>
  <c r="I313" i="2"/>
  <c r="H313" i="2"/>
  <c r="G313" i="2"/>
  <c r="K312" i="2"/>
  <c r="J312" i="2"/>
  <c r="I312" i="2"/>
  <c r="H312" i="2"/>
  <c r="G312" i="2"/>
  <c r="K311" i="2"/>
  <c r="J311" i="2"/>
  <c r="I311" i="2"/>
  <c r="H311" i="2"/>
  <c r="G311" i="2"/>
  <c r="L311" i="2" s="1"/>
  <c r="K310" i="2"/>
  <c r="J310" i="2"/>
  <c r="I310" i="2"/>
  <c r="L310" i="2" s="1"/>
  <c r="H310" i="2"/>
  <c r="G310" i="2"/>
  <c r="K309" i="2"/>
  <c r="J309" i="2"/>
  <c r="I309" i="2"/>
  <c r="H309" i="2"/>
  <c r="G309" i="2"/>
  <c r="K308" i="2"/>
  <c r="J308" i="2"/>
  <c r="I308" i="2"/>
  <c r="H308" i="2"/>
  <c r="G308" i="2"/>
  <c r="K307" i="2"/>
  <c r="J307" i="2"/>
  <c r="I307" i="2"/>
  <c r="H307" i="2"/>
  <c r="G307" i="2"/>
  <c r="K306" i="2"/>
  <c r="J306" i="2"/>
  <c r="I306" i="2"/>
  <c r="L306" i="2" s="1"/>
  <c r="H306" i="2"/>
  <c r="G306" i="2"/>
  <c r="K305" i="2"/>
  <c r="J305" i="2"/>
  <c r="I305" i="2"/>
  <c r="H305" i="2"/>
  <c r="G305" i="2"/>
  <c r="L305" i="2" s="1"/>
  <c r="L304" i="2"/>
  <c r="K304" i="2"/>
  <c r="J304" i="2"/>
  <c r="I304" i="2"/>
  <c r="H304" i="2"/>
  <c r="G304" i="2"/>
  <c r="K303" i="2"/>
  <c r="J303" i="2"/>
  <c r="I303" i="2"/>
  <c r="H303" i="2"/>
  <c r="G303" i="2"/>
  <c r="K302" i="2"/>
  <c r="J302" i="2"/>
  <c r="I302" i="2"/>
  <c r="H302" i="2"/>
  <c r="G302" i="2"/>
  <c r="K301" i="2"/>
  <c r="J301" i="2"/>
  <c r="I301" i="2"/>
  <c r="H301" i="2"/>
  <c r="G301" i="2"/>
  <c r="L301" i="2" s="1"/>
  <c r="L300" i="2"/>
  <c r="K300" i="2"/>
  <c r="J300" i="2"/>
  <c r="I300" i="2"/>
  <c r="H300" i="2"/>
  <c r="G300" i="2"/>
  <c r="K299" i="2"/>
  <c r="J299" i="2"/>
  <c r="I299" i="2"/>
  <c r="H299" i="2"/>
  <c r="G299" i="2"/>
  <c r="K298" i="2"/>
  <c r="J298" i="2"/>
  <c r="I298" i="2"/>
  <c r="H298" i="2"/>
  <c r="G298" i="2"/>
  <c r="L297" i="2"/>
  <c r="K297" i="2"/>
  <c r="J297" i="2"/>
  <c r="I297" i="2"/>
  <c r="H297" i="2"/>
  <c r="G297" i="2"/>
  <c r="L296" i="2"/>
  <c r="K296" i="2"/>
  <c r="J296" i="2"/>
  <c r="I296" i="2"/>
  <c r="H296" i="2"/>
  <c r="G296" i="2"/>
  <c r="K295" i="2"/>
  <c r="J295" i="2"/>
  <c r="I295" i="2"/>
  <c r="H295" i="2"/>
  <c r="G295" i="2"/>
  <c r="K294" i="2"/>
  <c r="J294" i="2"/>
  <c r="I294" i="2"/>
  <c r="H294" i="2"/>
  <c r="G294" i="2"/>
  <c r="K293" i="2"/>
  <c r="J293" i="2"/>
  <c r="I293" i="2"/>
  <c r="H293" i="2"/>
  <c r="G293" i="2"/>
  <c r="L293" i="2" s="1"/>
  <c r="K292" i="2"/>
  <c r="J292" i="2"/>
  <c r="I292" i="2"/>
  <c r="L292" i="2" s="1"/>
  <c r="H292" i="2"/>
  <c r="G292" i="2"/>
  <c r="K291" i="2"/>
  <c r="J291" i="2"/>
  <c r="I291" i="2"/>
  <c r="H291" i="2"/>
  <c r="G291" i="2"/>
  <c r="K290" i="2"/>
  <c r="J290" i="2"/>
  <c r="I290" i="2"/>
  <c r="H290" i="2"/>
  <c r="L290" i="2" s="1"/>
  <c r="G290" i="2"/>
  <c r="K289" i="2"/>
  <c r="J289" i="2"/>
  <c r="L289" i="2" s="1"/>
  <c r="I289" i="2"/>
  <c r="H289" i="2"/>
  <c r="G289" i="2"/>
  <c r="L288" i="2"/>
  <c r="K288" i="2"/>
  <c r="J288" i="2"/>
  <c r="I288" i="2"/>
  <c r="H288" i="2"/>
  <c r="G288" i="2"/>
  <c r="K287" i="2"/>
  <c r="J287" i="2"/>
  <c r="I287" i="2"/>
  <c r="H287" i="2"/>
  <c r="G287" i="2"/>
  <c r="K286" i="2"/>
  <c r="J286" i="2"/>
  <c r="I286" i="2"/>
  <c r="H286" i="2"/>
  <c r="G286" i="2"/>
  <c r="L286" i="2" s="1"/>
  <c r="K285" i="2"/>
  <c r="J285" i="2"/>
  <c r="I285" i="2"/>
  <c r="H285" i="2"/>
  <c r="G285" i="2"/>
  <c r="K284" i="2"/>
  <c r="J284" i="2"/>
  <c r="I284" i="2"/>
  <c r="H284" i="2"/>
  <c r="L284" i="2" s="1"/>
  <c r="G284" i="2"/>
  <c r="K283" i="2"/>
  <c r="J283" i="2"/>
  <c r="I283" i="2"/>
  <c r="H283" i="2"/>
  <c r="G283" i="2"/>
  <c r="L282" i="2"/>
  <c r="K282" i="2"/>
  <c r="J282" i="2"/>
  <c r="I282" i="2"/>
  <c r="H282" i="2"/>
  <c r="G282" i="2"/>
  <c r="K281" i="2"/>
  <c r="J281" i="2"/>
  <c r="L281" i="2" s="1"/>
  <c r="I281" i="2"/>
  <c r="H281" i="2"/>
  <c r="G281" i="2"/>
  <c r="K280" i="2"/>
  <c r="J280" i="2"/>
  <c r="I280" i="2"/>
  <c r="H280" i="2"/>
  <c r="G280" i="2"/>
  <c r="K279" i="2"/>
  <c r="J279" i="2"/>
  <c r="I279" i="2"/>
  <c r="H279" i="2"/>
  <c r="G279" i="2"/>
  <c r="K278" i="2"/>
  <c r="J278" i="2"/>
  <c r="I278" i="2"/>
  <c r="L278" i="2" s="1"/>
  <c r="H278" i="2"/>
  <c r="G278" i="2"/>
  <c r="K277" i="2"/>
  <c r="J277" i="2"/>
  <c r="I277" i="2"/>
  <c r="H277" i="2"/>
  <c r="G277" i="2"/>
  <c r="L277" i="2" s="1"/>
  <c r="K276" i="2"/>
  <c r="J276" i="2"/>
  <c r="I276" i="2"/>
  <c r="H276" i="2"/>
  <c r="G276" i="2"/>
  <c r="K275" i="2"/>
  <c r="J275" i="2"/>
  <c r="I275" i="2"/>
  <c r="H275" i="2"/>
  <c r="G275" i="2"/>
  <c r="K274" i="2"/>
  <c r="J274" i="2"/>
  <c r="I274" i="2"/>
  <c r="H274" i="2"/>
  <c r="L274" i="2" s="1"/>
  <c r="G274" i="2"/>
  <c r="K273" i="2"/>
  <c r="J273" i="2"/>
  <c r="I273" i="2"/>
  <c r="H273" i="2"/>
  <c r="G273" i="2"/>
  <c r="K272" i="2"/>
  <c r="J272" i="2"/>
  <c r="I272" i="2"/>
  <c r="H272" i="2"/>
  <c r="L272" i="2" s="1"/>
  <c r="G272" i="2"/>
  <c r="K271" i="2"/>
  <c r="J271" i="2"/>
  <c r="I271" i="2"/>
  <c r="H271" i="2"/>
  <c r="G271" i="2"/>
  <c r="K270" i="2"/>
  <c r="J270" i="2"/>
  <c r="I270" i="2"/>
  <c r="H270" i="2"/>
  <c r="G270" i="2"/>
  <c r="L270" i="2" s="1"/>
  <c r="K269" i="2"/>
  <c r="J269" i="2"/>
  <c r="I269" i="2"/>
  <c r="H269" i="2"/>
  <c r="G269" i="2"/>
  <c r="L269" i="2" s="1"/>
  <c r="L268" i="2"/>
  <c r="K268" i="2"/>
  <c r="J268" i="2"/>
  <c r="I268" i="2"/>
  <c r="H268" i="2"/>
  <c r="G268" i="2"/>
  <c r="K267" i="2"/>
  <c r="J267" i="2"/>
  <c r="I267" i="2"/>
  <c r="H267" i="2"/>
  <c r="G267" i="2"/>
  <c r="K266" i="2"/>
  <c r="J266" i="2"/>
  <c r="I266" i="2"/>
  <c r="H266" i="2"/>
  <c r="G266" i="2"/>
  <c r="L266" i="2" s="1"/>
  <c r="L265" i="2"/>
  <c r="K265" i="2"/>
  <c r="J265" i="2"/>
  <c r="I265" i="2"/>
  <c r="H265" i="2"/>
  <c r="G265" i="2"/>
  <c r="K264" i="2"/>
  <c r="L264" i="2" s="1"/>
  <c r="J264" i="2"/>
  <c r="I264" i="2"/>
  <c r="H264" i="2"/>
  <c r="G264" i="2"/>
  <c r="K263" i="2"/>
  <c r="J263" i="2"/>
  <c r="I263" i="2"/>
  <c r="H263" i="2"/>
  <c r="G263" i="2"/>
  <c r="K262" i="2"/>
  <c r="J262" i="2"/>
  <c r="I262" i="2"/>
  <c r="H262" i="2"/>
  <c r="G262" i="2"/>
  <c r="K261" i="2"/>
  <c r="L261" i="2" s="1"/>
  <c r="J261" i="2"/>
  <c r="I261" i="2"/>
  <c r="H261" i="2"/>
  <c r="G261" i="2"/>
  <c r="K260" i="2"/>
  <c r="J260" i="2"/>
  <c r="I260" i="2"/>
  <c r="L260" i="2" s="1"/>
  <c r="H260" i="2"/>
  <c r="G260" i="2"/>
  <c r="K259" i="2"/>
  <c r="J259" i="2"/>
  <c r="I259" i="2"/>
  <c r="H259" i="2"/>
  <c r="G259" i="2"/>
  <c r="L258" i="2"/>
  <c r="K258" i="2"/>
  <c r="J258" i="2"/>
  <c r="I258" i="2"/>
  <c r="H258" i="2"/>
  <c r="G258" i="2"/>
  <c r="K257" i="2"/>
  <c r="J257" i="2"/>
  <c r="L257" i="2" s="1"/>
  <c r="I257" i="2"/>
  <c r="H257" i="2"/>
  <c r="G257" i="2"/>
  <c r="K256" i="2"/>
  <c r="J256" i="2"/>
  <c r="I256" i="2"/>
  <c r="H256" i="2"/>
  <c r="L256" i="2" s="1"/>
  <c r="G256" i="2"/>
  <c r="K255" i="2"/>
  <c r="J255" i="2"/>
  <c r="I255" i="2"/>
  <c r="H255" i="2"/>
  <c r="G255" i="2"/>
  <c r="K254" i="2"/>
  <c r="J254" i="2"/>
  <c r="I254" i="2"/>
  <c r="H254" i="2"/>
  <c r="G254" i="2"/>
  <c r="L254" i="2" s="1"/>
  <c r="K253" i="2"/>
  <c r="J253" i="2"/>
  <c r="I253" i="2"/>
  <c r="H253" i="2"/>
  <c r="G253" i="2"/>
  <c r="K252" i="2"/>
  <c r="J252" i="2"/>
  <c r="I252" i="2"/>
  <c r="H252" i="2"/>
  <c r="G252" i="2"/>
  <c r="K251" i="2"/>
  <c r="J251" i="2"/>
  <c r="I251" i="2"/>
  <c r="H251" i="2"/>
  <c r="G251" i="2"/>
  <c r="L250" i="2"/>
  <c r="K250" i="2"/>
  <c r="J250" i="2"/>
  <c r="I250" i="2"/>
  <c r="H250" i="2"/>
  <c r="G250" i="2"/>
  <c r="K249" i="2"/>
  <c r="J249" i="2"/>
  <c r="L249" i="2" s="1"/>
  <c r="I249" i="2"/>
  <c r="H249" i="2"/>
  <c r="G249" i="2"/>
  <c r="K248" i="2"/>
  <c r="J248" i="2"/>
  <c r="I248" i="2"/>
  <c r="H248" i="2"/>
  <c r="G248" i="2"/>
  <c r="K247" i="2"/>
  <c r="J247" i="2"/>
  <c r="I247" i="2"/>
  <c r="H247" i="2"/>
  <c r="G247" i="2"/>
  <c r="L247" i="2" s="1"/>
  <c r="K246" i="2"/>
  <c r="J246" i="2"/>
  <c r="I246" i="2"/>
  <c r="L246" i="2" s="1"/>
  <c r="H246" i="2"/>
  <c r="G246" i="2"/>
  <c r="K245" i="2"/>
  <c r="J245" i="2"/>
  <c r="I245" i="2"/>
  <c r="H245" i="2"/>
  <c r="G245" i="2"/>
  <c r="K244" i="2"/>
  <c r="J244" i="2"/>
  <c r="I244" i="2"/>
  <c r="H244" i="2"/>
  <c r="G244" i="2"/>
  <c r="L244" i="2" s="1"/>
  <c r="K243" i="2"/>
  <c r="J243" i="2"/>
  <c r="I243" i="2"/>
  <c r="H243" i="2"/>
  <c r="G243" i="2"/>
  <c r="K242" i="2"/>
  <c r="J242" i="2"/>
  <c r="I242" i="2"/>
  <c r="L242" i="2" s="1"/>
  <c r="H242" i="2"/>
  <c r="G242" i="2"/>
  <c r="K241" i="2"/>
  <c r="J241" i="2"/>
  <c r="I241" i="2"/>
  <c r="H241" i="2"/>
  <c r="G241" i="2"/>
  <c r="L241" i="2" s="1"/>
  <c r="L240" i="2"/>
  <c r="K240" i="2"/>
  <c r="J240" i="2"/>
  <c r="I240" i="2"/>
  <c r="H240" i="2"/>
  <c r="G240" i="2"/>
  <c r="K239" i="2"/>
  <c r="J239" i="2"/>
  <c r="I239" i="2"/>
  <c r="H239" i="2"/>
  <c r="G239" i="2"/>
  <c r="K238" i="2"/>
  <c r="J238" i="2"/>
  <c r="I238" i="2"/>
  <c r="H238" i="2"/>
  <c r="G238" i="2"/>
  <c r="L238" i="2" s="1"/>
  <c r="K237" i="2"/>
  <c r="J237" i="2"/>
  <c r="I237" i="2"/>
  <c r="H237" i="2"/>
  <c r="G237" i="2"/>
  <c r="L237" i="2" s="1"/>
  <c r="L236" i="2"/>
  <c r="K236" i="2"/>
  <c r="J236" i="2"/>
  <c r="I236" i="2"/>
  <c r="H236" i="2"/>
  <c r="G236" i="2"/>
  <c r="K235" i="2"/>
  <c r="J235" i="2"/>
  <c r="I235" i="2"/>
  <c r="H235" i="2"/>
  <c r="G235" i="2"/>
  <c r="K234" i="2"/>
  <c r="J234" i="2"/>
  <c r="I234" i="2"/>
  <c r="H234" i="2"/>
  <c r="G234" i="2"/>
  <c r="L233" i="2"/>
  <c r="K233" i="2"/>
  <c r="J233" i="2"/>
  <c r="I233" i="2"/>
  <c r="H233" i="2"/>
  <c r="G233" i="2"/>
  <c r="L232" i="2"/>
  <c r="K232" i="2"/>
  <c r="J232" i="2"/>
  <c r="I232" i="2"/>
  <c r="H232" i="2"/>
  <c r="G232" i="2"/>
  <c r="K231" i="2"/>
  <c r="J231" i="2"/>
  <c r="I231" i="2"/>
  <c r="H231" i="2"/>
  <c r="G231" i="2"/>
  <c r="K230" i="2"/>
  <c r="J230" i="2"/>
  <c r="I230" i="2"/>
  <c r="H230" i="2"/>
  <c r="G230" i="2"/>
  <c r="K229" i="2"/>
  <c r="J229" i="2"/>
  <c r="I229" i="2"/>
  <c r="H229" i="2"/>
  <c r="G229" i="2"/>
  <c r="L229" i="2" s="1"/>
  <c r="K228" i="2"/>
  <c r="J228" i="2"/>
  <c r="I228" i="2"/>
  <c r="L228" i="2" s="1"/>
  <c r="H228" i="2"/>
  <c r="G228" i="2"/>
  <c r="K227" i="2"/>
  <c r="J227" i="2"/>
  <c r="I227" i="2"/>
  <c r="H227" i="2"/>
  <c r="G227" i="2"/>
  <c r="K226" i="2"/>
  <c r="J226" i="2"/>
  <c r="I226" i="2"/>
  <c r="H226" i="2"/>
  <c r="L226" i="2" s="1"/>
  <c r="G226" i="2"/>
  <c r="K225" i="2"/>
  <c r="J225" i="2"/>
  <c r="L225" i="2" s="1"/>
  <c r="I225" i="2"/>
  <c r="H225" i="2"/>
  <c r="G225" i="2"/>
  <c r="L224" i="2"/>
  <c r="K224" i="2"/>
  <c r="J224" i="2"/>
  <c r="I224" i="2"/>
  <c r="H224" i="2"/>
  <c r="G224" i="2"/>
  <c r="K223" i="2"/>
  <c r="J223" i="2"/>
  <c r="I223" i="2"/>
  <c r="H223" i="2"/>
  <c r="G223" i="2"/>
  <c r="K222" i="2"/>
  <c r="J222" i="2"/>
  <c r="I222" i="2"/>
  <c r="H222" i="2"/>
  <c r="G222" i="2"/>
  <c r="L222" i="2" s="1"/>
  <c r="K221" i="2"/>
  <c r="J221" i="2"/>
  <c r="I221" i="2"/>
  <c r="H221" i="2"/>
  <c r="G221" i="2"/>
  <c r="K220" i="2"/>
  <c r="J220" i="2"/>
  <c r="I220" i="2"/>
  <c r="H220" i="2"/>
  <c r="G220" i="2"/>
  <c r="K219" i="2"/>
  <c r="J219" i="2"/>
  <c r="I219" i="2"/>
  <c r="H219" i="2"/>
  <c r="G219" i="2"/>
  <c r="K218" i="2"/>
  <c r="L218" i="2" s="1"/>
  <c r="J218" i="2"/>
  <c r="I218" i="2"/>
  <c r="H218" i="2"/>
  <c r="G218" i="2"/>
  <c r="K217" i="2"/>
  <c r="J217" i="2"/>
  <c r="I217" i="2"/>
  <c r="L217" i="2" s="1"/>
  <c r="H217" i="2"/>
  <c r="G217" i="2"/>
  <c r="K216" i="2"/>
  <c r="J216" i="2"/>
  <c r="I216" i="2"/>
  <c r="H216" i="2"/>
  <c r="G216" i="2"/>
  <c r="L216" i="2" s="1"/>
  <c r="K215" i="2"/>
  <c r="J215" i="2"/>
  <c r="I215" i="2"/>
  <c r="H215" i="2"/>
  <c r="G215" i="2"/>
  <c r="K214" i="2"/>
  <c r="J214" i="2"/>
  <c r="I214" i="2"/>
  <c r="L214" i="2" s="1"/>
  <c r="H214" i="2"/>
  <c r="G214" i="2"/>
  <c r="K213" i="2"/>
  <c r="J213" i="2"/>
  <c r="I213" i="2"/>
  <c r="H213" i="2"/>
  <c r="G213" i="2"/>
  <c r="K212" i="2"/>
  <c r="J212" i="2"/>
  <c r="I212" i="2"/>
  <c r="H212" i="2"/>
  <c r="G212" i="2"/>
  <c r="L212" i="2" s="1"/>
  <c r="K211" i="2"/>
  <c r="J211" i="2"/>
  <c r="I211" i="2"/>
  <c r="H211" i="2"/>
  <c r="G211" i="2"/>
  <c r="K210" i="2"/>
  <c r="J210" i="2"/>
  <c r="I210" i="2"/>
  <c r="H210" i="2"/>
  <c r="L210" i="2" s="1"/>
  <c r="G210" i="2"/>
  <c r="K209" i="2"/>
  <c r="J209" i="2"/>
  <c r="I209" i="2"/>
  <c r="H209" i="2"/>
  <c r="G209" i="2"/>
  <c r="K208" i="2"/>
  <c r="J208" i="2"/>
  <c r="I208" i="2"/>
  <c r="H208" i="2"/>
  <c r="L208" i="2" s="1"/>
  <c r="G208" i="2"/>
  <c r="K207" i="2"/>
  <c r="J207" i="2"/>
  <c r="I207" i="2"/>
  <c r="H207" i="2"/>
  <c r="G207" i="2"/>
  <c r="K206" i="2"/>
  <c r="J206" i="2"/>
  <c r="I206" i="2"/>
  <c r="H206" i="2"/>
  <c r="G206" i="2"/>
  <c r="K205" i="2"/>
  <c r="J205" i="2"/>
  <c r="I205" i="2"/>
  <c r="H205" i="2"/>
  <c r="G205" i="2"/>
  <c r="L205" i="2" s="1"/>
  <c r="L204" i="2"/>
  <c r="K204" i="2"/>
  <c r="J204" i="2"/>
  <c r="I204" i="2"/>
  <c r="H204" i="2"/>
  <c r="G204" i="2"/>
  <c r="K203" i="2"/>
  <c r="J203" i="2"/>
  <c r="I203" i="2"/>
  <c r="H203" i="2"/>
  <c r="G203" i="2"/>
  <c r="K202" i="2"/>
  <c r="J202" i="2"/>
  <c r="I202" i="2"/>
  <c r="H202" i="2"/>
  <c r="G202" i="2"/>
  <c r="L202" i="2" s="1"/>
  <c r="L201" i="2"/>
  <c r="K201" i="2"/>
  <c r="J201" i="2"/>
  <c r="I201" i="2"/>
  <c r="H201" i="2"/>
  <c r="G201" i="2"/>
  <c r="K200" i="2"/>
  <c r="L200" i="2" s="1"/>
  <c r="J200" i="2"/>
  <c r="I200" i="2"/>
  <c r="H200" i="2"/>
  <c r="G200" i="2"/>
  <c r="K199" i="2"/>
  <c r="J199" i="2"/>
  <c r="I199" i="2"/>
  <c r="H199" i="2"/>
  <c r="G199" i="2"/>
  <c r="K198" i="2"/>
  <c r="J198" i="2"/>
  <c r="I198" i="2"/>
  <c r="H198" i="2"/>
  <c r="G198" i="2"/>
  <c r="K197" i="2"/>
  <c r="L197" i="2" s="1"/>
  <c r="J197" i="2"/>
  <c r="I197" i="2"/>
  <c r="H197" i="2"/>
  <c r="G197" i="2"/>
  <c r="K196" i="2"/>
  <c r="J196" i="2"/>
  <c r="I196" i="2"/>
  <c r="L196" i="2" s="1"/>
  <c r="H196" i="2"/>
  <c r="G196" i="2"/>
  <c r="K195" i="2"/>
  <c r="J195" i="2"/>
  <c r="I195" i="2"/>
  <c r="H195" i="2"/>
  <c r="G195" i="2"/>
  <c r="L194" i="2"/>
  <c r="K194" i="2"/>
  <c r="J194" i="2"/>
  <c r="I194" i="2"/>
  <c r="H194" i="2"/>
  <c r="G194" i="2"/>
  <c r="K193" i="2"/>
  <c r="J193" i="2"/>
  <c r="L193" i="2" s="1"/>
  <c r="I193" i="2"/>
  <c r="H193" i="2"/>
  <c r="G193" i="2"/>
  <c r="K192" i="2"/>
  <c r="J192" i="2"/>
  <c r="I192" i="2"/>
  <c r="H192" i="2"/>
  <c r="L192" i="2" s="1"/>
  <c r="G192" i="2"/>
  <c r="K191" i="2"/>
  <c r="J191" i="2"/>
  <c r="I191" i="2"/>
  <c r="H191" i="2"/>
  <c r="G191" i="2"/>
  <c r="K190" i="2"/>
  <c r="J190" i="2"/>
  <c r="I190" i="2"/>
  <c r="H190" i="2"/>
  <c r="G190" i="2"/>
  <c r="L190" i="2" s="1"/>
  <c r="K189" i="2"/>
  <c r="J189" i="2"/>
  <c r="I189" i="2"/>
  <c r="H189" i="2"/>
  <c r="G189" i="2"/>
  <c r="K188" i="2"/>
  <c r="J188" i="2"/>
  <c r="I188" i="2"/>
  <c r="H188" i="2"/>
  <c r="G188" i="2"/>
  <c r="K187" i="2"/>
  <c r="J187" i="2"/>
  <c r="I187" i="2"/>
  <c r="H187" i="2"/>
  <c r="G187" i="2"/>
  <c r="L186" i="2"/>
  <c r="K186" i="2"/>
  <c r="J186" i="2"/>
  <c r="I186" i="2"/>
  <c r="H186" i="2"/>
  <c r="G186" i="2"/>
  <c r="K185" i="2"/>
  <c r="J185" i="2"/>
  <c r="I185" i="2"/>
  <c r="L185" i="2" s="1"/>
  <c r="H185" i="2"/>
  <c r="G185" i="2"/>
  <c r="K184" i="2"/>
  <c r="J184" i="2"/>
  <c r="I184" i="2"/>
  <c r="H184" i="2"/>
  <c r="G184" i="2"/>
  <c r="K183" i="2"/>
  <c r="J183" i="2"/>
  <c r="I183" i="2"/>
  <c r="H183" i="2"/>
  <c r="G183" i="2"/>
  <c r="L183" i="2" s="1"/>
  <c r="K182" i="2"/>
  <c r="J182" i="2"/>
  <c r="I182" i="2"/>
  <c r="L182" i="2" s="1"/>
  <c r="H182" i="2"/>
  <c r="G182" i="2"/>
  <c r="K181" i="2"/>
  <c r="J181" i="2"/>
  <c r="I181" i="2"/>
  <c r="H181" i="2"/>
  <c r="G181" i="2"/>
  <c r="K180" i="2"/>
  <c r="J180" i="2"/>
  <c r="I180" i="2"/>
  <c r="H180" i="2"/>
  <c r="G180" i="2"/>
  <c r="L180" i="2" s="1"/>
  <c r="K179" i="2"/>
  <c r="J179" i="2"/>
  <c r="I179" i="2"/>
  <c r="H179" i="2"/>
  <c r="G179" i="2"/>
  <c r="K178" i="2"/>
  <c r="J178" i="2"/>
  <c r="I178" i="2"/>
  <c r="L178" i="2" s="1"/>
  <c r="H178" i="2"/>
  <c r="G178" i="2"/>
  <c r="K177" i="2"/>
  <c r="J177" i="2"/>
  <c r="I177" i="2"/>
  <c r="H177" i="2"/>
  <c r="G177" i="2"/>
  <c r="L177" i="2" s="1"/>
  <c r="L176" i="2"/>
  <c r="K176" i="2"/>
  <c r="J176" i="2"/>
  <c r="I176" i="2"/>
  <c r="H176" i="2"/>
  <c r="G176" i="2"/>
  <c r="K175" i="2"/>
  <c r="J175" i="2"/>
  <c r="I175" i="2"/>
  <c r="H175" i="2"/>
  <c r="G175" i="2"/>
  <c r="K174" i="2"/>
  <c r="J174" i="2"/>
  <c r="I174" i="2"/>
  <c r="H174" i="2"/>
  <c r="G174" i="2"/>
  <c r="L174" i="2" s="1"/>
  <c r="K173" i="2"/>
  <c r="J173" i="2"/>
  <c r="I173" i="2"/>
  <c r="H173" i="2"/>
  <c r="G173" i="2"/>
  <c r="L173" i="2" s="1"/>
  <c r="L172" i="2"/>
  <c r="K172" i="2"/>
  <c r="J172" i="2"/>
  <c r="I172" i="2"/>
  <c r="H172" i="2"/>
  <c r="G172" i="2"/>
  <c r="K171" i="2"/>
  <c r="J171" i="2"/>
  <c r="I171" i="2"/>
  <c r="H171" i="2"/>
  <c r="G171" i="2"/>
  <c r="K170" i="2"/>
  <c r="J170" i="2"/>
  <c r="I170" i="2"/>
  <c r="H170" i="2"/>
  <c r="G170" i="2"/>
  <c r="K169" i="2"/>
  <c r="J169" i="2"/>
  <c r="I169" i="2"/>
  <c r="H169" i="2"/>
  <c r="G169" i="2"/>
  <c r="K168" i="2"/>
  <c r="J168" i="2"/>
  <c r="I168" i="2"/>
  <c r="H168" i="2"/>
  <c r="G168" i="2"/>
  <c r="L168" i="2" s="1"/>
  <c r="K167" i="2"/>
  <c r="J167" i="2"/>
  <c r="I167" i="2"/>
  <c r="H167" i="2"/>
  <c r="G167" i="2"/>
  <c r="K166" i="2"/>
  <c r="J166" i="2"/>
  <c r="I166" i="2"/>
  <c r="H166" i="2"/>
  <c r="G166" i="2"/>
  <c r="K165" i="2"/>
  <c r="J165" i="2"/>
  <c r="I165" i="2"/>
  <c r="H165" i="2"/>
  <c r="G165" i="2"/>
  <c r="K164" i="2"/>
  <c r="L164" i="2" s="1"/>
  <c r="J164" i="2"/>
  <c r="I164" i="2"/>
  <c r="H164" i="2"/>
  <c r="G164" i="2"/>
  <c r="K163" i="2"/>
  <c r="J163" i="2"/>
  <c r="I163" i="2"/>
  <c r="L163" i="2" s="1"/>
  <c r="H163" i="2"/>
  <c r="G163" i="2"/>
  <c r="K162" i="2"/>
  <c r="J162" i="2"/>
  <c r="I162" i="2"/>
  <c r="H162" i="2"/>
  <c r="G162" i="2"/>
  <c r="K161" i="2"/>
  <c r="J161" i="2"/>
  <c r="I161" i="2"/>
  <c r="H161" i="2"/>
  <c r="G161" i="2"/>
  <c r="L161" i="2" s="1"/>
  <c r="L160" i="2"/>
  <c r="K160" i="2"/>
  <c r="J160" i="2"/>
  <c r="I160" i="2"/>
  <c r="H160" i="2"/>
  <c r="G160" i="2"/>
  <c r="K159" i="2"/>
  <c r="J159" i="2"/>
  <c r="I159" i="2"/>
  <c r="H159" i="2"/>
  <c r="G159" i="2"/>
  <c r="K158" i="2"/>
  <c r="J158" i="2"/>
  <c r="I158" i="2"/>
  <c r="H158" i="2"/>
  <c r="G158" i="2"/>
  <c r="K157" i="2"/>
  <c r="J157" i="2"/>
  <c r="I157" i="2"/>
  <c r="H157" i="2"/>
  <c r="G157" i="2"/>
  <c r="L157" i="2" s="1"/>
  <c r="L156" i="2"/>
  <c r="K156" i="2"/>
  <c r="J156" i="2"/>
  <c r="I156" i="2"/>
  <c r="H156" i="2"/>
  <c r="G156" i="2"/>
  <c r="K155" i="2"/>
  <c r="J155" i="2"/>
  <c r="I155" i="2"/>
  <c r="H155" i="2"/>
  <c r="G155" i="2"/>
  <c r="K154" i="2"/>
  <c r="J154" i="2"/>
  <c r="I154" i="2"/>
  <c r="H154" i="2"/>
  <c r="G154" i="2"/>
  <c r="L154" i="2" s="1"/>
  <c r="K153" i="2"/>
  <c r="J153" i="2"/>
  <c r="I153" i="2"/>
  <c r="H153" i="2"/>
  <c r="G153" i="2"/>
  <c r="K152" i="2"/>
  <c r="J152" i="2"/>
  <c r="I152" i="2"/>
  <c r="H152" i="2"/>
  <c r="G152" i="2"/>
  <c r="L152" i="2" s="1"/>
  <c r="K151" i="2"/>
  <c r="J151" i="2"/>
  <c r="I151" i="2"/>
  <c r="H151" i="2"/>
  <c r="G151" i="2"/>
  <c r="K150" i="2"/>
  <c r="J150" i="2"/>
  <c r="I150" i="2"/>
  <c r="H150" i="2"/>
  <c r="G150" i="2"/>
  <c r="K149" i="2"/>
  <c r="J149" i="2"/>
  <c r="I149" i="2"/>
  <c r="H149" i="2"/>
  <c r="G149" i="2"/>
  <c r="K148" i="2"/>
  <c r="J148" i="2"/>
  <c r="I148" i="2"/>
  <c r="H148" i="2"/>
  <c r="G148" i="2"/>
  <c r="L148" i="2" s="1"/>
  <c r="K147" i="2"/>
  <c r="J147" i="2"/>
  <c r="I147" i="2"/>
  <c r="L147" i="2" s="1"/>
  <c r="H147" i="2"/>
  <c r="G147" i="2"/>
  <c r="K146" i="2"/>
  <c r="J146" i="2"/>
  <c r="I146" i="2"/>
  <c r="H146" i="2"/>
  <c r="G146" i="2"/>
  <c r="K145" i="2"/>
  <c r="J145" i="2"/>
  <c r="I145" i="2"/>
  <c r="H145" i="2"/>
  <c r="G145" i="2"/>
  <c r="L145" i="2" s="1"/>
  <c r="L144" i="2"/>
  <c r="K144" i="2"/>
  <c r="J144" i="2"/>
  <c r="I144" i="2"/>
  <c r="H144" i="2"/>
  <c r="G144" i="2"/>
  <c r="K143" i="2"/>
  <c r="J143" i="2"/>
  <c r="I143" i="2"/>
  <c r="L143" i="2" s="1"/>
  <c r="H143" i="2"/>
  <c r="G143" i="2"/>
  <c r="K142" i="2"/>
  <c r="J142" i="2"/>
  <c r="I142" i="2"/>
  <c r="H142" i="2"/>
  <c r="G142" i="2"/>
  <c r="L142" i="2" s="1"/>
  <c r="K141" i="2"/>
  <c r="J141" i="2"/>
  <c r="I141" i="2"/>
  <c r="H141" i="2"/>
  <c r="G141" i="2"/>
  <c r="L141" i="2" s="1"/>
  <c r="L140" i="2"/>
  <c r="K140" i="2"/>
  <c r="J140" i="2"/>
  <c r="I140" i="2"/>
  <c r="H140" i="2"/>
  <c r="G140" i="2"/>
  <c r="K139" i="2"/>
  <c r="J139" i="2"/>
  <c r="I139" i="2"/>
  <c r="H139" i="2"/>
  <c r="G139" i="2"/>
  <c r="K138" i="2"/>
  <c r="J138" i="2"/>
  <c r="I138" i="2"/>
  <c r="H138" i="2"/>
  <c r="G138" i="2"/>
  <c r="K137" i="2"/>
  <c r="J137" i="2"/>
  <c r="I137" i="2"/>
  <c r="H137" i="2"/>
  <c r="G137" i="2"/>
  <c r="K136" i="2"/>
  <c r="J136" i="2"/>
  <c r="I136" i="2"/>
  <c r="H136" i="2"/>
  <c r="G136" i="2"/>
  <c r="L136" i="2" s="1"/>
  <c r="K135" i="2"/>
  <c r="J135" i="2"/>
  <c r="I135" i="2"/>
  <c r="H135" i="2"/>
  <c r="G135" i="2"/>
  <c r="K134" i="2"/>
  <c r="J134" i="2"/>
  <c r="I134" i="2"/>
  <c r="H134" i="2"/>
  <c r="G134" i="2"/>
  <c r="K133" i="2"/>
  <c r="J133" i="2"/>
  <c r="I133" i="2"/>
  <c r="H133" i="2"/>
  <c r="G133" i="2"/>
  <c r="K132" i="2"/>
  <c r="L132" i="2" s="1"/>
  <c r="J132" i="2"/>
  <c r="I132" i="2"/>
  <c r="H132" i="2"/>
  <c r="G132" i="2"/>
  <c r="K131" i="2"/>
  <c r="J131" i="2"/>
  <c r="I131" i="2"/>
  <c r="L131" i="2" s="1"/>
  <c r="H131" i="2"/>
  <c r="G131" i="2"/>
  <c r="K130" i="2"/>
  <c r="J130" i="2"/>
  <c r="I130" i="2"/>
  <c r="H130" i="2"/>
  <c r="G130" i="2"/>
  <c r="K129" i="2"/>
  <c r="J129" i="2"/>
  <c r="I129" i="2"/>
  <c r="H129" i="2"/>
  <c r="G129" i="2"/>
  <c r="L129" i="2" s="1"/>
  <c r="L128" i="2"/>
  <c r="K128" i="2"/>
  <c r="J128" i="2"/>
  <c r="I128" i="2"/>
  <c r="H128" i="2"/>
  <c r="G128" i="2"/>
  <c r="K127" i="2"/>
  <c r="J127" i="2"/>
  <c r="I127" i="2"/>
  <c r="H127" i="2"/>
  <c r="G127" i="2"/>
  <c r="K126" i="2"/>
  <c r="J126" i="2"/>
  <c r="I126" i="2"/>
  <c r="H126" i="2"/>
  <c r="G126" i="2"/>
  <c r="K125" i="2"/>
  <c r="J125" i="2"/>
  <c r="I125" i="2"/>
  <c r="H125" i="2"/>
  <c r="G125" i="2"/>
  <c r="L125" i="2" s="1"/>
  <c r="K124" i="2"/>
  <c r="J124" i="2"/>
  <c r="I124" i="2"/>
  <c r="H124" i="2"/>
  <c r="G124" i="2"/>
  <c r="L124" i="2" s="1"/>
  <c r="K123" i="2"/>
  <c r="J123" i="2"/>
  <c r="I123" i="2"/>
  <c r="H123" i="2"/>
  <c r="G123" i="2"/>
  <c r="K122" i="2"/>
  <c r="J122" i="2"/>
  <c r="I122" i="2"/>
  <c r="H122" i="2"/>
  <c r="G122" i="2"/>
  <c r="L122" i="2" s="1"/>
  <c r="K121" i="2"/>
  <c r="J121" i="2"/>
  <c r="I121" i="2"/>
  <c r="H121" i="2"/>
  <c r="G121" i="2"/>
  <c r="K120" i="2"/>
  <c r="J120" i="2"/>
  <c r="I120" i="2"/>
  <c r="H120" i="2"/>
  <c r="G120" i="2"/>
  <c r="L120" i="2" s="1"/>
  <c r="K119" i="2"/>
  <c r="J119" i="2"/>
  <c r="I119" i="2"/>
  <c r="H119" i="2"/>
  <c r="G119" i="2"/>
  <c r="K118" i="2"/>
  <c r="J118" i="2"/>
  <c r="I118" i="2"/>
  <c r="H118" i="2"/>
  <c r="G118" i="2"/>
  <c r="K117" i="2"/>
  <c r="J117" i="2"/>
  <c r="I117" i="2"/>
  <c r="H117" i="2"/>
  <c r="G117" i="2"/>
  <c r="K116" i="2"/>
  <c r="J116" i="2"/>
  <c r="I116" i="2"/>
  <c r="H116" i="2"/>
  <c r="G116" i="2"/>
  <c r="L116" i="2" s="1"/>
  <c r="K115" i="2"/>
  <c r="J115" i="2"/>
  <c r="I115" i="2"/>
  <c r="L115" i="2" s="1"/>
  <c r="H115" i="2"/>
  <c r="G115" i="2"/>
  <c r="K114" i="2"/>
  <c r="J114" i="2"/>
  <c r="I114" i="2"/>
  <c r="H114" i="2"/>
  <c r="G114" i="2"/>
  <c r="K113" i="2"/>
  <c r="J113" i="2"/>
  <c r="I113" i="2"/>
  <c r="H113" i="2"/>
  <c r="G113" i="2"/>
  <c r="L113" i="2" s="1"/>
  <c r="L112" i="2"/>
  <c r="K112" i="2"/>
  <c r="J112" i="2"/>
  <c r="I112" i="2"/>
  <c r="H112" i="2"/>
  <c r="G112" i="2"/>
  <c r="K111" i="2"/>
  <c r="J111" i="2"/>
  <c r="I111" i="2"/>
  <c r="L111" i="2" s="1"/>
  <c r="H111" i="2"/>
  <c r="G111" i="2"/>
  <c r="K110" i="2"/>
  <c r="J110" i="2"/>
  <c r="I110" i="2"/>
  <c r="H110" i="2"/>
  <c r="G110" i="2"/>
  <c r="L110" i="2" s="1"/>
  <c r="K109" i="2"/>
  <c r="J109" i="2"/>
  <c r="I109" i="2"/>
  <c r="H109" i="2"/>
  <c r="G109" i="2"/>
  <c r="L109" i="2" s="1"/>
  <c r="L108" i="2"/>
  <c r="K108" i="2"/>
  <c r="J108" i="2"/>
  <c r="I108" i="2"/>
  <c r="H108" i="2"/>
  <c r="G108" i="2"/>
  <c r="K107" i="2"/>
  <c r="J107" i="2"/>
  <c r="I107" i="2"/>
  <c r="H107" i="2"/>
  <c r="G107" i="2"/>
  <c r="K106" i="2"/>
  <c r="J106" i="2"/>
  <c r="I106" i="2"/>
  <c r="H106" i="2"/>
  <c r="G106" i="2"/>
  <c r="K105" i="2"/>
  <c r="J105" i="2"/>
  <c r="I105" i="2"/>
  <c r="H105" i="2"/>
  <c r="G105" i="2"/>
  <c r="K104" i="2"/>
  <c r="J104" i="2"/>
  <c r="I104" i="2"/>
  <c r="H104" i="2"/>
  <c r="G104" i="2"/>
  <c r="L104" i="2" s="1"/>
  <c r="K103" i="2"/>
  <c r="J103" i="2"/>
  <c r="I103" i="2"/>
  <c r="H103" i="2"/>
  <c r="G103" i="2"/>
  <c r="K102" i="2"/>
  <c r="J102" i="2"/>
  <c r="I102" i="2"/>
  <c r="H102" i="2"/>
  <c r="G102" i="2"/>
  <c r="K101" i="2"/>
  <c r="J101" i="2"/>
  <c r="I101" i="2"/>
  <c r="H101" i="2"/>
  <c r="G101" i="2"/>
  <c r="K100" i="2"/>
  <c r="L100" i="2" s="1"/>
  <c r="J100" i="2"/>
  <c r="I100" i="2"/>
  <c r="H100" i="2"/>
  <c r="G100" i="2"/>
  <c r="K99" i="2"/>
  <c r="J99" i="2"/>
  <c r="I99" i="2"/>
  <c r="L99" i="2" s="1"/>
  <c r="H99" i="2"/>
  <c r="G99" i="2"/>
  <c r="K98" i="2"/>
  <c r="J98" i="2"/>
  <c r="I98" i="2"/>
  <c r="H98" i="2"/>
  <c r="G98" i="2"/>
  <c r="K97" i="2"/>
  <c r="J97" i="2"/>
  <c r="I97" i="2"/>
  <c r="H97" i="2"/>
  <c r="G97" i="2"/>
  <c r="L97" i="2" s="1"/>
  <c r="L96" i="2"/>
  <c r="K96" i="2"/>
  <c r="J96" i="2"/>
  <c r="I96" i="2"/>
  <c r="H96" i="2"/>
  <c r="G96" i="2"/>
  <c r="K95" i="2"/>
  <c r="J95" i="2"/>
  <c r="I95" i="2"/>
  <c r="H95" i="2"/>
  <c r="G95" i="2"/>
  <c r="K94" i="2"/>
  <c r="J94" i="2"/>
  <c r="I94" i="2"/>
  <c r="H94" i="2"/>
  <c r="G94" i="2"/>
  <c r="K93" i="2"/>
  <c r="J93" i="2"/>
  <c r="I93" i="2"/>
  <c r="H93" i="2"/>
  <c r="G93" i="2"/>
  <c r="L93" i="2" s="1"/>
  <c r="K92" i="2"/>
  <c r="J92" i="2"/>
  <c r="I92" i="2"/>
  <c r="H92" i="2"/>
  <c r="G92" i="2"/>
  <c r="L92" i="2" s="1"/>
  <c r="K91" i="2"/>
  <c r="J91" i="2"/>
  <c r="I91" i="2"/>
  <c r="H91" i="2"/>
  <c r="G91" i="2"/>
  <c r="K90" i="2"/>
  <c r="J90" i="2"/>
  <c r="I90" i="2"/>
  <c r="H90" i="2"/>
  <c r="G90" i="2"/>
  <c r="L90" i="2" s="1"/>
  <c r="K89" i="2"/>
  <c r="J89" i="2"/>
  <c r="I89" i="2"/>
  <c r="H89" i="2"/>
  <c r="G89" i="2"/>
  <c r="K88" i="2"/>
  <c r="J88" i="2"/>
  <c r="I88" i="2"/>
  <c r="H88" i="2"/>
  <c r="G88" i="2"/>
  <c r="L88" i="2" s="1"/>
  <c r="K87" i="2"/>
  <c r="J87" i="2"/>
  <c r="I87" i="2"/>
  <c r="H87" i="2"/>
  <c r="G87" i="2"/>
  <c r="K86" i="2"/>
  <c r="J86" i="2"/>
  <c r="I86" i="2"/>
  <c r="H86" i="2"/>
  <c r="G86" i="2"/>
  <c r="K85" i="2"/>
  <c r="J85" i="2"/>
  <c r="I85" i="2"/>
  <c r="H85" i="2"/>
  <c r="G85" i="2"/>
  <c r="K84" i="2"/>
  <c r="J84" i="2"/>
  <c r="I84" i="2"/>
  <c r="H84" i="2"/>
  <c r="G84" i="2"/>
  <c r="L84" i="2" s="1"/>
  <c r="K83" i="2"/>
  <c r="J83" i="2"/>
  <c r="I83" i="2"/>
  <c r="L83" i="2" s="1"/>
  <c r="H83" i="2"/>
  <c r="G83" i="2"/>
  <c r="K82" i="2"/>
  <c r="J82" i="2"/>
  <c r="I82" i="2"/>
  <c r="H82" i="2"/>
  <c r="G82" i="2"/>
  <c r="K81" i="2"/>
  <c r="J81" i="2"/>
  <c r="I81" i="2"/>
  <c r="H81" i="2"/>
  <c r="G81" i="2"/>
  <c r="L81" i="2" s="1"/>
  <c r="L80" i="2"/>
  <c r="K80" i="2"/>
  <c r="J80" i="2"/>
  <c r="I80" i="2"/>
  <c r="H80" i="2"/>
  <c r="G80" i="2"/>
  <c r="K79" i="2"/>
  <c r="J79" i="2"/>
  <c r="I79" i="2"/>
  <c r="L79" i="2" s="1"/>
  <c r="H79" i="2"/>
  <c r="G79" i="2"/>
  <c r="K78" i="2"/>
  <c r="J78" i="2"/>
  <c r="I78" i="2"/>
  <c r="H78" i="2"/>
  <c r="G78" i="2"/>
  <c r="L78" i="2" s="1"/>
  <c r="K77" i="2"/>
  <c r="J77" i="2"/>
  <c r="I77" i="2"/>
  <c r="H77" i="2"/>
  <c r="G77" i="2"/>
  <c r="L77" i="2" s="1"/>
  <c r="L76" i="2"/>
  <c r="K76" i="2"/>
  <c r="J76" i="2"/>
  <c r="I76" i="2"/>
  <c r="H76" i="2"/>
  <c r="G76" i="2"/>
  <c r="K75" i="2"/>
  <c r="J75" i="2"/>
  <c r="I75" i="2"/>
  <c r="H75" i="2"/>
  <c r="G75" i="2"/>
  <c r="K74" i="2"/>
  <c r="J74" i="2"/>
  <c r="I74" i="2"/>
  <c r="H74" i="2"/>
  <c r="G74" i="2"/>
  <c r="K73" i="2"/>
  <c r="J73" i="2"/>
  <c r="I73" i="2"/>
  <c r="H73" i="2"/>
  <c r="G73" i="2"/>
  <c r="K72" i="2"/>
  <c r="J72" i="2"/>
  <c r="I72" i="2"/>
  <c r="H72" i="2"/>
  <c r="G72" i="2"/>
  <c r="L72" i="2" s="1"/>
  <c r="K71" i="2"/>
  <c r="J71" i="2"/>
  <c r="I71" i="2"/>
  <c r="H71" i="2"/>
  <c r="G71" i="2"/>
  <c r="K70" i="2"/>
  <c r="J70" i="2"/>
  <c r="I70" i="2"/>
  <c r="H70" i="2"/>
  <c r="G70" i="2"/>
  <c r="K69" i="2"/>
  <c r="J69" i="2"/>
  <c r="I69" i="2"/>
  <c r="H69" i="2"/>
  <c r="G69" i="2"/>
  <c r="K68" i="2"/>
  <c r="L68" i="2" s="1"/>
  <c r="J68" i="2"/>
  <c r="I68" i="2"/>
  <c r="H68" i="2"/>
  <c r="G68" i="2"/>
  <c r="K67" i="2"/>
  <c r="J67" i="2"/>
  <c r="I67" i="2"/>
  <c r="L67" i="2" s="1"/>
  <c r="H67" i="2"/>
  <c r="G67" i="2"/>
  <c r="K66" i="2"/>
  <c r="J66" i="2"/>
  <c r="I66" i="2"/>
  <c r="H66" i="2"/>
  <c r="G66" i="2"/>
  <c r="K65" i="2"/>
  <c r="J65" i="2"/>
  <c r="I65" i="2"/>
  <c r="H65" i="2"/>
  <c r="G65" i="2"/>
  <c r="L65" i="2" s="1"/>
  <c r="K64" i="2"/>
  <c r="J64" i="2"/>
  <c r="I64" i="2"/>
  <c r="H64" i="2"/>
  <c r="G64" i="2"/>
  <c r="L64" i="2" s="1"/>
  <c r="K63" i="2"/>
  <c r="J63" i="2"/>
  <c r="I63" i="2"/>
  <c r="H63" i="2"/>
  <c r="G63" i="2"/>
  <c r="K62" i="2"/>
  <c r="J62" i="2"/>
  <c r="I62" i="2"/>
  <c r="H62" i="2"/>
  <c r="G62" i="2"/>
  <c r="K61" i="2"/>
  <c r="J61" i="2"/>
  <c r="I61" i="2"/>
  <c r="H61" i="2"/>
  <c r="G61" i="2"/>
  <c r="L61" i="2" s="1"/>
  <c r="L60" i="2"/>
  <c r="K60" i="2"/>
  <c r="J60" i="2"/>
  <c r="I60" i="2"/>
  <c r="H60" i="2"/>
  <c r="G60" i="2"/>
  <c r="K59" i="2"/>
  <c r="J59" i="2"/>
  <c r="I59" i="2"/>
  <c r="H59" i="2"/>
  <c r="G59" i="2"/>
  <c r="K58" i="2"/>
  <c r="J58" i="2"/>
  <c r="I58" i="2"/>
  <c r="H58" i="2"/>
  <c r="G58" i="2"/>
  <c r="L58" i="2" s="1"/>
  <c r="K57" i="2"/>
  <c r="J57" i="2"/>
  <c r="I57" i="2"/>
  <c r="H57" i="2"/>
  <c r="G57" i="2"/>
  <c r="K56" i="2"/>
  <c r="J56" i="2"/>
  <c r="I56" i="2"/>
  <c r="H56" i="2"/>
  <c r="G56" i="2"/>
  <c r="L56" i="2" s="1"/>
  <c r="K55" i="2"/>
  <c r="J55" i="2"/>
  <c r="I55" i="2"/>
  <c r="H55" i="2"/>
  <c r="G55" i="2"/>
  <c r="K54" i="2"/>
  <c r="J54" i="2"/>
  <c r="I54" i="2"/>
  <c r="H54" i="2"/>
  <c r="G54" i="2"/>
  <c r="K53" i="2"/>
  <c r="J53" i="2"/>
  <c r="I53" i="2"/>
  <c r="H53" i="2"/>
  <c r="G53" i="2"/>
  <c r="K52" i="2"/>
  <c r="J52" i="2"/>
  <c r="I52" i="2"/>
  <c r="H52" i="2"/>
  <c r="G52" i="2"/>
  <c r="L52" i="2" s="1"/>
  <c r="K51" i="2"/>
  <c r="J51" i="2"/>
  <c r="I51" i="2"/>
  <c r="L51" i="2" s="1"/>
  <c r="H51" i="2"/>
  <c r="G51" i="2"/>
  <c r="K50" i="2"/>
  <c r="J50" i="2"/>
  <c r="I50" i="2"/>
  <c r="H50" i="2"/>
  <c r="G50" i="2"/>
  <c r="K49" i="2"/>
  <c r="J49" i="2"/>
  <c r="I49" i="2"/>
  <c r="H49" i="2"/>
  <c r="G49" i="2"/>
  <c r="L49" i="2" s="1"/>
  <c r="L48" i="2"/>
  <c r="K48" i="2"/>
  <c r="J48" i="2"/>
  <c r="I48" i="2"/>
  <c r="H48" i="2"/>
  <c r="G48" i="2"/>
  <c r="K47" i="2"/>
  <c r="J47" i="2"/>
  <c r="I47" i="2"/>
  <c r="L47" i="2" s="1"/>
  <c r="H47" i="2"/>
  <c r="G47" i="2"/>
  <c r="K46" i="2"/>
  <c r="J46" i="2"/>
  <c r="I46" i="2"/>
  <c r="H46" i="2"/>
  <c r="G46" i="2"/>
  <c r="L46" i="2" s="1"/>
  <c r="K45" i="2"/>
  <c r="J45" i="2"/>
  <c r="I45" i="2"/>
  <c r="H45" i="2"/>
  <c r="G45" i="2"/>
  <c r="L45" i="2" s="1"/>
  <c r="L44" i="2"/>
  <c r="K44" i="2"/>
  <c r="J44" i="2"/>
  <c r="I44" i="2"/>
  <c r="H44" i="2"/>
  <c r="G44" i="2"/>
  <c r="K43" i="2"/>
  <c r="J43" i="2"/>
  <c r="I43" i="2"/>
  <c r="H43" i="2"/>
  <c r="G43" i="2"/>
  <c r="K42" i="2"/>
  <c r="J42" i="2"/>
  <c r="I42" i="2"/>
  <c r="H42" i="2"/>
  <c r="G42" i="2"/>
  <c r="K41" i="2"/>
  <c r="J41" i="2"/>
  <c r="I41" i="2"/>
  <c r="H41" i="2"/>
  <c r="G41" i="2"/>
  <c r="K40" i="2"/>
  <c r="J40" i="2"/>
  <c r="I40" i="2"/>
  <c r="H40" i="2"/>
  <c r="G40" i="2"/>
  <c r="L40" i="2" s="1"/>
  <c r="K39" i="2"/>
  <c r="J39" i="2"/>
  <c r="I39" i="2"/>
  <c r="H39" i="2"/>
  <c r="G39" i="2"/>
  <c r="K38" i="2"/>
  <c r="J38" i="2"/>
  <c r="I38" i="2"/>
  <c r="H38" i="2"/>
  <c r="G38" i="2"/>
  <c r="K37" i="2"/>
  <c r="J37" i="2"/>
  <c r="I37" i="2"/>
  <c r="H37" i="2"/>
  <c r="G37" i="2"/>
  <c r="K36" i="2"/>
  <c r="L36" i="2" s="1"/>
  <c r="J36" i="2"/>
  <c r="I36" i="2"/>
  <c r="H36" i="2"/>
  <c r="G36" i="2"/>
  <c r="K35" i="2"/>
  <c r="J35" i="2"/>
  <c r="I35" i="2"/>
  <c r="L35" i="2" s="1"/>
  <c r="H35" i="2"/>
  <c r="G35" i="2"/>
  <c r="K34" i="2"/>
  <c r="J34" i="2"/>
  <c r="I34" i="2"/>
  <c r="H34" i="2"/>
  <c r="G34" i="2"/>
  <c r="K33" i="2"/>
  <c r="J33" i="2"/>
  <c r="I33" i="2"/>
  <c r="H33" i="2"/>
  <c r="G33" i="2"/>
  <c r="L33" i="2" s="1"/>
  <c r="L32" i="2"/>
  <c r="K32" i="2"/>
  <c r="J32" i="2"/>
  <c r="I32" i="2"/>
  <c r="H32" i="2"/>
  <c r="G32" i="2"/>
  <c r="K31" i="2"/>
  <c r="J31" i="2"/>
  <c r="I31" i="2"/>
  <c r="H31" i="2"/>
  <c r="G31" i="2"/>
  <c r="K30" i="2"/>
  <c r="J30" i="2"/>
  <c r="I30" i="2"/>
  <c r="H30" i="2"/>
  <c r="G30" i="2"/>
  <c r="K29" i="2"/>
  <c r="J29" i="2"/>
  <c r="I29" i="2"/>
  <c r="H29" i="2"/>
  <c r="G29" i="2"/>
  <c r="L29" i="2" s="1"/>
  <c r="L28" i="2"/>
  <c r="K28" i="2"/>
  <c r="J28" i="2"/>
  <c r="I28" i="2"/>
  <c r="H28" i="2"/>
  <c r="G28" i="2"/>
  <c r="K27" i="2"/>
  <c r="J27" i="2"/>
  <c r="I27" i="2"/>
  <c r="H27" i="2"/>
  <c r="G27" i="2"/>
  <c r="K26" i="2"/>
  <c r="J26" i="2"/>
  <c r="I26" i="2"/>
  <c r="H26" i="2"/>
  <c r="G26" i="2"/>
  <c r="L26" i="2" s="1"/>
  <c r="K25" i="2"/>
  <c r="J25" i="2"/>
  <c r="I25" i="2"/>
  <c r="H25" i="2"/>
  <c r="G25" i="2"/>
  <c r="K24" i="2"/>
  <c r="J24" i="2"/>
  <c r="I24" i="2"/>
  <c r="H24" i="2"/>
  <c r="G24" i="2"/>
  <c r="L24" i="2" s="1"/>
  <c r="K23" i="2"/>
  <c r="J23" i="2"/>
  <c r="I23" i="2"/>
  <c r="H23" i="2"/>
  <c r="G23" i="2"/>
  <c r="K22" i="2"/>
  <c r="J22" i="2"/>
  <c r="I22" i="2"/>
  <c r="H22" i="2"/>
  <c r="G22" i="2"/>
  <c r="K21" i="2"/>
  <c r="J21" i="2"/>
  <c r="I21" i="2"/>
  <c r="H21" i="2"/>
  <c r="G21" i="2"/>
  <c r="K20" i="2"/>
  <c r="J20" i="2"/>
  <c r="I20" i="2"/>
  <c r="H20" i="2"/>
  <c r="G20" i="2"/>
  <c r="L20" i="2" s="1"/>
  <c r="K19" i="2"/>
  <c r="J19" i="2"/>
  <c r="I19" i="2"/>
  <c r="L19" i="2" s="1"/>
  <c r="H19" i="2"/>
  <c r="G19" i="2"/>
  <c r="K18" i="2"/>
  <c r="J18" i="2"/>
  <c r="I18" i="2"/>
  <c r="H18" i="2"/>
  <c r="G18" i="2"/>
  <c r="K17" i="2"/>
  <c r="J17" i="2"/>
  <c r="I17" i="2"/>
  <c r="H17" i="2"/>
  <c r="K16" i="2"/>
  <c r="L16" i="2" s="1"/>
  <c r="J16" i="2"/>
  <c r="I16" i="2"/>
  <c r="H16" i="2"/>
  <c r="G16" i="2"/>
  <c r="K15" i="2"/>
  <c r="J15" i="2"/>
  <c r="I15" i="2"/>
  <c r="H15" i="2"/>
  <c r="L15" i="2" s="1"/>
  <c r="G15" i="2"/>
  <c r="K14" i="2"/>
  <c r="J14" i="2"/>
  <c r="I14" i="2"/>
  <c r="H14" i="2"/>
  <c r="G14" i="2"/>
  <c r="L14" i="2" s="1"/>
  <c r="L13" i="2"/>
  <c r="K13" i="2"/>
  <c r="J13" i="2"/>
  <c r="I13" i="2"/>
  <c r="H13" i="2"/>
  <c r="G13" i="2"/>
  <c r="K12" i="2"/>
  <c r="J12" i="2"/>
  <c r="L12" i="2" s="1"/>
  <c r="I12" i="2"/>
  <c r="H12" i="2"/>
  <c r="G12" i="2"/>
  <c r="K11" i="2"/>
  <c r="J11" i="2"/>
  <c r="H11" i="2"/>
  <c r="G11" i="2"/>
  <c r="L11" i="2" s="1"/>
  <c r="K10" i="2"/>
  <c r="J10" i="2"/>
  <c r="I10" i="2"/>
  <c r="H10" i="2"/>
  <c r="G10" i="2"/>
  <c r="K9" i="2"/>
  <c r="J9" i="2"/>
  <c r="I9" i="2"/>
  <c r="H9" i="2"/>
  <c r="G9" i="2"/>
  <c r="L9" i="2" s="1"/>
  <c r="K8" i="2"/>
  <c r="J8" i="2"/>
  <c r="I8" i="2"/>
  <c r="H8" i="2"/>
  <c r="G8" i="2"/>
  <c r="K7" i="2"/>
  <c r="J7" i="2"/>
  <c r="I7" i="2"/>
  <c r="H7" i="2"/>
  <c r="G7" i="2"/>
  <c r="K6" i="2"/>
  <c r="J6" i="2"/>
  <c r="I6" i="2"/>
  <c r="H6" i="2"/>
  <c r="G6" i="2"/>
  <c r="K5" i="2"/>
  <c r="J5" i="2"/>
  <c r="I5" i="2"/>
  <c r="H5" i="2"/>
  <c r="G5" i="2"/>
  <c r="L5" i="2" s="1"/>
  <c r="K4" i="2"/>
  <c r="J4" i="2"/>
  <c r="I4" i="2"/>
  <c r="L4" i="2" s="1"/>
  <c r="G4" i="2"/>
  <c r="K3" i="2"/>
  <c r="J3" i="2"/>
  <c r="I3" i="2"/>
  <c r="H3" i="2"/>
  <c r="G3" i="2"/>
  <c r="K2" i="2"/>
  <c r="J2" i="2"/>
  <c r="I2" i="2"/>
  <c r="H2" i="2"/>
  <c r="L2" i="2" s="1"/>
  <c r="G2" i="2"/>
  <c r="K316" i="1"/>
  <c r="M316" i="1" s="1"/>
  <c r="J316" i="1"/>
  <c r="L316" i="1" s="1"/>
  <c r="I316" i="1"/>
  <c r="H316" i="1"/>
  <c r="G316" i="1"/>
  <c r="K342" i="1"/>
  <c r="M342" i="1" s="1"/>
  <c r="J342" i="1"/>
  <c r="L342" i="1" s="1"/>
  <c r="I342" i="1"/>
  <c r="H342" i="1"/>
  <c r="G342" i="1"/>
  <c r="K133" i="1"/>
  <c r="M133" i="1" s="1"/>
  <c r="J133" i="1"/>
  <c r="L133" i="1" s="1"/>
  <c r="I133" i="1"/>
  <c r="H133" i="1"/>
  <c r="G133" i="1"/>
  <c r="K473" i="1"/>
  <c r="M473" i="1" s="1"/>
  <c r="J473" i="1"/>
  <c r="L473" i="1" s="1"/>
  <c r="I473" i="1"/>
  <c r="H473" i="1"/>
  <c r="G473" i="1"/>
  <c r="K170" i="1"/>
  <c r="M170" i="1" s="1"/>
  <c r="J170" i="1"/>
  <c r="L170" i="1" s="1"/>
  <c r="I170" i="1"/>
  <c r="H170" i="1"/>
  <c r="G170" i="1"/>
  <c r="K36" i="1"/>
  <c r="M36" i="1" s="1"/>
  <c r="J36" i="1"/>
  <c r="L36" i="1" s="1"/>
  <c r="I36" i="1"/>
  <c r="H36" i="1"/>
  <c r="G36" i="1"/>
  <c r="K265" i="1"/>
  <c r="M265" i="1" s="1"/>
  <c r="J265" i="1"/>
  <c r="L265" i="1" s="1"/>
  <c r="I265" i="1"/>
  <c r="H265" i="1"/>
  <c r="G265" i="1"/>
  <c r="K454" i="1"/>
  <c r="M454" i="1" s="1"/>
  <c r="J454" i="1"/>
  <c r="L454" i="1" s="1"/>
  <c r="I454" i="1"/>
  <c r="H454" i="1"/>
  <c r="G454" i="1"/>
  <c r="K69" i="1"/>
  <c r="M69" i="1" s="1"/>
  <c r="J69" i="1"/>
  <c r="L69" i="1" s="1"/>
  <c r="I69" i="1"/>
  <c r="H69" i="1"/>
  <c r="G69" i="1"/>
  <c r="K94" i="1"/>
  <c r="M94" i="1" s="1"/>
  <c r="J94" i="1"/>
  <c r="L94" i="1" s="1"/>
  <c r="I94" i="1"/>
  <c r="H94" i="1"/>
  <c r="G94" i="1"/>
  <c r="K12" i="1"/>
  <c r="M12" i="1" s="1"/>
  <c r="J12" i="1"/>
  <c r="L12" i="1" s="1"/>
  <c r="I12" i="1"/>
  <c r="H12" i="1"/>
  <c r="G12" i="1"/>
  <c r="K503" i="1"/>
  <c r="M503" i="1" s="1"/>
  <c r="J503" i="1"/>
  <c r="L503" i="1" s="1"/>
  <c r="I503" i="1"/>
  <c r="H503" i="1"/>
  <c r="G503" i="1"/>
  <c r="K439" i="1"/>
  <c r="M439" i="1" s="1"/>
  <c r="J439" i="1"/>
  <c r="L439" i="1" s="1"/>
  <c r="I439" i="1"/>
  <c r="H439" i="1"/>
  <c r="G439" i="1"/>
  <c r="K111" i="1"/>
  <c r="M111" i="1" s="1"/>
  <c r="J111" i="1"/>
  <c r="L111" i="1" s="1"/>
  <c r="I111" i="1"/>
  <c r="H111" i="1"/>
  <c r="G111" i="1"/>
  <c r="K64" i="1"/>
  <c r="M64" i="1" s="1"/>
  <c r="J64" i="1"/>
  <c r="L64" i="1" s="1"/>
  <c r="I64" i="1"/>
  <c r="H64" i="1"/>
  <c r="G64" i="1"/>
  <c r="K221" i="1"/>
  <c r="M221" i="1" s="1"/>
  <c r="J221" i="1"/>
  <c r="L221" i="1" s="1"/>
  <c r="I221" i="1"/>
  <c r="H221" i="1"/>
  <c r="G221" i="1"/>
  <c r="K26" i="1"/>
  <c r="M26" i="1" s="1"/>
  <c r="J26" i="1"/>
  <c r="L26" i="1" s="1"/>
  <c r="I26" i="1"/>
  <c r="H26" i="1"/>
  <c r="G26" i="1"/>
  <c r="K168" i="1"/>
  <c r="M168" i="1" s="1"/>
  <c r="J168" i="1"/>
  <c r="L168" i="1" s="1"/>
  <c r="I168" i="1"/>
  <c r="H168" i="1"/>
  <c r="G168" i="1"/>
  <c r="K379" i="1"/>
  <c r="M379" i="1" s="1"/>
  <c r="J379" i="1"/>
  <c r="L379" i="1" s="1"/>
  <c r="I379" i="1"/>
  <c r="H379" i="1"/>
  <c r="G379" i="1"/>
  <c r="K100" i="1"/>
  <c r="M100" i="1" s="1"/>
  <c r="J100" i="1"/>
  <c r="L100" i="1" s="1"/>
  <c r="I100" i="1"/>
  <c r="H100" i="1"/>
  <c r="G100" i="1"/>
  <c r="K463" i="1"/>
  <c r="M463" i="1" s="1"/>
  <c r="J463" i="1"/>
  <c r="L463" i="1" s="1"/>
  <c r="I463" i="1"/>
  <c r="H463" i="1"/>
  <c r="G463" i="1"/>
  <c r="K99" i="1"/>
  <c r="M99" i="1" s="1"/>
  <c r="J99" i="1"/>
  <c r="L99" i="1" s="1"/>
  <c r="I99" i="1"/>
  <c r="H99" i="1"/>
  <c r="G99" i="1"/>
  <c r="K293" i="1"/>
  <c r="M293" i="1" s="1"/>
  <c r="J293" i="1"/>
  <c r="L293" i="1" s="1"/>
  <c r="I293" i="1"/>
  <c r="H293" i="1"/>
  <c r="G293" i="1"/>
  <c r="K514" i="1"/>
  <c r="M514" i="1" s="1"/>
  <c r="J514" i="1"/>
  <c r="L514" i="1" s="1"/>
  <c r="I514" i="1"/>
  <c r="H514" i="1"/>
  <c r="G514" i="1"/>
  <c r="K279" i="1"/>
  <c r="M279" i="1" s="1"/>
  <c r="J279" i="1"/>
  <c r="L279" i="1" s="1"/>
  <c r="I279" i="1"/>
  <c r="H279" i="1"/>
  <c r="G279" i="1"/>
  <c r="K323" i="1"/>
  <c r="M323" i="1" s="1"/>
  <c r="J323" i="1"/>
  <c r="L323" i="1" s="1"/>
  <c r="I323" i="1"/>
  <c r="H323" i="1"/>
  <c r="G323" i="1"/>
  <c r="K341" i="1"/>
  <c r="M341" i="1" s="1"/>
  <c r="J341" i="1"/>
  <c r="L341" i="1" s="1"/>
  <c r="I341" i="1"/>
  <c r="H341" i="1"/>
  <c r="G341" i="1"/>
  <c r="K244" i="1"/>
  <c r="M244" i="1" s="1"/>
  <c r="J244" i="1"/>
  <c r="L244" i="1" s="1"/>
  <c r="I244" i="1"/>
  <c r="H244" i="1"/>
  <c r="G244" i="1"/>
  <c r="K228" i="1"/>
  <c r="M228" i="1" s="1"/>
  <c r="J228" i="1"/>
  <c r="L228" i="1" s="1"/>
  <c r="I228" i="1"/>
  <c r="H228" i="1"/>
  <c r="G228" i="1"/>
  <c r="K226" i="1"/>
  <c r="M226" i="1" s="1"/>
  <c r="J226" i="1"/>
  <c r="L226" i="1" s="1"/>
  <c r="I226" i="1"/>
  <c r="H226" i="1"/>
  <c r="G226" i="1"/>
  <c r="K258" i="1"/>
  <c r="M258" i="1" s="1"/>
  <c r="J258" i="1"/>
  <c r="L258" i="1" s="1"/>
  <c r="I258" i="1"/>
  <c r="H258" i="1"/>
  <c r="G258" i="1"/>
  <c r="K249" i="1"/>
  <c r="M249" i="1" s="1"/>
  <c r="J249" i="1"/>
  <c r="L249" i="1" s="1"/>
  <c r="I249" i="1"/>
  <c r="H249" i="1"/>
  <c r="G249" i="1"/>
  <c r="K222" i="1"/>
  <c r="M222" i="1" s="1"/>
  <c r="J222" i="1"/>
  <c r="L222" i="1" s="1"/>
  <c r="I222" i="1"/>
  <c r="H222" i="1"/>
  <c r="G222" i="1"/>
  <c r="K60" i="1"/>
  <c r="J60" i="1"/>
  <c r="I60" i="1"/>
  <c r="H60" i="1"/>
  <c r="G60" i="1"/>
  <c r="K423" i="1"/>
  <c r="M423" i="1" s="1"/>
  <c r="J423" i="1"/>
  <c r="L423" i="1" s="1"/>
  <c r="I423" i="1"/>
  <c r="H423" i="1"/>
  <c r="G423" i="1"/>
  <c r="K500" i="1"/>
  <c r="M500" i="1" s="1"/>
  <c r="J500" i="1"/>
  <c r="L500" i="1" s="1"/>
  <c r="I500" i="1"/>
  <c r="H500" i="1"/>
  <c r="G500" i="1"/>
  <c r="K415" i="1"/>
  <c r="M415" i="1" s="1"/>
  <c r="J415" i="1"/>
  <c r="L415" i="1" s="1"/>
  <c r="I415" i="1"/>
  <c r="H415" i="1"/>
  <c r="G415" i="1"/>
  <c r="K123" i="1"/>
  <c r="M123" i="1" s="1"/>
  <c r="J123" i="1"/>
  <c r="L123" i="1" s="1"/>
  <c r="I123" i="1"/>
  <c r="H123" i="1"/>
  <c r="G123" i="1"/>
  <c r="K453" i="1"/>
  <c r="M453" i="1" s="1"/>
  <c r="J453" i="1"/>
  <c r="L453" i="1" s="1"/>
  <c r="I453" i="1"/>
  <c r="H453" i="1"/>
  <c r="G453" i="1"/>
  <c r="K213" i="1"/>
  <c r="M213" i="1" s="1"/>
  <c r="J213" i="1"/>
  <c r="L213" i="1" s="1"/>
  <c r="I213" i="1"/>
  <c r="H213" i="1"/>
  <c r="G213" i="1"/>
  <c r="K75" i="1"/>
  <c r="M75" i="1" s="1"/>
  <c r="J75" i="1"/>
  <c r="L75" i="1" s="1"/>
  <c r="I75" i="1"/>
  <c r="H75" i="1"/>
  <c r="G75" i="1"/>
  <c r="K365" i="1"/>
  <c r="M365" i="1" s="1"/>
  <c r="J365" i="1"/>
  <c r="L365" i="1" s="1"/>
  <c r="I365" i="1"/>
  <c r="H365" i="1"/>
  <c r="G365" i="1"/>
  <c r="K313" i="1"/>
  <c r="M313" i="1" s="1"/>
  <c r="J313" i="1"/>
  <c r="L313" i="1" s="1"/>
  <c r="I313" i="1"/>
  <c r="H313" i="1"/>
  <c r="G313" i="1"/>
  <c r="K29" i="1"/>
  <c r="M29" i="1" s="1"/>
  <c r="J29" i="1"/>
  <c r="L29" i="1" s="1"/>
  <c r="I29" i="1"/>
  <c r="H29" i="1"/>
  <c r="G29" i="1"/>
  <c r="K274" i="1"/>
  <c r="M274" i="1" s="1"/>
  <c r="J274" i="1"/>
  <c r="L274" i="1" s="1"/>
  <c r="I274" i="1"/>
  <c r="H274" i="1"/>
  <c r="G274" i="1"/>
  <c r="K393" i="1"/>
  <c r="M393" i="1" s="1"/>
  <c r="J393" i="1"/>
  <c r="L393" i="1" s="1"/>
  <c r="I393" i="1"/>
  <c r="H393" i="1"/>
  <c r="G393" i="1"/>
  <c r="K45" i="1"/>
  <c r="M45" i="1" s="1"/>
  <c r="J45" i="1"/>
  <c r="L45" i="1" s="1"/>
  <c r="I45" i="1"/>
  <c r="H45" i="1"/>
  <c r="G45" i="1"/>
  <c r="K403" i="1"/>
  <c r="M403" i="1" s="1"/>
  <c r="J403" i="1"/>
  <c r="L403" i="1" s="1"/>
  <c r="I403" i="1"/>
  <c r="H403" i="1"/>
  <c r="G403" i="1"/>
  <c r="K101" i="1"/>
  <c r="M101" i="1" s="1"/>
  <c r="J101" i="1"/>
  <c r="L101" i="1" s="1"/>
  <c r="I101" i="1"/>
  <c r="H101" i="1"/>
  <c r="G101" i="1"/>
  <c r="K135" i="1"/>
  <c r="M135" i="1" s="1"/>
  <c r="J135" i="1"/>
  <c r="L135" i="1" s="1"/>
  <c r="I135" i="1"/>
  <c r="H135" i="1"/>
  <c r="G135" i="1"/>
  <c r="K161" i="1"/>
  <c r="M161" i="1" s="1"/>
  <c r="J161" i="1"/>
  <c r="L161" i="1" s="1"/>
  <c r="I161" i="1"/>
  <c r="H161" i="1"/>
  <c r="G161" i="1"/>
  <c r="K272" i="1"/>
  <c r="M272" i="1" s="1"/>
  <c r="J272" i="1"/>
  <c r="L272" i="1" s="1"/>
  <c r="I272" i="1"/>
  <c r="H272" i="1"/>
  <c r="G272" i="1"/>
  <c r="K457" i="1"/>
  <c r="M457" i="1" s="1"/>
  <c r="J457" i="1"/>
  <c r="L457" i="1" s="1"/>
  <c r="I457" i="1"/>
  <c r="H457" i="1"/>
  <c r="G457" i="1"/>
  <c r="K143" i="1"/>
  <c r="M143" i="1" s="1"/>
  <c r="J143" i="1"/>
  <c r="L143" i="1" s="1"/>
  <c r="I143" i="1"/>
  <c r="H143" i="1"/>
  <c r="G143" i="1"/>
  <c r="K212" i="1"/>
  <c r="M212" i="1" s="1"/>
  <c r="J212" i="1"/>
  <c r="L212" i="1" s="1"/>
  <c r="I212" i="1"/>
  <c r="H212" i="1"/>
  <c r="G212" i="1"/>
  <c r="K311" i="1"/>
  <c r="M311" i="1" s="1"/>
  <c r="J311" i="1"/>
  <c r="L311" i="1" s="1"/>
  <c r="I311" i="1"/>
  <c r="H311" i="1"/>
  <c r="G311" i="1"/>
  <c r="K82" i="1"/>
  <c r="M82" i="1" s="1"/>
  <c r="J82" i="1"/>
  <c r="L82" i="1" s="1"/>
  <c r="I82" i="1"/>
  <c r="H82" i="1"/>
  <c r="G82" i="1"/>
  <c r="K19" i="1"/>
  <c r="M19" i="1" s="1"/>
  <c r="J19" i="1"/>
  <c r="L19" i="1" s="1"/>
  <c r="I19" i="1"/>
  <c r="H19" i="1"/>
  <c r="G19" i="1"/>
  <c r="K90" i="1"/>
  <c r="M90" i="1" s="1"/>
  <c r="J90" i="1"/>
  <c r="L90" i="1" s="1"/>
  <c r="I90" i="1"/>
  <c r="H90" i="1"/>
  <c r="G90" i="1"/>
  <c r="K171" i="1"/>
  <c r="M171" i="1" s="1"/>
  <c r="J171" i="1"/>
  <c r="L171" i="1" s="1"/>
  <c r="I171" i="1"/>
  <c r="H171" i="1"/>
  <c r="G171" i="1"/>
  <c r="K318" i="1"/>
  <c r="M318" i="1" s="1"/>
  <c r="J318" i="1"/>
  <c r="L318" i="1" s="1"/>
  <c r="I318" i="1"/>
  <c r="H318" i="1"/>
  <c r="G318" i="1"/>
  <c r="K72" i="1"/>
  <c r="M72" i="1" s="1"/>
  <c r="J72" i="1"/>
  <c r="L72" i="1" s="1"/>
  <c r="I72" i="1"/>
  <c r="H72" i="1"/>
  <c r="G72" i="1"/>
  <c r="K391" i="1"/>
  <c r="M391" i="1" s="1"/>
  <c r="J391" i="1"/>
  <c r="L391" i="1" s="1"/>
  <c r="I391" i="1"/>
  <c r="H391" i="1"/>
  <c r="G391" i="1"/>
  <c r="K466" i="1"/>
  <c r="M466" i="1" s="1"/>
  <c r="J466" i="1"/>
  <c r="L466" i="1" s="1"/>
  <c r="I466" i="1"/>
  <c r="H466" i="1"/>
  <c r="G466" i="1"/>
  <c r="K480" i="1"/>
  <c r="M480" i="1" s="1"/>
  <c r="J480" i="1"/>
  <c r="L480" i="1" s="1"/>
  <c r="I480" i="1"/>
  <c r="H480" i="1"/>
  <c r="G480" i="1"/>
  <c r="K155" i="1"/>
  <c r="M155" i="1" s="1"/>
  <c r="J155" i="1"/>
  <c r="L155" i="1" s="1"/>
  <c r="I155" i="1"/>
  <c r="H155" i="1"/>
  <c r="G155" i="1"/>
  <c r="K53" i="1"/>
  <c r="M53" i="1" s="1"/>
  <c r="J53" i="1"/>
  <c r="L53" i="1" s="1"/>
  <c r="I53" i="1"/>
  <c r="H53" i="1"/>
  <c r="G53" i="1"/>
  <c r="K35" i="1"/>
  <c r="M35" i="1" s="1"/>
  <c r="J35" i="1"/>
  <c r="L35" i="1" s="1"/>
  <c r="I35" i="1"/>
  <c r="H35" i="1"/>
  <c r="G35" i="1"/>
  <c r="K492" i="1"/>
  <c r="M492" i="1" s="1"/>
  <c r="J492" i="1"/>
  <c r="L492" i="1" s="1"/>
  <c r="I492" i="1"/>
  <c r="H492" i="1"/>
  <c r="G492" i="1"/>
  <c r="K332" i="1"/>
  <c r="M332" i="1" s="1"/>
  <c r="J332" i="1"/>
  <c r="L332" i="1" s="1"/>
  <c r="I332" i="1"/>
  <c r="H332" i="1"/>
  <c r="G332" i="1"/>
  <c r="K81" i="1"/>
  <c r="M81" i="1" s="1"/>
  <c r="J81" i="1"/>
  <c r="L81" i="1" s="1"/>
  <c r="I81" i="1"/>
  <c r="H81" i="1"/>
  <c r="G81" i="1"/>
  <c r="K377" i="1"/>
  <c r="M377" i="1" s="1"/>
  <c r="J377" i="1"/>
  <c r="L377" i="1" s="1"/>
  <c r="I377" i="1"/>
  <c r="H377" i="1"/>
  <c r="G377" i="1"/>
  <c r="K488" i="1"/>
  <c r="M488" i="1" s="1"/>
  <c r="J488" i="1"/>
  <c r="L488" i="1" s="1"/>
  <c r="I488" i="1"/>
  <c r="H488" i="1"/>
  <c r="G488" i="1"/>
  <c r="K519" i="1"/>
  <c r="M519" i="1" s="1"/>
  <c r="J519" i="1"/>
  <c r="L519" i="1" s="1"/>
  <c r="I519" i="1"/>
  <c r="H519" i="1"/>
  <c r="G519" i="1"/>
  <c r="K301" i="1"/>
  <c r="M301" i="1" s="1"/>
  <c r="J301" i="1"/>
  <c r="L301" i="1" s="1"/>
  <c r="I301" i="1"/>
  <c r="H301" i="1"/>
  <c r="G301" i="1"/>
  <c r="K314" i="1"/>
  <c r="M314" i="1" s="1"/>
  <c r="J314" i="1"/>
  <c r="L314" i="1" s="1"/>
  <c r="I314" i="1"/>
  <c r="H314" i="1"/>
  <c r="G314" i="1"/>
  <c r="K416" i="1"/>
  <c r="M416" i="1" s="1"/>
  <c r="J416" i="1"/>
  <c r="L416" i="1" s="1"/>
  <c r="I416" i="1"/>
  <c r="H416" i="1"/>
  <c r="G416" i="1"/>
  <c r="K172" i="1"/>
  <c r="M172" i="1" s="1"/>
  <c r="J172" i="1"/>
  <c r="L172" i="1" s="1"/>
  <c r="I172" i="1"/>
  <c r="H172" i="1"/>
  <c r="G172" i="1"/>
  <c r="K426" i="1"/>
  <c r="M426" i="1" s="1"/>
  <c r="J426" i="1"/>
  <c r="L426" i="1" s="1"/>
  <c r="I426" i="1"/>
  <c r="H426" i="1"/>
  <c r="G426" i="1"/>
  <c r="K225" i="1"/>
  <c r="M225" i="1" s="1"/>
  <c r="J225" i="1"/>
  <c r="L225" i="1" s="1"/>
  <c r="I225" i="1"/>
  <c r="H225" i="1"/>
  <c r="G225" i="1"/>
  <c r="K137" i="1"/>
  <c r="M137" i="1" s="1"/>
  <c r="J137" i="1"/>
  <c r="L137" i="1" s="1"/>
  <c r="I137" i="1"/>
  <c r="H137" i="1"/>
  <c r="G137" i="1"/>
  <c r="K9" i="1"/>
  <c r="M9" i="1" s="1"/>
  <c r="J9" i="1"/>
  <c r="L9" i="1" s="1"/>
  <c r="I9" i="1"/>
  <c r="H9" i="1"/>
  <c r="G9" i="1"/>
  <c r="K513" i="1"/>
  <c r="M513" i="1" s="1"/>
  <c r="J513" i="1"/>
  <c r="L513" i="1" s="1"/>
  <c r="I513" i="1"/>
  <c r="H513" i="1"/>
  <c r="G513" i="1"/>
  <c r="K353" i="1"/>
  <c r="M353" i="1" s="1"/>
  <c r="J353" i="1"/>
  <c r="L353" i="1" s="1"/>
  <c r="I353" i="1"/>
  <c r="H353" i="1"/>
  <c r="G353" i="1"/>
  <c r="K333" i="1"/>
  <c r="M333" i="1" s="1"/>
  <c r="J333" i="1"/>
  <c r="L333" i="1" s="1"/>
  <c r="I333" i="1"/>
  <c r="H333" i="1"/>
  <c r="G333" i="1"/>
  <c r="K346" i="1"/>
  <c r="M346" i="1" s="1"/>
  <c r="J346" i="1"/>
  <c r="L346" i="1" s="1"/>
  <c r="I346" i="1"/>
  <c r="H346" i="1"/>
  <c r="G346" i="1"/>
  <c r="K219" i="1"/>
  <c r="M219" i="1" s="1"/>
  <c r="J219" i="1"/>
  <c r="L219" i="1" s="1"/>
  <c r="I219" i="1"/>
  <c r="H219" i="1"/>
  <c r="G219" i="1"/>
  <c r="K125" i="1"/>
  <c r="M125" i="1" s="1"/>
  <c r="J125" i="1"/>
  <c r="L125" i="1" s="1"/>
  <c r="I125" i="1"/>
  <c r="H125" i="1"/>
  <c r="G125" i="1"/>
  <c r="K159" i="1"/>
  <c r="M159" i="1" s="1"/>
  <c r="J159" i="1"/>
  <c r="L159" i="1" s="1"/>
  <c r="I159" i="1"/>
  <c r="H159" i="1"/>
  <c r="G159" i="1"/>
  <c r="K202" i="1"/>
  <c r="M202" i="1" s="1"/>
  <c r="J202" i="1"/>
  <c r="L202" i="1" s="1"/>
  <c r="I202" i="1"/>
  <c r="H202" i="1"/>
  <c r="G202" i="1"/>
  <c r="K167" i="1"/>
  <c r="M167" i="1" s="1"/>
  <c r="J167" i="1"/>
  <c r="L167" i="1" s="1"/>
  <c r="I167" i="1"/>
  <c r="H167" i="1"/>
  <c r="G167" i="1"/>
  <c r="K506" i="1"/>
  <c r="M506" i="1" s="1"/>
  <c r="J506" i="1"/>
  <c r="L506" i="1" s="1"/>
  <c r="I506" i="1"/>
  <c r="H506" i="1"/>
  <c r="G506" i="1"/>
  <c r="K56" i="1"/>
  <c r="M56" i="1" s="1"/>
  <c r="J56" i="1"/>
  <c r="L56" i="1" s="1"/>
  <c r="I56" i="1"/>
  <c r="H56" i="1"/>
  <c r="G56" i="1"/>
  <c r="K214" i="1"/>
  <c r="M214" i="1" s="1"/>
  <c r="J214" i="1"/>
  <c r="L214" i="1" s="1"/>
  <c r="I214" i="1"/>
  <c r="H214" i="1"/>
  <c r="G214" i="1"/>
  <c r="K181" i="1"/>
  <c r="M181" i="1" s="1"/>
  <c r="J181" i="1"/>
  <c r="L181" i="1" s="1"/>
  <c r="I181" i="1"/>
  <c r="H181" i="1"/>
  <c r="G181" i="1"/>
  <c r="K362" i="1"/>
  <c r="M362" i="1" s="1"/>
  <c r="J362" i="1"/>
  <c r="L362" i="1" s="1"/>
  <c r="I362" i="1"/>
  <c r="H362" i="1"/>
  <c r="G362" i="1"/>
  <c r="K525" i="1"/>
  <c r="M525" i="1" s="1"/>
  <c r="J525" i="1"/>
  <c r="L525" i="1" s="1"/>
  <c r="I525" i="1"/>
  <c r="H525" i="1"/>
  <c r="G525" i="1"/>
  <c r="K41" i="1"/>
  <c r="M41" i="1" s="1"/>
  <c r="J41" i="1"/>
  <c r="L41" i="1" s="1"/>
  <c r="I41" i="1"/>
  <c r="H41" i="1"/>
  <c r="G41" i="1"/>
  <c r="K234" i="1"/>
  <c r="M234" i="1" s="1"/>
  <c r="J234" i="1"/>
  <c r="L234" i="1" s="1"/>
  <c r="I234" i="1"/>
  <c r="H234" i="1"/>
  <c r="G234" i="1"/>
  <c r="K448" i="1"/>
  <c r="M448" i="1" s="1"/>
  <c r="J448" i="1"/>
  <c r="L448" i="1" s="1"/>
  <c r="I448" i="1"/>
  <c r="H448" i="1"/>
  <c r="G448" i="1"/>
  <c r="K192" i="1"/>
  <c r="M192" i="1" s="1"/>
  <c r="J192" i="1"/>
  <c r="L192" i="1" s="1"/>
  <c r="I192" i="1"/>
  <c r="H192" i="1"/>
  <c r="G192" i="1"/>
  <c r="K385" i="1"/>
  <c r="M385" i="1" s="1"/>
  <c r="J385" i="1"/>
  <c r="L385" i="1" s="1"/>
  <c r="I385" i="1"/>
  <c r="H385" i="1"/>
  <c r="G385" i="1"/>
  <c r="K196" i="1"/>
  <c r="M196" i="1" s="1"/>
  <c r="J196" i="1"/>
  <c r="L196" i="1" s="1"/>
  <c r="I196" i="1"/>
  <c r="H196" i="1"/>
  <c r="G196" i="1"/>
  <c r="K269" i="1"/>
  <c r="M269" i="1" s="1"/>
  <c r="J269" i="1"/>
  <c r="L269" i="1" s="1"/>
  <c r="I269" i="1"/>
  <c r="H269" i="1"/>
  <c r="G269" i="1"/>
  <c r="K324" i="1"/>
  <c r="M324" i="1" s="1"/>
  <c r="J324" i="1"/>
  <c r="L324" i="1" s="1"/>
  <c r="I324" i="1"/>
  <c r="H324" i="1"/>
  <c r="G324" i="1"/>
  <c r="K163" i="1"/>
  <c r="M163" i="1" s="1"/>
  <c r="J163" i="1"/>
  <c r="L163" i="1" s="1"/>
  <c r="I163" i="1"/>
  <c r="H163" i="1"/>
  <c r="G163" i="1"/>
  <c r="K145" i="1"/>
  <c r="M145" i="1" s="1"/>
  <c r="J145" i="1"/>
  <c r="L145" i="1" s="1"/>
  <c r="I145" i="1"/>
  <c r="H145" i="1"/>
  <c r="G145" i="1"/>
  <c r="K444" i="1"/>
  <c r="M444" i="1" s="1"/>
  <c r="J444" i="1"/>
  <c r="L444" i="1" s="1"/>
  <c r="I444" i="1"/>
  <c r="H444" i="1"/>
  <c r="G444" i="1"/>
  <c r="K92" i="1"/>
  <c r="M92" i="1" s="1"/>
  <c r="J92" i="1"/>
  <c r="L92" i="1" s="1"/>
  <c r="I92" i="1"/>
  <c r="H92" i="1"/>
  <c r="G92" i="1"/>
  <c r="K493" i="1"/>
  <c r="M493" i="1" s="1"/>
  <c r="J493" i="1"/>
  <c r="L493" i="1" s="1"/>
  <c r="I493" i="1"/>
  <c r="H493" i="1"/>
  <c r="G493" i="1"/>
  <c r="K2" i="1"/>
  <c r="M2" i="1" s="1"/>
  <c r="J2" i="1"/>
  <c r="L2" i="1" s="1"/>
  <c r="I2" i="1"/>
  <c r="H2" i="1"/>
  <c r="G2" i="1"/>
  <c r="K38" i="1"/>
  <c r="M38" i="1" s="1"/>
  <c r="J38" i="1"/>
  <c r="L38" i="1" s="1"/>
  <c r="I38" i="1"/>
  <c r="H38" i="1"/>
  <c r="G38" i="1"/>
  <c r="K256" i="1"/>
  <c r="M256" i="1" s="1"/>
  <c r="J256" i="1"/>
  <c r="L256" i="1" s="1"/>
  <c r="I256" i="1"/>
  <c r="H256" i="1"/>
  <c r="G256" i="1"/>
  <c r="K394" i="1"/>
  <c r="M394" i="1" s="1"/>
  <c r="J394" i="1"/>
  <c r="L394" i="1" s="1"/>
  <c r="I394" i="1"/>
  <c r="H394" i="1"/>
  <c r="G394" i="1"/>
  <c r="K489" i="1"/>
  <c r="M489" i="1" s="1"/>
  <c r="J489" i="1"/>
  <c r="L489" i="1" s="1"/>
  <c r="I489" i="1"/>
  <c r="H489" i="1"/>
  <c r="G489" i="1"/>
  <c r="K475" i="1"/>
  <c r="M475" i="1" s="1"/>
  <c r="J475" i="1"/>
  <c r="L475" i="1" s="1"/>
  <c r="I475" i="1"/>
  <c r="H475" i="1"/>
  <c r="G475" i="1"/>
  <c r="K169" i="1"/>
  <c r="M169" i="1" s="1"/>
  <c r="J169" i="1"/>
  <c r="L169" i="1" s="1"/>
  <c r="I169" i="1"/>
  <c r="H169" i="1"/>
  <c r="G169" i="1"/>
  <c r="K451" i="1"/>
  <c r="M451" i="1" s="1"/>
  <c r="J451" i="1"/>
  <c r="L451" i="1" s="1"/>
  <c r="I451" i="1"/>
  <c r="H451" i="1"/>
  <c r="G451" i="1"/>
  <c r="K198" i="1"/>
  <c r="M198" i="1" s="1"/>
  <c r="J198" i="1"/>
  <c r="L198" i="1" s="1"/>
  <c r="I198" i="1"/>
  <c r="H198" i="1"/>
  <c r="G198" i="1"/>
  <c r="K120" i="1"/>
  <c r="M120" i="1" s="1"/>
  <c r="J120" i="1"/>
  <c r="L120" i="1" s="1"/>
  <c r="I120" i="1"/>
  <c r="H120" i="1"/>
  <c r="G120" i="1"/>
  <c r="K127" i="1"/>
  <c r="M127" i="1" s="1"/>
  <c r="J127" i="1"/>
  <c r="L127" i="1" s="1"/>
  <c r="I127" i="1"/>
  <c r="H127" i="1"/>
  <c r="G127" i="1"/>
  <c r="K510" i="1"/>
  <c r="M510" i="1" s="1"/>
  <c r="J510" i="1"/>
  <c r="L510" i="1" s="1"/>
  <c r="I510" i="1"/>
  <c r="H510" i="1"/>
  <c r="G510" i="1"/>
  <c r="K140" i="1"/>
  <c r="M140" i="1" s="1"/>
  <c r="J140" i="1"/>
  <c r="L140" i="1" s="1"/>
  <c r="I140" i="1"/>
  <c r="H140" i="1"/>
  <c r="G140" i="1"/>
  <c r="K208" i="1"/>
  <c r="M208" i="1" s="1"/>
  <c r="J208" i="1"/>
  <c r="L208" i="1" s="1"/>
  <c r="I208" i="1"/>
  <c r="H208" i="1"/>
  <c r="G208" i="1"/>
  <c r="K290" i="1"/>
  <c r="M290" i="1" s="1"/>
  <c r="J290" i="1"/>
  <c r="L290" i="1" s="1"/>
  <c r="I290" i="1"/>
  <c r="H290" i="1"/>
  <c r="G290" i="1"/>
  <c r="K152" i="1"/>
  <c r="M152" i="1" s="1"/>
  <c r="J152" i="1"/>
  <c r="L152" i="1" s="1"/>
  <c r="I152" i="1"/>
  <c r="H152" i="1"/>
  <c r="G152" i="1"/>
  <c r="K91" i="1"/>
  <c r="M91" i="1" s="1"/>
  <c r="J91" i="1"/>
  <c r="L91" i="1" s="1"/>
  <c r="I91" i="1"/>
  <c r="H91" i="1"/>
  <c r="G91" i="1"/>
  <c r="K18" i="1"/>
  <c r="M18" i="1" s="1"/>
  <c r="J18" i="1"/>
  <c r="L18" i="1" s="1"/>
  <c r="I18" i="1"/>
  <c r="H18" i="1"/>
  <c r="G18" i="1"/>
  <c r="K43" i="1"/>
  <c r="M43" i="1" s="1"/>
  <c r="J43" i="1"/>
  <c r="L43" i="1" s="1"/>
  <c r="I43" i="1"/>
  <c r="H43" i="1"/>
  <c r="G43" i="1"/>
  <c r="K344" i="1"/>
  <c r="M344" i="1" s="1"/>
  <c r="J344" i="1"/>
  <c r="L344" i="1" s="1"/>
  <c r="I344" i="1"/>
  <c r="H344" i="1"/>
  <c r="G344" i="1"/>
  <c r="K445" i="1"/>
  <c r="M445" i="1" s="1"/>
  <c r="J445" i="1"/>
  <c r="L445" i="1" s="1"/>
  <c r="I445" i="1"/>
  <c r="H445" i="1"/>
  <c r="G445" i="1"/>
  <c r="K280" i="1"/>
  <c r="M280" i="1" s="1"/>
  <c r="J280" i="1"/>
  <c r="L280" i="1" s="1"/>
  <c r="I280" i="1"/>
  <c r="H280" i="1"/>
  <c r="G280" i="1"/>
  <c r="K185" i="1"/>
  <c r="M185" i="1" s="1"/>
  <c r="J185" i="1"/>
  <c r="L185" i="1" s="1"/>
  <c r="I185" i="1"/>
  <c r="H185" i="1"/>
  <c r="G185" i="1"/>
  <c r="K413" i="1"/>
  <c r="M413" i="1" s="1"/>
  <c r="J413" i="1"/>
  <c r="L413" i="1" s="1"/>
  <c r="I413" i="1"/>
  <c r="H413" i="1"/>
  <c r="G413" i="1"/>
  <c r="K361" i="1"/>
  <c r="M361" i="1" s="1"/>
  <c r="J361" i="1"/>
  <c r="L361" i="1" s="1"/>
  <c r="I361" i="1"/>
  <c r="H361" i="1"/>
  <c r="G361" i="1"/>
  <c r="K20" i="1"/>
  <c r="M20" i="1" s="1"/>
  <c r="J20" i="1"/>
  <c r="L20" i="1" s="1"/>
  <c r="I20" i="1"/>
  <c r="H20" i="1"/>
  <c r="G20" i="1"/>
  <c r="K505" i="1"/>
  <c r="M505" i="1" s="1"/>
  <c r="J505" i="1"/>
  <c r="L505" i="1" s="1"/>
  <c r="I505" i="1"/>
  <c r="H505" i="1"/>
  <c r="G505" i="1"/>
  <c r="K248" i="1"/>
  <c r="M248" i="1" s="1"/>
  <c r="J248" i="1"/>
  <c r="L248" i="1" s="1"/>
  <c r="I248" i="1"/>
  <c r="H248" i="1"/>
  <c r="G248" i="1"/>
  <c r="K27" i="1"/>
  <c r="M27" i="1" s="1"/>
  <c r="J27" i="1"/>
  <c r="L27" i="1" s="1"/>
  <c r="I27" i="1"/>
  <c r="H27" i="1"/>
  <c r="G27" i="1"/>
  <c r="K350" i="1"/>
  <c r="M350" i="1" s="1"/>
  <c r="J350" i="1"/>
  <c r="L350" i="1" s="1"/>
  <c r="I350" i="1"/>
  <c r="H350" i="1"/>
  <c r="G350" i="1"/>
  <c r="K260" i="1"/>
  <c r="M260" i="1" s="1"/>
  <c r="J260" i="1"/>
  <c r="L260" i="1" s="1"/>
  <c r="I260" i="1"/>
  <c r="H260" i="1"/>
  <c r="G260" i="1"/>
  <c r="K102" i="1"/>
  <c r="M102" i="1" s="1"/>
  <c r="J102" i="1"/>
  <c r="L102" i="1" s="1"/>
  <c r="I102" i="1"/>
  <c r="H102" i="1"/>
  <c r="G102" i="1"/>
  <c r="K85" i="1"/>
  <c r="M85" i="1" s="1"/>
  <c r="J85" i="1"/>
  <c r="L85" i="1" s="1"/>
  <c r="I85" i="1"/>
  <c r="H85" i="1"/>
  <c r="G85" i="1"/>
  <c r="K95" i="1"/>
  <c r="M95" i="1" s="1"/>
  <c r="J95" i="1"/>
  <c r="L95" i="1" s="1"/>
  <c r="I95" i="1"/>
  <c r="H95" i="1"/>
  <c r="G95" i="1"/>
  <c r="K319" i="1"/>
  <c r="M319" i="1" s="1"/>
  <c r="J319" i="1"/>
  <c r="L319" i="1" s="1"/>
  <c r="I319" i="1"/>
  <c r="H319" i="1"/>
  <c r="G319" i="1"/>
  <c r="K455" i="1"/>
  <c r="M455" i="1" s="1"/>
  <c r="J455" i="1"/>
  <c r="L455" i="1" s="1"/>
  <c r="I455" i="1"/>
  <c r="H455" i="1"/>
  <c r="G455" i="1"/>
  <c r="K349" i="1"/>
  <c r="M349" i="1" s="1"/>
  <c r="J349" i="1"/>
  <c r="L349" i="1" s="1"/>
  <c r="I349" i="1"/>
  <c r="H349" i="1"/>
  <c r="G349" i="1"/>
  <c r="K509" i="1"/>
  <c r="M509" i="1" s="1"/>
  <c r="J509" i="1"/>
  <c r="L509" i="1" s="1"/>
  <c r="I509" i="1"/>
  <c r="H509" i="1"/>
  <c r="G509" i="1"/>
  <c r="K460" i="1"/>
  <c r="M460" i="1" s="1"/>
  <c r="J460" i="1"/>
  <c r="L460" i="1" s="1"/>
  <c r="I460" i="1"/>
  <c r="H460" i="1"/>
  <c r="G460" i="1"/>
  <c r="K105" i="1"/>
  <c r="M105" i="1" s="1"/>
  <c r="J105" i="1"/>
  <c r="L105" i="1" s="1"/>
  <c r="I105" i="1"/>
  <c r="H105" i="1"/>
  <c r="G105" i="1"/>
  <c r="K96" i="1"/>
  <c r="M96" i="1" s="1"/>
  <c r="J96" i="1"/>
  <c r="L96" i="1" s="1"/>
  <c r="I96" i="1"/>
  <c r="H96" i="1"/>
  <c r="G96" i="1"/>
  <c r="K479" i="1"/>
  <c r="M479" i="1" s="1"/>
  <c r="J479" i="1"/>
  <c r="L479" i="1" s="1"/>
  <c r="I479" i="1"/>
  <c r="H479" i="1"/>
  <c r="G479" i="1"/>
  <c r="K471" i="1"/>
  <c r="M471" i="1" s="1"/>
  <c r="J471" i="1"/>
  <c r="L471" i="1" s="1"/>
  <c r="I471" i="1"/>
  <c r="H471" i="1"/>
  <c r="G471" i="1"/>
  <c r="K337" i="1"/>
  <c r="M337" i="1" s="1"/>
  <c r="J337" i="1"/>
  <c r="L337" i="1" s="1"/>
  <c r="I337" i="1"/>
  <c r="H337" i="1"/>
  <c r="G337" i="1"/>
  <c r="K131" i="1"/>
  <c r="M131" i="1" s="1"/>
  <c r="J131" i="1"/>
  <c r="L131" i="1" s="1"/>
  <c r="I131" i="1"/>
  <c r="H131" i="1"/>
  <c r="G131" i="1"/>
  <c r="K224" i="1"/>
  <c r="M224" i="1" s="1"/>
  <c r="J224" i="1"/>
  <c r="L224" i="1" s="1"/>
  <c r="I224" i="1"/>
  <c r="H224" i="1"/>
  <c r="G224" i="1"/>
  <c r="K292" i="1"/>
  <c r="M292" i="1" s="1"/>
  <c r="J292" i="1"/>
  <c r="L292" i="1" s="1"/>
  <c r="I292" i="1"/>
  <c r="H292" i="1"/>
  <c r="G292" i="1"/>
  <c r="K116" i="1"/>
  <c r="M116" i="1" s="1"/>
  <c r="J116" i="1"/>
  <c r="L116" i="1" s="1"/>
  <c r="I116" i="1"/>
  <c r="H116" i="1"/>
  <c r="G116" i="1"/>
  <c r="K487" i="1"/>
  <c r="M487" i="1" s="1"/>
  <c r="J487" i="1"/>
  <c r="L487" i="1" s="1"/>
  <c r="I487" i="1"/>
  <c r="H487" i="1"/>
  <c r="G487" i="1"/>
  <c r="K153" i="1"/>
  <c r="M153" i="1" s="1"/>
  <c r="J153" i="1"/>
  <c r="L153" i="1" s="1"/>
  <c r="I153" i="1"/>
  <c r="H153" i="1"/>
  <c r="G153" i="1"/>
  <c r="K142" i="1"/>
  <c r="M142" i="1" s="1"/>
  <c r="J142" i="1"/>
  <c r="L142" i="1" s="1"/>
  <c r="I142" i="1"/>
  <c r="H142" i="1"/>
  <c r="G142" i="1"/>
  <c r="K61" i="1"/>
  <c r="M61" i="1" s="1"/>
  <c r="J61" i="1"/>
  <c r="L61" i="1" s="1"/>
  <c r="I61" i="1"/>
  <c r="H61" i="1"/>
  <c r="G61" i="1"/>
  <c r="K431" i="1"/>
  <c r="M431" i="1" s="1"/>
  <c r="J431" i="1"/>
  <c r="L431" i="1" s="1"/>
  <c r="I431" i="1"/>
  <c r="H431" i="1"/>
  <c r="G431" i="1"/>
  <c r="K59" i="1"/>
  <c r="M59" i="1" s="1"/>
  <c r="J59" i="1"/>
  <c r="L59" i="1" s="1"/>
  <c r="I59" i="1"/>
  <c r="H59" i="1"/>
  <c r="G59" i="1"/>
  <c r="K216" i="1"/>
  <c r="M216" i="1" s="1"/>
  <c r="J216" i="1"/>
  <c r="L216" i="1" s="1"/>
  <c r="I216" i="1"/>
  <c r="H216" i="1"/>
  <c r="G216" i="1"/>
  <c r="K129" i="1"/>
  <c r="M129" i="1" s="1"/>
  <c r="J129" i="1"/>
  <c r="L129" i="1" s="1"/>
  <c r="I129" i="1"/>
  <c r="H129" i="1"/>
  <c r="G129" i="1"/>
  <c r="K267" i="1"/>
  <c r="M267" i="1" s="1"/>
  <c r="J267" i="1"/>
  <c r="L267" i="1" s="1"/>
  <c r="I267" i="1"/>
  <c r="H267" i="1"/>
  <c r="G267" i="1"/>
  <c r="K286" i="1"/>
  <c r="M286" i="1" s="1"/>
  <c r="J286" i="1"/>
  <c r="L286" i="1" s="1"/>
  <c r="I286" i="1"/>
  <c r="H286" i="1"/>
  <c r="G286" i="1"/>
  <c r="K218" i="1"/>
  <c r="M218" i="1" s="1"/>
  <c r="J218" i="1"/>
  <c r="L218" i="1" s="1"/>
  <c r="I218" i="1"/>
  <c r="H218" i="1"/>
  <c r="G218" i="1"/>
  <c r="K126" i="1"/>
  <c r="M126" i="1" s="1"/>
  <c r="J126" i="1"/>
  <c r="L126" i="1" s="1"/>
  <c r="I126" i="1"/>
  <c r="H126" i="1"/>
  <c r="G126" i="1"/>
  <c r="K211" i="1"/>
  <c r="M211" i="1" s="1"/>
  <c r="J211" i="1"/>
  <c r="L211" i="1" s="1"/>
  <c r="I211" i="1"/>
  <c r="H211" i="1"/>
  <c r="G211" i="1"/>
  <c r="K245" i="1"/>
  <c r="M245" i="1" s="1"/>
  <c r="J245" i="1"/>
  <c r="L245" i="1" s="1"/>
  <c r="I245" i="1"/>
  <c r="H245" i="1"/>
  <c r="G245" i="1"/>
  <c r="K236" i="1"/>
  <c r="M236" i="1" s="1"/>
  <c r="J236" i="1"/>
  <c r="L236" i="1" s="1"/>
  <c r="I236" i="1"/>
  <c r="H236" i="1"/>
  <c r="G236" i="1"/>
  <c r="K98" i="1"/>
  <c r="M98" i="1" s="1"/>
  <c r="J98" i="1"/>
  <c r="L98" i="1" s="1"/>
  <c r="I98" i="1"/>
  <c r="H98" i="1"/>
  <c r="G98" i="1"/>
  <c r="K179" i="1"/>
  <c r="M179" i="1" s="1"/>
  <c r="J179" i="1"/>
  <c r="L179" i="1" s="1"/>
  <c r="I179" i="1"/>
  <c r="H179" i="1"/>
  <c r="G179" i="1"/>
  <c r="K386" i="1"/>
  <c r="M386" i="1" s="1"/>
  <c r="J386" i="1"/>
  <c r="L386" i="1" s="1"/>
  <c r="I386" i="1"/>
  <c r="H386" i="1"/>
  <c r="G386" i="1"/>
  <c r="K200" i="1"/>
  <c r="M200" i="1" s="1"/>
  <c r="J200" i="1"/>
  <c r="L200" i="1" s="1"/>
  <c r="I200" i="1"/>
  <c r="H200" i="1"/>
  <c r="G200" i="1"/>
  <c r="K356" i="1"/>
  <c r="M356" i="1" s="1"/>
  <c r="J356" i="1"/>
  <c r="L356" i="1" s="1"/>
  <c r="I356" i="1"/>
  <c r="H356" i="1"/>
  <c r="G356" i="1"/>
  <c r="K376" i="1"/>
  <c r="M376" i="1" s="1"/>
  <c r="J376" i="1"/>
  <c r="L376" i="1" s="1"/>
  <c r="I376" i="1"/>
  <c r="H376" i="1"/>
  <c r="G376" i="1"/>
  <c r="K80" i="1"/>
  <c r="M80" i="1" s="1"/>
  <c r="J80" i="1"/>
  <c r="L80" i="1" s="1"/>
  <c r="I80" i="1"/>
  <c r="H80" i="1"/>
  <c r="G80" i="1"/>
  <c r="K239" i="1"/>
  <c r="M239" i="1" s="1"/>
  <c r="J239" i="1"/>
  <c r="L239" i="1" s="1"/>
  <c r="I239" i="1"/>
  <c r="H239" i="1"/>
  <c r="G239" i="1"/>
  <c r="K397" i="1"/>
  <c r="M397" i="1" s="1"/>
  <c r="J397" i="1"/>
  <c r="L397" i="1" s="1"/>
  <c r="I397" i="1"/>
  <c r="H397" i="1"/>
  <c r="G397" i="1"/>
  <c r="K15" i="1"/>
  <c r="M15" i="1" s="1"/>
  <c r="J15" i="1"/>
  <c r="L15" i="1" s="1"/>
  <c r="I15" i="1"/>
  <c r="H15" i="1"/>
  <c r="G15" i="1"/>
  <c r="K78" i="1"/>
  <c r="M78" i="1" s="1"/>
  <c r="J78" i="1"/>
  <c r="L78" i="1" s="1"/>
  <c r="I78" i="1"/>
  <c r="H78" i="1"/>
  <c r="G78" i="1"/>
  <c r="K527" i="1"/>
  <c r="M527" i="1" s="1"/>
  <c r="J527" i="1"/>
  <c r="L527" i="1" s="1"/>
  <c r="I527" i="1"/>
  <c r="H527" i="1"/>
  <c r="G527" i="1"/>
  <c r="K57" i="1"/>
  <c r="M57" i="1" s="1"/>
  <c r="J57" i="1"/>
  <c r="L57" i="1" s="1"/>
  <c r="I57" i="1"/>
  <c r="H57" i="1"/>
  <c r="G57" i="1"/>
  <c r="K312" i="1"/>
  <c r="M312" i="1" s="1"/>
  <c r="J312" i="1"/>
  <c r="L312" i="1" s="1"/>
  <c r="I312" i="1"/>
  <c r="H312" i="1"/>
  <c r="G312" i="1"/>
  <c r="K246" i="1"/>
  <c r="M246" i="1" s="1"/>
  <c r="J246" i="1"/>
  <c r="L246" i="1" s="1"/>
  <c r="I246" i="1"/>
  <c r="H246" i="1"/>
  <c r="G246" i="1"/>
  <c r="K392" i="1"/>
  <c r="M392" i="1" s="1"/>
  <c r="J392" i="1"/>
  <c r="L392" i="1" s="1"/>
  <c r="I392" i="1"/>
  <c r="H392" i="1"/>
  <c r="G392" i="1"/>
  <c r="K373" i="1"/>
  <c r="M373" i="1" s="1"/>
  <c r="J373" i="1"/>
  <c r="L373" i="1" s="1"/>
  <c r="I373" i="1"/>
  <c r="H373" i="1"/>
  <c r="G373" i="1"/>
  <c r="K207" i="1"/>
  <c r="M207" i="1" s="1"/>
  <c r="J207" i="1"/>
  <c r="L207" i="1" s="1"/>
  <c r="I207" i="1"/>
  <c r="H207" i="1"/>
  <c r="G207" i="1"/>
  <c r="K205" i="1"/>
  <c r="M205" i="1" s="1"/>
  <c r="J205" i="1"/>
  <c r="L205" i="1" s="1"/>
  <c r="I205" i="1"/>
  <c r="H205" i="1"/>
  <c r="G205" i="1"/>
  <c r="K404" i="1"/>
  <c r="M404" i="1" s="1"/>
  <c r="J404" i="1"/>
  <c r="L404" i="1" s="1"/>
  <c r="I404" i="1"/>
  <c r="H404" i="1"/>
  <c r="G404" i="1"/>
  <c r="K273" i="1"/>
  <c r="M273" i="1" s="1"/>
  <c r="J273" i="1"/>
  <c r="L273" i="1" s="1"/>
  <c r="I273" i="1"/>
  <c r="H273" i="1"/>
  <c r="G273" i="1"/>
  <c r="K458" i="1"/>
  <c r="M458" i="1" s="1"/>
  <c r="J458" i="1"/>
  <c r="L458" i="1" s="1"/>
  <c r="I458" i="1"/>
  <c r="H458" i="1"/>
  <c r="G458" i="1"/>
  <c r="K164" i="1"/>
  <c r="M164" i="1" s="1"/>
  <c r="J164" i="1"/>
  <c r="L164" i="1" s="1"/>
  <c r="I164" i="1"/>
  <c r="H164" i="1"/>
  <c r="G164" i="1"/>
  <c r="K336" i="1"/>
  <c r="M336" i="1" s="1"/>
  <c r="J336" i="1"/>
  <c r="L336" i="1" s="1"/>
  <c r="I336" i="1"/>
  <c r="H336" i="1"/>
  <c r="G336" i="1"/>
  <c r="K103" i="1"/>
  <c r="M103" i="1" s="1"/>
  <c r="J103" i="1"/>
  <c r="L103" i="1" s="1"/>
  <c r="I103" i="1"/>
  <c r="H103" i="1"/>
  <c r="G103" i="1"/>
  <c r="K425" i="1"/>
  <c r="M425" i="1" s="1"/>
  <c r="J425" i="1"/>
  <c r="L425" i="1" s="1"/>
  <c r="I425" i="1"/>
  <c r="H425" i="1"/>
  <c r="G425" i="1"/>
  <c r="K427" i="1"/>
  <c r="M427" i="1" s="1"/>
  <c r="J427" i="1"/>
  <c r="L427" i="1" s="1"/>
  <c r="I427" i="1"/>
  <c r="H427" i="1"/>
  <c r="G427" i="1"/>
  <c r="K374" i="1"/>
  <c r="M374" i="1" s="1"/>
  <c r="J374" i="1"/>
  <c r="L374" i="1" s="1"/>
  <c r="I374" i="1"/>
  <c r="H374" i="1"/>
  <c r="G374" i="1"/>
  <c r="K184" i="1"/>
  <c r="M184" i="1" s="1"/>
  <c r="J184" i="1"/>
  <c r="L184" i="1" s="1"/>
  <c r="I184" i="1"/>
  <c r="H184" i="1"/>
  <c r="G184" i="1"/>
  <c r="K247" i="1"/>
  <c r="M247" i="1" s="1"/>
  <c r="J247" i="1"/>
  <c r="L247" i="1" s="1"/>
  <c r="I247" i="1"/>
  <c r="H247" i="1"/>
  <c r="G247" i="1"/>
  <c r="K217" i="1"/>
  <c r="M217" i="1" s="1"/>
  <c r="J217" i="1"/>
  <c r="L217" i="1" s="1"/>
  <c r="I217" i="1"/>
  <c r="H217" i="1"/>
  <c r="G217" i="1"/>
  <c r="K295" i="1"/>
  <c r="M295" i="1" s="1"/>
  <c r="J295" i="1"/>
  <c r="L295" i="1" s="1"/>
  <c r="I295" i="1"/>
  <c r="H295" i="1"/>
  <c r="G295" i="1"/>
  <c r="K502" i="1"/>
  <c r="M502" i="1" s="1"/>
  <c r="J502" i="1"/>
  <c r="L502" i="1" s="1"/>
  <c r="I502" i="1"/>
  <c r="H502" i="1"/>
  <c r="G502" i="1"/>
  <c r="K13" i="1"/>
  <c r="M13" i="1" s="1"/>
  <c r="J13" i="1"/>
  <c r="L13" i="1" s="1"/>
  <c r="I13" i="1"/>
  <c r="H13" i="1"/>
  <c r="G13" i="1"/>
  <c r="K504" i="1"/>
  <c r="M504" i="1" s="1"/>
  <c r="J504" i="1"/>
  <c r="L504" i="1" s="1"/>
  <c r="I504" i="1"/>
  <c r="H504" i="1"/>
  <c r="G504" i="1"/>
  <c r="K526" i="1"/>
  <c r="M526" i="1" s="1"/>
  <c r="J526" i="1"/>
  <c r="L526" i="1" s="1"/>
  <c r="I526" i="1"/>
  <c r="H526" i="1"/>
  <c r="G526" i="1"/>
  <c r="K209" i="1"/>
  <c r="M209" i="1" s="1"/>
  <c r="J209" i="1"/>
  <c r="L209" i="1" s="1"/>
  <c r="I209" i="1"/>
  <c r="H209" i="1"/>
  <c r="G209" i="1"/>
  <c r="K17" i="1"/>
  <c r="M17" i="1" s="1"/>
  <c r="J17" i="1"/>
  <c r="L17" i="1" s="1"/>
  <c r="I17" i="1"/>
  <c r="H17" i="1"/>
  <c r="G17" i="1"/>
  <c r="K261" i="1"/>
  <c r="M261" i="1" s="1"/>
  <c r="J261" i="1"/>
  <c r="L261" i="1" s="1"/>
  <c r="I261" i="1"/>
  <c r="H261" i="1"/>
  <c r="G261" i="1"/>
  <c r="K271" i="1"/>
  <c r="M271" i="1" s="1"/>
  <c r="J271" i="1"/>
  <c r="L271" i="1" s="1"/>
  <c r="I271" i="1"/>
  <c r="H271" i="1"/>
  <c r="G271" i="1"/>
  <c r="K485" i="1"/>
  <c r="M485" i="1" s="1"/>
  <c r="J485" i="1"/>
  <c r="L485" i="1" s="1"/>
  <c r="I485" i="1"/>
  <c r="H485" i="1"/>
  <c r="G485" i="1"/>
  <c r="K191" i="1"/>
  <c r="M191" i="1" s="1"/>
  <c r="J191" i="1"/>
  <c r="L191" i="1" s="1"/>
  <c r="I191" i="1"/>
  <c r="H191" i="1"/>
  <c r="G191" i="1"/>
  <c r="K428" i="1"/>
  <c r="M428" i="1" s="1"/>
  <c r="J428" i="1"/>
  <c r="L428" i="1" s="1"/>
  <c r="I428" i="1"/>
  <c r="H428" i="1"/>
  <c r="G428" i="1"/>
  <c r="K252" i="1"/>
  <c r="M252" i="1" s="1"/>
  <c r="J252" i="1"/>
  <c r="L252" i="1" s="1"/>
  <c r="I252" i="1"/>
  <c r="H252" i="1"/>
  <c r="G252" i="1"/>
  <c r="K176" i="1"/>
  <c r="M176" i="1" s="1"/>
  <c r="J176" i="1"/>
  <c r="L176" i="1" s="1"/>
  <c r="I176" i="1"/>
  <c r="H176" i="1"/>
  <c r="G176" i="1"/>
  <c r="K197" i="1"/>
  <c r="M197" i="1" s="1"/>
  <c r="J197" i="1"/>
  <c r="L197" i="1" s="1"/>
  <c r="I197" i="1"/>
  <c r="H197" i="1"/>
  <c r="G197" i="1"/>
  <c r="K412" i="1"/>
  <c r="M412" i="1" s="1"/>
  <c r="J412" i="1"/>
  <c r="L412" i="1" s="1"/>
  <c r="I412" i="1"/>
  <c r="H412" i="1"/>
  <c r="G412" i="1"/>
  <c r="K461" i="1"/>
  <c r="M461" i="1" s="1"/>
  <c r="J461" i="1"/>
  <c r="L461" i="1" s="1"/>
  <c r="I461" i="1"/>
  <c r="H461" i="1"/>
  <c r="G461" i="1"/>
  <c r="K441" i="1"/>
  <c r="M441" i="1" s="1"/>
  <c r="J441" i="1"/>
  <c r="L441" i="1" s="1"/>
  <c r="I441" i="1"/>
  <c r="H441" i="1"/>
  <c r="G441" i="1"/>
  <c r="K8" i="1"/>
  <c r="M8" i="1" s="1"/>
  <c r="J8" i="1"/>
  <c r="L8" i="1" s="1"/>
  <c r="I8" i="1"/>
  <c r="H8" i="1"/>
  <c r="G8" i="1"/>
  <c r="K231" i="1"/>
  <c r="M231" i="1" s="1"/>
  <c r="J231" i="1"/>
  <c r="L231" i="1" s="1"/>
  <c r="I231" i="1"/>
  <c r="H231" i="1"/>
  <c r="G231" i="1"/>
  <c r="K109" i="1"/>
  <c r="M109" i="1" s="1"/>
  <c r="J109" i="1"/>
  <c r="L109" i="1" s="1"/>
  <c r="I109" i="1"/>
  <c r="H109" i="1"/>
  <c r="G109" i="1"/>
  <c r="K70" i="1"/>
  <c r="M70" i="1" s="1"/>
  <c r="J70" i="1"/>
  <c r="L70" i="1" s="1"/>
  <c r="I70" i="1"/>
  <c r="H70" i="1"/>
  <c r="G70" i="1"/>
  <c r="K398" i="1"/>
  <c r="M398" i="1" s="1"/>
  <c r="J398" i="1"/>
  <c r="L398" i="1" s="1"/>
  <c r="I398" i="1"/>
  <c r="H398" i="1"/>
  <c r="G398" i="1"/>
  <c r="K88" i="1"/>
  <c r="M88" i="1" s="1"/>
  <c r="J88" i="1"/>
  <c r="L88" i="1" s="1"/>
  <c r="I88" i="1"/>
  <c r="H88" i="1"/>
  <c r="G88" i="1"/>
  <c r="K187" i="1"/>
  <c r="M187" i="1" s="1"/>
  <c r="J187" i="1"/>
  <c r="L187" i="1" s="1"/>
  <c r="I187" i="1"/>
  <c r="H187" i="1"/>
  <c r="G187" i="1"/>
  <c r="K121" i="1"/>
  <c r="M121" i="1" s="1"/>
  <c r="J121" i="1"/>
  <c r="L121" i="1" s="1"/>
  <c r="I121" i="1"/>
  <c r="H121" i="1"/>
  <c r="G121" i="1"/>
  <c r="K370" i="1"/>
  <c r="M370" i="1" s="1"/>
  <c r="J370" i="1"/>
  <c r="L370" i="1" s="1"/>
  <c r="I370" i="1"/>
  <c r="H370" i="1"/>
  <c r="G370" i="1"/>
  <c r="K443" i="1"/>
  <c r="M443" i="1" s="1"/>
  <c r="J443" i="1"/>
  <c r="L443" i="1" s="1"/>
  <c r="I443" i="1"/>
  <c r="H443" i="1"/>
  <c r="G443" i="1"/>
  <c r="K87" i="1"/>
  <c r="M87" i="1" s="1"/>
  <c r="J87" i="1"/>
  <c r="L87" i="1" s="1"/>
  <c r="I87" i="1"/>
  <c r="H87" i="1"/>
  <c r="G87" i="1"/>
  <c r="K6" i="1"/>
  <c r="M6" i="1" s="1"/>
  <c r="I6" i="1"/>
  <c r="H6" i="1"/>
  <c r="G6" i="1"/>
  <c r="K110" i="1"/>
  <c r="M110" i="1" s="1"/>
  <c r="J110" i="1"/>
  <c r="L110" i="1" s="1"/>
  <c r="I110" i="1"/>
  <c r="H110" i="1"/>
  <c r="G110" i="1"/>
  <c r="K300" i="1"/>
  <c r="M300" i="1" s="1"/>
  <c r="J300" i="1"/>
  <c r="L300" i="1" s="1"/>
  <c r="I300" i="1"/>
  <c r="H300" i="1"/>
  <c r="G300" i="1"/>
  <c r="K223" i="1"/>
  <c r="M223" i="1" s="1"/>
  <c r="J223" i="1"/>
  <c r="L223" i="1" s="1"/>
  <c r="I223" i="1"/>
  <c r="H223" i="1"/>
  <c r="G223" i="1"/>
  <c r="K58" i="1"/>
  <c r="M58" i="1" s="1"/>
  <c r="J58" i="1"/>
  <c r="L58" i="1" s="1"/>
  <c r="I58" i="1"/>
  <c r="H58" i="1"/>
  <c r="G58" i="1"/>
  <c r="K266" i="1"/>
  <c r="M266" i="1" s="1"/>
  <c r="J266" i="1"/>
  <c r="L266" i="1" s="1"/>
  <c r="I266" i="1"/>
  <c r="H266" i="1"/>
  <c r="G266" i="1"/>
  <c r="K399" i="1"/>
  <c r="M399" i="1" s="1"/>
  <c r="J399" i="1"/>
  <c r="L399" i="1" s="1"/>
  <c r="I399" i="1"/>
  <c r="H399" i="1"/>
  <c r="G399" i="1"/>
  <c r="K232" i="1"/>
  <c r="M232" i="1" s="1"/>
  <c r="J232" i="1"/>
  <c r="L232" i="1" s="1"/>
  <c r="I232" i="1"/>
  <c r="H232" i="1"/>
  <c r="G232" i="1"/>
  <c r="K389" i="1"/>
  <c r="M389" i="1" s="1"/>
  <c r="J389" i="1"/>
  <c r="L389" i="1" s="1"/>
  <c r="I389" i="1"/>
  <c r="H389" i="1"/>
  <c r="G389" i="1"/>
  <c r="K268" i="1"/>
  <c r="M268" i="1" s="1"/>
  <c r="J268" i="1"/>
  <c r="L268" i="1" s="1"/>
  <c r="I268" i="1"/>
  <c r="H268" i="1"/>
  <c r="G268" i="1"/>
  <c r="K233" i="1"/>
  <c r="M233" i="1" s="1"/>
  <c r="J233" i="1"/>
  <c r="L233" i="1" s="1"/>
  <c r="I233" i="1"/>
  <c r="H233" i="1"/>
  <c r="G233" i="1"/>
  <c r="K37" i="1"/>
  <c r="J37" i="1"/>
  <c r="I37" i="1"/>
  <c r="H37" i="1"/>
  <c r="G37" i="1"/>
  <c r="K227" i="1"/>
  <c r="M227" i="1" s="1"/>
  <c r="J227" i="1"/>
  <c r="L227" i="1" s="1"/>
  <c r="I227" i="1"/>
  <c r="H227" i="1"/>
  <c r="G227" i="1"/>
  <c r="K315" i="1"/>
  <c r="M315" i="1" s="1"/>
  <c r="J315" i="1"/>
  <c r="L315" i="1" s="1"/>
  <c r="I315" i="1"/>
  <c r="H315" i="1"/>
  <c r="G315" i="1"/>
  <c r="K501" i="1"/>
  <c r="M501" i="1" s="1"/>
  <c r="J501" i="1"/>
  <c r="L501" i="1" s="1"/>
  <c r="I501" i="1"/>
  <c r="H501" i="1"/>
  <c r="G501" i="1"/>
  <c r="K275" i="1"/>
  <c r="M275" i="1" s="1"/>
  <c r="J275" i="1"/>
  <c r="L275" i="1" s="1"/>
  <c r="I275" i="1"/>
  <c r="H275" i="1"/>
  <c r="G275" i="1"/>
  <c r="K237" i="1"/>
  <c r="M237" i="1" s="1"/>
  <c r="J237" i="1"/>
  <c r="L237" i="1" s="1"/>
  <c r="I237" i="1"/>
  <c r="H237" i="1"/>
  <c r="G237" i="1"/>
  <c r="K450" i="1"/>
  <c r="M450" i="1" s="1"/>
  <c r="J450" i="1"/>
  <c r="L450" i="1" s="1"/>
  <c r="I450" i="1"/>
  <c r="H450" i="1"/>
  <c r="G450" i="1"/>
  <c r="K180" i="1"/>
  <c r="M180" i="1" s="1"/>
  <c r="J180" i="1"/>
  <c r="L180" i="1" s="1"/>
  <c r="I180" i="1"/>
  <c r="H180" i="1"/>
  <c r="G180" i="1"/>
  <c r="K482" i="1"/>
  <c r="M482" i="1" s="1"/>
  <c r="J482" i="1"/>
  <c r="L482" i="1" s="1"/>
  <c r="I482" i="1"/>
  <c r="H482" i="1"/>
  <c r="G482" i="1"/>
  <c r="K215" i="1"/>
  <c r="M215" i="1" s="1"/>
  <c r="J215" i="1"/>
  <c r="L215" i="1" s="1"/>
  <c r="I215" i="1"/>
  <c r="H215" i="1"/>
  <c r="G215" i="1"/>
  <c r="K317" i="1"/>
  <c r="M317" i="1" s="1"/>
  <c r="J317" i="1"/>
  <c r="L317" i="1" s="1"/>
  <c r="I317" i="1"/>
  <c r="H317" i="1"/>
  <c r="G317" i="1"/>
  <c r="K494" i="1"/>
  <c r="M494" i="1" s="1"/>
  <c r="J494" i="1"/>
  <c r="L494" i="1" s="1"/>
  <c r="I494" i="1"/>
  <c r="H494" i="1"/>
  <c r="G494" i="1"/>
  <c r="K148" i="1"/>
  <c r="M148" i="1" s="1"/>
  <c r="J148" i="1"/>
  <c r="L148" i="1" s="1"/>
  <c r="I148" i="1"/>
  <c r="H148" i="1"/>
  <c r="G148" i="1"/>
  <c r="K48" i="1"/>
  <c r="M48" i="1" s="1"/>
  <c r="J48" i="1"/>
  <c r="L48" i="1" s="1"/>
  <c r="I48" i="1"/>
  <c r="H48" i="1"/>
  <c r="G48" i="1"/>
  <c r="K136" i="1"/>
  <c r="M136" i="1" s="1"/>
  <c r="J136" i="1"/>
  <c r="L136" i="1" s="1"/>
  <c r="I136" i="1"/>
  <c r="H136" i="1"/>
  <c r="G136" i="1"/>
  <c r="K524" i="1"/>
  <c r="M524" i="1" s="1"/>
  <c r="J524" i="1"/>
  <c r="L524" i="1" s="1"/>
  <c r="I524" i="1"/>
  <c r="H524" i="1"/>
  <c r="G524" i="1"/>
  <c r="K22" i="1"/>
  <c r="M22" i="1" s="1"/>
  <c r="J22" i="1"/>
  <c r="L22" i="1" s="1"/>
  <c r="I22" i="1"/>
  <c r="H22" i="1"/>
  <c r="G22" i="1"/>
  <c r="K517" i="1"/>
  <c r="M517" i="1" s="1"/>
  <c r="J517" i="1"/>
  <c r="L517" i="1" s="1"/>
  <c r="I517" i="1"/>
  <c r="H517" i="1"/>
  <c r="G517" i="1"/>
  <c r="K309" i="1"/>
  <c r="M309" i="1" s="1"/>
  <c r="J309" i="1"/>
  <c r="L309" i="1" s="1"/>
  <c r="I309" i="1"/>
  <c r="H309" i="1"/>
  <c r="G309" i="1"/>
  <c r="K388" i="1"/>
  <c r="M388" i="1" s="1"/>
  <c r="J388" i="1"/>
  <c r="L388" i="1" s="1"/>
  <c r="I388" i="1"/>
  <c r="H388" i="1"/>
  <c r="G388" i="1"/>
  <c r="K139" i="1"/>
  <c r="M139" i="1" s="1"/>
  <c r="J139" i="1"/>
  <c r="L139" i="1" s="1"/>
  <c r="I139" i="1"/>
  <c r="H139" i="1"/>
  <c r="G139" i="1"/>
  <c r="K204" i="1"/>
  <c r="M204" i="1" s="1"/>
  <c r="J204" i="1"/>
  <c r="L204" i="1" s="1"/>
  <c r="I204" i="1"/>
  <c r="H204" i="1"/>
  <c r="G204" i="1"/>
  <c r="K243" i="1"/>
  <c r="M243" i="1" s="1"/>
  <c r="J243" i="1"/>
  <c r="L243" i="1" s="1"/>
  <c r="I243" i="1"/>
  <c r="H243" i="1"/>
  <c r="G243" i="1"/>
  <c r="K497" i="1"/>
  <c r="M497" i="1" s="1"/>
  <c r="J497" i="1"/>
  <c r="L497" i="1" s="1"/>
  <c r="I497" i="1"/>
  <c r="H497" i="1"/>
  <c r="G497" i="1"/>
  <c r="K303" i="1"/>
  <c r="M303" i="1" s="1"/>
  <c r="J303" i="1"/>
  <c r="L303" i="1" s="1"/>
  <c r="I303" i="1"/>
  <c r="H303" i="1"/>
  <c r="G303" i="1"/>
  <c r="K387" i="1"/>
  <c r="M387" i="1" s="1"/>
  <c r="J387" i="1"/>
  <c r="L387" i="1" s="1"/>
  <c r="I387" i="1"/>
  <c r="H387" i="1"/>
  <c r="G387" i="1"/>
  <c r="K156" i="1"/>
  <c r="M156" i="1" s="1"/>
  <c r="J156" i="1"/>
  <c r="L156" i="1" s="1"/>
  <c r="I156" i="1"/>
  <c r="H156" i="1"/>
  <c r="G156" i="1"/>
  <c r="K51" i="1"/>
  <c r="M51" i="1" s="1"/>
  <c r="J51" i="1"/>
  <c r="L51" i="1" s="1"/>
  <c r="I51" i="1"/>
  <c r="H51" i="1"/>
  <c r="G51" i="1"/>
  <c r="K14" i="1"/>
  <c r="M14" i="1" s="1"/>
  <c r="J14" i="1"/>
  <c r="L14" i="1" s="1"/>
  <c r="I14" i="1"/>
  <c r="H14" i="1"/>
  <c r="G14" i="1"/>
  <c r="K340" i="1"/>
  <c r="M340" i="1" s="1"/>
  <c r="J340" i="1"/>
  <c r="L340" i="1" s="1"/>
  <c r="I340" i="1"/>
  <c r="H340" i="1"/>
  <c r="G340" i="1"/>
  <c r="K31" i="1"/>
  <c r="M31" i="1" s="1"/>
  <c r="J31" i="1"/>
  <c r="L31" i="1" s="1"/>
  <c r="I31" i="1"/>
  <c r="H31" i="1"/>
  <c r="G31" i="1"/>
  <c r="K188" i="1"/>
  <c r="M188" i="1" s="1"/>
  <c r="J188" i="1"/>
  <c r="L188" i="1" s="1"/>
  <c r="I188" i="1"/>
  <c r="H188" i="1"/>
  <c r="G188" i="1"/>
  <c r="K310" i="1"/>
  <c r="M310" i="1" s="1"/>
  <c r="J310" i="1"/>
  <c r="L310" i="1" s="1"/>
  <c r="I310" i="1"/>
  <c r="H310" i="1"/>
  <c r="G310" i="1"/>
  <c r="K327" i="1"/>
  <c r="M327" i="1" s="1"/>
  <c r="J327" i="1"/>
  <c r="L327" i="1" s="1"/>
  <c r="I327" i="1"/>
  <c r="H327" i="1"/>
  <c r="G327" i="1"/>
  <c r="K107" i="1"/>
  <c r="M107" i="1" s="1"/>
  <c r="J107" i="1"/>
  <c r="L107" i="1" s="1"/>
  <c r="I107" i="1"/>
  <c r="H107" i="1"/>
  <c r="G107" i="1"/>
  <c r="K122" i="1"/>
  <c r="M122" i="1" s="1"/>
  <c r="J122" i="1"/>
  <c r="L122" i="1" s="1"/>
  <c r="I122" i="1"/>
  <c r="H122" i="1"/>
  <c r="G122" i="1"/>
  <c r="K355" i="1"/>
  <c r="M355" i="1" s="1"/>
  <c r="J355" i="1"/>
  <c r="L355" i="1" s="1"/>
  <c r="I355" i="1"/>
  <c r="H355" i="1"/>
  <c r="G355" i="1"/>
  <c r="K339" i="1"/>
  <c r="M339" i="1" s="1"/>
  <c r="J339" i="1"/>
  <c r="L339" i="1" s="1"/>
  <c r="I339" i="1"/>
  <c r="H339" i="1"/>
  <c r="G339" i="1"/>
  <c r="K499" i="1"/>
  <c r="M499" i="1" s="1"/>
  <c r="J499" i="1"/>
  <c r="L499" i="1" s="1"/>
  <c r="I499" i="1"/>
  <c r="H499" i="1"/>
  <c r="G499" i="1"/>
  <c r="K281" i="1"/>
  <c r="M281" i="1" s="1"/>
  <c r="J281" i="1"/>
  <c r="L281" i="1" s="1"/>
  <c r="I281" i="1"/>
  <c r="H281" i="1"/>
  <c r="G281" i="1"/>
  <c r="K93" i="1"/>
  <c r="M93" i="1" s="1"/>
  <c r="J93" i="1"/>
  <c r="L93" i="1" s="1"/>
  <c r="I93" i="1"/>
  <c r="H93" i="1"/>
  <c r="G93" i="1"/>
  <c r="K354" i="1"/>
  <c r="M354" i="1" s="1"/>
  <c r="J354" i="1"/>
  <c r="L354" i="1" s="1"/>
  <c r="I354" i="1"/>
  <c r="H354" i="1"/>
  <c r="G354" i="1"/>
  <c r="K375" i="1"/>
  <c r="M375" i="1" s="1"/>
  <c r="J375" i="1"/>
  <c r="L375" i="1" s="1"/>
  <c r="I375" i="1"/>
  <c r="H375" i="1"/>
  <c r="G375" i="1"/>
  <c r="K157" i="1"/>
  <c r="M157" i="1" s="1"/>
  <c r="J157" i="1"/>
  <c r="L157" i="1" s="1"/>
  <c r="I157" i="1"/>
  <c r="H157" i="1"/>
  <c r="G157" i="1"/>
  <c r="K348" i="1"/>
  <c r="M348" i="1" s="1"/>
  <c r="J348" i="1"/>
  <c r="L348" i="1" s="1"/>
  <c r="I348" i="1"/>
  <c r="H348" i="1"/>
  <c r="G348" i="1"/>
  <c r="K32" i="1"/>
  <c r="M32" i="1" s="1"/>
  <c r="J32" i="1"/>
  <c r="L32" i="1" s="1"/>
  <c r="I32" i="1"/>
  <c r="H32" i="1"/>
  <c r="G32" i="1"/>
  <c r="K113" i="1"/>
  <c r="M113" i="1" s="1"/>
  <c r="J113" i="1"/>
  <c r="L113" i="1" s="1"/>
  <c r="I113" i="1"/>
  <c r="H113" i="1"/>
  <c r="G113" i="1"/>
  <c r="K421" i="1"/>
  <c r="M421" i="1" s="1"/>
  <c r="J421" i="1"/>
  <c r="L421" i="1" s="1"/>
  <c r="I421" i="1"/>
  <c r="H421" i="1"/>
  <c r="G421" i="1"/>
  <c r="K285" i="1"/>
  <c r="M285" i="1" s="1"/>
  <c r="J285" i="1"/>
  <c r="L285" i="1" s="1"/>
  <c r="I285" i="1"/>
  <c r="H285" i="1"/>
  <c r="G285" i="1"/>
  <c r="K405" i="1"/>
  <c r="M405" i="1" s="1"/>
  <c r="J405" i="1"/>
  <c r="L405" i="1" s="1"/>
  <c r="I405" i="1"/>
  <c r="H405" i="1"/>
  <c r="G405" i="1"/>
  <c r="K264" i="1"/>
  <c r="M264" i="1" s="1"/>
  <c r="J264" i="1"/>
  <c r="L264" i="1" s="1"/>
  <c r="I264" i="1"/>
  <c r="H264" i="1"/>
  <c r="G264" i="1"/>
  <c r="K174" i="1"/>
  <c r="M174" i="1" s="1"/>
  <c r="J174" i="1"/>
  <c r="L174" i="1" s="1"/>
  <c r="I174" i="1"/>
  <c r="H174" i="1"/>
  <c r="G174" i="1"/>
  <c r="K162" i="1"/>
  <c r="M162" i="1" s="1"/>
  <c r="J162" i="1"/>
  <c r="L162" i="1" s="1"/>
  <c r="I162" i="1"/>
  <c r="H162" i="1"/>
  <c r="G162" i="1"/>
  <c r="K178" i="1"/>
  <c r="M178" i="1" s="1"/>
  <c r="J178" i="1"/>
  <c r="L178" i="1" s="1"/>
  <c r="I178" i="1"/>
  <c r="H178" i="1"/>
  <c r="G178" i="1"/>
  <c r="K422" i="1"/>
  <c r="M422" i="1" s="1"/>
  <c r="J422" i="1"/>
  <c r="L422" i="1" s="1"/>
  <c r="I422" i="1"/>
  <c r="H422" i="1"/>
  <c r="G422" i="1"/>
  <c r="K84" i="1"/>
  <c r="M84" i="1" s="1"/>
  <c r="J84" i="1"/>
  <c r="L84" i="1" s="1"/>
  <c r="I84" i="1"/>
  <c r="H84" i="1"/>
  <c r="G84" i="1"/>
  <c r="K442" i="1"/>
  <c r="M442" i="1" s="1"/>
  <c r="J442" i="1"/>
  <c r="L442" i="1" s="1"/>
  <c r="I442" i="1"/>
  <c r="H442" i="1"/>
  <c r="G442" i="1"/>
  <c r="K240" i="1"/>
  <c r="M240" i="1" s="1"/>
  <c r="J240" i="1"/>
  <c r="L240" i="1" s="1"/>
  <c r="I240" i="1"/>
  <c r="H240" i="1"/>
  <c r="G240" i="1"/>
  <c r="K10" i="1"/>
  <c r="M10" i="1" s="1"/>
  <c r="J10" i="1"/>
  <c r="L10" i="1" s="1"/>
  <c r="I10" i="1"/>
  <c r="H10" i="1"/>
  <c r="G10" i="1"/>
  <c r="K515" i="1"/>
  <c r="M515" i="1" s="1"/>
  <c r="J515" i="1"/>
  <c r="L515" i="1" s="1"/>
  <c r="I515" i="1"/>
  <c r="H515" i="1"/>
  <c r="G515" i="1"/>
  <c r="K166" i="1"/>
  <c r="M166" i="1" s="1"/>
  <c r="J166" i="1"/>
  <c r="L166" i="1" s="1"/>
  <c r="I166" i="1"/>
  <c r="H166" i="1"/>
  <c r="G166" i="1"/>
  <c r="K407" i="1"/>
  <c r="M407" i="1" s="1"/>
  <c r="J407" i="1"/>
  <c r="L407" i="1" s="1"/>
  <c r="I407" i="1"/>
  <c r="H407" i="1"/>
  <c r="G407" i="1"/>
  <c r="K511" i="1"/>
  <c r="M511" i="1" s="1"/>
  <c r="J511" i="1"/>
  <c r="L511" i="1" s="1"/>
  <c r="I511" i="1"/>
  <c r="H511" i="1"/>
  <c r="G511" i="1"/>
  <c r="K447" i="1"/>
  <c r="M447" i="1" s="1"/>
  <c r="J447" i="1"/>
  <c r="L447" i="1" s="1"/>
  <c r="I447" i="1"/>
  <c r="H447" i="1"/>
  <c r="G447" i="1"/>
  <c r="K254" i="1"/>
  <c r="M254" i="1" s="1"/>
  <c r="J254" i="1"/>
  <c r="L254" i="1" s="1"/>
  <c r="I254" i="1"/>
  <c r="H254" i="1"/>
  <c r="G254" i="1"/>
  <c r="K464" i="1"/>
  <c r="M464" i="1" s="1"/>
  <c r="J464" i="1"/>
  <c r="L464" i="1" s="1"/>
  <c r="I464" i="1"/>
  <c r="H464" i="1"/>
  <c r="G464" i="1"/>
  <c r="K186" i="1"/>
  <c r="M186" i="1" s="1"/>
  <c r="J186" i="1"/>
  <c r="L186" i="1" s="1"/>
  <c r="I186" i="1"/>
  <c r="H186" i="1"/>
  <c r="G186" i="1"/>
  <c r="K522" i="1"/>
  <c r="M522" i="1" s="1"/>
  <c r="J522" i="1"/>
  <c r="L522" i="1" s="1"/>
  <c r="I522" i="1"/>
  <c r="H522" i="1"/>
  <c r="G522" i="1"/>
  <c r="K433" i="1"/>
  <c r="M433" i="1" s="1"/>
  <c r="J433" i="1"/>
  <c r="L433" i="1" s="1"/>
  <c r="I433" i="1"/>
  <c r="H433" i="1"/>
  <c r="G433" i="1"/>
  <c r="K24" i="1"/>
  <c r="M24" i="1" s="1"/>
  <c r="J24" i="1"/>
  <c r="L24" i="1" s="1"/>
  <c r="I24" i="1"/>
  <c r="H24" i="1"/>
  <c r="G24" i="1"/>
  <c r="K259" i="1"/>
  <c r="M259" i="1" s="1"/>
  <c r="J259" i="1"/>
  <c r="L259" i="1" s="1"/>
  <c r="I259" i="1"/>
  <c r="H259" i="1"/>
  <c r="G259" i="1"/>
  <c r="K25" i="1"/>
  <c r="M25" i="1" s="1"/>
  <c r="J25" i="1"/>
  <c r="L25" i="1" s="1"/>
  <c r="I25" i="1"/>
  <c r="H25" i="1"/>
  <c r="G25" i="1"/>
  <c r="K469" i="1"/>
  <c r="M469" i="1" s="1"/>
  <c r="J469" i="1"/>
  <c r="L469" i="1" s="1"/>
  <c r="I469" i="1"/>
  <c r="H469" i="1"/>
  <c r="G469" i="1"/>
  <c r="K23" i="1"/>
  <c r="M23" i="1" s="1"/>
  <c r="J23" i="1"/>
  <c r="L23" i="1" s="1"/>
  <c r="I23" i="1"/>
  <c r="H23" i="1"/>
  <c r="G23" i="1"/>
  <c r="K117" i="1"/>
  <c r="M117" i="1" s="1"/>
  <c r="J117" i="1"/>
  <c r="L117" i="1" s="1"/>
  <c r="I117" i="1"/>
  <c r="H117" i="1"/>
  <c r="G117" i="1"/>
  <c r="K334" i="1"/>
  <c r="M334" i="1" s="1"/>
  <c r="J334" i="1"/>
  <c r="L334" i="1" s="1"/>
  <c r="I334" i="1"/>
  <c r="H334" i="1"/>
  <c r="G334" i="1"/>
  <c r="K193" i="1"/>
  <c r="M193" i="1" s="1"/>
  <c r="J193" i="1"/>
  <c r="L193" i="1" s="1"/>
  <c r="I193" i="1"/>
  <c r="H193" i="1"/>
  <c r="G193" i="1"/>
  <c r="K7" i="1"/>
  <c r="M7" i="1" s="1"/>
  <c r="J7" i="1"/>
  <c r="L7" i="1" s="1"/>
  <c r="I7" i="1"/>
  <c r="H7" i="1"/>
  <c r="G7" i="1"/>
  <c r="K263" i="1"/>
  <c r="M263" i="1" s="1"/>
  <c r="J263" i="1"/>
  <c r="L263" i="1" s="1"/>
  <c r="I263" i="1"/>
  <c r="H263" i="1"/>
  <c r="G263" i="1"/>
  <c r="K194" i="1"/>
  <c r="M194" i="1" s="1"/>
  <c r="J194" i="1"/>
  <c r="L194" i="1" s="1"/>
  <c r="I194" i="1"/>
  <c r="H194" i="1"/>
  <c r="G194" i="1"/>
  <c r="K5" i="1"/>
  <c r="M5" i="1" s="1"/>
  <c r="J5" i="1"/>
  <c r="L5" i="1" s="1"/>
  <c r="I5" i="1"/>
  <c r="H5" i="1"/>
  <c r="G5" i="1"/>
  <c r="K440" i="1"/>
  <c r="M440" i="1" s="1"/>
  <c r="J440" i="1"/>
  <c r="L440" i="1" s="1"/>
  <c r="I440" i="1"/>
  <c r="H440" i="1"/>
  <c r="G440" i="1"/>
  <c r="K132" i="1"/>
  <c r="M132" i="1" s="1"/>
  <c r="J132" i="1"/>
  <c r="L132" i="1" s="1"/>
  <c r="I132" i="1"/>
  <c r="H132" i="1"/>
  <c r="G132" i="1"/>
  <c r="K182" i="1"/>
  <c r="M182" i="1" s="1"/>
  <c r="J182" i="1"/>
  <c r="L182" i="1" s="1"/>
  <c r="I182" i="1"/>
  <c r="H182" i="1"/>
  <c r="G182" i="1"/>
  <c r="K498" i="1"/>
  <c r="M498" i="1" s="1"/>
  <c r="J498" i="1"/>
  <c r="L498" i="1" s="1"/>
  <c r="I498" i="1"/>
  <c r="H498" i="1"/>
  <c r="G498" i="1"/>
  <c r="K308" i="1"/>
  <c r="M308" i="1" s="1"/>
  <c r="J308" i="1"/>
  <c r="L308" i="1" s="1"/>
  <c r="I308" i="1"/>
  <c r="H308" i="1"/>
  <c r="G308" i="1"/>
  <c r="K83" i="1"/>
  <c r="M83" i="1" s="1"/>
  <c r="J83" i="1"/>
  <c r="L83" i="1" s="1"/>
  <c r="I83" i="1"/>
  <c r="H83" i="1"/>
  <c r="G83" i="1"/>
  <c r="K371" i="1"/>
  <c r="M371" i="1" s="1"/>
  <c r="J371" i="1"/>
  <c r="L371" i="1" s="1"/>
  <c r="I371" i="1"/>
  <c r="H371" i="1"/>
  <c r="G371" i="1"/>
  <c r="K203" i="1"/>
  <c r="M203" i="1" s="1"/>
  <c r="J203" i="1"/>
  <c r="L203" i="1" s="1"/>
  <c r="I203" i="1"/>
  <c r="H203" i="1"/>
  <c r="G203" i="1"/>
  <c r="K429" i="1"/>
  <c r="M429" i="1" s="1"/>
  <c r="J429" i="1"/>
  <c r="L429" i="1" s="1"/>
  <c r="I429" i="1"/>
  <c r="H429" i="1"/>
  <c r="G429" i="1"/>
  <c r="K206" i="1"/>
  <c r="M206" i="1" s="1"/>
  <c r="J206" i="1"/>
  <c r="L206" i="1" s="1"/>
  <c r="I206" i="1"/>
  <c r="H206" i="1"/>
  <c r="G206" i="1"/>
  <c r="K251" i="1"/>
  <c r="M251" i="1" s="1"/>
  <c r="J251" i="1"/>
  <c r="L251" i="1" s="1"/>
  <c r="I251" i="1"/>
  <c r="H251" i="1"/>
  <c r="G251" i="1"/>
  <c r="K250" i="1"/>
  <c r="M250" i="1" s="1"/>
  <c r="J250" i="1"/>
  <c r="L250" i="1" s="1"/>
  <c r="I250" i="1"/>
  <c r="H250" i="1"/>
  <c r="G250" i="1"/>
  <c r="K106" i="1"/>
  <c r="M106" i="1" s="1"/>
  <c r="J106" i="1"/>
  <c r="L106" i="1" s="1"/>
  <c r="I106" i="1"/>
  <c r="H106" i="1"/>
  <c r="G106" i="1"/>
  <c r="K360" i="1"/>
  <c r="M360" i="1" s="1"/>
  <c r="J360" i="1"/>
  <c r="L360" i="1" s="1"/>
  <c r="I360" i="1"/>
  <c r="H360" i="1"/>
  <c r="G360" i="1"/>
  <c r="K104" i="1"/>
  <c r="M104" i="1" s="1"/>
  <c r="J104" i="1"/>
  <c r="L104" i="1" s="1"/>
  <c r="I104" i="1"/>
  <c r="H104" i="1"/>
  <c r="G104" i="1"/>
  <c r="K297" i="1"/>
  <c r="M297" i="1" s="1"/>
  <c r="J297" i="1"/>
  <c r="L297" i="1" s="1"/>
  <c r="I297" i="1"/>
  <c r="H297" i="1"/>
  <c r="G297" i="1"/>
  <c r="K325" i="1"/>
  <c r="M325" i="1" s="1"/>
  <c r="J325" i="1"/>
  <c r="L325" i="1" s="1"/>
  <c r="I325" i="1"/>
  <c r="H325" i="1"/>
  <c r="G325" i="1"/>
  <c r="K424" i="1"/>
  <c r="M424" i="1" s="1"/>
  <c r="J424" i="1"/>
  <c r="L424" i="1" s="1"/>
  <c r="I424" i="1"/>
  <c r="H424" i="1"/>
  <c r="G424" i="1"/>
  <c r="K199" i="1"/>
  <c r="M199" i="1" s="1"/>
  <c r="J199" i="1"/>
  <c r="L199" i="1" s="1"/>
  <c r="I199" i="1"/>
  <c r="H199" i="1"/>
  <c r="G199" i="1"/>
  <c r="K138" i="1"/>
  <c r="M138" i="1" s="1"/>
  <c r="J138" i="1"/>
  <c r="L138" i="1" s="1"/>
  <c r="I138" i="1"/>
  <c r="H138" i="1"/>
  <c r="G138" i="1"/>
  <c r="K434" i="1"/>
  <c r="M434" i="1" s="1"/>
  <c r="J434" i="1"/>
  <c r="L434" i="1" s="1"/>
  <c r="I434" i="1"/>
  <c r="H434" i="1"/>
  <c r="G434" i="1"/>
  <c r="K119" i="1"/>
  <c r="M119" i="1" s="1"/>
  <c r="J119" i="1"/>
  <c r="L119" i="1" s="1"/>
  <c r="I119" i="1"/>
  <c r="H119" i="1"/>
  <c r="G119" i="1"/>
  <c r="K449" i="1"/>
  <c r="M449" i="1" s="1"/>
  <c r="J449" i="1"/>
  <c r="L449" i="1" s="1"/>
  <c r="I449" i="1"/>
  <c r="H449" i="1"/>
  <c r="G449" i="1"/>
  <c r="K229" i="1"/>
  <c r="M229" i="1" s="1"/>
  <c r="J229" i="1"/>
  <c r="L229" i="1" s="1"/>
  <c r="I229" i="1"/>
  <c r="H229" i="1"/>
  <c r="G229" i="1"/>
  <c r="K288" i="1"/>
  <c r="M288" i="1" s="1"/>
  <c r="J288" i="1"/>
  <c r="L288" i="1" s="1"/>
  <c r="I288" i="1"/>
  <c r="H288" i="1"/>
  <c r="G288" i="1"/>
  <c r="K282" i="1"/>
  <c r="M282" i="1" s="1"/>
  <c r="J282" i="1"/>
  <c r="L282" i="1" s="1"/>
  <c r="I282" i="1"/>
  <c r="H282" i="1"/>
  <c r="G282" i="1"/>
  <c r="K330" i="1"/>
  <c r="M330" i="1" s="1"/>
  <c r="J330" i="1"/>
  <c r="L330" i="1" s="1"/>
  <c r="I330" i="1"/>
  <c r="H330" i="1"/>
  <c r="G330" i="1"/>
  <c r="K358" i="1"/>
  <c r="M358" i="1" s="1"/>
  <c r="J358" i="1"/>
  <c r="L358" i="1" s="1"/>
  <c r="I358" i="1"/>
  <c r="H358" i="1"/>
  <c r="G358" i="1"/>
  <c r="K141" i="1"/>
  <c r="M141" i="1" s="1"/>
  <c r="J141" i="1"/>
  <c r="L141" i="1" s="1"/>
  <c r="I141" i="1"/>
  <c r="H141" i="1"/>
  <c r="G141" i="1"/>
  <c r="K521" i="1"/>
  <c r="M521" i="1" s="1"/>
  <c r="J521" i="1"/>
  <c r="L521" i="1" s="1"/>
  <c r="I521" i="1"/>
  <c r="H521" i="1"/>
  <c r="G521" i="1"/>
  <c r="K40" i="1"/>
  <c r="M40" i="1" s="1"/>
  <c r="J40" i="1"/>
  <c r="L40" i="1" s="1"/>
  <c r="I40" i="1"/>
  <c r="H40" i="1"/>
  <c r="G40" i="1"/>
  <c r="K304" i="1"/>
  <c r="M304" i="1" s="1"/>
  <c r="J304" i="1"/>
  <c r="L304" i="1" s="1"/>
  <c r="I304" i="1"/>
  <c r="H304" i="1"/>
  <c r="G304" i="1"/>
  <c r="K338" i="1"/>
  <c r="M338" i="1" s="1"/>
  <c r="J338" i="1"/>
  <c r="L338" i="1" s="1"/>
  <c r="I338" i="1"/>
  <c r="H338" i="1"/>
  <c r="G338" i="1"/>
  <c r="K401" i="1"/>
  <c r="M401" i="1" s="1"/>
  <c r="J401" i="1"/>
  <c r="L401" i="1" s="1"/>
  <c r="I401" i="1"/>
  <c r="H401" i="1"/>
  <c r="G401" i="1"/>
  <c r="K411" i="1"/>
  <c r="M411" i="1" s="1"/>
  <c r="J411" i="1"/>
  <c r="L411" i="1" s="1"/>
  <c r="I411" i="1"/>
  <c r="H411" i="1"/>
  <c r="G411" i="1"/>
  <c r="K419" i="1"/>
  <c r="M419" i="1" s="1"/>
  <c r="J419" i="1"/>
  <c r="L419" i="1" s="1"/>
  <c r="I419" i="1"/>
  <c r="H419" i="1"/>
  <c r="G419" i="1"/>
  <c r="K97" i="1"/>
  <c r="M97" i="1" s="1"/>
  <c r="J97" i="1"/>
  <c r="L97" i="1" s="1"/>
  <c r="I97" i="1"/>
  <c r="H97" i="1"/>
  <c r="G97" i="1"/>
  <c r="K331" i="1"/>
  <c r="M331" i="1" s="1"/>
  <c r="J331" i="1"/>
  <c r="L331" i="1" s="1"/>
  <c r="I331" i="1"/>
  <c r="H331" i="1"/>
  <c r="G331" i="1"/>
  <c r="K306" i="1"/>
  <c r="M306" i="1" s="1"/>
  <c r="J306" i="1"/>
  <c r="L306" i="1" s="1"/>
  <c r="I306" i="1"/>
  <c r="H306" i="1"/>
  <c r="G306" i="1"/>
  <c r="K230" i="1"/>
  <c r="M230" i="1" s="1"/>
  <c r="J230" i="1"/>
  <c r="L230" i="1" s="1"/>
  <c r="I230" i="1"/>
  <c r="H230" i="1"/>
  <c r="G230" i="1"/>
  <c r="K47" i="1"/>
  <c r="M47" i="1" s="1"/>
  <c r="J47" i="1"/>
  <c r="L47" i="1" s="1"/>
  <c r="I47" i="1"/>
  <c r="H47" i="1"/>
  <c r="G47" i="1"/>
  <c r="K71" i="1"/>
  <c r="M71" i="1" s="1"/>
  <c r="J71" i="1"/>
  <c r="L71" i="1" s="1"/>
  <c r="I71" i="1"/>
  <c r="H71" i="1"/>
  <c r="G71" i="1"/>
  <c r="K437" i="1"/>
  <c r="M437" i="1" s="1"/>
  <c r="J437" i="1"/>
  <c r="L437" i="1" s="1"/>
  <c r="I437" i="1"/>
  <c r="H437" i="1"/>
  <c r="G437" i="1"/>
  <c r="K241" i="1"/>
  <c r="M241" i="1" s="1"/>
  <c r="J241" i="1"/>
  <c r="L241" i="1" s="1"/>
  <c r="I241" i="1"/>
  <c r="H241" i="1"/>
  <c r="G241" i="1"/>
  <c r="K378" i="1"/>
  <c r="M378" i="1" s="1"/>
  <c r="J378" i="1"/>
  <c r="L378" i="1" s="1"/>
  <c r="I378" i="1"/>
  <c r="H378" i="1"/>
  <c r="G378" i="1"/>
  <c r="K16" i="1"/>
  <c r="M16" i="1" s="1"/>
  <c r="J16" i="1"/>
  <c r="L16" i="1" s="1"/>
  <c r="I16" i="1"/>
  <c r="H16" i="1"/>
  <c r="G16" i="1"/>
  <c r="K21" i="1"/>
  <c r="M21" i="1" s="1"/>
  <c r="J21" i="1"/>
  <c r="L21" i="1" s="1"/>
  <c r="I21" i="1"/>
  <c r="H21" i="1"/>
  <c r="G21" i="1"/>
  <c r="K147" i="1"/>
  <c r="M147" i="1" s="1"/>
  <c r="J147" i="1"/>
  <c r="L147" i="1" s="1"/>
  <c r="I147" i="1"/>
  <c r="H147" i="1"/>
  <c r="G147" i="1"/>
  <c r="K345" i="1"/>
  <c r="M345" i="1" s="1"/>
  <c r="J345" i="1"/>
  <c r="L345" i="1" s="1"/>
  <c r="I345" i="1"/>
  <c r="H345" i="1"/>
  <c r="G345" i="1"/>
  <c r="K459" i="1"/>
  <c r="M459" i="1" s="1"/>
  <c r="J459" i="1"/>
  <c r="L459" i="1" s="1"/>
  <c r="I459" i="1"/>
  <c r="H459" i="1"/>
  <c r="G459" i="1"/>
  <c r="K146" i="1"/>
  <c r="M146" i="1" s="1"/>
  <c r="J146" i="1"/>
  <c r="L146" i="1" s="1"/>
  <c r="I146" i="1"/>
  <c r="H146" i="1"/>
  <c r="G146" i="1"/>
  <c r="K79" i="1"/>
  <c r="M79" i="1" s="1"/>
  <c r="J79" i="1"/>
  <c r="L79" i="1" s="1"/>
  <c r="I79" i="1"/>
  <c r="H79" i="1"/>
  <c r="G79" i="1"/>
  <c r="K49" i="1"/>
  <c r="M49" i="1" s="1"/>
  <c r="J49" i="1"/>
  <c r="L49" i="1" s="1"/>
  <c r="I49" i="1"/>
  <c r="H49" i="1"/>
  <c r="G49" i="1"/>
  <c r="K270" i="1"/>
  <c r="M270" i="1" s="1"/>
  <c r="J270" i="1"/>
  <c r="L270" i="1" s="1"/>
  <c r="I270" i="1"/>
  <c r="H270" i="1"/>
  <c r="G270" i="1"/>
  <c r="K118" i="1"/>
  <c r="M118" i="1" s="1"/>
  <c r="J118" i="1"/>
  <c r="L118" i="1" s="1"/>
  <c r="I118" i="1"/>
  <c r="H118" i="1"/>
  <c r="G118" i="1"/>
  <c r="K277" i="1"/>
  <c r="M277" i="1" s="1"/>
  <c r="J277" i="1"/>
  <c r="L277" i="1" s="1"/>
  <c r="I277" i="1"/>
  <c r="H277" i="1"/>
  <c r="G277" i="1"/>
  <c r="K406" i="1"/>
  <c r="M406" i="1" s="1"/>
  <c r="J406" i="1"/>
  <c r="L406" i="1" s="1"/>
  <c r="I406" i="1"/>
  <c r="H406" i="1"/>
  <c r="G406" i="1"/>
  <c r="K151" i="1"/>
  <c r="M151" i="1" s="1"/>
  <c r="J151" i="1"/>
  <c r="L151" i="1" s="1"/>
  <c r="I151" i="1"/>
  <c r="H151" i="1"/>
  <c r="G151" i="1"/>
  <c r="K367" i="1"/>
  <c r="M367" i="1" s="1"/>
  <c r="J367" i="1"/>
  <c r="L367" i="1" s="1"/>
  <c r="I367" i="1"/>
  <c r="H367" i="1"/>
  <c r="G367" i="1"/>
  <c r="K366" i="1"/>
  <c r="M366" i="1" s="1"/>
  <c r="J366" i="1"/>
  <c r="L366" i="1" s="1"/>
  <c r="I366" i="1"/>
  <c r="H366" i="1"/>
  <c r="G366" i="1"/>
  <c r="K276" i="1"/>
  <c r="M276" i="1" s="1"/>
  <c r="J276" i="1"/>
  <c r="L276" i="1" s="1"/>
  <c r="I276" i="1"/>
  <c r="H276" i="1"/>
  <c r="G276" i="1"/>
  <c r="K402" i="1"/>
  <c r="M402" i="1" s="1"/>
  <c r="J402" i="1"/>
  <c r="L402" i="1" s="1"/>
  <c r="I402" i="1"/>
  <c r="H402" i="1"/>
  <c r="G402" i="1"/>
  <c r="K262" i="1"/>
  <c r="M262" i="1" s="1"/>
  <c r="J262" i="1"/>
  <c r="L262" i="1" s="1"/>
  <c r="I262" i="1"/>
  <c r="H262" i="1"/>
  <c r="G262" i="1"/>
  <c r="K63" i="1"/>
  <c r="M63" i="1" s="1"/>
  <c r="J63" i="1"/>
  <c r="L63" i="1" s="1"/>
  <c r="I63" i="1"/>
  <c r="H63" i="1"/>
  <c r="G63" i="1"/>
  <c r="K76" i="1"/>
  <c r="M76" i="1" s="1"/>
  <c r="J76" i="1"/>
  <c r="L76" i="1" s="1"/>
  <c r="I76" i="1"/>
  <c r="H76" i="1"/>
  <c r="G76" i="1"/>
  <c r="K283" i="1"/>
  <c r="M283" i="1" s="1"/>
  <c r="J283" i="1"/>
  <c r="L283" i="1" s="1"/>
  <c r="I283" i="1"/>
  <c r="H283" i="1"/>
  <c r="G283" i="1"/>
  <c r="K476" i="1"/>
  <c r="M476" i="1" s="1"/>
  <c r="J476" i="1"/>
  <c r="L476" i="1" s="1"/>
  <c r="I476" i="1"/>
  <c r="H476" i="1"/>
  <c r="G476" i="1"/>
  <c r="K62" i="1"/>
  <c r="M62" i="1" s="1"/>
  <c r="J62" i="1"/>
  <c r="L62" i="1" s="1"/>
  <c r="I62" i="1"/>
  <c r="H62" i="1"/>
  <c r="G62" i="1"/>
  <c r="K432" i="1"/>
  <c r="M432" i="1" s="1"/>
  <c r="J432" i="1"/>
  <c r="L432" i="1" s="1"/>
  <c r="I432" i="1"/>
  <c r="H432" i="1"/>
  <c r="G432" i="1"/>
  <c r="K380" i="1"/>
  <c r="M380" i="1" s="1"/>
  <c r="J380" i="1"/>
  <c r="L380" i="1" s="1"/>
  <c r="I380" i="1"/>
  <c r="H380" i="1"/>
  <c r="G380" i="1"/>
  <c r="K430" i="1"/>
  <c r="M430" i="1" s="1"/>
  <c r="J430" i="1"/>
  <c r="L430" i="1" s="1"/>
  <c r="I430" i="1"/>
  <c r="H430" i="1"/>
  <c r="G430" i="1"/>
  <c r="K195" i="1"/>
  <c r="M195" i="1" s="1"/>
  <c r="J195" i="1"/>
  <c r="L195" i="1" s="1"/>
  <c r="I195" i="1"/>
  <c r="H195" i="1"/>
  <c r="G195" i="1"/>
  <c r="K86" i="1"/>
  <c r="M86" i="1" s="1"/>
  <c r="J86" i="1"/>
  <c r="L86" i="1" s="1"/>
  <c r="I86" i="1"/>
  <c r="H86" i="1"/>
  <c r="G86" i="1"/>
  <c r="K287" i="1"/>
  <c r="M287" i="1" s="1"/>
  <c r="J287" i="1"/>
  <c r="L287" i="1" s="1"/>
  <c r="I287" i="1"/>
  <c r="H287" i="1"/>
  <c r="G287" i="1"/>
  <c r="K357" i="1"/>
  <c r="M357" i="1" s="1"/>
  <c r="J357" i="1"/>
  <c r="L357" i="1" s="1"/>
  <c r="I357" i="1"/>
  <c r="H357" i="1"/>
  <c r="G357" i="1"/>
  <c r="K66" i="1"/>
  <c r="M66" i="1" s="1"/>
  <c r="J66" i="1"/>
  <c r="L66" i="1" s="1"/>
  <c r="I66" i="1"/>
  <c r="H66" i="1"/>
  <c r="G66" i="1"/>
  <c r="K438" i="1"/>
  <c r="M438" i="1" s="1"/>
  <c r="J438" i="1"/>
  <c r="L438" i="1" s="1"/>
  <c r="I438" i="1"/>
  <c r="H438" i="1"/>
  <c r="G438" i="1"/>
  <c r="K257" i="1"/>
  <c r="M257" i="1" s="1"/>
  <c r="J257" i="1"/>
  <c r="L257" i="1" s="1"/>
  <c r="I257" i="1"/>
  <c r="H257" i="1"/>
  <c r="G257" i="1"/>
  <c r="K321" i="1"/>
  <c r="M321" i="1" s="1"/>
  <c r="J321" i="1"/>
  <c r="L321" i="1" s="1"/>
  <c r="I321" i="1"/>
  <c r="H321" i="1"/>
  <c r="G321" i="1"/>
  <c r="K410" i="1"/>
  <c r="M410" i="1" s="1"/>
  <c r="J410" i="1"/>
  <c r="L410" i="1" s="1"/>
  <c r="I410" i="1"/>
  <c r="H410" i="1"/>
  <c r="G410" i="1"/>
  <c r="K278" i="1"/>
  <c r="M278" i="1" s="1"/>
  <c r="J278" i="1"/>
  <c r="L278" i="1" s="1"/>
  <c r="I278" i="1"/>
  <c r="H278" i="1"/>
  <c r="G278" i="1"/>
  <c r="K307" i="1"/>
  <c r="M307" i="1" s="1"/>
  <c r="J307" i="1"/>
  <c r="L307" i="1" s="1"/>
  <c r="I307" i="1"/>
  <c r="H307" i="1"/>
  <c r="G307" i="1"/>
  <c r="K396" i="1"/>
  <c r="M396" i="1" s="1"/>
  <c r="J396" i="1"/>
  <c r="L396" i="1" s="1"/>
  <c r="I396" i="1"/>
  <c r="H396" i="1"/>
  <c r="G396" i="1"/>
  <c r="K238" i="1"/>
  <c r="M238" i="1" s="1"/>
  <c r="J238" i="1"/>
  <c r="L238" i="1" s="1"/>
  <c r="I238" i="1"/>
  <c r="H238" i="1"/>
  <c r="G238" i="1"/>
  <c r="K44" i="1"/>
  <c r="M44" i="1" s="1"/>
  <c r="J44" i="1"/>
  <c r="L44" i="1" s="1"/>
  <c r="I44" i="1"/>
  <c r="H44" i="1"/>
  <c r="G44" i="1"/>
  <c r="K523" i="1"/>
  <c r="M523" i="1" s="1"/>
  <c r="J523" i="1"/>
  <c r="L523" i="1" s="1"/>
  <c r="I523" i="1"/>
  <c r="H523" i="1"/>
  <c r="G523" i="1"/>
  <c r="K364" i="1"/>
  <c r="M364" i="1" s="1"/>
  <c r="J364" i="1"/>
  <c r="L364" i="1" s="1"/>
  <c r="I364" i="1"/>
  <c r="H364" i="1"/>
  <c r="G364" i="1"/>
  <c r="K28" i="1"/>
  <c r="M28" i="1" s="1"/>
  <c r="J28" i="1"/>
  <c r="L28" i="1" s="1"/>
  <c r="I28" i="1"/>
  <c r="H28" i="1"/>
  <c r="G28" i="1"/>
  <c r="K144" i="1"/>
  <c r="M144" i="1" s="1"/>
  <c r="J144" i="1"/>
  <c r="L144" i="1" s="1"/>
  <c r="I144" i="1"/>
  <c r="H144" i="1"/>
  <c r="G144" i="1"/>
  <c r="K408" i="1"/>
  <c r="M408" i="1" s="1"/>
  <c r="J408" i="1"/>
  <c r="L408" i="1" s="1"/>
  <c r="I408" i="1"/>
  <c r="H408" i="1"/>
  <c r="G408" i="1"/>
  <c r="K124" i="1"/>
  <c r="M124" i="1" s="1"/>
  <c r="J124" i="1"/>
  <c r="L124" i="1" s="1"/>
  <c r="I124" i="1"/>
  <c r="H124" i="1"/>
  <c r="G124" i="1"/>
  <c r="K30" i="1"/>
  <c r="M30" i="1" s="1"/>
  <c r="J30" i="1"/>
  <c r="L30" i="1" s="1"/>
  <c r="I30" i="1"/>
  <c r="H30" i="1"/>
  <c r="G30" i="1"/>
  <c r="K305" i="1"/>
  <c r="M305" i="1" s="1"/>
  <c r="J305" i="1"/>
  <c r="L305" i="1" s="1"/>
  <c r="I305" i="1"/>
  <c r="H305" i="1"/>
  <c r="G305" i="1"/>
  <c r="K177" i="1"/>
  <c r="M177" i="1" s="1"/>
  <c r="J177" i="1"/>
  <c r="L177" i="1" s="1"/>
  <c r="I177" i="1"/>
  <c r="H177" i="1"/>
  <c r="G177" i="1"/>
  <c r="K189" i="1"/>
  <c r="M189" i="1" s="1"/>
  <c r="J189" i="1"/>
  <c r="L189" i="1" s="1"/>
  <c r="I189" i="1"/>
  <c r="H189" i="1"/>
  <c r="G189" i="1"/>
  <c r="K452" i="1"/>
  <c r="M452" i="1" s="1"/>
  <c r="J452" i="1"/>
  <c r="L452" i="1" s="1"/>
  <c r="I452" i="1"/>
  <c r="H452" i="1"/>
  <c r="G452" i="1"/>
  <c r="K235" i="1"/>
  <c r="M235" i="1" s="1"/>
  <c r="J235" i="1"/>
  <c r="L235" i="1" s="1"/>
  <c r="I235" i="1"/>
  <c r="H235" i="1"/>
  <c r="G235" i="1"/>
  <c r="K39" i="1"/>
  <c r="M39" i="1" s="1"/>
  <c r="J39" i="1"/>
  <c r="L39" i="1" s="1"/>
  <c r="I39" i="1"/>
  <c r="H39" i="1"/>
  <c r="G39" i="1"/>
  <c r="K369" i="1"/>
  <c r="M369" i="1" s="1"/>
  <c r="J369" i="1"/>
  <c r="L369" i="1" s="1"/>
  <c r="I369" i="1"/>
  <c r="H369" i="1"/>
  <c r="G369" i="1"/>
  <c r="K329" i="1"/>
  <c r="M329" i="1" s="1"/>
  <c r="J329" i="1"/>
  <c r="L329" i="1" s="1"/>
  <c r="I329" i="1"/>
  <c r="H329" i="1"/>
  <c r="G329" i="1"/>
  <c r="K381" i="1"/>
  <c r="M381" i="1" s="1"/>
  <c r="J381" i="1"/>
  <c r="L381" i="1" s="1"/>
  <c r="I381" i="1"/>
  <c r="H381" i="1"/>
  <c r="G381" i="1"/>
  <c r="K73" i="1"/>
  <c r="M73" i="1" s="1"/>
  <c r="J73" i="1"/>
  <c r="L73" i="1" s="1"/>
  <c r="I73" i="1"/>
  <c r="H73" i="1"/>
  <c r="G73" i="1"/>
  <c r="K468" i="1"/>
  <c r="M468" i="1" s="1"/>
  <c r="J468" i="1"/>
  <c r="L468" i="1" s="1"/>
  <c r="I468" i="1"/>
  <c r="H468" i="1"/>
  <c r="G468" i="1"/>
  <c r="K507" i="1"/>
  <c r="M507" i="1" s="1"/>
  <c r="J507" i="1"/>
  <c r="L507" i="1" s="1"/>
  <c r="I507" i="1"/>
  <c r="H507" i="1"/>
  <c r="G507" i="1"/>
  <c r="K481" i="1"/>
  <c r="M481" i="1" s="1"/>
  <c r="J481" i="1"/>
  <c r="L481" i="1" s="1"/>
  <c r="I481" i="1"/>
  <c r="H481" i="1"/>
  <c r="G481" i="1"/>
  <c r="K74" i="1"/>
  <c r="M74" i="1" s="1"/>
  <c r="J74" i="1"/>
  <c r="L74" i="1" s="1"/>
  <c r="I74" i="1"/>
  <c r="H74" i="1"/>
  <c r="G74" i="1"/>
  <c r="K165" i="1"/>
  <c r="M165" i="1" s="1"/>
  <c r="J165" i="1"/>
  <c r="L165" i="1" s="1"/>
  <c r="I165" i="1"/>
  <c r="H165" i="1"/>
  <c r="G165" i="1"/>
  <c r="K486" i="1"/>
  <c r="M486" i="1" s="1"/>
  <c r="J486" i="1"/>
  <c r="L486" i="1" s="1"/>
  <c r="I486" i="1"/>
  <c r="H486" i="1"/>
  <c r="G486" i="1"/>
  <c r="K383" i="1"/>
  <c r="M383" i="1" s="1"/>
  <c r="J383" i="1"/>
  <c r="L383" i="1" s="1"/>
  <c r="I383" i="1"/>
  <c r="H383" i="1"/>
  <c r="G383" i="1"/>
  <c r="K242" i="1"/>
  <c r="M242" i="1" s="1"/>
  <c r="J242" i="1"/>
  <c r="L242" i="1" s="1"/>
  <c r="I242" i="1"/>
  <c r="H242" i="1"/>
  <c r="G242" i="1"/>
  <c r="K417" i="1"/>
  <c r="M417" i="1" s="1"/>
  <c r="J417" i="1"/>
  <c r="L417" i="1" s="1"/>
  <c r="I417" i="1"/>
  <c r="H417" i="1"/>
  <c r="G417" i="1"/>
  <c r="K255" i="1"/>
  <c r="M255" i="1" s="1"/>
  <c r="J255" i="1"/>
  <c r="L255" i="1" s="1"/>
  <c r="I255" i="1"/>
  <c r="H255" i="1"/>
  <c r="G255" i="1"/>
  <c r="K33" i="1"/>
  <c r="M33" i="1" s="1"/>
  <c r="J33" i="1"/>
  <c r="L33" i="1" s="1"/>
  <c r="I33" i="1"/>
  <c r="H33" i="1"/>
  <c r="G33" i="1"/>
  <c r="K465" i="1"/>
  <c r="M465" i="1" s="1"/>
  <c r="J465" i="1"/>
  <c r="L465" i="1" s="1"/>
  <c r="I465" i="1"/>
  <c r="H465" i="1"/>
  <c r="G465" i="1"/>
  <c r="K253" i="1"/>
  <c r="M253" i="1" s="1"/>
  <c r="J253" i="1"/>
  <c r="L253" i="1" s="1"/>
  <c r="I253" i="1"/>
  <c r="H253" i="1"/>
  <c r="G253" i="1"/>
  <c r="K384" i="1"/>
  <c r="M384" i="1" s="1"/>
  <c r="J384" i="1"/>
  <c r="L384" i="1" s="1"/>
  <c r="I384" i="1"/>
  <c r="H384" i="1"/>
  <c r="G384" i="1"/>
  <c r="K296" i="1"/>
  <c r="M296" i="1" s="1"/>
  <c r="J296" i="1"/>
  <c r="L296" i="1" s="1"/>
  <c r="I296" i="1"/>
  <c r="H296" i="1"/>
  <c r="G296" i="1"/>
  <c r="K42" i="1"/>
  <c r="M42" i="1" s="1"/>
  <c r="J42" i="1"/>
  <c r="L42" i="1" s="1"/>
  <c r="I42" i="1"/>
  <c r="H42" i="1"/>
  <c r="G42" i="1"/>
  <c r="K395" i="1"/>
  <c r="M395" i="1" s="1"/>
  <c r="J395" i="1"/>
  <c r="L395" i="1" s="1"/>
  <c r="I395" i="1"/>
  <c r="H395" i="1"/>
  <c r="G395" i="1"/>
  <c r="K400" i="1"/>
  <c r="M400" i="1" s="1"/>
  <c r="J400" i="1"/>
  <c r="L400" i="1" s="1"/>
  <c r="I400" i="1"/>
  <c r="H400" i="1"/>
  <c r="G400" i="1"/>
  <c r="K435" i="1"/>
  <c r="M435" i="1" s="1"/>
  <c r="J435" i="1"/>
  <c r="L435" i="1" s="1"/>
  <c r="I435" i="1"/>
  <c r="H435" i="1"/>
  <c r="G435" i="1"/>
  <c r="K483" i="1"/>
  <c r="M483" i="1" s="1"/>
  <c r="J483" i="1"/>
  <c r="L483" i="1" s="1"/>
  <c r="I483" i="1"/>
  <c r="H483" i="1"/>
  <c r="G483" i="1"/>
  <c r="K436" i="1"/>
  <c r="M436" i="1" s="1"/>
  <c r="J436" i="1"/>
  <c r="L436" i="1" s="1"/>
  <c r="I436" i="1"/>
  <c r="H436" i="1"/>
  <c r="G436" i="1"/>
  <c r="K343" i="1"/>
  <c r="M343" i="1" s="1"/>
  <c r="J343" i="1"/>
  <c r="L343" i="1" s="1"/>
  <c r="I343" i="1"/>
  <c r="H343" i="1"/>
  <c r="G343" i="1"/>
  <c r="K112" i="1"/>
  <c r="M112" i="1" s="1"/>
  <c r="J112" i="1"/>
  <c r="L112" i="1" s="1"/>
  <c r="I112" i="1"/>
  <c r="H112" i="1"/>
  <c r="G112" i="1"/>
  <c r="K190" i="1"/>
  <c r="M190" i="1" s="1"/>
  <c r="J190" i="1"/>
  <c r="L190" i="1" s="1"/>
  <c r="I190" i="1"/>
  <c r="H190" i="1"/>
  <c r="G190" i="1"/>
  <c r="K55" i="1"/>
  <c r="M55" i="1" s="1"/>
  <c r="J55" i="1"/>
  <c r="L55" i="1" s="1"/>
  <c r="I55" i="1"/>
  <c r="H55" i="1"/>
  <c r="G55" i="1"/>
  <c r="K130" i="1"/>
  <c r="M130" i="1" s="1"/>
  <c r="J130" i="1"/>
  <c r="L130" i="1" s="1"/>
  <c r="I130" i="1"/>
  <c r="H130" i="1"/>
  <c r="G130" i="1"/>
  <c r="K326" i="1"/>
  <c r="M326" i="1" s="1"/>
  <c r="J326" i="1"/>
  <c r="L326" i="1" s="1"/>
  <c r="I326" i="1"/>
  <c r="H326" i="1"/>
  <c r="G326" i="1"/>
  <c r="K467" i="1"/>
  <c r="M467" i="1" s="1"/>
  <c r="J467" i="1"/>
  <c r="L467" i="1" s="1"/>
  <c r="I467" i="1"/>
  <c r="H467" i="1"/>
  <c r="G467" i="1"/>
  <c r="K291" i="1"/>
  <c r="M291" i="1" s="1"/>
  <c r="J291" i="1"/>
  <c r="L291" i="1" s="1"/>
  <c r="I291" i="1"/>
  <c r="H291" i="1"/>
  <c r="G291" i="1"/>
  <c r="K3" i="1"/>
  <c r="M3" i="1" s="1"/>
  <c r="J3" i="1"/>
  <c r="L3" i="1" s="1"/>
  <c r="I3" i="1"/>
  <c r="H3" i="1"/>
  <c r="G3" i="1"/>
  <c r="K160" i="1"/>
  <c r="M160" i="1" s="1"/>
  <c r="J160" i="1"/>
  <c r="L160" i="1" s="1"/>
  <c r="I160" i="1"/>
  <c r="H160" i="1"/>
  <c r="G160" i="1"/>
  <c r="K302" i="1"/>
  <c r="M302" i="1" s="1"/>
  <c r="J302" i="1"/>
  <c r="L302" i="1" s="1"/>
  <c r="I302" i="1"/>
  <c r="H302" i="1"/>
  <c r="G302" i="1"/>
  <c r="K520" i="1"/>
  <c r="M520" i="1" s="1"/>
  <c r="J520" i="1"/>
  <c r="L520" i="1" s="1"/>
  <c r="I520" i="1"/>
  <c r="H520" i="1"/>
  <c r="G520" i="1"/>
  <c r="K46" i="1"/>
  <c r="M46" i="1" s="1"/>
  <c r="J46" i="1"/>
  <c r="L46" i="1" s="1"/>
  <c r="I46" i="1"/>
  <c r="H46" i="1"/>
  <c r="G46" i="1"/>
  <c r="K128" i="1"/>
  <c r="M128" i="1" s="1"/>
  <c r="J128" i="1"/>
  <c r="L128" i="1" s="1"/>
  <c r="I128" i="1"/>
  <c r="H128" i="1"/>
  <c r="G128" i="1"/>
  <c r="K108" i="1"/>
  <c r="M108" i="1" s="1"/>
  <c r="J108" i="1"/>
  <c r="L108" i="1" s="1"/>
  <c r="I108" i="1"/>
  <c r="H108" i="1"/>
  <c r="G108" i="1"/>
  <c r="K512" i="1"/>
  <c r="M512" i="1" s="1"/>
  <c r="J512" i="1"/>
  <c r="L512" i="1" s="1"/>
  <c r="I512" i="1"/>
  <c r="H512" i="1"/>
  <c r="G512" i="1"/>
  <c r="K372" i="1"/>
  <c r="M372" i="1" s="1"/>
  <c r="J372" i="1"/>
  <c r="L372" i="1" s="1"/>
  <c r="I372" i="1"/>
  <c r="H372" i="1"/>
  <c r="G372" i="1"/>
  <c r="K134" i="1"/>
  <c r="M134" i="1" s="1"/>
  <c r="J134" i="1"/>
  <c r="L134" i="1" s="1"/>
  <c r="I134" i="1"/>
  <c r="H134" i="1"/>
  <c r="G134" i="1"/>
  <c r="K368" i="1"/>
  <c r="M368" i="1" s="1"/>
  <c r="J368" i="1"/>
  <c r="L368" i="1" s="1"/>
  <c r="I368" i="1"/>
  <c r="H368" i="1"/>
  <c r="G368" i="1"/>
  <c r="K495" i="1"/>
  <c r="M495" i="1" s="1"/>
  <c r="J495" i="1"/>
  <c r="L495" i="1" s="1"/>
  <c r="I495" i="1"/>
  <c r="H495" i="1"/>
  <c r="G495" i="1"/>
  <c r="K150" i="1"/>
  <c r="M150" i="1" s="1"/>
  <c r="J150" i="1"/>
  <c r="L150" i="1" s="1"/>
  <c r="I150" i="1"/>
  <c r="H150" i="1"/>
  <c r="G150" i="1"/>
  <c r="K175" i="1"/>
  <c r="M175" i="1" s="1"/>
  <c r="J175" i="1"/>
  <c r="L175" i="1" s="1"/>
  <c r="I175" i="1"/>
  <c r="H175" i="1"/>
  <c r="G175" i="1"/>
  <c r="K491" i="1"/>
  <c r="M491" i="1" s="1"/>
  <c r="J491" i="1"/>
  <c r="L491" i="1" s="1"/>
  <c r="I491" i="1"/>
  <c r="H491" i="1"/>
  <c r="G491" i="1"/>
  <c r="K77" i="1"/>
  <c r="M77" i="1" s="1"/>
  <c r="J77" i="1"/>
  <c r="L77" i="1" s="1"/>
  <c r="I77" i="1"/>
  <c r="H77" i="1"/>
  <c r="G77" i="1"/>
  <c r="K183" i="1"/>
  <c r="M183" i="1" s="1"/>
  <c r="J183" i="1"/>
  <c r="L183" i="1" s="1"/>
  <c r="I183" i="1"/>
  <c r="H183" i="1"/>
  <c r="G183" i="1"/>
  <c r="K477" i="1"/>
  <c r="M477" i="1" s="1"/>
  <c r="J477" i="1"/>
  <c r="L477" i="1" s="1"/>
  <c r="I477" i="1"/>
  <c r="H477" i="1"/>
  <c r="G477" i="1"/>
  <c r="K158" i="1"/>
  <c r="M158" i="1" s="1"/>
  <c r="J158" i="1"/>
  <c r="L158" i="1" s="1"/>
  <c r="I158" i="1"/>
  <c r="H158" i="1"/>
  <c r="G158" i="1"/>
  <c r="K65" i="1"/>
  <c r="M65" i="1" s="1"/>
  <c r="J65" i="1"/>
  <c r="L65" i="1" s="1"/>
  <c r="I65" i="1"/>
  <c r="H65" i="1"/>
  <c r="G65" i="1"/>
  <c r="K490" i="1"/>
  <c r="M490" i="1" s="1"/>
  <c r="J490" i="1"/>
  <c r="L490" i="1" s="1"/>
  <c r="I490" i="1"/>
  <c r="H490" i="1"/>
  <c r="G490" i="1"/>
  <c r="K149" i="1"/>
  <c r="M149" i="1" s="1"/>
  <c r="J149" i="1"/>
  <c r="L149" i="1" s="1"/>
  <c r="I149" i="1"/>
  <c r="H149" i="1"/>
  <c r="G149" i="1"/>
  <c r="K298" i="1"/>
  <c r="M298" i="1" s="1"/>
  <c r="J298" i="1"/>
  <c r="L298" i="1" s="1"/>
  <c r="I298" i="1"/>
  <c r="H298" i="1"/>
  <c r="G298" i="1"/>
  <c r="K67" i="1"/>
  <c r="M67" i="1" s="1"/>
  <c r="J67" i="1"/>
  <c r="L67" i="1" s="1"/>
  <c r="I67" i="1"/>
  <c r="H67" i="1"/>
  <c r="G67" i="1"/>
  <c r="K363" i="1"/>
  <c r="M363" i="1" s="1"/>
  <c r="J363" i="1"/>
  <c r="L363" i="1" s="1"/>
  <c r="I363" i="1"/>
  <c r="H363" i="1"/>
  <c r="G363" i="1"/>
  <c r="K54" i="1"/>
  <c r="M54" i="1" s="1"/>
  <c r="J54" i="1"/>
  <c r="L54" i="1" s="1"/>
  <c r="I54" i="1"/>
  <c r="H54" i="1"/>
  <c r="G54" i="1"/>
  <c r="K462" i="1"/>
  <c r="M462" i="1" s="1"/>
  <c r="J462" i="1"/>
  <c r="L462" i="1" s="1"/>
  <c r="I462" i="1"/>
  <c r="H462" i="1"/>
  <c r="G462" i="1"/>
  <c r="K390" i="1"/>
  <c r="M390" i="1" s="1"/>
  <c r="J390" i="1"/>
  <c r="L390" i="1" s="1"/>
  <c r="I390" i="1"/>
  <c r="H390" i="1"/>
  <c r="G390" i="1"/>
  <c r="K474" i="1"/>
  <c r="M474" i="1" s="1"/>
  <c r="J474" i="1"/>
  <c r="L474" i="1" s="1"/>
  <c r="I474" i="1"/>
  <c r="H474" i="1"/>
  <c r="G474" i="1"/>
  <c r="K472" i="1"/>
  <c r="M472" i="1" s="1"/>
  <c r="J472" i="1"/>
  <c r="L472" i="1" s="1"/>
  <c r="I472" i="1"/>
  <c r="H472" i="1"/>
  <c r="G472" i="1"/>
  <c r="K328" i="1"/>
  <c r="M328" i="1" s="1"/>
  <c r="J328" i="1"/>
  <c r="L328" i="1" s="1"/>
  <c r="I328" i="1"/>
  <c r="H328" i="1"/>
  <c r="G328" i="1"/>
  <c r="K173" i="1"/>
  <c r="M173" i="1" s="1"/>
  <c r="J173" i="1"/>
  <c r="L173" i="1" s="1"/>
  <c r="I173" i="1"/>
  <c r="H173" i="1"/>
  <c r="G173" i="1"/>
  <c r="K518" i="1"/>
  <c r="M518" i="1" s="1"/>
  <c r="J518" i="1"/>
  <c r="L518" i="1" s="1"/>
  <c r="I518" i="1"/>
  <c r="H518" i="1"/>
  <c r="G518" i="1"/>
  <c r="K322" i="1"/>
  <c r="M322" i="1" s="1"/>
  <c r="J322" i="1"/>
  <c r="L322" i="1" s="1"/>
  <c r="I322" i="1"/>
  <c r="H322" i="1"/>
  <c r="G322" i="1"/>
  <c r="K50" i="1"/>
  <c r="M50" i="1" s="1"/>
  <c r="J50" i="1"/>
  <c r="L50" i="1" s="1"/>
  <c r="I50" i="1"/>
  <c r="H50" i="1"/>
  <c r="G50" i="1"/>
  <c r="K414" i="1"/>
  <c r="M414" i="1" s="1"/>
  <c r="J414" i="1"/>
  <c r="L414" i="1" s="1"/>
  <c r="I414" i="1"/>
  <c r="H414" i="1"/>
  <c r="G414" i="1"/>
  <c r="K478" i="1"/>
  <c r="M478" i="1" s="1"/>
  <c r="J478" i="1"/>
  <c r="L478" i="1" s="1"/>
  <c r="I478" i="1"/>
  <c r="H478" i="1"/>
  <c r="G478" i="1"/>
  <c r="K89" i="1"/>
  <c r="M89" i="1" s="1"/>
  <c r="J89" i="1"/>
  <c r="L89" i="1" s="1"/>
  <c r="I89" i="1"/>
  <c r="H89" i="1"/>
  <c r="G89" i="1"/>
  <c r="K294" i="1"/>
  <c r="M294" i="1" s="1"/>
  <c r="J294" i="1"/>
  <c r="L294" i="1" s="1"/>
  <c r="I294" i="1"/>
  <c r="H294" i="1"/>
  <c r="G294" i="1"/>
  <c r="K299" i="1"/>
  <c r="M299" i="1" s="1"/>
  <c r="J299" i="1"/>
  <c r="L299" i="1" s="1"/>
  <c r="I299" i="1"/>
  <c r="H299" i="1"/>
  <c r="G299" i="1"/>
  <c r="K496" i="1"/>
  <c r="M496" i="1" s="1"/>
  <c r="J496" i="1"/>
  <c r="L496" i="1" s="1"/>
  <c r="I496" i="1"/>
  <c r="H496" i="1"/>
  <c r="G496" i="1"/>
  <c r="K289" i="1"/>
  <c r="M289" i="1" s="1"/>
  <c r="J289" i="1"/>
  <c r="L289" i="1" s="1"/>
  <c r="I289" i="1"/>
  <c r="H289" i="1"/>
  <c r="G289" i="1"/>
  <c r="K456" i="1"/>
  <c r="M456" i="1" s="1"/>
  <c r="J456" i="1"/>
  <c r="L456" i="1" s="1"/>
  <c r="I456" i="1"/>
  <c r="H456" i="1"/>
  <c r="G456" i="1"/>
  <c r="K115" i="1"/>
  <c r="M115" i="1" s="1"/>
  <c r="J115" i="1"/>
  <c r="L115" i="1" s="1"/>
  <c r="I115" i="1"/>
  <c r="H115" i="1"/>
  <c r="G115" i="1"/>
  <c r="K284" i="1"/>
  <c r="M284" i="1" s="1"/>
  <c r="J284" i="1"/>
  <c r="L284" i="1" s="1"/>
  <c r="I284" i="1"/>
  <c r="H284" i="1"/>
  <c r="G284" i="1"/>
  <c r="K508" i="1"/>
  <c r="M508" i="1" s="1"/>
  <c r="J508" i="1"/>
  <c r="L508" i="1" s="1"/>
  <c r="I508" i="1"/>
  <c r="H508" i="1"/>
  <c r="G508" i="1"/>
  <c r="K210" i="1"/>
  <c r="M210" i="1" s="1"/>
  <c r="J210" i="1"/>
  <c r="L210" i="1" s="1"/>
  <c r="I210" i="1"/>
  <c r="H210" i="1"/>
  <c r="G210" i="1"/>
  <c r="K351" i="1"/>
  <c r="M351" i="1" s="1"/>
  <c r="J351" i="1"/>
  <c r="L351" i="1" s="1"/>
  <c r="I351" i="1"/>
  <c r="H351" i="1"/>
  <c r="G351" i="1"/>
  <c r="K382" i="1"/>
  <c r="M382" i="1" s="1"/>
  <c r="J382" i="1"/>
  <c r="L382" i="1" s="1"/>
  <c r="I382" i="1"/>
  <c r="H382" i="1"/>
  <c r="G382" i="1"/>
  <c r="K352" i="1"/>
  <c r="M352" i="1" s="1"/>
  <c r="J352" i="1"/>
  <c r="L352" i="1" s="1"/>
  <c r="I352" i="1"/>
  <c r="H352" i="1"/>
  <c r="G352" i="1"/>
  <c r="K114" i="1"/>
  <c r="M114" i="1" s="1"/>
  <c r="J114" i="1"/>
  <c r="L114" i="1" s="1"/>
  <c r="I114" i="1"/>
  <c r="H114" i="1"/>
  <c r="G114" i="1"/>
  <c r="K34" i="1"/>
  <c r="M34" i="1" s="1"/>
  <c r="J34" i="1"/>
  <c r="L34" i="1" s="1"/>
  <c r="I34" i="1"/>
  <c r="H34" i="1"/>
  <c r="G34" i="1"/>
  <c r="K470" i="1"/>
  <c r="M470" i="1" s="1"/>
  <c r="J470" i="1"/>
  <c r="L470" i="1" s="1"/>
  <c r="I470" i="1"/>
  <c r="H470" i="1"/>
  <c r="G470" i="1"/>
  <c r="K320" i="1"/>
  <c r="M320" i="1" s="1"/>
  <c r="J320" i="1"/>
  <c r="L320" i="1" s="1"/>
  <c r="I320" i="1"/>
  <c r="H320" i="1"/>
  <c r="G320" i="1"/>
  <c r="K409" i="1"/>
  <c r="M409" i="1" s="1"/>
  <c r="J409" i="1"/>
  <c r="L409" i="1" s="1"/>
  <c r="I409" i="1"/>
  <c r="H409" i="1"/>
  <c r="G409" i="1"/>
  <c r="K347" i="1"/>
  <c r="M347" i="1" s="1"/>
  <c r="J347" i="1"/>
  <c r="L347" i="1" s="1"/>
  <c r="I347" i="1"/>
  <c r="H347" i="1"/>
  <c r="G347" i="1"/>
  <c r="K420" i="1"/>
  <c r="M420" i="1" s="1"/>
  <c r="J420" i="1"/>
  <c r="L420" i="1" s="1"/>
  <c r="I420" i="1"/>
  <c r="H420" i="1"/>
  <c r="G420" i="1"/>
  <c r="K359" i="1"/>
  <c r="M359" i="1" s="1"/>
  <c r="J359" i="1"/>
  <c r="L359" i="1" s="1"/>
  <c r="I359" i="1"/>
  <c r="H359" i="1"/>
  <c r="G359" i="1"/>
  <c r="K484" i="1"/>
  <c r="M484" i="1" s="1"/>
  <c r="J484" i="1"/>
  <c r="L484" i="1" s="1"/>
  <c r="I484" i="1"/>
  <c r="H484" i="1"/>
  <c r="G484" i="1"/>
  <c r="K220" i="1"/>
  <c r="M220" i="1" s="1"/>
  <c r="J220" i="1"/>
  <c r="L220" i="1" s="1"/>
  <c r="I220" i="1"/>
  <c r="H220" i="1"/>
  <c r="G220" i="1"/>
  <c r="K4" i="1"/>
  <c r="M4" i="1" s="1"/>
  <c r="J4" i="1"/>
  <c r="L4" i="1" s="1"/>
  <c r="I4" i="1"/>
  <c r="H4" i="1"/>
  <c r="G4" i="1"/>
  <c r="K516" i="1"/>
  <c r="M516" i="1" s="1"/>
  <c r="J516" i="1"/>
  <c r="L516" i="1" s="1"/>
  <c r="I516" i="1"/>
  <c r="H516" i="1"/>
  <c r="G516" i="1"/>
  <c r="K52" i="1"/>
  <c r="M52" i="1" s="1"/>
  <c r="J52" i="1"/>
  <c r="L52" i="1" s="1"/>
  <c r="I52" i="1"/>
  <c r="H52" i="1"/>
  <c r="G52" i="1"/>
  <c r="K446" i="1"/>
  <c r="M446" i="1" s="1"/>
  <c r="J446" i="1"/>
  <c r="L446" i="1" s="1"/>
  <c r="I446" i="1"/>
  <c r="H446" i="1"/>
  <c r="G446" i="1"/>
  <c r="K335" i="1"/>
  <c r="M335" i="1" s="1"/>
  <c r="J335" i="1"/>
  <c r="L335" i="1" s="1"/>
  <c r="I335" i="1"/>
  <c r="H335" i="1"/>
  <c r="G335" i="1"/>
  <c r="K154" i="1"/>
  <c r="M154" i="1" s="1"/>
  <c r="J154" i="1"/>
  <c r="L154" i="1" s="1"/>
  <c r="I154" i="1"/>
  <c r="H154" i="1"/>
  <c r="G154" i="1"/>
  <c r="K201" i="1"/>
  <c r="M201" i="1" s="1"/>
  <c r="J201" i="1"/>
  <c r="L201" i="1" s="1"/>
  <c r="I201" i="1"/>
  <c r="H201" i="1"/>
  <c r="G201" i="1"/>
  <c r="K68" i="1"/>
  <c r="M68" i="1" s="1"/>
  <c r="J68" i="1"/>
  <c r="L68" i="1" s="1"/>
  <c r="I68" i="1"/>
  <c r="H68" i="1"/>
  <c r="G68" i="1"/>
  <c r="K11" i="1"/>
  <c r="M11" i="1" s="1"/>
  <c r="J11" i="1"/>
  <c r="L11" i="1" s="1"/>
  <c r="I11" i="1"/>
  <c r="H11" i="1"/>
  <c r="G11" i="1"/>
  <c r="K418" i="1"/>
  <c r="M418" i="1" s="1"/>
  <c r="J418" i="1"/>
  <c r="L418" i="1" s="1"/>
  <c r="I418" i="1"/>
  <c r="H418" i="1"/>
  <c r="G418" i="1"/>
  <c r="L24" i="12"/>
  <c r="H27" i="11"/>
  <c r="L20" i="12"/>
  <c r="L4" i="12"/>
  <c r="H8" i="11"/>
  <c r="M7" i="12"/>
  <c r="M44" i="12"/>
  <c r="M33" i="12"/>
  <c r="L15" i="12"/>
  <c r="L42" i="12"/>
  <c r="H17" i="11"/>
  <c r="M29" i="12"/>
  <c r="M24" i="12"/>
  <c r="H7" i="11"/>
  <c r="H15" i="11"/>
  <c r="L26" i="12"/>
  <c r="L6" i="12"/>
  <c r="M18" i="12"/>
  <c r="M6" i="12"/>
  <c r="L9" i="12"/>
  <c r="L31" i="12"/>
  <c r="M38" i="12"/>
  <c r="L40" i="12"/>
  <c r="H4" i="11"/>
  <c r="M17" i="12"/>
  <c r="L23" i="12"/>
  <c r="M25" i="12"/>
  <c r="L45" i="12"/>
  <c r="E4" i="11"/>
  <c r="M36" i="12"/>
  <c r="L27" i="12"/>
  <c r="M11" i="12"/>
  <c r="H20" i="11"/>
  <c r="O5" i="18"/>
  <c r="M47" i="12"/>
  <c r="H6" i="11"/>
  <c r="L11" i="12"/>
  <c r="H14" i="11"/>
  <c r="L13" i="12"/>
  <c r="M4" i="12"/>
  <c r="H11" i="11"/>
  <c r="L32" i="12"/>
  <c r="M34" i="12"/>
  <c r="L22" i="12"/>
  <c r="M37" i="12"/>
  <c r="L5" i="12"/>
  <c r="H33" i="11"/>
  <c r="M31" i="12"/>
  <c r="M14" i="12"/>
  <c r="O7" i="18"/>
  <c r="L16" i="12"/>
  <c r="M19" i="12"/>
  <c r="H13" i="11"/>
  <c r="H32" i="11"/>
  <c r="L14" i="12"/>
  <c r="M5" i="12"/>
  <c r="H9" i="11"/>
  <c r="L8" i="12"/>
  <c r="L33" i="12"/>
  <c r="L39" i="12"/>
  <c r="M32" i="12"/>
  <c r="M28" i="12"/>
  <c r="M43" i="12"/>
  <c r="L29" i="12"/>
  <c r="H18" i="11"/>
  <c r="L47" i="12"/>
  <c r="M35" i="12"/>
  <c r="L44" i="12"/>
  <c r="H22" i="11"/>
  <c r="L38" i="12"/>
  <c r="M21" i="12"/>
  <c r="L21" i="12"/>
  <c r="M9" i="12"/>
  <c r="L7" i="12"/>
  <c r="L25" i="12"/>
  <c r="L34" i="12"/>
  <c r="L18" i="12"/>
  <c r="M12" i="12"/>
  <c r="M13" i="12"/>
  <c r="H10" i="11"/>
  <c r="M20" i="12"/>
  <c r="L36" i="12"/>
  <c r="L12" i="12"/>
  <c r="M15" i="12"/>
  <c r="M16" i="12"/>
  <c r="M26" i="12"/>
  <c r="H29" i="11"/>
  <c r="M42" i="12"/>
  <c r="L46" i="12"/>
  <c r="H28" i="11"/>
  <c r="M10" i="12"/>
  <c r="H19" i="11"/>
  <c r="H12" i="11"/>
  <c r="L43" i="12"/>
  <c r="L30" i="12"/>
  <c r="H23" i="11"/>
  <c r="H21" i="11"/>
  <c r="H31" i="11"/>
  <c r="M39" i="12"/>
  <c r="H24" i="11"/>
  <c r="H25" i="11"/>
  <c r="L17" i="12"/>
  <c r="H34" i="11"/>
  <c r="H30" i="11"/>
  <c r="M45" i="12"/>
  <c r="M23" i="12"/>
  <c r="L35" i="12"/>
  <c r="M40" i="12"/>
  <c r="M30" i="12"/>
  <c r="L28" i="12"/>
  <c r="H5" i="11"/>
  <c r="M8" i="12"/>
  <c r="M41" i="12"/>
  <c r="L41" i="12"/>
  <c r="M27" i="12"/>
  <c r="H16" i="11"/>
  <c r="L37" i="12"/>
  <c r="O6" i="18"/>
  <c r="L10" i="12"/>
  <c r="M22" i="12"/>
  <c r="O8" i="18"/>
  <c r="H26" i="11"/>
  <c r="M46" i="12"/>
  <c r="O9" i="18"/>
  <c r="L19" i="12"/>
  <c r="D4" i="11"/>
  <c r="E8" i="11" l="1"/>
  <c r="E9" i="11" s="1"/>
  <c r="E7" i="11"/>
  <c r="Q38" i="1"/>
  <c r="M5" i="18" a="1"/>
  <c r="M5" i="18" s="1"/>
  <c r="I4" i="12" a="1"/>
  <c r="I4" i="12" s="1"/>
  <c r="Q2" i="12"/>
  <c r="R2" i="12" s="1"/>
  <c r="L8" i="2"/>
  <c r="L17" i="2"/>
  <c r="L23" i="2"/>
  <c r="L34" i="2"/>
  <c r="L37" i="2"/>
  <c r="L55" i="2"/>
  <c r="L66" i="2"/>
  <c r="L69" i="2"/>
  <c r="L87" i="2"/>
  <c r="L98" i="2"/>
  <c r="L101" i="2"/>
  <c r="L119" i="2"/>
  <c r="L130" i="2"/>
  <c r="L133" i="2"/>
  <c r="L151" i="2"/>
  <c r="L162" i="2"/>
  <c r="L165" i="2"/>
  <c r="L189" i="2"/>
  <c r="L195" i="2"/>
  <c r="L198" i="2"/>
  <c r="L213" i="2"/>
  <c r="L259" i="2"/>
  <c r="L262" i="2"/>
  <c r="L280" i="2"/>
  <c r="L302" i="2"/>
  <c r="L308" i="2"/>
  <c r="L323" i="2"/>
  <c r="L344" i="2"/>
  <c r="L366" i="2"/>
  <c r="L372" i="2"/>
  <c r="L387" i="2"/>
  <c r="L408" i="2"/>
  <c r="L430" i="2"/>
  <c r="L436" i="2"/>
  <c r="L451" i="2"/>
  <c r="L472" i="2"/>
  <c r="L500" i="2"/>
  <c r="L7" i="2"/>
  <c r="L10" i="2"/>
  <c r="L22" i="2"/>
  <c r="L25" i="2"/>
  <c r="L43" i="2"/>
  <c r="L54" i="2"/>
  <c r="L57" i="2"/>
  <c r="L75" i="2"/>
  <c r="L86" i="2"/>
  <c r="L89" i="2"/>
  <c r="L107" i="2"/>
  <c r="L118" i="2"/>
  <c r="L121" i="2"/>
  <c r="L139" i="2"/>
  <c r="L150" i="2"/>
  <c r="L153" i="2"/>
  <c r="L171" i="2"/>
  <c r="L188" i="2"/>
  <c r="L191" i="2"/>
  <c r="L231" i="2"/>
  <c r="L253" i="2"/>
  <c r="L255" i="2"/>
  <c r="L295" i="2"/>
  <c r="L317" i="2"/>
  <c r="L326" i="2"/>
  <c r="L359" i="2"/>
  <c r="L390" i="2"/>
  <c r="L423" i="2"/>
  <c r="L454" i="2"/>
  <c r="L487" i="2"/>
  <c r="L31" i="2"/>
  <c r="L42" i="2"/>
  <c r="L63" i="2"/>
  <c r="L74" i="2"/>
  <c r="L95" i="2"/>
  <c r="L106" i="2"/>
  <c r="L127" i="2"/>
  <c r="L138" i="2"/>
  <c r="L159" i="2"/>
  <c r="L170" i="2"/>
  <c r="L215" i="2"/>
  <c r="L234" i="2"/>
  <c r="L252" i="2"/>
  <c r="L279" i="2"/>
  <c r="L298" i="2"/>
  <c r="L316" i="2"/>
  <c r="L343" i="2"/>
  <c r="L349" i="2"/>
  <c r="L380" i="2"/>
  <c r="L407" i="2"/>
  <c r="L413" i="2"/>
  <c r="L444" i="2"/>
  <c r="L471" i="2"/>
  <c r="L477" i="2"/>
  <c r="L508" i="2"/>
  <c r="L30" i="2"/>
  <c r="L62" i="2"/>
  <c r="L94" i="2"/>
  <c r="L126" i="2"/>
  <c r="L158" i="2"/>
  <c r="L184" i="2"/>
  <c r="L206" i="2"/>
  <c r="L209" i="2"/>
  <c r="L273" i="2"/>
  <c r="L337" i="2"/>
  <c r="L401" i="2"/>
  <c r="L465" i="2"/>
  <c r="L6" i="2"/>
  <c r="L18" i="2"/>
  <c r="L21" i="2"/>
  <c r="L39" i="2"/>
  <c r="L50" i="2"/>
  <c r="L53" i="2"/>
  <c r="L71" i="2"/>
  <c r="L82" i="2"/>
  <c r="L85" i="2"/>
  <c r="L103" i="2"/>
  <c r="L114" i="2"/>
  <c r="L117" i="2"/>
  <c r="L135" i="2"/>
  <c r="L146" i="2"/>
  <c r="L149" i="2"/>
  <c r="L167" i="2"/>
  <c r="L181" i="2"/>
  <c r="L221" i="2"/>
  <c r="L227" i="2"/>
  <c r="L230" i="2"/>
  <c r="L245" i="2"/>
  <c r="L248" i="2"/>
  <c r="L276" i="2"/>
  <c r="L291" i="2"/>
  <c r="L294" i="2"/>
  <c r="L309" i="2"/>
  <c r="L312" i="2"/>
  <c r="L334" i="2"/>
  <c r="L340" i="2"/>
  <c r="L355" i="2"/>
  <c r="L373" i="2"/>
  <c r="L376" i="2"/>
  <c r="L398" i="2"/>
  <c r="L404" i="2"/>
  <c r="L419" i="2"/>
  <c r="L437" i="2"/>
  <c r="L440" i="2"/>
  <c r="L462" i="2"/>
  <c r="L468" i="2"/>
  <c r="L483" i="2"/>
  <c r="L501" i="2"/>
  <c r="L504" i="2"/>
  <c r="L3" i="2"/>
  <c r="L27" i="2"/>
  <c r="L38" i="2"/>
  <c r="L41" i="2"/>
  <c r="L59" i="2"/>
  <c r="L70" i="2"/>
  <c r="L73" i="2"/>
  <c r="L91" i="2"/>
  <c r="L102" i="2"/>
  <c r="L105" i="2"/>
  <c r="L123" i="2"/>
  <c r="L134" i="2"/>
  <c r="L137" i="2"/>
  <c r="L155" i="2"/>
  <c r="L166" i="2"/>
  <c r="L169" i="2"/>
  <c r="L199" i="2"/>
  <c r="L220" i="2"/>
  <c r="L223" i="2"/>
  <c r="L263" i="2"/>
  <c r="L285" i="2"/>
  <c r="L287" i="2"/>
  <c r="L327" i="2"/>
  <c r="L358" i="2"/>
  <c r="L391" i="2"/>
  <c r="L422" i="2"/>
  <c r="L455" i="2"/>
  <c r="L486" i="2"/>
  <c r="L187" i="2"/>
  <c r="L219" i="2"/>
  <c r="L251" i="2"/>
  <c r="L283" i="2"/>
  <c r="L315" i="2"/>
  <c r="L347" i="2"/>
  <c r="L379" i="2"/>
  <c r="L411" i="2"/>
  <c r="L443" i="2"/>
  <c r="L475" i="2"/>
  <c r="L507" i="2"/>
  <c r="L179" i="2"/>
  <c r="L211" i="2"/>
  <c r="L243" i="2"/>
  <c r="L275" i="2"/>
  <c r="L307" i="2"/>
  <c r="L339" i="2"/>
  <c r="L371" i="2"/>
  <c r="L403" i="2"/>
  <c r="L435" i="2"/>
  <c r="L467" i="2"/>
  <c r="L499" i="2"/>
  <c r="L175" i="2"/>
  <c r="L207" i="2"/>
  <c r="L239" i="2"/>
  <c r="L271" i="2"/>
  <c r="L303" i="2"/>
  <c r="L335" i="2"/>
  <c r="L367" i="2"/>
  <c r="L399" i="2"/>
  <c r="L431" i="2"/>
  <c r="L463" i="2"/>
  <c r="L495" i="2"/>
  <c r="L203" i="2"/>
  <c r="L235" i="2"/>
  <c r="L267" i="2"/>
  <c r="L299" i="2"/>
  <c r="L331" i="2"/>
  <c r="L363" i="2"/>
  <c r="L395" i="2"/>
  <c r="L427" i="2"/>
  <c r="L459" i="2"/>
  <c r="L491" i="2"/>
  <c r="N1" i="18" l="1"/>
  <c r="O1" i="18"/>
  <c r="M1" i="18"/>
  <c r="M1" i="12"/>
  <c r="P4" i="12" s="1" a="1"/>
  <c r="L1" i="12"/>
  <c r="K1" i="12"/>
  <c r="J1" i="12"/>
  <c r="O4" i="12" a="1"/>
  <c r="S6" i="12" l="1"/>
  <c r="S12" i="12"/>
  <c r="S8" i="12"/>
  <c r="S13" i="12"/>
  <c r="S14" i="12"/>
  <c r="S9" i="12"/>
  <c r="S10" i="12"/>
  <c r="S7" i="12"/>
  <c r="P4" i="12"/>
  <c r="S11" i="12" s="1"/>
  <c r="O4" i="12"/>
  <c r="R8" i="12" s="1"/>
  <c r="R6" i="12"/>
  <c r="R13" i="12"/>
  <c r="R12" i="12"/>
  <c r="R7" i="12"/>
  <c r="R9" i="12"/>
  <c r="R14" i="12"/>
  <c r="R10" i="12"/>
  <c r="R5" i="12" l="1"/>
  <c r="S5" i="12"/>
  <c r="R11"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<sst xmlns="http://schemas.openxmlformats.org/spreadsheetml/2006/main" count="3539" uniqueCount="186">
  <si>
    <t>PRODUCT ID</t>
  </si>
  <si>
    <t>QUANTITY</t>
  </si>
  <si>
    <t>SALE TYPE</t>
  </si>
  <si>
    <t>PAYMENT MODE</t>
  </si>
  <si>
    <t>DISCOUNT %</t>
  </si>
  <si>
    <t>PRODUCT</t>
  </si>
  <si>
    <t>CATEGORY</t>
  </si>
  <si>
    <t>UOM</t>
  </si>
  <si>
    <t>BUYING PRIZE</t>
  </si>
  <si>
    <t>SELLING PRICE</t>
  </si>
  <si>
    <t>P0028</t>
  </si>
  <si>
    <t>Wholesaler</t>
  </si>
  <si>
    <t>Online</t>
  </si>
  <si>
    <t>P0001</t>
  </si>
  <si>
    <t>Cash</t>
  </si>
  <si>
    <t>P0013</t>
  </si>
  <si>
    <t>Direct Sales</t>
  </si>
  <si>
    <t>P0004</t>
  </si>
  <si>
    <t>P0035</t>
  </si>
  <si>
    <t>P0031</t>
  </si>
  <si>
    <t>P0003</t>
  </si>
  <si>
    <t>P0025</t>
  </si>
  <si>
    <t>P0037</t>
  </si>
  <si>
    <t>P0014</t>
  </si>
  <si>
    <t>P0042</t>
  </si>
  <si>
    <t>P0044</t>
  </si>
  <si>
    <t>P0023</t>
  </si>
  <si>
    <t>P0034</t>
  </si>
  <si>
    <t>P0020</t>
  </si>
  <si>
    <t>P0006</t>
  </si>
  <si>
    <t>P0040</t>
  </si>
  <si>
    <t>P0032</t>
  </si>
  <si>
    <t>P0029</t>
  </si>
  <si>
    <t>P0010</t>
  </si>
  <si>
    <t>P0016</t>
  </si>
  <si>
    <t>P0022</t>
  </si>
  <si>
    <t>P0043</t>
  </si>
  <si>
    <t>P0005</t>
  </si>
  <si>
    <t>P0008</t>
  </si>
  <si>
    <t>P0027</t>
  </si>
  <si>
    <t>P0015</t>
  </si>
  <si>
    <t>P0030</t>
  </si>
  <si>
    <t>Direct Salesoo</t>
  </si>
  <si>
    <t>P0002</t>
  </si>
  <si>
    <t>P0018</t>
  </si>
  <si>
    <t>P0011</t>
  </si>
  <si>
    <t>P0021</t>
  </si>
  <si>
    <t>P0039</t>
  </si>
  <si>
    <t>P0012</t>
  </si>
  <si>
    <t>P0024</t>
  </si>
  <si>
    <t>P0038</t>
  </si>
  <si>
    <t>P0007</t>
  </si>
  <si>
    <t>P0009</t>
  </si>
  <si>
    <t>P0033</t>
  </si>
  <si>
    <t>P0017</t>
  </si>
  <si>
    <t>P0019</t>
  </si>
  <si>
    <t>P0041</t>
  </si>
  <si>
    <t>P0026</t>
  </si>
  <si>
    <t>P0036</t>
  </si>
  <si>
    <t>DATE</t>
  </si>
  <si>
    <t xml:space="preserve"> </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</si>
  <si>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</si>
  <si>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</si>
  <si>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</si>
  <si>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</si>
  <si>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</si>
  <si>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</si>
  <si>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</si>
  <si>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</si>
  <si>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</si>
  <si>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</si>
  <si>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</si>
  <si>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</si>
  <si>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</si>
  <si>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</si>
  <si>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</si>
  <si>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</si>
  <si>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</si>
  <si>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Dozon</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</si>
  <si>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</si>
  <si>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</si>
  <si>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</si>
  <si>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</si>
  <si>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</si>
  <si>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</si>
  <si>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</si>
  <si>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</si>
  <si>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</si>
  <si>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</si>
  <si>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</si>
  <si>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</si>
  <si>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</si>
  <si>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</si>
  <si>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</si>
  <si>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</si>
  <si>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</si>
  <si>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</si>
  <si>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</si>
  <si>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</si>
  <si>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</si>
  <si>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</si>
  <si>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</si>
  <si>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</si>
  <si>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</si>
  <si>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</si>
  <si>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</si>
  <si>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</si>
  <si>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</si>
  <si>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</si>
  <si>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</si>
  <si>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</si>
  <si>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</si>
  <si>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</si>
  <si>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</si>
  <si>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</si>
  <si>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</si>
  <si>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</si>
  <si>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TOTAL SELLING PRICE</t>
  </si>
  <si>
    <t>DAYS</t>
  </si>
  <si>
    <t>MONTHS</t>
  </si>
  <si>
    <t>YEARS</t>
  </si>
  <si>
    <t>Row Labels</t>
  </si>
  <si>
    <t>Grand Total</t>
  </si>
  <si>
    <t>Direct Sale</t>
  </si>
  <si>
    <t>Sum of TOTAL SELLING PRICE</t>
  </si>
  <si>
    <t>24</t>
  </si>
  <si>
    <t>26</t>
  </si>
  <si>
    <t>Oct</t>
  </si>
  <si>
    <t>Sum of TOTAL BUYING PRIZE</t>
  </si>
  <si>
    <t xml:space="preserve">                                                             </t>
  </si>
  <si>
    <t>TOTAL BUYING PRIZ</t>
  </si>
  <si>
    <t>Sum of QUANTITY</t>
  </si>
  <si>
    <t>Sum of SELLING PRICE</t>
  </si>
  <si>
    <t>Category</t>
  </si>
  <si>
    <t>Selling Price</t>
  </si>
  <si>
    <t>Rank</t>
  </si>
  <si>
    <t>08</t>
  </si>
  <si>
    <t>11</t>
  </si>
  <si>
    <t>16</t>
  </si>
  <si>
    <t>20</t>
  </si>
  <si>
    <t>Jun</t>
  </si>
  <si>
    <t>21</t>
  </si>
  <si>
    <t>Jan</t>
  </si>
  <si>
    <t>03</t>
  </si>
  <si>
    <t>Feb</t>
  </si>
  <si>
    <t>01</t>
  </si>
  <si>
    <t>06</t>
  </si>
  <si>
    <t>10</t>
  </si>
  <si>
    <t>13</t>
  </si>
  <si>
    <t>18</t>
  </si>
  <si>
    <t>22</t>
  </si>
  <si>
    <t>Mar</t>
  </si>
  <si>
    <t>Jul</t>
  </si>
  <si>
    <t>Aug</t>
  </si>
  <si>
    <t>Sep</t>
  </si>
  <si>
    <t>Dec</t>
  </si>
  <si>
    <t>02</t>
  </si>
  <si>
    <t>09</t>
  </si>
  <si>
    <t>12</t>
  </si>
  <si>
    <t>15</t>
  </si>
  <si>
    <t>19</t>
  </si>
  <si>
    <t>23</t>
  </si>
  <si>
    <t>27</t>
  </si>
  <si>
    <t>28</t>
  </si>
  <si>
    <t>29</t>
  </si>
  <si>
    <t>30</t>
  </si>
  <si>
    <t>31</t>
  </si>
  <si>
    <t>Apr</t>
  </si>
  <si>
    <t>May</t>
  </si>
  <si>
    <t>Nov</t>
  </si>
  <si>
    <t>04</t>
  </si>
  <si>
    <t>05</t>
  </si>
  <si>
    <t>14</t>
  </si>
  <si>
    <t>25</t>
  </si>
  <si>
    <t>DAILY</t>
  </si>
  <si>
    <t>TOTAL SALE</t>
  </si>
  <si>
    <t>07</t>
  </si>
  <si>
    <t>17</t>
  </si>
  <si>
    <t>Column1</t>
  </si>
  <si>
    <t>TOTAL SELL</t>
  </si>
  <si>
    <t>TOTAL BUY</t>
  </si>
  <si>
    <t>TOTAL_SALE</t>
  </si>
  <si>
    <t>TOTAL_PROFIT</t>
  </si>
  <si>
    <t>PROFIT_AVG</t>
  </si>
  <si>
    <t>SALES DASHBOARD</t>
  </si>
  <si>
    <t>SELL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</si>
</sst>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8" x14ac:knownFonts="1">
    <font>
      <sz val="11"/>
      <color theme="1"/>
      <name val="Calibri"/>
      <scheme val="minor"/>
    </font>
    <font>
      <b/>
      <sz val="11"/>
      <color rgb="FFFFFFFF"/>
      <name val="Calibri"/>
    </font>
    <font>
      <b/>
      <sz val="11"/>
      <color rgb="FF7030A0"/>
      <name val="Calibri"/>
    </font>
    <font>
      <sz val="11"/>
      <color theme="1"/>
      <name val="Calibri"/>
    </font>
    <font>
      <sz val="11"/>
      <color theme="1"/>
      <name val="Calibri"/>
      <scheme val="minor"/>
    </font>
    <font>
      <b/>
      <sz val="11"/>
      <color theme="1"/>
      <name val="Calibri"/>
    </font>
    <font>
      <sz val="8"/>
      <name val="Calibri"/>
      <scheme val="minor"/>
    </font>
    <font>
      <b/>
      <sz val="16"/>
      <color rgb="FFFFFFFF"/>
      <name val="Sitka Small Semibold"/>
    </font>
  </fonts>
  <fills count="6">
    <fill>
      <patternFill patternType="none"/>
    </fill>
    <fill>
      <patternFill patternType="gray125"/>
    </fill>
    <fill>
      <patternFill patternType="solid">
        <fgColor rgb="FF999999"/>
        <bgColor rgb="FF999999"/>
      </patternFill>
    </fill>
    <fill>
      <patternFill patternType="solid">
        <fgColor rgb="FFE1CCF0"/>
        <bgColor rgb="FFE1CCF0"/>
      </patternFill>
    </fill>
    <fill>
      <patternFill patternType="solid">
        <fgColor rgb="FFCBD2DC"/>
        <bgColor rgb="FFCBD2DC"/>
      </patternFill>
    </fill>
    <fill>
      <patternFill patternType="solid">
        <fgColor rgb="FFD7D2D8"/>
        <bgColor rgb="FFD7D2D8"/>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top/>
      <bottom/>
      <diagonal/>
    </border>
    <border>
      <left style="thin">
        <color rgb="FF000000"/>
      </left>
      <right/>
      <top/>
      <bottom/>
      <diagonal/>
    </border>
    <border>
      <left style="thin">
        <color rgb="FF000000"/>
      </left>
      <right style="thin">
        <color rgb="FF000000"/>
      </right>
      <top style="thin">
        <color rgb="FF000000"/>
      </top>
      <bottom/>
      <diagonal/>
    </border>
    <border>
      <left/>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000000"/>
      </left>
      <right/>
      <top style="thin">
        <color theme="1"/>
      </top>
      <bottom/>
      <diagonal/>
    </border>
    <border>
      <left style="thin">
        <color rgb="FF000000"/>
      </left>
      <right/>
      <top style="thin">
        <color rgb="FF000000"/>
      </top>
      <bottom style="thin">
        <color theme="1"/>
      </bottom>
      <diagonal/>
    </border>
    <border>
      <left style="thin">
        <color rgb="FF000000"/>
      </left>
      <right/>
      <top style="thin">
        <color rgb="FF000000"/>
      </top>
      <bottom style="thin">
        <color rgb="FF000000"/>
      </bottom>
      <diagonal/>
    </border>
    <border>
      <left/>
      <right/>
      <top style="thin">
        <color theme="1"/>
      </top>
      <bottom/>
      <diagonal/>
    </border>
    <border>
      <left/>
      <right/>
      <top style="thin">
        <color rgb="FF000000"/>
      </top>
      <bottom style="thin">
        <color theme="1"/>
      </bottom>
      <diagonal/>
    </border>
    <border>
      <left style="thin">
        <color rgb="FFABABAB"/>
      </left>
      <right/>
      <top style="thin">
        <color rgb="FFABABAB"/>
      </top>
      <bottom style="thin">
        <color rgb="FFABABAB"/>
      </bottom>
      <diagonal/>
    </border>
    <border>
      <left/>
      <right style="thin">
        <color rgb="FFABABAB"/>
      </right>
      <top style="thin">
        <color rgb="FFABABAB"/>
      </top>
      <bottom/>
      <diagonal/>
    </border>
    <border>
      <left/>
      <right style="thin">
        <color rgb="FFABABAB"/>
      </right>
      <top style="thin">
        <color rgb="FFABABAB"/>
      </top>
      <bottom style="thin">
        <color rgb="FFABABAB"/>
      </bottom>
      <diagonal/>
    </border>
    <border>
      <left style="thin">
        <color indexed="65"/>
      </left>
      <right/>
      <top style="thin">
        <color rgb="FFABABAB"/>
      </top>
      <bottom style="thin">
        <color rgb="FFABABAB"/>
      </bottom>
      <diagonal/>
    </border>
    <border>
      <left/>
      <right style="thin">
        <color rgb="FFABABAB"/>
      </right>
      <top style="thin">
        <color indexed="65"/>
      </top>
      <bottom/>
      <diagonal/>
    </border>
  </borders>
  <cellStyleXfs count="1">
    <xf numFmtId="0" fontId="0" fillId="0" borderId="0"/>
  </cellStyleXfs>
  <cellXfs count="62">
    <xf numFmtId="0" fontId="0" fillId="0" borderId="0" xfId="0"/>
    <xf numFmtId="0" fontId="2" fillId="3" borderId="1" xfId="0" applyFont="1" applyFill="1" applyBorder="1" applyAlignment="1">
      <alignment horizontal="center" vertical="center"/>
    </xf>
    <xf numFmtId="14" fontId="3" fillId="4" borderId="2" xfId="0" applyNumberFormat="1" applyFont="1" applyFill="1" applyBorder="1" applyAlignment="1">
      <alignment horizontal="center"/>
    </xf>
    <xf numFmtId="0" fontId="3" fillId="4" borderId="3" xfId="0" applyFont="1" applyFill="1" applyBorder="1" applyAlignment="1">
      <alignment horizontal="center" vertical="center"/>
    </xf>
    <xf numFmtId="0" fontId="3" fillId="5" borderId="3" xfId="0" applyFont="1" applyFill="1" applyBorder="1" applyAlignment="1">
      <alignment horizontal="center"/>
    </xf>
    <xf numFmtId="164" fontId="3" fillId="5" borderId="3" xfId="0" applyNumberFormat="1" applyFont="1" applyFill="1" applyBorder="1" applyAlignment="1">
      <alignment horizontal="center"/>
    </xf>
    <xf numFmtId="0" fontId="3" fillId="5" borderId="1" xfId="0" applyFont="1" applyFill="1" applyBorder="1" applyAlignment="1">
      <alignment horizontal="center"/>
    </xf>
    <xf numFmtId="0" fontId="3" fillId="5" borderId="0" xfId="0" applyFont="1" applyFill="1" applyAlignment="1">
      <alignment horizontal="center"/>
    </xf>
    <xf numFmtId="0" fontId="3" fillId="5" borderId="3" xfId="0" applyFont="1" applyFill="1" applyBorder="1" applyAlignment="1">
      <alignment horizontal="center" vertical="top"/>
    </xf>
    <xf numFmtId="0" fontId="3" fillId="0" borderId="0" xfId="0" applyFont="1" applyAlignment="1">
      <alignment horizontal="center"/>
    </xf>
    <xf numFmtId="0" fontId="4" fillId="0" borderId="1" xfId="0" applyFont="1" applyBorder="1"/>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0" xfId="0" applyFont="1" applyFill="1" applyAlignment="1">
      <alignment horizontal="center" vertical="center"/>
    </xf>
    <xf numFmtId="14" fontId="3" fillId="4" borderId="0" xfId="0" applyNumberFormat="1" applyFont="1" applyFill="1" applyAlignment="1">
      <alignment horizontal="center"/>
    </xf>
    <xf numFmtId="0" fontId="3" fillId="4" borderId="0" xfId="0" applyFont="1" applyFill="1" applyAlignment="1">
      <alignment horizontal="center" vertical="center"/>
    </xf>
    <xf numFmtId="164" fontId="3" fillId="5" borderId="0" xfId="0" applyNumberFormat="1" applyFont="1" applyFill="1" applyAlignment="1">
      <alignment horizontal="center"/>
    </xf>
    <xf numFmtId="0" fontId="3" fillId="5" borderId="0" xfId="0" applyFont="1" applyFill="1" applyAlignment="1">
      <alignment horizontal="center" vertical="top"/>
    </xf>
    <xf numFmtId="14" fontId="3" fillId="4" borderId="7" xfId="0" applyNumberFormat="1" applyFont="1" applyFill="1" applyBorder="1" applyAlignment="1">
      <alignment horizontal="center"/>
    </xf>
    <xf numFmtId="0" fontId="3" fillId="4" borderId="8" xfId="0" applyFont="1" applyFill="1" applyBorder="1" applyAlignment="1">
      <alignment horizontal="center" vertical="center"/>
    </xf>
    <xf numFmtId="0" fontId="3" fillId="5" borderId="8" xfId="0" applyFont="1" applyFill="1" applyBorder="1" applyAlignment="1">
      <alignment horizontal="center"/>
    </xf>
    <xf numFmtId="164" fontId="3" fillId="5" borderId="8" xfId="0" applyNumberFormat="1" applyFont="1" applyFill="1" applyBorder="1" applyAlignment="1">
      <alignment horizontal="center"/>
    </xf>
    <xf numFmtId="0" fontId="3" fillId="5" borderId="9" xfId="0" applyFont="1" applyFill="1" applyBorder="1" applyAlignment="1">
      <alignment horizontal="center"/>
    </xf>
    <xf numFmtId="0" fontId="4" fillId="0" borderId="0" xfId="0" applyFont="1"/>
    <xf numFmtId="0" fontId="3" fillId="0" borderId="1" xfId="0" applyFont="1" applyBorder="1" applyAlignment="1">
      <alignment horizontal="center"/>
    </xf>
    <xf numFmtId="0" fontId="4" fillId="0" borderId="0" xfId="0" applyFont="1" applyAlignment="1">
      <alignment vertical="top"/>
    </xf>
    <xf numFmtId="0" fontId="1" fillId="2" borderId="3" xfId="0" applyFont="1" applyFill="1" applyBorder="1" applyAlignment="1">
      <alignment horizontal="center" vertical="center"/>
    </xf>
    <xf numFmtId="0" fontId="1" fillId="2" borderId="15" xfId="0" applyFont="1" applyFill="1" applyBorder="1" applyAlignment="1">
      <alignment horizontal="center" vertical="center"/>
    </xf>
    <xf numFmtId="0" fontId="2" fillId="3" borderId="3" xfId="0" applyFont="1" applyFill="1" applyBorder="1" applyAlignment="1">
      <alignment horizontal="center" vertical="center"/>
    </xf>
    <xf numFmtId="0" fontId="3" fillId="4" borderId="16" xfId="0" applyFont="1" applyFill="1" applyBorder="1" applyAlignment="1">
      <alignment horizontal="center" vertical="center"/>
    </xf>
    <xf numFmtId="0" fontId="3" fillId="5" borderId="16" xfId="0" applyFont="1" applyFill="1" applyBorder="1" applyAlignment="1">
      <alignment horizontal="center"/>
    </xf>
    <xf numFmtId="164" fontId="3" fillId="5" borderId="16" xfId="0" applyNumberFormat="1" applyFont="1" applyFill="1" applyBorder="1" applyAlignment="1">
      <alignment horizontal="center"/>
    </xf>
    <xf numFmtId="0" fontId="3" fillId="5" borderId="17" xfId="0" applyFont="1" applyFill="1" applyBorder="1" applyAlignment="1">
      <alignment horizontal="center"/>
    </xf>
    <xf numFmtId="0" fontId="1" fillId="2" borderId="17" xfId="0" applyFont="1" applyFill="1" applyBorder="1" applyAlignment="1">
      <alignment horizontal="center" vertical="center"/>
    </xf>
    <xf numFmtId="0" fontId="2" fillId="3" borderId="17" xfId="0" applyFont="1" applyFill="1" applyBorder="1" applyAlignment="1">
      <alignment horizontal="center" vertical="center"/>
    </xf>
    <xf numFmtId="0" fontId="1" fillId="2" borderId="18" xfId="0" applyFont="1" applyFill="1" applyBorder="1" applyAlignment="1">
      <alignment horizontal="center" vertical="center"/>
    </xf>
    <xf numFmtId="14" fontId="5" fillId="4" borderId="2" xfId="0" applyNumberFormat="1" applyFont="1" applyFill="1" applyBorder="1" applyAlignment="1">
      <alignment horizontal="center"/>
    </xf>
    <xf numFmtId="14" fontId="5" fillId="4" borderId="19" xfId="0" applyNumberFormat="1" applyFont="1" applyFill="1" applyBorder="1" applyAlignment="1">
      <alignment horizontal="center"/>
    </xf>
    <xf numFmtId="0" fontId="0" fillId="0" borderId="10" xfId="0" pivotButton="1" applyBorder="1"/>
    <xf numFmtId="0" fontId="0" fillId="0" borderId="12" xfId="0" applyBorder="1"/>
    <xf numFmtId="0" fontId="0" fillId="0" borderId="10" xfId="0" applyBorder="1" applyAlignment="1">
      <alignment horizontal="left"/>
    </xf>
    <xf numFmtId="0" fontId="0" fillId="0" borderId="20" xfId="0" applyBorder="1" applyAlignment="1">
      <alignment horizontal="left"/>
    </xf>
    <xf numFmtId="0" fontId="0" fillId="0" borderId="0" xfId="0" applyAlignment="1">
      <alignment horizontal="center"/>
    </xf>
    <xf numFmtId="0" fontId="0" fillId="0" borderId="10" xfId="0" pivotButton="1" applyBorder="1" applyAlignment="1">
      <alignment horizontal="center"/>
    </xf>
    <xf numFmtId="0" fontId="0" fillId="0" borderId="10" xfId="0" applyBorder="1" applyAlignment="1">
      <alignment horizontal="center"/>
    </xf>
    <xf numFmtId="0" fontId="0" fillId="0" borderId="21" xfId="0" applyBorder="1" applyAlignment="1">
      <alignment horizontal="center"/>
    </xf>
    <xf numFmtId="0" fontId="0" fillId="0" borderId="11" xfId="0" applyBorder="1" applyAlignment="1">
      <alignment horizontal="center"/>
    </xf>
    <xf numFmtId="0" fontId="0" fillId="0" borderId="20" xfId="0" applyBorder="1" applyAlignment="1">
      <alignment horizontal="center"/>
    </xf>
    <xf numFmtId="0" fontId="0" fillId="0" borderId="7" xfId="0" applyBorder="1" applyAlignment="1">
      <alignment horizontal="center"/>
    </xf>
    <xf numFmtId="0" fontId="0" fillId="0" borderId="12" xfId="0" applyBorder="1" applyAlignment="1">
      <alignment horizontal="center"/>
    </xf>
    <xf numFmtId="0" fontId="0" fillId="0" borderId="23" xfId="0" applyBorder="1" applyAlignment="1">
      <alignment horizontal="center"/>
    </xf>
    <xf numFmtId="0" fontId="0" fillId="0" borderId="11" xfId="0" applyBorder="1" applyAlignment="1">
      <alignment horizontal="left"/>
    </xf>
    <xf numFmtId="0" fontId="2" fillId="3" borderId="0" xfId="0" applyFont="1" applyFill="1" applyAlignment="1">
      <alignment horizontal="center" vertical="center"/>
    </xf>
    <xf numFmtId="2" fontId="0" fillId="0" borderId="0" xfId="0" applyNumberFormat="1" applyAlignment="1">
      <alignment horizontal="center"/>
    </xf>
    <xf numFmtId="0" fontId="0" fillId="0" borderId="24" xfId="0" applyBorder="1" applyAlignment="1">
      <alignment horizontal="center"/>
    </xf>
    <xf numFmtId="0" fontId="0" fillId="0" borderId="22" xfId="0" applyBorder="1" applyAlignment="1">
      <alignment horizontal="center"/>
    </xf>
    <xf numFmtId="0" fontId="0" fillId="0" borderId="13" xfId="0" applyBorder="1"/>
    <xf numFmtId="0" fontId="0" fillId="0" borderId="14" xfId="0" applyBorder="1"/>
    <xf numFmtId="0" fontId="0" fillId="0" borderId="13" xfId="0" applyBorder="1" applyAlignment="1">
      <alignment horizontal="center"/>
    </xf>
    <xf numFmtId="0" fontId="0" fillId="0" borderId="14" xfId="0" applyBorder="1" applyAlignment="1">
      <alignment horizontal="center"/>
    </xf>
    <xf numFmtId="0" fontId="7" fillId="0" borderId="0" xfId="0" applyFont="1" applyAlignment="1">
      <alignment horizontal="right" vertical="center"/>
    </xf>
  </cellXfs>
  <cellStyles count="1">
    <cellStyle name="Normal" xfId="0" builtinId="0"/>
  </cellStyles>
  <dxfs count="60">
    <dxf>
      <font>
        <b/>
        <i val="0"/>
        <strike val="0"/>
        <condense val="0"/>
        <extend val="0"/>
        <outline val="0"/>
        <shadow val="0"/>
        <u val="none"/>
        <vertAlign val="baseline"/>
        <sz val="11"/>
        <color rgb="FF7030A0"/>
        <name val="Calibri"/>
        <scheme val="none"/>
      </font>
      <fill>
        <patternFill patternType="solid">
          <fgColor rgb="FFE1CCF0"/>
          <bgColor rgb="FFE1CCF0"/>
        </patternFill>
      </fill>
      <alignment horizontal="center" vertical="center" textRotation="0" wrapText="0" indent="0" justifyLastLine="0" shrinkToFit="0" readingOrder="0"/>
    </dxf>
    <dxf>
      <font>
        <b/>
        <i val="0"/>
        <strike val="0"/>
        <condense val="0"/>
        <extend val="0"/>
        <outline val="0"/>
        <shadow val="0"/>
        <u val="none"/>
        <vertAlign val="baseline"/>
        <sz val="11"/>
        <color rgb="FF7030A0"/>
        <name val="Calibri"/>
        <scheme val="none"/>
      </font>
      <fill>
        <patternFill patternType="solid">
          <fgColor rgb="FFE1CCF0"/>
          <bgColor rgb="FFE1CCF0"/>
        </patternFill>
      </fill>
      <alignment horizontal="center" vertical="center"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rgb="FF7030A0"/>
        <name val="Calibri"/>
        <scheme val="none"/>
      </font>
      <fill>
        <patternFill patternType="solid">
          <fgColor rgb="FFE1CCF0"/>
          <bgColor rgb="FFE1CCF0"/>
        </patternFill>
      </fill>
      <alignment horizontal="center" vertical="center"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rgb="FF7030A0"/>
        <name val="Calibri"/>
        <scheme val="none"/>
      </font>
      <numFmt numFmtId="0" formatCode="General"/>
      <fill>
        <patternFill patternType="solid">
          <fgColor rgb="FFE1CCF0"/>
          <bgColor rgb="FFE1CCF0"/>
        </patternFill>
      </fill>
      <alignment horizontal="center" vertical="center"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rgb="FFFFFFFF"/>
        <name val="Calibri"/>
        <scheme val="none"/>
      </font>
      <fill>
        <patternFill patternType="solid">
          <fgColor rgb="FF999999"/>
          <bgColor rgb="FF999999"/>
        </patternFill>
      </fill>
      <alignment horizontal="center" vertical="center"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rgb="FFFFFFFF"/>
        <name val="Calibri"/>
        <scheme val="none"/>
      </font>
      <fill>
        <patternFill patternType="solid">
          <fgColor rgb="FF999999"/>
          <bgColor rgb="FF999999"/>
        </patternFill>
      </fill>
      <alignment horizontal="center" vertical="center"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fill>
        <patternFill patternType="solid">
          <fgColor rgb="FFD7D2D8"/>
          <bgColor rgb="FFD7D2D8"/>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fill>
        <patternFill patternType="solid">
          <fgColor rgb="FFD7D2D8"/>
          <bgColor rgb="FFD7D2D8"/>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fill>
        <patternFill patternType="solid">
          <fgColor rgb="FFD7D2D8"/>
          <bgColor rgb="FFD7D2D8"/>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fill>
        <patternFill patternType="solid">
          <fgColor rgb="FFD7D2D8"/>
          <bgColor rgb="FFD7D2D8"/>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fill>
        <patternFill patternType="solid">
          <fgColor rgb="FFD7D2D8"/>
          <bgColor rgb="FFD7D2D8"/>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64" formatCode="0.0%"/>
      <fill>
        <patternFill patternType="solid">
          <fgColor rgb="FFD7D2D8"/>
          <bgColor rgb="FFD7D2D8"/>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fill>
        <patternFill patternType="solid">
          <fgColor rgb="FFD7D2D8"/>
          <bgColor rgb="FFD7D2D8"/>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fill>
        <patternFill patternType="solid">
          <fgColor rgb="FFD7D2D8"/>
          <bgColor rgb="FFD7D2D8"/>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fill>
        <patternFill patternType="solid">
          <fgColor rgb="FFD7D2D8"/>
          <bgColor rgb="FFD7D2D8"/>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fill>
        <patternFill patternType="solid">
          <fgColor rgb="FFCBD2DC"/>
          <bgColor rgb="FFCBD2DC"/>
        </patternFill>
      </fill>
      <alignment horizontal="center" vertical="center"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Calibri"/>
        <scheme val="none"/>
      </font>
      <numFmt numFmtId="19" formatCode="dd/mm/yyyy"/>
      <fill>
        <patternFill patternType="solid">
          <fgColor rgb="FFCBD2DC"/>
          <bgColor rgb="FFCBD2DC"/>
        </patternFill>
      </fill>
      <alignment horizontal="center" vertical="bottom" textRotation="0" wrapText="0" indent="0" justifyLastLine="0" shrinkToFit="0" readingOrder="0"/>
      <border diagonalUp="0" diagonalDown="0">
        <left/>
        <right/>
        <top style="thin">
          <color rgb="FF000000"/>
        </top>
        <bottom/>
        <vertical/>
        <horizontal/>
      </border>
    </dxf>
    <dxf>
      <border outline="0">
        <left style="thin">
          <color theme="1"/>
        </left>
        <right style="thin">
          <color rgb="FF000000"/>
        </right>
      </border>
    </dxf>
    <dxf>
      <font>
        <b/>
        <i val="0"/>
        <strike val="0"/>
        <condense val="0"/>
        <extend val="0"/>
        <outline val="0"/>
        <shadow val="0"/>
        <u val="none"/>
        <vertAlign val="baseline"/>
        <sz val="11"/>
        <color rgb="FF7030A0"/>
        <name val="Calibri"/>
        <scheme val="none"/>
      </font>
      <fill>
        <patternFill patternType="solid">
          <fgColor rgb="FFE1CCF0"/>
          <bgColor rgb="FFE1CCF0"/>
        </patternFill>
      </fill>
      <alignment horizontal="center" vertical="center" textRotation="0" wrapText="0" indent="0" justifyLastLine="0" shrinkToFit="0" readingOrder="0"/>
    </dxf>
    <dxf>
      <font>
        <b/>
        <i val="0"/>
        <strike val="0"/>
        <condense val="0"/>
        <extend val="0"/>
        <outline val="0"/>
        <shadow val="0"/>
        <u val="none"/>
        <vertAlign val="baseline"/>
        <sz val="11"/>
        <color rgb="FFFFFFFF"/>
        <name val="Calibri"/>
        <scheme val="none"/>
      </font>
      <fill>
        <patternFill patternType="solid">
          <fgColor rgb="FF999999"/>
          <bgColor rgb="FF999999"/>
        </patternFill>
      </fill>
      <alignment horizontal="center" vertical="center"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bgColor theme="8" tint="-0.24994659260841701"/>
        </patternFill>
      </fill>
    </dxf>
    <dxf>
      <fill>
        <patternFill>
          <bgColor theme="8" tint="0.59996337778862885"/>
        </patternFill>
      </fill>
    </dxf>
    <dxf>
      <fill>
        <patternFill patternType="solid">
          <fgColor theme="8" tint="0.39994506668294322"/>
        </patternFill>
      </fill>
    </dxf>
    <dxf>
      <font>
        <name val="Sitka Display Semibold"/>
        <scheme val="none"/>
      </font>
    </dxf>
    <dxf>
      <font>
        <color theme="8" tint="-0.24994659260841701"/>
        <name val="Sitka Display Semibold"/>
        <scheme val="none"/>
      </font>
    </dxf>
    <dxf>
      <font>
        <sz val="10"/>
        <name val="Sitka Display Semibold"/>
        <scheme val="none"/>
      </font>
    </dxf>
    <dxf>
      <fill>
        <patternFill patternType="solid">
          <fgColor rgb="FFDAE0EF"/>
          <bgColor rgb="FFDAE0EF"/>
        </patternFill>
      </fill>
    </dxf>
    <dxf>
      <fill>
        <patternFill patternType="solid">
          <fgColor rgb="FFB5C1DF"/>
          <bgColor rgb="FFB5C1DF"/>
        </patternFill>
      </fill>
    </dxf>
    <dxf>
      <fill>
        <patternFill patternType="solid">
          <fgColor theme="9"/>
          <bgColor theme="9"/>
        </patternFill>
      </fill>
    </dxf>
    <dxf>
      <fill>
        <patternFill patternType="solid">
          <fgColor rgb="FFDAE0EF"/>
          <bgColor rgb="FFDAE0EF"/>
        </patternFill>
      </fill>
    </dxf>
    <dxf>
      <fill>
        <patternFill patternType="solid">
          <fgColor rgb="FFDAE0EF"/>
          <bgColor rgb="FFDAE0EF"/>
        </patternFill>
      </fill>
    </dxf>
    <dxf>
      <fill>
        <patternFill patternType="solid">
          <fgColor theme="4"/>
          <bgColor theme="4"/>
        </patternFill>
      </fill>
    </dxf>
    <dxf>
      <fill>
        <patternFill patternType="solid">
          <fgColor rgb="FFDAE0EF"/>
          <bgColor rgb="FFDAE0EF"/>
        </patternFill>
      </fill>
    </dxf>
    <dxf>
      <fill>
        <patternFill patternType="solid">
          <fgColor rgb="FFDAE0EF"/>
          <bgColor rgb="FFDAE0EF"/>
        </patternFill>
      </fill>
    </dxf>
    <dxf>
      <fill>
        <patternFill patternType="solid">
          <fgColor theme="4"/>
          <bgColor theme="4"/>
        </patternFill>
      </fill>
    </dxf>
    <dxf>
      <fill>
        <patternFill patternType="solid">
          <fgColor rgb="FFDAE0EF"/>
          <bgColor rgb="FFDAE0EF"/>
        </patternFill>
      </fill>
    </dxf>
    <dxf>
      <fill>
        <patternFill patternType="solid">
          <fgColor rgb="FFDAE0EF"/>
          <bgColor rgb="FFDAE0EF"/>
        </patternFill>
      </fill>
    </dxf>
    <dxf>
      <fill>
        <patternFill patternType="solid">
          <fgColor theme="4"/>
          <bgColor theme="4"/>
        </patternFill>
      </fill>
    </dxf>
  </dxfs>
  <tableStyles count="13">
    <tableStyle name="Input Data-style" pivot="0" count="3" xr9:uid="{00000000-0011-0000-FFFF-FFFF00000000}">
      <tableStyleElement type="headerRow" dxfId="59"/>
      <tableStyleElement type="firstRowStripe" dxfId="58"/>
      <tableStyleElement type="secondRowStripe" dxfId="57"/>
    </tableStyle>
    <tableStyle name="Sheet15-style" pivot="0" count="3" xr9:uid="{00000000-0011-0000-FFFF-FFFF01000000}">
      <tableStyleElement type="headerRow" dxfId="56"/>
      <tableStyleElement type="firstRowStripe" dxfId="55"/>
      <tableStyleElement type="secondRowStripe" dxfId="54"/>
    </tableStyle>
    <tableStyle name="Sheet16-style" pivot="0" count="3" xr9:uid="{00000000-0011-0000-FFFF-FFFF02000000}">
      <tableStyleElement type="headerRow" dxfId="53"/>
      <tableStyleElement type="firstRowStripe" dxfId="52"/>
      <tableStyleElement type="secondRowStripe" dxfId="51"/>
    </tableStyle>
    <tableStyle name="Master Data-style" pivot="0" count="3" xr9:uid="{00000000-0011-0000-FFFF-FFFF03000000}">
      <tableStyleElement type="headerRow" dxfId="50"/>
      <tableStyleElement type="firstRowStripe" dxfId="49"/>
      <tableStyleElement type="secondRowStripe" dxfId="48"/>
    </tableStyle>
    <tableStyle name="Slicer Style 1" pivot="0" table="0" count="0" xr9:uid="{457D68D8-9D42-45F6-9E16-C2CA88470BB3}"/>
    <tableStyle name="Slicer Style 2" pivot="0" table="0" count="1" xr9:uid="{D7A7B2D6-F754-4144-87AA-F5FDB9686C2B}">
      <tableStyleElement type="wholeTable" dxfId="47"/>
    </tableStyle>
    <tableStyle name="Slicer Style 3" pivot="0" table="0" count="1" xr9:uid="{41D494A9-C7FC-4F10-A0AA-54C7620534DC}">
      <tableStyleElement type="headerRow" dxfId="46"/>
    </tableStyle>
    <tableStyle name="Slicer Style 4" pivot="0" table="0" count="1" xr9:uid="{6B3EAB31-F1C2-4D0F-850B-A446718A7BA1}">
      <tableStyleElement type="wholeTable" dxfId="45"/>
    </tableStyle>
    <tableStyle name="Slicer Style 5" pivot="0" table="0" count="1" xr9:uid="{B054A104-E158-4F56-9000-DF39C5F606A0}">
      <tableStyleElement type="headerRow" dxfId="44"/>
    </tableStyle>
    <tableStyle name="Slicer Style 6" pivot="0" table="0" count="1" xr9:uid="{13B95856-394F-4DCD-8793-54503C6939DA}">
      <tableStyleElement type="wholeTable" dxfId="43"/>
    </tableStyle>
    <tableStyle name="Slicer Style 7" pivot="0" table="0" count="1" xr9:uid="{4B9302D8-98F7-43A7-8728-9484D9FFBF21}">
      <tableStyleElement type="headerRow" dxfId="42"/>
    </tableStyle>
    <tableStyle name="Slicer Style 8" pivot="0" table="0" count="1" xr9:uid="{0D117DA6-2730-453C-9837-F78BE9953BF4}"/>
    <tableStyle name="Slicer Style 9" pivot="0" table="0" count="1" xr9:uid="{780443B8-550F-4F26-9AB5-DA10AABE271D}"/>
  </tableStyles>
  <colors>
    <mruColors>
      <color rgb="FFA9CCEE"/>
      <color rgb="FF0B76A0"/>
      <color rgb="FF084F6A"/>
      <color rgb="FFFEFEFF"/>
    </mruColors>
  </colors>
  <extLst>
    <ext xmlns:x14="http://schemas.microsoft.com/office/spreadsheetml/2009/9/main" uri="{46F421CA-312F-682f-3DD2-61675219B42D}">
      <x14:dxfs count="2">
        <dxf>
          <fill>
            <patternFill>
              <bgColor theme="6" tint="0.39994506668294322"/>
            </patternFill>
          </fill>
        </dxf>
        <dxf>
          <fill>
            <patternFill>
              <bgColor theme="8" tint="0.39994506668294322"/>
            </patternFill>
          </fill>
        </dxf>
      </x14:dxfs>
    </ext>
    <ext xmlns:x14="http://schemas.microsoft.com/office/spreadsheetml/2009/9/main" uri="{EB79DEF2-80B8-43e5-95BD-54CBDDF9020C}">
      <x14:slicerStyles defaultSlicerStyle="Slicer Style 4">
        <x14:slicerStyle name="Slicer Style 1"/>
        <x14:slicerStyle name="Slicer Style 2"/>
        <x14:slicerStyle name="Slicer Style 3"/>
        <x14:slicerStyle name="Slicer Style 4"/>
        <x14:slicerStyle name="Slicer Style 5"/>
        <x14:slicerStyle name="Slicer Style 6"/>
        <x14:slicerStyle name="Slicer Style 7"/>
        <x14:slicerStyle name="Slicer Style 8">
          <x14:slicerStyleElements>
            <x14:slicerStyleElement type="selectedItemWithData" dxfId="1"/>
          </x14:slicerStyleElements>
        </x14:slicerStyle>
        <x14:slicerStyle name="Slicer Style 9">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customschemas.google.com/relationships/workbookmetadata" Target="metadata"/><Relationship Id="rId10" Type="http://schemas.microsoft.com/office/2007/relationships/slicerCache" Target="slicerCaches/slicerCache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Days_sale!$H$3</c:f>
              <c:strCache>
                <c:ptCount val="1"/>
                <c:pt idx="0">
                  <c:v>TOTAL SALE</c:v>
                </c:pt>
              </c:strCache>
            </c:strRef>
          </c:tx>
          <c:spPr>
            <a:solidFill>
              <a:schemeClr val="accent1"/>
            </a:solidFill>
            <a:ln>
              <a:noFill/>
            </a:ln>
            <a:effectLst/>
          </c:spPr>
          <c:cat>
            <c:strRef>
              <c:f>Days_sale!$G$4:$G$34</c:f>
              <c:strCache>
                <c:ptCount val="31"/>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Days_sale!$H$4:$H$34</c:f>
              <c:numCache>
                <c:formatCode>General</c:formatCode>
                <c:ptCount val="31"/>
                <c:pt idx="0">
                  <c:v>12430.169999999996</c:v>
                </c:pt>
                <c:pt idx="1">
                  <c:v>13569.619999999999</c:v>
                </c:pt>
                <c:pt idx="2">
                  <c:v>18442.650000000001</c:v>
                </c:pt>
                <c:pt idx="3">
                  <c:v>11124.529999999999</c:v>
                </c:pt>
                <c:pt idx="4">
                  <c:v>11336.109999999999</c:v>
                </c:pt>
                <c:pt idx="5">
                  <c:v>15990.940000000002</c:v>
                </c:pt>
                <c:pt idx="6">
                  <c:v>7132.79</c:v>
                </c:pt>
                <c:pt idx="7">
                  <c:v>13967.55</c:v>
                </c:pt>
                <c:pt idx="8">
                  <c:v>16610.189999999999</c:v>
                </c:pt>
                <c:pt idx="9">
                  <c:v>15014.869999999999</c:v>
                </c:pt>
                <c:pt idx="10">
                  <c:v>11915.58</c:v>
                </c:pt>
                <c:pt idx="11">
                  <c:v>14515.640000000001</c:v>
                </c:pt>
                <c:pt idx="12">
                  <c:v>7816.1599999999989</c:v>
                </c:pt>
                <c:pt idx="13">
                  <c:v>9380.7099999999991</c:v>
                </c:pt>
                <c:pt idx="14">
                  <c:v>12189.699999999999</c:v>
                </c:pt>
                <c:pt idx="15">
                  <c:v>12762.629999999997</c:v>
                </c:pt>
                <c:pt idx="16">
                  <c:v>3659.2400000000002</c:v>
                </c:pt>
                <c:pt idx="17">
                  <c:v>18582.390000000003</c:v>
                </c:pt>
                <c:pt idx="18">
                  <c:v>9962.94</c:v>
                </c:pt>
                <c:pt idx="19">
                  <c:v>20134.250000000004</c:v>
                </c:pt>
                <c:pt idx="20">
                  <c:v>10665.4</c:v>
                </c:pt>
                <c:pt idx="21">
                  <c:v>11315.839999999998</c:v>
                </c:pt>
                <c:pt idx="22">
                  <c:v>18550.090000000004</c:v>
                </c:pt>
                <c:pt idx="23">
                  <c:v>11488.400000000001</c:v>
                </c:pt>
                <c:pt idx="24">
                  <c:v>18688.430000000004</c:v>
                </c:pt>
                <c:pt idx="25">
                  <c:v>13542.220000000001</c:v>
                </c:pt>
                <c:pt idx="26">
                  <c:v>11440.67</c:v>
                </c:pt>
                <c:pt idx="27">
                  <c:v>13306.16</c:v>
                </c:pt>
                <c:pt idx="28">
                  <c:v>8794.48</c:v>
                </c:pt>
                <c:pt idx="29">
                  <c:v>16666.269999999997</c:v>
                </c:pt>
                <c:pt idx="30">
                  <c:v>6920.1</c:v>
                </c:pt>
              </c:numCache>
            </c:numRef>
          </c:val>
          <c:extLst>
            <c:ext xmlns:c16="http://schemas.microsoft.com/office/drawing/2014/chart" uri="{C3380CC4-5D6E-409C-BE32-E72D297353CC}">
              <c16:uniqueId val="{00000000-04A5-4690-A558-0D66862FA82A}"/>
            </c:ext>
          </c:extLst>
        </c:ser>
        <c:dLbls>
          <c:showLegendKey val="0"/>
          <c:showVal val="0"/>
          <c:showCatName val="0"/>
          <c:showSerName val="0"/>
          <c:showPercent val="0"/>
          <c:showBubbleSize val="0"/>
        </c:dLbls>
        <c:axId val="254335360"/>
        <c:axId val="254336320"/>
      </c:areaChart>
      <c:catAx>
        <c:axId val="2543353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336320"/>
        <c:crosses val="autoZero"/>
        <c:auto val="1"/>
        <c:lblAlgn val="ctr"/>
        <c:lblOffset val="100"/>
        <c:noMultiLvlLbl val="0"/>
      </c:catAx>
      <c:valAx>
        <c:axId val="25433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3353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(1).xlsx]Month_Sale!PivotTable1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Month_Sale!$B$3</c:f>
              <c:strCache>
                <c:ptCount val="1"/>
                <c:pt idx="0">
                  <c:v>Total</c:v>
                </c:pt>
              </c:strCache>
            </c:strRef>
          </c:tx>
          <c:spPr>
            <a:solidFill>
              <a:schemeClr val="accent1"/>
            </a:solidFill>
            <a:ln>
              <a:noFill/>
            </a:ln>
            <a:effectLst/>
          </c:spPr>
          <c:invertIfNegative val="0"/>
          <c:cat>
            <c:strRef>
              <c:f>Month_Sale!$A$4:$A$16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Month_Sale!$B$4:$B$16</c:f>
              <c:numCache>
                <c:formatCode>General</c:formatCode>
                <c:ptCount val="12"/>
                <c:pt idx="0">
                  <c:v>40968.719999999994</c:v>
                </c:pt>
                <c:pt idx="1">
                  <c:v>30776.870000000006</c:v>
                </c:pt>
                <c:pt idx="2">
                  <c:v>29732.660000000007</c:v>
                </c:pt>
                <c:pt idx="3">
                  <c:v>26196.770000000004</c:v>
                </c:pt>
                <c:pt idx="4">
                  <c:v>30642.350000000002</c:v>
                </c:pt>
                <c:pt idx="5">
                  <c:v>28398.92</c:v>
                </c:pt>
                <c:pt idx="6">
                  <c:v>34930.07</c:v>
                </c:pt>
                <c:pt idx="7">
                  <c:v>34626.529999999984</c:v>
                </c:pt>
                <c:pt idx="8">
                  <c:v>35055.139999999992</c:v>
                </c:pt>
                <c:pt idx="9">
                  <c:v>33500.689999999995</c:v>
                </c:pt>
                <c:pt idx="10">
                  <c:v>36124.07</c:v>
                </c:pt>
                <c:pt idx="11">
                  <c:v>36963.93</c:v>
                </c:pt>
              </c:numCache>
            </c:numRef>
          </c:val>
          <c:extLst>
            <c:ext xmlns:c16="http://schemas.microsoft.com/office/drawing/2014/chart" uri="{C3380CC4-5D6E-409C-BE32-E72D297353CC}">
              <c16:uniqueId val="{00000000-4272-4970-9D96-DD60B1C8F2B7}"/>
            </c:ext>
          </c:extLst>
        </c:ser>
        <c:dLbls>
          <c:showLegendKey val="0"/>
          <c:showVal val="0"/>
          <c:showCatName val="0"/>
          <c:showSerName val="0"/>
          <c:showPercent val="0"/>
          <c:showBubbleSize val="0"/>
        </c:dLbls>
        <c:gapWidth val="150"/>
        <c:overlap val="100"/>
        <c:axId val="2045018463"/>
        <c:axId val="2045019423"/>
      </c:barChart>
      <c:catAx>
        <c:axId val="2045018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019423"/>
        <c:crosses val="autoZero"/>
        <c:auto val="1"/>
        <c:lblAlgn val="ctr"/>
        <c:lblOffset val="100"/>
        <c:noMultiLvlLbl val="0"/>
      </c:catAx>
      <c:valAx>
        <c:axId val="2045019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5018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8923950131233598"/>
          <c:y val="8.48656294200848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1576771653543306"/>
          <c:y val="0.18052004092708751"/>
          <c:w val="0.68673228346456694"/>
          <c:h val="0.71575545631053539"/>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Month_Sale!$O$4:$O$16</c15:sqref>
                  </c15:fullRef>
                </c:ext>
              </c:extLst>
              <c:f>Month_Sale!$O$4:$O$13</c:f>
              <c:strCache>
                <c:ptCount val="10"/>
                <c:pt idx="0">
                  <c:v>Product21</c:v>
                </c:pt>
                <c:pt idx="1">
                  <c:v>Product22</c:v>
                </c:pt>
                <c:pt idx="2">
                  <c:v>Product23</c:v>
                </c:pt>
                <c:pt idx="3">
                  <c:v>Product24</c:v>
                </c:pt>
                <c:pt idx="4">
                  <c:v>Product25</c:v>
                </c:pt>
                <c:pt idx="5">
                  <c:v>Product26</c:v>
                </c:pt>
                <c:pt idx="6">
                  <c:v>Product27</c:v>
                </c:pt>
                <c:pt idx="7">
                  <c:v>Product28</c:v>
                </c:pt>
                <c:pt idx="8">
                  <c:v>Product29</c:v>
                </c:pt>
                <c:pt idx="9">
                  <c:v>Product30</c:v>
                </c:pt>
              </c:strCache>
            </c:strRef>
          </c:cat>
          <c:val>
            <c:numRef>
              <c:extLst>
                <c:ext xmlns:c15="http://schemas.microsoft.com/office/drawing/2012/chart" uri="{02D57815-91ED-43cb-92C2-25804820EDAC}">
                  <c15:fullRef>
                    <c15:sqref>Month_Sale!$P$4:$P$16</c15:sqref>
                  </c15:fullRef>
                </c:ext>
              </c:extLst>
              <c:f>Month_Sale!$P$4:$P$13</c:f>
              <c:numCache>
                <c:formatCode>General</c:formatCode>
                <c:ptCount val="10"/>
                <c:pt idx="0">
                  <c:v>10727.640000000001</c:v>
                </c:pt>
                <c:pt idx="1">
                  <c:v>9909.8999999999978</c:v>
                </c:pt>
                <c:pt idx="2">
                  <c:v>12853.559999999998</c:v>
                </c:pt>
                <c:pt idx="3">
                  <c:v>8789.76</c:v>
                </c:pt>
                <c:pt idx="4">
                  <c:v>599.7600000000001</c:v>
                </c:pt>
                <c:pt idx="5">
                  <c:v>2761.92</c:v>
                </c:pt>
                <c:pt idx="6">
                  <c:v>6111.84</c:v>
                </c:pt>
                <c:pt idx="7">
                  <c:v>2355</c:v>
                </c:pt>
                <c:pt idx="8">
                  <c:v>5523.4399999999987</c:v>
                </c:pt>
                <c:pt idx="9">
                  <c:v>22945.919999999998</c:v>
                </c:pt>
              </c:numCache>
            </c:numRef>
          </c:val>
          <c:extLst>
            <c:ext xmlns:c16="http://schemas.microsoft.com/office/drawing/2014/chart" uri="{C3380CC4-5D6E-409C-BE32-E72D297353CC}">
              <c16:uniqueId val="{00000000-93AB-4DB3-875C-D1F81A89847D}"/>
            </c:ext>
          </c:extLst>
        </c:ser>
        <c:dLbls>
          <c:dLblPos val="outEnd"/>
          <c:showLegendKey val="0"/>
          <c:showVal val="1"/>
          <c:showCatName val="0"/>
          <c:showSerName val="0"/>
          <c:showPercent val="0"/>
          <c:showBubbleSize val="0"/>
        </c:dLbls>
        <c:gapWidth val="182"/>
        <c:axId val="2130188719"/>
        <c:axId val="2130190159"/>
      </c:barChart>
      <c:catAx>
        <c:axId val="2130188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190159"/>
        <c:crosses val="autoZero"/>
        <c:auto val="1"/>
        <c:lblAlgn val="ctr"/>
        <c:lblOffset val="100"/>
        <c:noMultiLvlLbl val="0"/>
      </c:catAx>
      <c:valAx>
        <c:axId val="21301901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188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(1).xlsx]Sale_Type!PivotTable7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Sale_Type!$B$3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F00-47DF-87E9-6A68B6A4FD5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F00-47DF-87E9-6A68B6A4FD5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F00-47DF-87E9-6A68B6A4FD5D}"/>
              </c:ext>
            </c:extLst>
          </c:dPt>
          <c:cat>
            <c:strRef>
              <c:f>Sale_Type!$A$4:$A$7</c:f>
              <c:strCache>
                <c:ptCount val="3"/>
                <c:pt idx="0">
                  <c:v>Direct Sale</c:v>
                </c:pt>
                <c:pt idx="1">
                  <c:v>Online</c:v>
                </c:pt>
                <c:pt idx="2">
                  <c:v>Wholesaler</c:v>
                </c:pt>
              </c:strCache>
            </c:strRef>
          </c:cat>
          <c:val>
            <c:numRef>
              <c:f>Sale_Type!$B$4:$B$7</c:f>
              <c:numCache>
                <c:formatCode>General</c:formatCode>
                <c:ptCount val="3"/>
                <c:pt idx="0">
                  <c:v>205881.11000000002</c:v>
                </c:pt>
                <c:pt idx="1">
                  <c:v>134041.98000000001</c:v>
                </c:pt>
                <c:pt idx="2">
                  <c:v>57993.630000000012</c:v>
                </c:pt>
              </c:numCache>
            </c:numRef>
          </c:val>
          <c:extLst>
            <c:ext xmlns:c16="http://schemas.microsoft.com/office/drawing/2014/chart" uri="{C3380CC4-5D6E-409C-BE32-E72D297353CC}">
              <c16:uniqueId val="{00000002-8971-4451-BF9A-6520539A894F}"/>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(1).xlsx]Sale_Type!PivotTable8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Sale_Type!$H$4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132-4E21-96C7-441831F4810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132-4E21-96C7-441831F48102}"/>
              </c:ext>
            </c:extLst>
          </c:dPt>
          <c:cat>
            <c:strRef>
              <c:f>Sale_Type!$G$5:$G$7</c:f>
              <c:strCache>
                <c:ptCount val="2"/>
                <c:pt idx="0">
                  <c:v>Cash</c:v>
                </c:pt>
                <c:pt idx="1">
                  <c:v>Online</c:v>
                </c:pt>
              </c:strCache>
            </c:strRef>
          </c:cat>
          <c:val>
            <c:numRef>
              <c:f>Sale_Type!$H$5:$H$7</c:f>
              <c:numCache>
                <c:formatCode>General</c:formatCode>
                <c:ptCount val="2"/>
                <c:pt idx="0">
                  <c:v>198126.65000000002</c:v>
                </c:pt>
                <c:pt idx="1">
                  <c:v>199790.07</c:v>
                </c:pt>
              </c:numCache>
            </c:numRef>
          </c:val>
          <c:extLst>
            <c:ext xmlns:c16="http://schemas.microsoft.com/office/drawing/2014/chart" uri="{C3380CC4-5D6E-409C-BE32-E72D297353CC}">
              <c16:uniqueId val="{00000002-1DDE-4CAE-A3F2-F26327A866FD}"/>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(1).xlsx]Days_sale!PivotTable7</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53200">
                <a:schemeClr val="bg2">
                  <a:lumMod val="50000"/>
                </a:schemeClr>
              </a:gs>
              <a:gs pos="100000">
                <a:srgbClr val="4E85A3"/>
              </a:gs>
              <a:gs pos="0">
                <a:srgbClr val="084F6A">
                  <a:alpha val="74902"/>
                </a:srgbClr>
              </a:gs>
            </a:gsLst>
            <a:lin ang="2700000" scaled="1"/>
          </a:gra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Days_sale!$B$3</c:f>
              <c:strCache>
                <c:ptCount val="1"/>
                <c:pt idx="0">
                  <c:v>Sum of TOTAL SELLING PRICE</c:v>
                </c:pt>
              </c:strCache>
            </c:strRef>
          </c:tx>
          <c:spPr>
            <a:solidFill>
              <a:schemeClr val="accent1"/>
            </a:solidFill>
            <a:ln>
              <a:noFill/>
            </a:ln>
            <a:effectLst/>
          </c:spPr>
          <c:cat>
            <c:strRef>
              <c:f>Days_sale!$A$4:$A$35</c:f>
              <c:strCache>
                <c:ptCount val="31"/>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Days_sale!$B$4:$B$35</c:f>
              <c:numCache>
                <c:formatCode>General</c:formatCode>
                <c:ptCount val="31"/>
                <c:pt idx="0">
                  <c:v>12430.169999999996</c:v>
                </c:pt>
                <c:pt idx="1">
                  <c:v>13569.619999999999</c:v>
                </c:pt>
                <c:pt idx="2">
                  <c:v>18442.650000000001</c:v>
                </c:pt>
                <c:pt idx="3">
                  <c:v>11124.529999999999</c:v>
                </c:pt>
                <c:pt idx="4">
                  <c:v>11336.109999999999</c:v>
                </c:pt>
                <c:pt idx="5">
                  <c:v>15990.940000000002</c:v>
                </c:pt>
                <c:pt idx="6">
                  <c:v>7132.79</c:v>
                </c:pt>
                <c:pt idx="7">
                  <c:v>13967.55</c:v>
                </c:pt>
                <c:pt idx="8">
                  <c:v>16610.189999999999</c:v>
                </c:pt>
                <c:pt idx="9">
                  <c:v>15014.869999999999</c:v>
                </c:pt>
                <c:pt idx="10">
                  <c:v>11915.58</c:v>
                </c:pt>
                <c:pt idx="11">
                  <c:v>14515.640000000001</c:v>
                </c:pt>
                <c:pt idx="12">
                  <c:v>7816.1599999999989</c:v>
                </c:pt>
                <c:pt idx="13">
                  <c:v>9380.7099999999991</c:v>
                </c:pt>
                <c:pt idx="14">
                  <c:v>12189.699999999999</c:v>
                </c:pt>
                <c:pt idx="15">
                  <c:v>12762.629999999997</c:v>
                </c:pt>
                <c:pt idx="16">
                  <c:v>3659.2400000000002</c:v>
                </c:pt>
                <c:pt idx="17">
                  <c:v>18582.390000000003</c:v>
                </c:pt>
                <c:pt idx="18">
                  <c:v>9962.94</c:v>
                </c:pt>
                <c:pt idx="19">
                  <c:v>20134.250000000004</c:v>
                </c:pt>
                <c:pt idx="20">
                  <c:v>10665.4</c:v>
                </c:pt>
                <c:pt idx="21">
                  <c:v>11315.839999999998</c:v>
                </c:pt>
                <c:pt idx="22">
                  <c:v>18550.090000000004</c:v>
                </c:pt>
                <c:pt idx="23">
                  <c:v>11488.400000000001</c:v>
                </c:pt>
                <c:pt idx="24">
                  <c:v>18688.430000000004</c:v>
                </c:pt>
                <c:pt idx="25">
                  <c:v>13542.220000000001</c:v>
                </c:pt>
                <c:pt idx="26">
                  <c:v>11440.67</c:v>
                </c:pt>
                <c:pt idx="27">
                  <c:v>13306.16</c:v>
                </c:pt>
                <c:pt idx="28">
                  <c:v>8794.48</c:v>
                </c:pt>
                <c:pt idx="29">
                  <c:v>16666.269999999997</c:v>
                </c:pt>
                <c:pt idx="30">
                  <c:v>6920.1</c:v>
                </c:pt>
              </c:numCache>
            </c:numRef>
          </c:val>
          <c:extLst>
            <c:ext xmlns:c16="http://schemas.microsoft.com/office/drawing/2014/chart" uri="{C3380CC4-5D6E-409C-BE32-E72D297353CC}">
              <c16:uniqueId val="{00000000-8343-4192-8AE1-AAABE8065F9C}"/>
            </c:ext>
          </c:extLst>
        </c:ser>
        <c:ser>
          <c:idx val="1"/>
          <c:order val="1"/>
          <c:tx>
            <c:strRef>
              <c:f>Days_sale!$C$3</c:f>
              <c:strCache>
                <c:ptCount val="1"/>
                <c:pt idx="0">
                  <c:v>Sum of TOTAL BUYING PRIZE</c:v>
                </c:pt>
              </c:strCache>
            </c:strRef>
          </c:tx>
          <c:spPr>
            <a:gradFill>
              <a:gsLst>
                <a:gs pos="53200">
                  <a:schemeClr val="bg2">
                    <a:lumMod val="50000"/>
                  </a:schemeClr>
                </a:gs>
                <a:gs pos="100000">
                  <a:srgbClr val="4E85A3"/>
                </a:gs>
                <a:gs pos="0">
                  <a:srgbClr val="084F6A">
                    <a:alpha val="74902"/>
                  </a:srgbClr>
                </a:gs>
              </a:gsLst>
              <a:lin ang="2700000" scaled="1"/>
            </a:gradFill>
            <a:ln w="25400">
              <a:noFill/>
            </a:ln>
            <a:effectLst/>
          </c:spPr>
          <c:cat>
            <c:strRef>
              <c:f>Days_sale!$A$4:$A$35</c:f>
              <c:strCache>
                <c:ptCount val="31"/>
                <c:pt idx="0">
                  <c:v>01</c:v>
                </c:pt>
                <c:pt idx="1">
                  <c:v>02</c:v>
                </c:pt>
                <c:pt idx="2">
                  <c:v>03</c:v>
                </c:pt>
                <c:pt idx="3">
                  <c:v>04</c:v>
                </c:pt>
                <c:pt idx="4">
                  <c:v>05</c:v>
                </c:pt>
                <c:pt idx="5">
                  <c:v>06</c:v>
                </c:pt>
                <c:pt idx="6">
                  <c:v>07</c:v>
                </c:pt>
                <c:pt idx="7">
                  <c:v>08</c:v>
                </c:pt>
                <c:pt idx="8">
                  <c:v>09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Days_sale!$C$4:$C$35</c:f>
              <c:numCache>
                <c:formatCode>General</c:formatCode>
                <c:ptCount val="31"/>
                <c:pt idx="0">
                  <c:v>12344</c:v>
                </c:pt>
                <c:pt idx="1">
                  <c:v>14265</c:v>
                </c:pt>
                <c:pt idx="2">
                  <c:v>15021</c:v>
                </c:pt>
                <c:pt idx="3">
                  <c:v>10413</c:v>
                </c:pt>
                <c:pt idx="4">
                  <c:v>16715</c:v>
                </c:pt>
                <c:pt idx="5">
                  <c:v>18808</c:v>
                </c:pt>
                <c:pt idx="6">
                  <c:v>5781</c:v>
                </c:pt>
                <c:pt idx="7">
                  <c:v>11712</c:v>
                </c:pt>
                <c:pt idx="8">
                  <c:v>22326</c:v>
                </c:pt>
                <c:pt idx="9">
                  <c:v>12398</c:v>
                </c:pt>
                <c:pt idx="10">
                  <c:v>9815</c:v>
                </c:pt>
                <c:pt idx="11">
                  <c:v>12000</c:v>
                </c:pt>
                <c:pt idx="12">
                  <c:v>20382</c:v>
                </c:pt>
                <c:pt idx="13">
                  <c:v>8573</c:v>
                </c:pt>
                <c:pt idx="14">
                  <c:v>9553</c:v>
                </c:pt>
                <c:pt idx="15">
                  <c:v>10720</c:v>
                </c:pt>
                <c:pt idx="16">
                  <c:v>3148</c:v>
                </c:pt>
                <c:pt idx="17">
                  <c:v>15313</c:v>
                </c:pt>
                <c:pt idx="18">
                  <c:v>28235</c:v>
                </c:pt>
                <c:pt idx="19">
                  <c:v>16797</c:v>
                </c:pt>
                <c:pt idx="20">
                  <c:v>8770</c:v>
                </c:pt>
                <c:pt idx="21">
                  <c:v>21138</c:v>
                </c:pt>
                <c:pt idx="22">
                  <c:v>20351</c:v>
                </c:pt>
                <c:pt idx="23">
                  <c:v>9124</c:v>
                </c:pt>
                <c:pt idx="24">
                  <c:v>26160</c:v>
                </c:pt>
                <c:pt idx="25">
                  <c:v>11157</c:v>
                </c:pt>
                <c:pt idx="26">
                  <c:v>9654</c:v>
                </c:pt>
                <c:pt idx="27">
                  <c:v>11061</c:v>
                </c:pt>
                <c:pt idx="28">
                  <c:v>7440</c:v>
                </c:pt>
                <c:pt idx="29">
                  <c:v>14499</c:v>
                </c:pt>
                <c:pt idx="30">
                  <c:v>5727</c:v>
                </c:pt>
              </c:numCache>
            </c:numRef>
          </c:val>
          <c:extLst>
            <c:ext xmlns:c16="http://schemas.microsoft.com/office/drawing/2014/chart" uri="{C3380CC4-5D6E-409C-BE32-E72D297353CC}">
              <c16:uniqueId val="{00000001-5568-41B7-B232-808B94F2F3B3}"/>
            </c:ext>
          </c:extLst>
        </c:ser>
        <c:dLbls>
          <c:showLegendKey val="0"/>
          <c:showVal val="0"/>
          <c:showCatName val="0"/>
          <c:showSerName val="0"/>
          <c:showPercent val="0"/>
          <c:showBubbleSize val="0"/>
        </c:dLbls>
        <c:axId val="1856056303"/>
        <c:axId val="1856056783"/>
      </c:areaChart>
      <c:catAx>
        <c:axId val="18560563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Sitka Small Semibold" pitchFamily="2" charset="0"/>
                <a:ea typeface="+mn-ea"/>
                <a:cs typeface="+mn-cs"/>
              </a:defRPr>
            </a:pPr>
            <a:endParaRPr lang="en-US"/>
          </a:p>
        </c:txPr>
        <c:crossAx val="1856056783"/>
        <c:crosses val="autoZero"/>
        <c:auto val="1"/>
        <c:lblAlgn val="ctr"/>
        <c:lblOffset val="100"/>
        <c:noMultiLvlLbl val="0"/>
      </c:catAx>
      <c:valAx>
        <c:axId val="18560567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Sitka Small Semibold" pitchFamily="2" charset="0"/>
                <a:ea typeface="+mn-ea"/>
                <a:cs typeface="+mn-cs"/>
              </a:defRPr>
            </a:pPr>
            <a:endParaRPr lang="en-US"/>
          </a:p>
        </c:txPr>
        <c:crossAx val="185605630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033007221944272"/>
          <c:y val="0.10264325032650039"/>
          <c:w val="0.71593572578364617"/>
          <c:h val="0.85548768210579806"/>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wrap="square" lIns="36000" tIns="0" rIns="36000" bIns="0" anchor="ctr" anchorCtr="1">
                <a:spAutoFit/>
              </a:bodyPr>
              <a:lstStyle/>
              <a:p>
                <a:pPr>
                  <a:defRPr sz="800" b="0" i="0" u="none" strike="noStrike" kern="1200" baseline="0">
                    <a:solidFill>
                      <a:schemeClr val="bg2"/>
                    </a:solidFill>
                    <a:latin typeface="Sitka Small Semibold"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cat>
            <c:strRef>
              <c:f>Month_Sale!$O$4:$O$13</c:f>
              <c:strCache>
                <c:ptCount val="10"/>
                <c:pt idx="0">
                  <c:v>Product21</c:v>
                </c:pt>
                <c:pt idx="1">
                  <c:v>Product22</c:v>
                </c:pt>
                <c:pt idx="2">
                  <c:v>Product23</c:v>
                </c:pt>
                <c:pt idx="3">
                  <c:v>Product24</c:v>
                </c:pt>
                <c:pt idx="4">
                  <c:v>Product25</c:v>
                </c:pt>
                <c:pt idx="5">
                  <c:v>Product26</c:v>
                </c:pt>
                <c:pt idx="6">
                  <c:v>Product27</c:v>
                </c:pt>
                <c:pt idx="7">
                  <c:v>Product28</c:v>
                </c:pt>
                <c:pt idx="8">
                  <c:v>Product29</c:v>
                </c:pt>
                <c:pt idx="9">
                  <c:v>Product30</c:v>
                </c:pt>
              </c:strCache>
            </c:strRef>
          </c:cat>
          <c:val>
            <c:numRef>
              <c:f>Month_Sale!$P$4:$P$13</c:f>
              <c:numCache>
                <c:formatCode>General</c:formatCode>
                <c:ptCount val="10"/>
                <c:pt idx="0">
                  <c:v>10727.640000000001</c:v>
                </c:pt>
                <c:pt idx="1">
                  <c:v>9909.8999999999978</c:v>
                </c:pt>
                <c:pt idx="2">
                  <c:v>12853.559999999998</c:v>
                </c:pt>
                <c:pt idx="3">
                  <c:v>8789.76</c:v>
                </c:pt>
                <c:pt idx="4">
                  <c:v>599.7600000000001</c:v>
                </c:pt>
                <c:pt idx="5">
                  <c:v>2761.92</c:v>
                </c:pt>
                <c:pt idx="6">
                  <c:v>6111.84</c:v>
                </c:pt>
                <c:pt idx="7">
                  <c:v>2355</c:v>
                </c:pt>
                <c:pt idx="8">
                  <c:v>5523.4399999999987</c:v>
                </c:pt>
                <c:pt idx="9">
                  <c:v>22945.919999999998</c:v>
                </c:pt>
              </c:numCache>
            </c:numRef>
          </c:val>
          <c:extLst>
            <c:ext xmlns:c16="http://schemas.microsoft.com/office/drawing/2014/chart" uri="{C3380CC4-5D6E-409C-BE32-E72D297353CC}">
              <c16:uniqueId val="{00000000-7E58-457F-AF20-B046CEAC2EB5}"/>
            </c:ext>
          </c:extLst>
        </c:ser>
        <c:dLbls>
          <c:dLblPos val="outEnd"/>
          <c:showLegendKey val="0"/>
          <c:showVal val="1"/>
          <c:showCatName val="0"/>
          <c:showSerName val="0"/>
          <c:showPercent val="0"/>
          <c:showBubbleSize val="0"/>
        </c:dLbls>
        <c:gapWidth val="69"/>
        <c:overlap val="75"/>
        <c:axId val="2130188719"/>
        <c:axId val="2130190159"/>
      </c:barChart>
      <c:catAx>
        <c:axId val="213018871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2"/>
                </a:solidFill>
                <a:latin typeface="Sitka Small Semibold" pitchFamily="2" charset="0"/>
                <a:ea typeface="+mn-ea"/>
                <a:cs typeface="+mn-cs"/>
              </a:defRPr>
            </a:pPr>
            <a:endParaRPr lang="en-US"/>
          </a:p>
        </c:txPr>
        <c:crossAx val="2130190159"/>
        <c:crosses val="autoZero"/>
        <c:auto val="1"/>
        <c:lblAlgn val="ctr"/>
        <c:lblOffset val="100"/>
        <c:noMultiLvlLbl val="0"/>
      </c:catAx>
      <c:valAx>
        <c:axId val="2130190159"/>
        <c:scaling>
          <c:orientation val="minMax"/>
        </c:scaling>
        <c:delete val="1"/>
        <c:axPos val="b"/>
        <c:numFmt formatCode="General" sourceLinked="1"/>
        <c:majorTickMark val="none"/>
        <c:minorTickMark val="none"/>
        <c:tickLblPos val="nextTo"/>
        <c:crossAx val="2130188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(1).xlsx]Month_Sale!PivotTable1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Month_Sale!$B$3</c:f>
              <c:strCache>
                <c:ptCount val="1"/>
                <c:pt idx="0">
                  <c:v>Total</c:v>
                </c:pt>
              </c:strCache>
            </c:strRef>
          </c:tx>
          <c:spPr>
            <a:solidFill>
              <a:schemeClr val="accent1"/>
            </a:solidFill>
            <a:ln>
              <a:noFill/>
            </a:ln>
            <a:effectLst/>
          </c:spPr>
          <c:invertIfNegative val="0"/>
          <c:cat>
            <c:strRef>
              <c:f>Month_Sale!$A$4:$A$16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Month_Sale!$B$4:$B$16</c:f>
              <c:numCache>
                <c:formatCode>General</c:formatCode>
                <c:ptCount val="12"/>
                <c:pt idx="0">
                  <c:v>40968.719999999994</c:v>
                </c:pt>
                <c:pt idx="1">
                  <c:v>30776.870000000006</c:v>
                </c:pt>
                <c:pt idx="2">
                  <c:v>29732.660000000007</c:v>
                </c:pt>
                <c:pt idx="3">
                  <c:v>26196.770000000004</c:v>
                </c:pt>
                <c:pt idx="4">
                  <c:v>30642.350000000002</c:v>
                </c:pt>
                <c:pt idx="5">
                  <c:v>28398.92</c:v>
                </c:pt>
                <c:pt idx="6">
                  <c:v>34930.07</c:v>
                </c:pt>
                <c:pt idx="7">
                  <c:v>34626.529999999984</c:v>
                </c:pt>
                <c:pt idx="8">
                  <c:v>35055.139999999992</c:v>
                </c:pt>
                <c:pt idx="9">
                  <c:v>33500.689999999995</c:v>
                </c:pt>
                <c:pt idx="10">
                  <c:v>36124.07</c:v>
                </c:pt>
                <c:pt idx="11">
                  <c:v>36963.93</c:v>
                </c:pt>
              </c:numCache>
            </c:numRef>
          </c:val>
          <c:extLst>
            <c:ext xmlns:c16="http://schemas.microsoft.com/office/drawing/2014/chart" uri="{C3380CC4-5D6E-409C-BE32-E72D297353CC}">
              <c16:uniqueId val="{00000000-AB50-4BBB-A972-D423E78251A5}"/>
            </c:ext>
          </c:extLst>
        </c:ser>
        <c:dLbls>
          <c:showLegendKey val="0"/>
          <c:showVal val="0"/>
          <c:showCatName val="0"/>
          <c:showSerName val="0"/>
          <c:showPercent val="0"/>
          <c:showBubbleSize val="0"/>
        </c:dLbls>
        <c:gapWidth val="150"/>
        <c:overlap val="100"/>
        <c:axId val="2045018463"/>
        <c:axId val="2045019423"/>
      </c:barChart>
      <c:catAx>
        <c:axId val="2045018463"/>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045019423"/>
        <c:crosses val="autoZero"/>
        <c:auto val="1"/>
        <c:lblAlgn val="ctr"/>
        <c:lblOffset val="100"/>
        <c:noMultiLvlLbl val="0"/>
      </c:catAx>
      <c:valAx>
        <c:axId val="2045019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2045018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(1).xlsx]Sale_Type!PivotTable7</c:name>
    <c:fmtId val="2"/>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049218293406325"/>
          <c:y val="0"/>
          <c:w val="0.58606096247487705"/>
          <c:h val="0.78464094972715659"/>
        </c:manualLayout>
      </c:layout>
      <c:pie3DChart>
        <c:varyColors val="1"/>
        <c:ser>
          <c:idx val="0"/>
          <c:order val="0"/>
          <c:tx>
            <c:strRef>
              <c:f>Sale_Type!$B$3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878-43E0-8E41-B807E4A26F6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878-43E0-8E41-B807E4A26F6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878-43E0-8E41-B807E4A26F6E}"/>
              </c:ext>
            </c:extLst>
          </c:dPt>
          <c:cat>
            <c:strRef>
              <c:f>Sale_Type!$A$4:$A$7</c:f>
              <c:strCache>
                <c:ptCount val="3"/>
                <c:pt idx="0">
                  <c:v>Direct Sale</c:v>
                </c:pt>
                <c:pt idx="1">
                  <c:v>Online</c:v>
                </c:pt>
                <c:pt idx="2">
                  <c:v>Wholesaler</c:v>
                </c:pt>
              </c:strCache>
            </c:strRef>
          </c:cat>
          <c:val>
            <c:numRef>
              <c:f>Sale_Type!$B$4:$B$7</c:f>
              <c:numCache>
                <c:formatCode>General</c:formatCode>
                <c:ptCount val="3"/>
                <c:pt idx="0">
                  <c:v>205881.11000000002</c:v>
                </c:pt>
                <c:pt idx="1">
                  <c:v>134041.98000000001</c:v>
                </c:pt>
                <c:pt idx="2">
                  <c:v>57993.630000000012</c:v>
                </c:pt>
              </c:numCache>
            </c:numRef>
          </c:val>
          <c:extLst>
            <c:ext xmlns:c16="http://schemas.microsoft.com/office/drawing/2014/chart" uri="{C3380CC4-5D6E-409C-BE32-E72D297353CC}">
              <c16:uniqueId val="{00000006-F878-43E0-8E41-B807E4A26F6E}"/>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3">
                  <a:lumMod val="50000"/>
                </a:schemeClr>
              </a:solidFill>
              <a:latin typeface="Sitka Small Semibold"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 (1).xlsx]Sale_Type!PivotTable8</c:name>
    <c:fmtId val="3"/>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2357741347905286"/>
          <c:y val="9.5331481481481475E-2"/>
          <c:w val="0.54632741347905278"/>
          <c:h val="0.71545370370370376"/>
        </c:manualLayout>
      </c:layout>
      <c:pie3DChart>
        <c:varyColors val="1"/>
        <c:ser>
          <c:idx val="0"/>
          <c:order val="0"/>
          <c:tx>
            <c:strRef>
              <c:f>Sale_Type!$H$4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195-4E0D-8770-47CE9F0B79B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195-4E0D-8770-47CE9F0B79B2}"/>
              </c:ext>
            </c:extLst>
          </c:dPt>
          <c:cat>
            <c:strRef>
              <c:f>Sale_Type!$G$5:$G$7</c:f>
              <c:strCache>
                <c:ptCount val="2"/>
                <c:pt idx="0">
                  <c:v>Cash</c:v>
                </c:pt>
                <c:pt idx="1">
                  <c:v>Online</c:v>
                </c:pt>
              </c:strCache>
            </c:strRef>
          </c:cat>
          <c:val>
            <c:numRef>
              <c:f>Sale_Type!$H$5:$H$7</c:f>
              <c:numCache>
                <c:formatCode>General</c:formatCode>
                <c:ptCount val="2"/>
                <c:pt idx="0">
                  <c:v>198126.65000000002</c:v>
                </c:pt>
                <c:pt idx="1">
                  <c:v>199790.07</c:v>
                </c:pt>
              </c:numCache>
            </c:numRef>
          </c:val>
          <c:extLst>
            <c:ext xmlns:c16="http://schemas.microsoft.com/office/drawing/2014/chart" uri="{C3380CC4-5D6E-409C-BE32-E72D297353CC}">
              <c16:uniqueId val="{00000004-D195-4E0D-8770-47CE9F0B79B2}"/>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3">
                  <a:lumMod val="50000"/>
                </a:schemeClr>
              </a:solidFill>
              <a:latin typeface="Sitka Small Semibold"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63A7F26E-09FC-4409-AA6C-FCBA036D4C20}">
          <cx:tx>
            <cx:txData>
              <cx:f>_xlchart.v2.1</cx:f>
              <cx:v>Selling Price</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plotArea>
      <cx:plotAreaRegion>
        <cx:plotSurface>
          <cx:spPr>
            <a:ln>
              <a:noFill/>
            </a:ln>
          </cx:spPr>
        </cx:plotSurface>
        <cx:series layoutId="waterfall" uniqueId="{63A7F26E-09FC-4409-AA6C-FCBA036D4C20}">
          <cx:tx>
            <cx:txData>
              <cx:f>_xlchart.v1.4</cx:f>
              <cx:v>Selling Price</cx:v>
            </cx:txData>
          </cx:tx>
          <cx:dataLabels>
            <cx:spPr>
              <a:ln>
                <a:noFill/>
              </a:ln>
            </cx:spPr>
            <cx:txPr>
              <a:bodyPr spcFirstLastPara="1" vertOverflow="ellipsis" horzOverflow="overflow" wrap="square" lIns="0" tIns="0" rIns="0" bIns="0" anchor="ctr" anchorCtr="1"/>
              <a:lstStyle/>
              <a:p>
                <a:pPr algn="ctr" rtl="0">
                  <a:defRPr sz="800">
                    <a:solidFill>
                      <a:schemeClr val="bg1"/>
                    </a:solidFill>
                    <a:latin typeface="Sitka Small Semibold" pitchFamily="2" charset="0"/>
                    <a:ea typeface="Sitka Small Semibold" pitchFamily="2" charset="0"/>
                    <a:cs typeface="Sitka Small Semibold" pitchFamily="2" charset="0"/>
                  </a:defRPr>
                </a:pPr>
                <a:endParaRPr lang="en-US" sz="800" b="0" i="0" u="none" strike="noStrike" baseline="0">
                  <a:solidFill>
                    <a:schemeClr val="bg1"/>
                  </a:solidFill>
                  <a:latin typeface="Sitka Small Semibold" pitchFamily="2" charset="0"/>
                  <a:ea typeface="Calibri"/>
                  <a:cs typeface="Calibri"/>
                </a:endParaRPr>
              </a:p>
            </cx:txPr>
            <cx:visibility seriesName="0" categoryName="0" value="1"/>
          </cx:dataLabels>
          <cx:dataId val="0"/>
          <cx:layoutPr>
            <cx:subtotals/>
          </cx:layoutPr>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a:solidFill>
                  <a:schemeClr val="tx2">
                    <a:lumMod val="95000"/>
                    <a:lumOff val="5000"/>
                  </a:schemeClr>
                </a:solidFill>
                <a:latin typeface="Sitka Small Semibold" pitchFamily="2" charset="0"/>
                <a:ea typeface="Sitka Small Semibold" pitchFamily="2" charset="0"/>
                <a:cs typeface="Sitka Small Semibold" pitchFamily="2" charset="0"/>
              </a:defRPr>
            </a:pPr>
            <a:endParaRPr lang="en-US" sz="900" b="0" i="0" u="none" strike="noStrike" baseline="0">
              <a:solidFill>
                <a:schemeClr val="tx2">
                  <a:lumMod val="95000"/>
                  <a:lumOff val="5000"/>
                </a:schemeClr>
              </a:solidFill>
              <a:latin typeface="Sitka Small Semibold" pitchFamily="2" charset="0"/>
              <a:ea typeface="Calibri"/>
              <a:cs typeface="Calibri"/>
            </a:endParaRPr>
          </a:p>
        </cx:txPr>
      </cx:axis>
      <cx:axis id="1">
        <cx:valScaling/>
        <cx:tickLabels/>
        <cx:spPr>
          <a:ln>
            <a:noFill/>
          </a:ln>
        </cx:spPr>
        <cx:txPr>
          <a:bodyPr spcFirstLastPara="1" vertOverflow="ellipsis" horzOverflow="overflow" wrap="square" lIns="0" tIns="0" rIns="0" bIns="0" anchor="ctr" anchorCtr="1"/>
          <a:lstStyle/>
          <a:p>
            <a:pPr algn="ctr" rtl="0">
              <a:defRPr>
                <a:solidFill>
                  <a:schemeClr val="bg2"/>
                </a:solidFill>
                <a:latin typeface="Sitka Small Semibold" pitchFamily="2" charset="0"/>
                <a:ea typeface="Sitka Small Semibold" pitchFamily="2" charset="0"/>
                <a:cs typeface="Sitka Small Semibold" pitchFamily="2" charset="0"/>
              </a:defRPr>
            </a:pPr>
            <a:endParaRPr lang="en-US" sz="900" b="0" i="0" u="none" strike="noStrike" baseline="0">
              <a:solidFill>
                <a:schemeClr val="bg2"/>
              </a:solidFill>
              <a:latin typeface="Sitka Small Semibold" pitchFamily="2" charset="0"/>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P$2" max="100" page="10" val="2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image" Target="../media/image2.svg"/><Relationship Id="rId13" Type="http://schemas.openxmlformats.org/officeDocument/2006/relationships/image" Target="../media/image7.png"/><Relationship Id="rId18" Type="http://schemas.openxmlformats.org/officeDocument/2006/relationships/image" Target="../media/image12.svg"/><Relationship Id="rId3" Type="http://schemas.openxmlformats.org/officeDocument/2006/relationships/chart" Target="../charts/chart8.xml"/><Relationship Id="rId21" Type="http://schemas.openxmlformats.org/officeDocument/2006/relationships/image" Target="../media/image15.png"/><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image" Target="../media/image11.png"/><Relationship Id="rId2" Type="http://schemas.openxmlformats.org/officeDocument/2006/relationships/chart" Target="../charts/chart7.xml"/><Relationship Id="rId16" Type="http://schemas.openxmlformats.org/officeDocument/2006/relationships/image" Target="../media/image10.svg"/><Relationship Id="rId20" Type="http://schemas.openxmlformats.org/officeDocument/2006/relationships/image" Target="../media/image14.svg"/><Relationship Id="rId1" Type="http://schemas.openxmlformats.org/officeDocument/2006/relationships/chart" Target="../charts/chart6.xml"/><Relationship Id="rId6" Type="http://schemas.microsoft.com/office/2014/relationships/chartEx" Target="../charts/chartEx2.xml"/><Relationship Id="rId11" Type="http://schemas.openxmlformats.org/officeDocument/2006/relationships/image" Target="../media/image5.png"/><Relationship Id="rId5" Type="http://schemas.openxmlformats.org/officeDocument/2006/relationships/chart" Target="../charts/chart10.xml"/><Relationship Id="rId15" Type="http://schemas.openxmlformats.org/officeDocument/2006/relationships/image" Target="../media/image9.png"/><Relationship Id="rId10" Type="http://schemas.openxmlformats.org/officeDocument/2006/relationships/image" Target="../media/image4.svg"/><Relationship Id="rId19" Type="http://schemas.openxmlformats.org/officeDocument/2006/relationships/image" Target="../media/image13.png"/><Relationship Id="rId4" Type="http://schemas.openxmlformats.org/officeDocument/2006/relationships/chart" Target="../charts/chart9.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editAs="oneCell">
    <xdr:from>
      <xdr:col>12</xdr:col>
      <xdr:colOff>60960</xdr:colOff>
      <xdr:row>2</xdr:row>
      <xdr:rowOff>7620</xdr:rowOff>
    </xdr:from>
    <xdr:to>
      <xdr:col>15</xdr:col>
      <xdr:colOff>60960</xdr:colOff>
      <xdr:row>15</xdr:row>
      <xdr:rowOff>97155</xdr:rowOff>
    </xdr:to>
    <mc:AlternateContent xmlns:mc="http://schemas.openxmlformats.org/markup-compatibility/2006" xmlns:a14="http://schemas.microsoft.com/office/drawing/2010/main">
      <mc:Choice Requires="a14">
        <xdr:graphicFrame macro="">
          <xdr:nvGraphicFramePr>
            <xdr:cNvPr id="4" name="SALE TYPE">
              <a:extLst>
                <a:ext uri="{FF2B5EF4-FFF2-40B4-BE49-F238E27FC236}">
                  <a16:creationId xmlns:a16="http://schemas.microsoft.com/office/drawing/2014/main" id="{0EAC24EE-3028-670B-86DD-1450B55C47C4}"/>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1236726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76200</xdr:colOff>
      <xdr:row>5</xdr:row>
      <xdr:rowOff>53340</xdr:rowOff>
    </xdr:from>
    <xdr:to>
      <xdr:col>15</xdr:col>
      <xdr:colOff>76200</xdr:colOff>
      <xdr:row>18</xdr:row>
      <xdr:rowOff>142875</xdr:rowOff>
    </xdr:to>
    <mc:AlternateContent xmlns:mc="http://schemas.openxmlformats.org/markup-compatibility/2006" xmlns:a14="http://schemas.microsoft.com/office/drawing/2010/main">
      <mc:Choice Requires="a14">
        <xdr:graphicFrame macro="">
          <xdr:nvGraphicFramePr>
            <xdr:cNvPr id="5" name="PAYMENT MODE">
              <a:extLst>
                <a:ext uri="{FF2B5EF4-FFF2-40B4-BE49-F238E27FC236}">
                  <a16:creationId xmlns:a16="http://schemas.microsoft.com/office/drawing/2014/main" id="{40AD9EAA-F26F-B5D0-B258-9D245ACF30B6}"/>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2382500" y="9677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586740</xdr:colOff>
      <xdr:row>7</xdr:row>
      <xdr:rowOff>129540</xdr:rowOff>
    </xdr:from>
    <xdr:to>
      <xdr:col>14</xdr:col>
      <xdr:colOff>586740</xdr:colOff>
      <xdr:row>21</xdr:row>
      <xdr:rowOff>36195</xdr:rowOff>
    </xdr:to>
    <mc:AlternateContent xmlns:mc="http://schemas.openxmlformats.org/markup-compatibility/2006" xmlns:a14="http://schemas.microsoft.com/office/drawing/2010/main">
      <mc:Choice Requires="a14">
        <xdr:graphicFrame macro="">
          <xdr:nvGraphicFramePr>
            <xdr:cNvPr id="6" name="MONTHS">
              <a:extLst>
                <a:ext uri="{FF2B5EF4-FFF2-40B4-BE49-F238E27FC236}">
                  <a16:creationId xmlns:a16="http://schemas.microsoft.com/office/drawing/2014/main" id="{C32DA62E-FF9A-42E3-7AAC-D3B7C1651374}"/>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2283440" y="1409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121920</xdr:colOff>
      <xdr:row>11</xdr:row>
      <xdr:rowOff>137160</xdr:rowOff>
    </xdr:from>
    <xdr:to>
      <xdr:col>15</xdr:col>
      <xdr:colOff>121920</xdr:colOff>
      <xdr:row>25</xdr:row>
      <xdr:rowOff>43815</xdr:rowOff>
    </xdr:to>
    <mc:AlternateContent xmlns:mc="http://schemas.openxmlformats.org/markup-compatibility/2006" xmlns:a14="http://schemas.microsoft.com/office/drawing/2010/main">
      <mc:Choice Requires="a14">
        <xdr:graphicFrame macro="">
          <xdr:nvGraphicFramePr>
            <xdr:cNvPr id="7" name="YEARS">
              <a:extLst>
                <a:ext uri="{FF2B5EF4-FFF2-40B4-BE49-F238E27FC236}">
                  <a16:creationId xmlns:a16="http://schemas.microsoft.com/office/drawing/2014/main" id="{2B3BA3CD-3509-8C19-2475-269EE01E8971}"/>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2428220" y="2148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xdr:row>
      <xdr:rowOff>11430</xdr:rowOff>
    </xdr:from>
    <xdr:to>
      <xdr:col>3</xdr:col>
      <xdr:colOff>548640</xdr:colOff>
      <xdr:row>26</xdr:row>
      <xdr:rowOff>11430</xdr:rowOff>
    </xdr:to>
    <xdr:graphicFrame macro="">
      <xdr:nvGraphicFramePr>
        <xdr:cNvPr id="2" name="Chart 1">
          <a:extLst>
            <a:ext uri="{FF2B5EF4-FFF2-40B4-BE49-F238E27FC236}">
              <a16:creationId xmlns:a16="http://schemas.microsoft.com/office/drawing/2014/main" id="{2E65BFE2-B864-48F7-3464-9A77C971E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594360</xdr:colOff>
      <xdr:row>11</xdr:row>
      <xdr:rowOff>7620</xdr:rowOff>
    </xdr:from>
    <xdr:to>
      <xdr:col>6</xdr:col>
      <xdr:colOff>68580</xdr:colOff>
      <xdr:row>24</xdr:row>
      <xdr:rowOff>15240</xdr:rowOff>
    </xdr:to>
    <xdr:graphicFrame macro="">
      <xdr:nvGraphicFramePr>
        <xdr:cNvPr id="2" name="Chart 1">
          <a:extLst>
            <a:ext uri="{FF2B5EF4-FFF2-40B4-BE49-F238E27FC236}">
              <a16:creationId xmlns:a16="http://schemas.microsoft.com/office/drawing/2014/main" id="{03D27AD6-9C9B-A423-7472-65CB23311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182880</xdr:colOff>
      <xdr:row>14</xdr:row>
      <xdr:rowOff>60960</xdr:rowOff>
    </xdr:from>
    <xdr:to>
      <xdr:col>22</xdr:col>
      <xdr:colOff>0</xdr:colOff>
      <xdr:row>26</xdr:row>
      <xdr:rowOff>114300</xdr:rowOff>
    </xdr:to>
    <xdr:graphicFrame macro="">
      <xdr:nvGraphicFramePr>
        <xdr:cNvPr id="3" name="Chart 2">
          <a:extLst>
            <a:ext uri="{FF2B5EF4-FFF2-40B4-BE49-F238E27FC236}">
              <a16:creationId xmlns:a16="http://schemas.microsoft.com/office/drawing/2014/main" id="{5C6875A7-F541-AB9F-1003-78BE69136A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38100</xdr:colOff>
          <xdr:row>13</xdr:row>
          <xdr:rowOff>7620</xdr:rowOff>
        </xdr:from>
        <xdr:to>
          <xdr:col>13</xdr:col>
          <xdr:colOff>472440</xdr:colOff>
          <xdr:row>23</xdr:row>
          <xdr:rowOff>53340</xdr:rowOff>
        </xdr:to>
        <xdr:sp macro="" textlink="">
          <xdr:nvSpPr>
            <xdr:cNvPr id="7172" name="Scroll Bar 4" hidden="1">
              <a:extLst>
                <a:ext uri="{63B3BB69-23CF-44E3-9099-C40C66FF867C}">
                  <a14:compatExt spid="_x0000_s7172"/>
                </a:ext>
                <a:ext uri="{FF2B5EF4-FFF2-40B4-BE49-F238E27FC236}">
                  <a16:creationId xmlns:a16="http://schemas.microsoft.com/office/drawing/2014/main" id="{00000000-0008-0000-0100-000004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0</xdr:colOff>
      <xdr:row>11</xdr:row>
      <xdr:rowOff>15240</xdr:rowOff>
    </xdr:from>
    <xdr:to>
      <xdr:col>2</xdr:col>
      <xdr:colOff>15240</xdr:colOff>
      <xdr:row>23</xdr:row>
      <xdr:rowOff>87630</xdr:rowOff>
    </xdr:to>
    <xdr:graphicFrame macro="">
      <xdr:nvGraphicFramePr>
        <xdr:cNvPr id="2" name="Chart 1">
          <a:extLst>
            <a:ext uri="{FF2B5EF4-FFF2-40B4-BE49-F238E27FC236}">
              <a16:creationId xmlns:a16="http://schemas.microsoft.com/office/drawing/2014/main" id="{15424EC8-18ED-49F5-A601-B4EB46D5A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91440</xdr:colOff>
      <xdr:row>13</xdr:row>
      <xdr:rowOff>175260</xdr:rowOff>
    </xdr:from>
    <xdr:to>
      <xdr:col>7</xdr:col>
      <xdr:colOff>1264920</xdr:colOff>
      <xdr:row>25</xdr:row>
      <xdr:rowOff>11430</xdr:rowOff>
    </xdr:to>
    <xdr:graphicFrame macro="">
      <xdr:nvGraphicFramePr>
        <xdr:cNvPr id="3" name="Chart 2">
          <a:extLst>
            <a:ext uri="{FF2B5EF4-FFF2-40B4-BE49-F238E27FC236}">
              <a16:creationId xmlns:a16="http://schemas.microsoft.com/office/drawing/2014/main" id="{0A1C13CF-8689-80DB-F7B7-535CBF8D87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495300</xdr:colOff>
      <xdr:row>10</xdr:row>
      <xdr:rowOff>72390</xdr:rowOff>
    </xdr:from>
    <xdr:to>
      <xdr:col>18</xdr:col>
      <xdr:colOff>304800</xdr:colOff>
      <xdr:row>25</xdr:row>
      <xdr:rowOff>72390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42401ADD-9CCC-5891-9443-FE1F87095F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650980" y="1901190"/>
              <a:ext cx="4572000" cy="2895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563880</xdr:colOff>
      <xdr:row>4</xdr:row>
      <xdr:rowOff>152400</xdr:rowOff>
    </xdr:from>
    <xdr:to>
      <xdr:col>18</xdr:col>
      <xdr:colOff>530280</xdr:colOff>
      <xdr:row>8</xdr:row>
      <xdr:rowOff>176880</xdr:rowOff>
    </xdr:to>
    <xdr:grpSp>
      <xdr:nvGrpSpPr>
        <xdr:cNvPr id="17" name="Group 16">
          <a:extLst>
            <a:ext uri="{FF2B5EF4-FFF2-40B4-BE49-F238E27FC236}">
              <a16:creationId xmlns:a16="http://schemas.microsoft.com/office/drawing/2014/main" id="{32219A83-90FD-6CE5-90EA-2D8838798DFB}"/>
            </a:ext>
          </a:extLst>
        </xdr:cNvPr>
        <xdr:cNvGrpSpPr/>
      </xdr:nvGrpSpPr>
      <xdr:grpSpPr>
        <a:xfrm>
          <a:off x="1783080" y="883920"/>
          <a:ext cx="9720000" cy="756000"/>
          <a:chOff x="-1325880" y="964552"/>
          <a:chExt cx="9755700" cy="632692"/>
        </a:xfrm>
        <a:gradFill>
          <a:gsLst>
            <a:gs pos="98000">
              <a:srgbClr val="A9CCEE"/>
            </a:gs>
            <a:gs pos="0">
              <a:srgbClr val="084F6A">
                <a:alpha val="74902"/>
              </a:srgbClr>
            </a:gs>
            <a:gs pos="100000">
              <a:schemeClr val="accent1">
                <a:lumMod val="45000"/>
                <a:lumOff val="55000"/>
              </a:schemeClr>
            </a:gs>
          </a:gsLst>
          <a:lin ang="2700000" scaled="1"/>
        </a:gradFill>
        <a:effectLst>
          <a:outerShdw blurRad="50800" dist="50800" dir="5400000" algn="ctr" rotWithShape="0">
            <a:schemeClr val="accent2">
              <a:lumMod val="50000"/>
            </a:schemeClr>
          </a:outerShdw>
        </a:effectLst>
      </xdr:grpSpPr>
      <xdr:sp macro="" textlink="">
        <xdr:nvSpPr>
          <xdr:cNvPr id="11" name="Rectangle: Rounded Corners 10">
            <a:extLst>
              <a:ext uri="{FF2B5EF4-FFF2-40B4-BE49-F238E27FC236}">
                <a16:creationId xmlns:a16="http://schemas.microsoft.com/office/drawing/2014/main" id="{217BC676-A7D0-4D42-A7A0-06A05A56E590}"/>
              </a:ext>
            </a:extLst>
          </xdr:cNvPr>
          <xdr:cNvSpPr/>
        </xdr:nvSpPr>
        <xdr:spPr>
          <a:xfrm>
            <a:off x="-1325880" y="964552"/>
            <a:ext cx="3204000" cy="632644"/>
          </a:xfrm>
          <a:prstGeom prst="roundRect">
            <a:avLst/>
          </a:prstGeom>
          <a:grpFill/>
          <a:ln>
            <a:noFill/>
          </a:ln>
          <a:effectLst>
            <a:outerShdw blurRad="50800" dist="50800" dir="5400000" algn="ctr" rotWithShape="0">
              <a:schemeClr val="accent3">
                <a:lumMod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 </a:t>
            </a:r>
          </a:p>
        </xdr:txBody>
      </xdr:sp>
      <xdr:sp macro="" textlink="">
        <xdr:nvSpPr>
          <xdr:cNvPr id="14" name="Rectangle: Rounded Corners 13">
            <a:extLst>
              <a:ext uri="{FF2B5EF4-FFF2-40B4-BE49-F238E27FC236}">
                <a16:creationId xmlns:a16="http://schemas.microsoft.com/office/drawing/2014/main" id="{494C1F8D-59B2-44B4-ACC1-EAB26720AE27}"/>
              </a:ext>
            </a:extLst>
          </xdr:cNvPr>
          <xdr:cNvSpPr/>
        </xdr:nvSpPr>
        <xdr:spPr>
          <a:xfrm>
            <a:off x="5225820" y="964552"/>
            <a:ext cx="3204000" cy="632692"/>
          </a:xfrm>
          <a:prstGeom prst="roundRect">
            <a:avLst/>
          </a:prstGeom>
          <a:grpFill/>
          <a:ln>
            <a:noFill/>
          </a:ln>
          <a:effectLst>
            <a:outerShdw blurRad="50800" dist="50800" dir="5400000" sx="103000" sy="103000" algn="ctr" rotWithShape="0">
              <a:schemeClr val="accent2">
                <a:lumMod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2" name="Rectangle: Rounded Corners 11">
            <a:extLst>
              <a:ext uri="{FF2B5EF4-FFF2-40B4-BE49-F238E27FC236}">
                <a16:creationId xmlns:a16="http://schemas.microsoft.com/office/drawing/2014/main" id="{4B1A6950-8DFB-43F7-A8B0-B4156448DBD9}"/>
              </a:ext>
            </a:extLst>
          </xdr:cNvPr>
          <xdr:cNvSpPr/>
        </xdr:nvSpPr>
        <xdr:spPr>
          <a:xfrm>
            <a:off x="1958340" y="964553"/>
            <a:ext cx="3204000" cy="632644"/>
          </a:xfrm>
          <a:prstGeom prst="roundRect">
            <a:avLst>
              <a:gd name="adj" fmla="val 17638"/>
            </a:avLst>
          </a:prstGeom>
          <a:grpFill/>
          <a:ln>
            <a:noFill/>
          </a:ln>
          <a:effectLst>
            <a:outerShdw blurRad="50800" dist="50800" dir="5400000" algn="ctr" rotWithShape="0">
              <a:schemeClr val="accent2">
                <a:lumMod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pSp>
    <xdr:clientData/>
  </xdr:twoCellAnchor>
  <xdr:twoCellAnchor>
    <xdr:from>
      <xdr:col>18</xdr:col>
      <xdr:colOff>464820</xdr:colOff>
      <xdr:row>17</xdr:row>
      <xdr:rowOff>106680</xdr:rowOff>
    </xdr:from>
    <xdr:to>
      <xdr:col>22</xdr:col>
      <xdr:colOff>601980</xdr:colOff>
      <xdr:row>34</xdr:row>
      <xdr:rowOff>0</xdr:rowOff>
    </xdr:to>
    <xdr:sp macro="" textlink="">
      <xdr:nvSpPr>
        <xdr:cNvPr id="27" name="Rectangle: Rounded Corners 26">
          <a:extLst>
            <a:ext uri="{FF2B5EF4-FFF2-40B4-BE49-F238E27FC236}">
              <a16:creationId xmlns:a16="http://schemas.microsoft.com/office/drawing/2014/main" id="{C94F1D28-B72E-4A29-A28B-B1CA1D735D71}"/>
            </a:ext>
          </a:extLst>
        </xdr:cNvPr>
        <xdr:cNvSpPr/>
      </xdr:nvSpPr>
      <xdr:spPr>
        <a:xfrm>
          <a:off x="11437620" y="3215640"/>
          <a:ext cx="2575560" cy="3002280"/>
        </a:xfrm>
        <a:prstGeom prst="roundRect">
          <a:avLst/>
        </a:prstGeom>
        <a:gradFill>
          <a:gsLst>
            <a:gs pos="98000">
              <a:srgbClr val="A9CCEE"/>
            </a:gs>
            <a:gs pos="5000">
              <a:srgbClr val="0B76A0"/>
            </a:gs>
            <a:gs pos="82000">
              <a:schemeClr val="bg2">
                <a:lumMod val="95000"/>
              </a:schemeClr>
            </a:gs>
          </a:gsLst>
          <a:lin ang="2700000" scaled="1"/>
        </a:gradFill>
        <a:ln>
          <a:noFill/>
        </a:ln>
        <a:effectLst>
          <a:outerShdw blurRad="50800" dist="63500" dir="18600000" algn="ctr" rotWithShape="0">
            <a:schemeClr val="accent2">
              <a:lumMod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Sitka Small Semibold" pitchFamily="2" charset="0"/>
            <a:ea typeface="+mn-ea"/>
            <a:cs typeface="+mn-cs"/>
          </a:endParaRPr>
        </a:p>
      </xdr:txBody>
    </xdr:sp>
    <xdr:clientData/>
  </xdr:twoCellAnchor>
  <xdr:twoCellAnchor>
    <xdr:from>
      <xdr:col>14</xdr:col>
      <xdr:colOff>304800</xdr:colOff>
      <xdr:row>22</xdr:row>
      <xdr:rowOff>175260</xdr:rowOff>
    </xdr:from>
    <xdr:to>
      <xdr:col>18</xdr:col>
      <xdr:colOff>396240</xdr:colOff>
      <xdr:row>33</xdr:row>
      <xdr:rowOff>91440</xdr:rowOff>
    </xdr:to>
    <xdr:sp macro="" textlink="">
      <xdr:nvSpPr>
        <xdr:cNvPr id="28" name="Rectangle: Rounded Corners 27">
          <a:extLst>
            <a:ext uri="{FF2B5EF4-FFF2-40B4-BE49-F238E27FC236}">
              <a16:creationId xmlns:a16="http://schemas.microsoft.com/office/drawing/2014/main" id="{485C8A41-E094-4DDC-BB21-A74D270AA8A8}"/>
            </a:ext>
          </a:extLst>
        </xdr:cNvPr>
        <xdr:cNvSpPr/>
      </xdr:nvSpPr>
      <xdr:spPr>
        <a:xfrm>
          <a:off x="8839200" y="4198620"/>
          <a:ext cx="2529840" cy="1927860"/>
        </a:xfrm>
        <a:prstGeom prst="roundRect">
          <a:avLst/>
        </a:prstGeom>
        <a:gradFill flip="none" rotWithShape="1">
          <a:gsLst>
            <a:gs pos="84000">
              <a:srgbClr val="A9CCEE"/>
            </a:gs>
            <a:gs pos="0">
              <a:srgbClr val="084F6A">
                <a:alpha val="74902"/>
              </a:srgbClr>
            </a:gs>
            <a:gs pos="100000">
              <a:schemeClr val="accent1">
                <a:lumMod val="45000"/>
                <a:lumOff val="55000"/>
              </a:schemeClr>
            </a:gs>
          </a:gsLst>
          <a:lin ang="2700000" scaled="1"/>
          <a:tileRect/>
        </a:gradFill>
        <a:ln>
          <a:noFill/>
        </a:ln>
        <a:effectLst>
          <a:outerShdw blurRad="50800" dist="50800" dir="16800000" algn="ctr" rotWithShape="0">
            <a:schemeClr val="accent2">
              <a:lumMod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Sitka Small Semibold" pitchFamily="2" charset="0"/>
              <a:ea typeface="+mn-ea"/>
              <a:cs typeface="+mn-cs"/>
            </a:rPr>
            <a:t>PAYMENT MODE</a:t>
          </a:r>
        </a:p>
      </xdr:txBody>
    </xdr:sp>
    <xdr:clientData/>
  </xdr:twoCellAnchor>
  <xdr:twoCellAnchor>
    <xdr:from>
      <xdr:col>2</xdr:col>
      <xdr:colOff>419100</xdr:colOff>
      <xdr:row>22</xdr:row>
      <xdr:rowOff>160020</xdr:rowOff>
    </xdr:from>
    <xdr:to>
      <xdr:col>14</xdr:col>
      <xdr:colOff>167640</xdr:colOff>
      <xdr:row>34</xdr:row>
      <xdr:rowOff>0</xdr:rowOff>
    </xdr:to>
    <xdr:sp macro="" textlink="">
      <xdr:nvSpPr>
        <xdr:cNvPr id="26" name="Rectangle: Rounded Corners 25">
          <a:extLst>
            <a:ext uri="{FF2B5EF4-FFF2-40B4-BE49-F238E27FC236}">
              <a16:creationId xmlns:a16="http://schemas.microsoft.com/office/drawing/2014/main" id="{0D88D5A6-5070-3DE7-5EC7-05D729C9DE62}"/>
            </a:ext>
          </a:extLst>
        </xdr:cNvPr>
        <xdr:cNvSpPr/>
      </xdr:nvSpPr>
      <xdr:spPr>
        <a:xfrm>
          <a:off x="1638300" y="4183380"/>
          <a:ext cx="7063740" cy="2034540"/>
        </a:xfrm>
        <a:prstGeom prst="roundRect">
          <a:avLst/>
        </a:prstGeom>
        <a:gradFill flip="none" rotWithShape="1">
          <a:gsLst>
            <a:gs pos="84000">
              <a:srgbClr val="A9CCEE"/>
            </a:gs>
            <a:gs pos="0">
              <a:srgbClr val="084F6A">
                <a:alpha val="74902"/>
              </a:srgbClr>
            </a:gs>
            <a:gs pos="100000">
              <a:schemeClr val="accent1">
                <a:lumMod val="45000"/>
                <a:lumOff val="55000"/>
              </a:schemeClr>
            </a:gs>
          </a:gsLst>
          <a:lin ang="2700000" scaled="1"/>
          <a:tileRect/>
        </a:gradFill>
        <a:ln>
          <a:noFill/>
        </a:ln>
        <a:effectLst>
          <a:outerShdw blurRad="50800" dist="63500" dir="19800000" algn="ctr" rotWithShape="0">
            <a:schemeClr val="accent2">
              <a:lumMod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5</xdr:col>
      <xdr:colOff>64800</xdr:colOff>
      <xdr:row>0</xdr:row>
      <xdr:rowOff>161820</xdr:rowOff>
    </xdr:from>
    <xdr:to>
      <xdr:col>23</xdr:col>
      <xdr:colOff>0</xdr:colOff>
      <xdr:row>4</xdr:row>
      <xdr:rowOff>114300</xdr:rowOff>
    </xdr:to>
    <xdr:sp macro="" textlink="">
      <xdr:nvSpPr>
        <xdr:cNvPr id="8" name="Rectangle: Rounded Corners 7">
          <a:extLst>
            <a:ext uri="{FF2B5EF4-FFF2-40B4-BE49-F238E27FC236}">
              <a16:creationId xmlns:a16="http://schemas.microsoft.com/office/drawing/2014/main" id="{5E32717F-371A-5C8A-C02C-81FEC15C8AE5}"/>
            </a:ext>
          </a:extLst>
        </xdr:cNvPr>
        <xdr:cNvSpPr/>
      </xdr:nvSpPr>
      <xdr:spPr>
        <a:xfrm>
          <a:off x="3112800" y="161820"/>
          <a:ext cx="10908000" cy="684000"/>
        </a:xfrm>
        <a:prstGeom prst="roundRect">
          <a:avLst/>
        </a:prstGeom>
        <a:gradFill>
          <a:gsLst>
            <a:gs pos="100000">
              <a:srgbClr val="A9CCEE"/>
            </a:gs>
            <a:gs pos="24000">
              <a:srgbClr val="8FBDCF"/>
            </a:gs>
            <a:gs pos="90000">
              <a:srgbClr val="0B76A0"/>
            </a:gs>
            <a:gs pos="3226">
              <a:schemeClr val="accent2">
                <a:lumMod val="75000"/>
              </a:schemeClr>
            </a:gs>
            <a:gs pos="6000">
              <a:schemeClr val="bg2">
                <a:lumMod val="95000"/>
              </a:schemeClr>
            </a:gs>
          </a:gsLst>
          <a:lin ang="2700000" scaled="1"/>
        </a:gradFill>
        <a:ln>
          <a:noFill/>
        </a:ln>
        <a:effectLst>
          <a:outerShdw blurRad="50800" dist="50800" dir="20400000" algn="ctr" rotWithShape="0">
            <a:schemeClr val="accent2">
              <a:lumMod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bg1"/>
              </a:solidFill>
              <a:latin typeface="Sitka Small Semibold" pitchFamily="2" charset="0"/>
              <a:ea typeface="+mn-ea"/>
              <a:cs typeface="+mn-cs"/>
            </a:rPr>
            <a:t>                                                                                                                                                                                                                                                                                                                                                                                                     </a:t>
          </a:r>
        </a:p>
      </xdr:txBody>
    </xdr:sp>
    <xdr:clientData/>
  </xdr:twoCellAnchor>
  <xdr:twoCellAnchor>
    <xdr:from>
      <xdr:col>3</xdr:col>
      <xdr:colOff>0</xdr:colOff>
      <xdr:row>24</xdr:row>
      <xdr:rowOff>38100</xdr:rowOff>
    </xdr:from>
    <xdr:to>
      <xdr:col>13</xdr:col>
      <xdr:colOff>564000</xdr:colOff>
      <xdr:row>33</xdr:row>
      <xdr:rowOff>45720</xdr:rowOff>
    </xdr:to>
    <xdr:graphicFrame macro="">
      <xdr:nvGraphicFramePr>
        <xdr:cNvPr id="2" name="Chart 1">
          <a:extLst>
            <a:ext uri="{FF2B5EF4-FFF2-40B4-BE49-F238E27FC236}">
              <a16:creationId xmlns:a16="http://schemas.microsoft.com/office/drawing/2014/main" id="{86696FE7-03EB-40CB-BFE0-03089DE5B1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213360</xdr:colOff>
      <xdr:row>1</xdr:row>
      <xdr:rowOff>15240</xdr:rowOff>
    </xdr:from>
    <xdr:to>
      <xdr:col>15</xdr:col>
      <xdr:colOff>440086</xdr:colOff>
      <xdr:row>4</xdr:row>
      <xdr:rowOff>76200</xdr:rowOff>
    </xdr:to>
    <xdr:grpSp>
      <xdr:nvGrpSpPr>
        <xdr:cNvPr id="61" name="Group 60">
          <a:extLst>
            <a:ext uri="{FF2B5EF4-FFF2-40B4-BE49-F238E27FC236}">
              <a16:creationId xmlns:a16="http://schemas.microsoft.com/office/drawing/2014/main" id="{D76BFB97-0726-D850-7A14-A17EC82DF115}"/>
            </a:ext>
          </a:extLst>
        </xdr:cNvPr>
        <xdr:cNvGrpSpPr/>
      </xdr:nvGrpSpPr>
      <xdr:grpSpPr>
        <a:xfrm>
          <a:off x="3261360" y="198120"/>
          <a:ext cx="6322726" cy="609600"/>
          <a:chOff x="3261360" y="198120"/>
          <a:chExt cx="6322726" cy="609600"/>
        </a:xfrm>
        <a:solidFill>
          <a:schemeClr val="tx2"/>
        </a:solidFill>
      </xdr:grpSpPr>
      <mc:AlternateContent xmlns:mc="http://schemas.openxmlformats.org/markup-compatibility/2006" xmlns:a14="http://schemas.microsoft.com/office/drawing/2010/main">
        <mc:Choice Requires="a14">
          <xdr:graphicFrame macro="">
            <xdr:nvGraphicFramePr>
              <xdr:cNvPr id="3" name="SALE TYPE 1">
                <a:extLst>
                  <a:ext uri="{FF2B5EF4-FFF2-40B4-BE49-F238E27FC236}">
                    <a16:creationId xmlns:a16="http://schemas.microsoft.com/office/drawing/2014/main" id="{D7DF0972-15A5-44E6-8427-50D18ACFEA54}"/>
                  </a:ext>
                </a:extLst>
              </xdr:cNvPr>
              <xdr:cNvGraphicFramePr>
                <a:graphicFrameLocks noChangeAspect="1"/>
              </xdr:cNvGraphicFramePr>
            </xdr:nvGraphicFramePr>
            <xdr:xfrm>
              <a:off x="3261360" y="212700"/>
              <a:ext cx="3132000" cy="58740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3261360" y="212700"/>
                <a:ext cx="3132000" cy="587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PAYMENT MODE 1">
                <a:extLst>
                  <a:ext uri="{FF2B5EF4-FFF2-40B4-BE49-F238E27FC236}">
                    <a16:creationId xmlns:a16="http://schemas.microsoft.com/office/drawing/2014/main" id="{F4F39E0D-193A-4177-9EEF-F68C07E29B2C}"/>
                  </a:ext>
                </a:extLst>
              </xdr:cNvPr>
              <xdr:cNvGraphicFramePr/>
            </xdr:nvGraphicFramePr>
            <xdr:xfrm>
              <a:off x="6576060" y="198120"/>
              <a:ext cx="3008026" cy="60960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6576060" y="198120"/>
                <a:ext cx="3008026" cy="609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91440</xdr:colOff>
      <xdr:row>11</xdr:row>
      <xdr:rowOff>160020</xdr:rowOff>
    </xdr:from>
    <xdr:to>
      <xdr:col>2</xdr:col>
      <xdr:colOff>312240</xdr:colOff>
      <xdr:row>33</xdr:row>
      <xdr:rowOff>167640</xdr:rowOff>
    </xdr:to>
    <xdr:grpSp>
      <xdr:nvGrpSpPr>
        <xdr:cNvPr id="58" name="Group 57">
          <a:extLst>
            <a:ext uri="{FF2B5EF4-FFF2-40B4-BE49-F238E27FC236}">
              <a16:creationId xmlns:a16="http://schemas.microsoft.com/office/drawing/2014/main" id="{AD8668DF-4E7B-0B71-0ED8-FB7EBD7411DB}"/>
            </a:ext>
          </a:extLst>
        </xdr:cNvPr>
        <xdr:cNvGrpSpPr/>
      </xdr:nvGrpSpPr>
      <xdr:grpSpPr>
        <a:xfrm>
          <a:off x="91440" y="2171700"/>
          <a:ext cx="1440000" cy="4030980"/>
          <a:chOff x="91440" y="2171700"/>
          <a:chExt cx="1485900" cy="4030980"/>
        </a:xfrm>
        <a:gradFill>
          <a:gsLst>
            <a:gs pos="84000">
              <a:srgbClr val="0B76A0"/>
            </a:gs>
            <a:gs pos="0">
              <a:srgbClr val="084F6A">
                <a:alpha val="74902"/>
              </a:srgbClr>
            </a:gs>
            <a:gs pos="100000">
              <a:schemeClr val="accent1">
                <a:lumMod val="45000"/>
                <a:lumOff val="55000"/>
              </a:schemeClr>
            </a:gs>
          </a:gsLst>
          <a:lin ang="2700000" scaled="1"/>
        </a:gradFill>
      </xdr:grpSpPr>
      <xdr:sp macro="" textlink="">
        <xdr:nvSpPr>
          <xdr:cNvPr id="19" name="Rectangle: Rounded Corners 18">
            <a:extLst>
              <a:ext uri="{FF2B5EF4-FFF2-40B4-BE49-F238E27FC236}">
                <a16:creationId xmlns:a16="http://schemas.microsoft.com/office/drawing/2014/main" id="{5A03A052-7669-4F70-B171-D2D89F512791}"/>
              </a:ext>
            </a:extLst>
          </xdr:cNvPr>
          <xdr:cNvSpPr/>
        </xdr:nvSpPr>
        <xdr:spPr>
          <a:xfrm>
            <a:off x="91440" y="2171700"/>
            <a:ext cx="1485900" cy="4030980"/>
          </a:xfrm>
          <a:prstGeom prst="roundRect">
            <a:avLst/>
          </a:prstGeom>
          <a:grpFill/>
          <a:effectLst>
            <a:outerShdw blurRad="50800" dist="50800" dir="21000000" algn="ctr" rotWithShape="0">
              <a:schemeClr val="accent2">
                <a:lumMod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200" b="1">
              <a:solidFill>
                <a:schemeClr val="lt1"/>
              </a:solidFill>
              <a:latin typeface="Sitka Small Semibold" pitchFamily="2" charset="0"/>
              <a:ea typeface="+mn-ea"/>
              <a:cs typeface="+mn-cs"/>
            </a:endParaRPr>
          </a:p>
        </xdr:txBody>
      </xdr:sp>
      <mc:AlternateContent xmlns:mc="http://schemas.openxmlformats.org/markup-compatibility/2006" xmlns:a14="http://schemas.microsoft.com/office/drawing/2010/main">
        <mc:Choice Requires="a14">
          <xdr:graphicFrame macro="">
            <xdr:nvGraphicFramePr>
              <xdr:cNvPr id="5" name="MONTHS 1">
                <a:extLst>
                  <a:ext uri="{FF2B5EF4-FFF2-40B4-BE49-F238E27FC236}">
                    <a16:creationId xmlns:a16="http://schemas.microsoft.com/office/drawing/2014/main" id="{81446DFD-E3DE-4C98-A5E1-2C2EE486C2BA}"/>
                  </a:ext>
                </a:extLst>
              </xdr:cNvPr>
              <xdr:cNvGraphicFramePr/>
            </xdr:nvGraphicFramePr>
            <xdr:xfrm>
              <a:off x="177931" y="2377440"/>
              <a:ext cx="1318736" cy="365760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75259" y="2377440"/>
                <a:ext cx="1278000" cy="3657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119460</xdr:colOff>
      <xdr:row>5</xdr:row>
      <xdr:rowOff>0</xdr:rowOff>
    </xdr:from>
    <xdr:to>
      <xdr:col>2</xdr:col>
      <xdr:colOff>340260</xdr:colOff>
      <xdr:row>11</xdr:row>
      <xdr:rowOff>18720</xdr:rowOff>
    </xdr:to>
    <xdr:grpSp>
      <xdr:nvGrpSpPr>
        <xdr:cNvPr id="59" name="Group 58">
          <a:extLst>
            <a:ext uri="{FF2B5EF4-FFF2-40B4-BE49-F238E27FC236}">
              <a16:creationId xmlns:a16="http://schemas.microsoft.com/office/drawing/2014/main" id="{8FF28C43-7445-5CA2-51A8-9974B30478EE}"/>
            </a:ext>
          </a:extLst>
        </xdr:cNvPr>
        <xdr:cNvGrpSpPr/>
      </xdr:nvGrpSpPr>
      <xdr:grpSpPr>
        <a:xfrm>
          <a:off x="119460" y="914400"/>
          <a:ext cx="1440000" cy="1116000"/>
          <a:chOff x="327660" y="914400"/>
          <a:chExt cx="1394460" cy="1135380"/>
        </a:xfrm>
        <a:gradFill>
          <a:gsLst>
            <a:gs pos="84000">
              <a:srgbClr val="0B76A0"/>
            </a:gs>
            <a:gs pos="0">
              <a:srgbClr val="084F6A">
                <a:alpha val="74902"/>
              </a:srgbClr>
            </a:gs>
            <a:gs pos="100000">
              <a:schemeClr val="accent1">
                <a:lumMod val="45000"/>
                <a:lumOff val="55000"/>
              </a:schemeClr>
            </a:gs>
          </a:gsLst>
          <a:lin ang="2700000" scaled="1"/>
        </a:gradFill>
        <a:effectLst>
          <a:outerShdw blurRad="50800" dist="50800" dir="3000000" sx="102000" sy="102000" algn="ctr" rotWithShape="0">
            <a:schemeClr val="accent2">
              <a:lumMod val="50000"/>
            </a:schemeClr>
          </a:outerShdw>
        </a:effectLst>
      </xdr:grpSpPr>
      <xdr:sp macro="" textlink="">
        <xdr:nvSpPr>
          <xdr:cNvPr id="18" name="Rectangle: Rounded Corners 17">
            <a:extLst>
              <a:ext uri="{FF2B5EF4-FFF2-40B4-BE49-F238E27FC236}">
                <a16:creationId xmlns:a16="http://schemas.microsoft.com/office/drawing/2014/main" id="{E801A423-D94A-CE03-9730-2397BF640779}"/>
              </a:ext>
            </a:extLst>
          </xdr:cNvPr>
          <xdr:cNvSpPr/>
        </xdr:nvSpPr>
        <xdr:spPr>
          <a:xfrm>
            <a:off x="327660" y="914400"/>
            <a:ext cx="1394460" cy="1135380"/>
          </a:xfrm>
          <a:prstGeom prst="roundRect">
            <a:avLst/>
          </a:prstGeom>
          <a:grpFill/>
          <a:ln>
            <a:solidFill>
              <a:schemeClr val="bg2"/>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mc:AlternateContent xmlns:mc="http://schemas.openxmlformats.org/markup-compatibility/2006" xmlns:a14="http://schemas.microsoft.com/office/drawing/2010/main">
        <mc:Choice Requires="a14">
          <xdr:graphicFrame macro="">
            <xdr:nvGraphicFramePr>
              <xdr:cNvPr id="6" name="YEARS 1">
                <a:extLst>
                  <a:ext uri="{FF2B5EF4-FFF2-40B4-BE49-F238E27FC236}">
                    <a16:creationId xmlns:a16="http://schemas.microsoft.com/office/drawing/2014/main" id="{60B84901-C249-4450-9E43-C0C3BD61EDD6}"/>
                  </a:ext>
                </a:extLst>
              </xdr:cNvPr>
              <xdr:cNvGraphicFramePr/>
            </xdr:nvGraphicFramePr>
            <xdr:xfrm>
              <a:off x="383820" y="1036319"/>
              <a:ext cx="1260000" cy="900000"/>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177454" y="1034238"/>
                <a:ext cx="1301149" cy="8846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2</xdr:col>
      <xdr:colOff>579120</xdr:colOff>
      <xdr:row>9</xdr:row>
      <xdr:rowOff>77616</xdr:rowOff>
    </xdr:from>
    <xdr:to>
      <xdr:col>18</xdr:col>
      <xdr:colOff>274320</xdr:colOff>
      <xdr:row>22</xdr:row>
      <xdr:rowOff>45720</xdr:rowOff>
    </xdr:to>
    <xdr:grpSp>
      <xdr:nvGrpSpPr>
        <xdr:cNvPr id="66" name="Group 65">
          <a:extLst>
            <a:ext uri="{FF2B5EF4-FFF2-40B4-BE49-F238E27FC236}">
              <a16:creationId xmlns:a16="http://schemas.microsoft.com/office/drawing/2014/main" id="{CAA6EFF0-5C8B-D4B3-4301-DE25DA96A530}"/>
            </a:ext>
          </a:extLst>
        </xdr:cNvPr>
        <xdr:cNvGrpSpPr/>
      </xdr:nvGrpSpPr>
      <xdr:grpSpPr>
        <a:xfrm>
          <a:off x="1798320" y="1723536"/>
          <a:ext cx="9448800" cy="2345544"/>
          <a:chOff x="1600201" y="1859280"/>
          <a:chExt cx="9750320" cy="2277228"/>
        </a:xfrm>
        <a:gradFill>
          <a:gsLst>
            <a:gs pos="98000">
              <a:srgbClr val="A9CCEE"/>
            </a:gs>
            <a:gs pos="5000">
              <a:srgbClr val="0B76A0"/>
            </a:gs>
            <a:gs pos="82000">
              <a:schemeClr val="bg2">
                <a:lumMod val="95000"/>
              </a:schemeClr>
            </a:gs>
          </a:gsLst>
          <a:lin ang="2700000" scaled="1"/>
        </a:gradFill>
        <a:effectLst>
          <a:outerShdw blurRad="50800" dist="50800" dir="5400000" algn="ctr" rotWithShape="0">
            <a:schemeClr val="accent2">
              <a:lumMod val="50000"/>
            </a:schemeClr>
          </a:outerShdw>
        </a:effectLst>
      </xdr:grpSpPr>
      <xdr:grpSp>
        <xdr:nvGrpSpPr>
          <xdr:cNvPr id="62" name="Group 61">
            <a:extLst>
              <a:ext uri="{FF2B5EF4-FFF2-40B4-BE49-F238E27FC236}">
                <a16:creationId xmlns:a16="http://schemas.microsoft.com/office/drawing/2014/main" id="{7ADA99AE-3E15-437F-FB90-61017DF3E199}"/>
              </a:ext>
            </a:extLst>
          </xdr:cNvPr>
          <xdr:cNvGrpSpPr/>
        </xdr:nvGrpSpPr>
        <xdr:grpSpPr>
          <a:xfrm>
            <a:off x="4754880" y="1882140"/>
            <a:ext cx="3312000" cy="2254368"/>
            <a:chOff x="4754880" y="1882140"/>
            <a:chExt cx="2905200" cy="2279821"/>
          </a:xfrm>
          <a:grpFill/>
        </xdr:grpSpPr>
        <xdr:sp macro="" textlink="">
          <xdr:nvSpPr>
            <xdr:cNvPr id="24" name="Rectangle: Rounded Corners 23">
              <a:extLst>
                <a:ext uri="{FF2B5EF4-FFF2-40B4-BE49-F238E27FC236}">
                  <a16:creationId xmlns:a16="http://schemas.microsoft.com/office/drawing/2014/main" id="{B8F8006D-47D8-4F85-8E0E-62CB8D0D310D}"/>
                </a:ext>
              </a:extLst>
            </xdr:cNvPr>
            <xdr:cNvSpPr/>
          </xdr:nvSpPr>
          <xdr:spPr>
            <a:xfrm>
              <a:off x="4754880" y="1882140"/>
              <a:ext cx="2905200" cy="2279821"/>
            </a:xfrm>
            <a:prstGeom prst="roundRect">
              <a:avLst/>
            </a:prstGeom>
            <a:grpFill/>
            <a:ln>
              <a:noFill/>
            </a:ln>
            <a:effectLst>
              <a:outerShdw blurRad="50800" dist="50800" dir="19200000" algn="ctr" rotWithShape="0">
                <a:schemeClr val="accent2">
                  <a:lumMod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aphicFrame macro="">
          <xdr:nvGraphicFramePr>
            <xdr:cNvPr id="7" name="Chart 6">
              <a:extLst>
                <a:ext uri="{FF2B5EF4-FFF2-40B4-BE49-F238E27FC236}">
                  <a16:creationId xmlns:a16="http://schemas.microsoft.com/office/drawing/2014/main" id="{4F6D279C-F5AF-4750-8130-405FE3F83C42}"/>
                </a:ext>
              </a:extLst>
            </xdr:cNvPr>
            <xdr:cNvGraphicFramePr>
              <a:graphicFrameLocks/>
            </xdr:cNvGraphicFramePr>
          </xdr:nvGraphicFramePr>
          <xdr:xfrm>
            <a:off x="4863879" y="2179340"/>
            <a:ext cx="2663127" cy="1784744"/>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63" name="Group 62">
            <a:extLst>
              <a:ext uri="{FF2B5EF4-FFF2-40B4-BE49-F238E27FC236}">
                <a16:creationId xmlns:a16="http://schemas.microsoft.com/office/drawing/2014/main" id="{304C49C0-A886-1812-30E3-7923EDEAD1C1}"/>
              </a:ext>
            </a:extLst>
          </xdr:cNvPr>
          <xdr:cNvGrpSpPr/>
        </xdr:nvGrpSpPr>
        <xdr:grpSpPr>
          <a:xfrm>
            <a:off x="1600201" y="1859280"/>
            <a:ext cx="3048960" cy="2255520"/>
            <a:chOff x="1601930" y="1859280"/>
            <a:chExt cx="2962450" cy="2255520"/>
          </a:xfrm>
          <a:grpFill/>
        </xdr:grpSpPr>
        <xdr:sp macro="" textlink="">
          <xdr:nvSpPr>
            <xdr:cNvPr id="20" name="Rectangle: Rounded Corners 19">
              <a:extLst>
                <a:ext uri="{FF2B5EF4-FFF2-40B4-BE49-F238E27FC236}">
                  <a16:creationId xmlns:a16="http://schemas.microsoft.com/office/drawing/2014/main" id="{C67463FD-8284-6790-8619-72F4BAE47116}"/>
                </a:ext>
              </a:extLst>
            </xdr:cNvPr>
            <xdr:cNvSpPr/>
          </xdr:nvSpPr>
          <xdr:spPr>
            <a:xfrm>
              <a:off x="1601930" y="1859280"/>
              <a:ext cx="2962450" cy="2255520"/>
            </a:xfrm>
            <a:prstGeom prst="roundRect">
              <a:avLst/>
            </a:prstGeom>
            <a:grpFill/>
            <a:ln>
              <a:noFill/>
            </a:ln>
            <a:effectLst>
              <a:outerShdw blurRad="114300" dist="88900" dir="21000000" sx="99000" sy="99000" algn="tl" rotWithShape="0">
                <a:schemeClr val="accent2">
                  <a:lumMod val="50000"/>
                  <a:alpha val="9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a:solidFill>
                    <a:schemeClr val="lt1"/>
                  </a:solidFill>
                  <a:latin typeface="Sitka Small Semibold" pitchFamily="2" charset="0"/>
                  <a:ea typeface="+mn-ea"/>
                  <a:cs typeface="+mn-cs"/>
                </a:rPr>
                <a:t>DAYS</a:t>
              </a:r>
            </a:p>
          </xdr:txBody>
        </xdr:sp>
        <xdr:graphicFrame macro="">
          <xdr:nvGraphicFramePr>
            <xdr:cNvPr id="13" name="Chart 12">
              <a:extLst>
                <a:ext uri="{FF2B5EF4-FFF2-40B4-BE49-F238E27FC236}">
                  <a16:creationId xmlns:a16="http://schemas.microsoft.com/office/drawing/2014/main" id="{AC643168-0E7B-430D-BCD7-258C74BE8BFE}"/>
                </a:ext>
              </a:extLst>
            </xdr:cNvPr>
            <xdr:cNvGraphicFramePr>
              <a:graphicFrameLocks/>
            </xdr:cNvGraphicFramePr>
          </xdr:nvGraphicFramePr>
          <xdr:xfrm>
            <a:off x="1763220" y="2213012"/>
            <a:ext cx="2664000" cy="1760139"/>
          </xdr:xfrm>
          <a:graphic>
            <a:graphicData uri="http://schemas.openxmlformats.org/drawingml/2006/chart">
              <c:chart xmlns:c="http://schemas.openxmlformats.org/drawingml/2006/chart" xmlns:r="http://schemas.openxmlformats.org/officeDocument/2006/relationships" r:id="rId3"/>
            </a:graphicData>
          </a:graphic>
        </xdr:graphicFrame>
      </xdr:grpSp>
      <xdr:grpSp>
        <xdr:nvGrpSpPr>
          <xdr:cNvPr id="65" name="Group 64">
            <a:extLst>
              <a:ext uri="{FF2B5EF4-FFF2-40B4-BE49-F238E27FC236}">
                <a16:creationId xmlns:a16="http://schemas.microsoft.com/office/drawing/2014/main" id="{FBE2E133-C03B-6628-709A-E943BE8B0460}"/>
              </a:ext>
            </a:extLst>
          </xdr:cNvPr>
          <xdr:cNvGrpSpPr/>
        </xdr:nvGrpSpPr>
        <xdr:grpSpPr>
          <a:xfrm>
            <a:off x="8146521" y="1859280"/>
            <a:ext cx="3204000" cy="2254369"/>
            <a:chOff x="8054588" y="1859280"/>
            <a:chExt cx="2874616" cy="2254369"/>
          </a:xfrm>
          <a:grpFill/>
        </xdr:grpSpPr>
        <xdr:sp macro="" textlink="">
          <xdr:nvSpPr>
            <xdr:cNvPr id="25" name="Rectangle: Rounded Corners 24">
              <a:extLst>
                <a:ext uri="{FF2B5EF4-FFF2-40B4-BE49-F238E27FC236}">
                  <a16:creationId xmlns:a16="http://schemas.microsoft.com/office/drawing/2014/main" id="{21F521F3-F92B-8C99-418E-DCF2100EEDD0}"/>
                </a:ext>
              </a:extLst>
            </xdr:cNvPr>
            <xdr:cNvSpPr/>
          </xdr:nvSpPr>
          <xdr:spPr>
            <a:xfrm>
              <a:off x="8054588" y="1859280"/>
              <a:ext cx="2874616" cy="2254369"/>
            </a:xfrm>
            <a:prstGeom prst="roundRect">
              <a:avLst/>
            </a:prstGeom>
            <a:grpFill/>
            <a:ln>
              <a:noFill/>
            </a:ln>
            <a:effectLst>
              <a:outerShdw blurRad="50800" dist="50800" dir="21540000" algn="ctr" rotWithShape="0">
                <a:schemeClr val="accent2">
                  <a:lumMod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aphicFrame macro="">
          <xdr:nvGraphicFramePr>
            <xdr:cNvPr id="15" name="Chart 14">
              <a:extLst>
                <a:ext uri="{FF2B5EF4-FFF2-40B4-BE49-F238E27FC236}">
                  <a16:creationId xmlns:a16="http://schemas.microsoft.com/office/drawing/2014/main" id="{27C52571-91A2-4542-B645-233F8E0CCE3D}"/>
                </a:ext>
              </a:extLst>
            </xdr:cNvPr>
            <xdr:cNvGraphicFramePr>
              <a:graphicFrameLocks/>
            </xdr:cNvGraphicFramePr>
          </xdr:nvGraphicFramePr>
          <xdr:xfrm>
            <a:off x="8183677" y="2176022"/>
            <a:ext cx="2599721" cy="1829360"/>
          </xdr:xfrm>
          <a:graphic>
            <a:graphicData uri="http://schemas.openxmlformats.org/drawingml/2006/chart">
              <c:chart xmlns:c="http://schemas.openxmlformats.org/drawingml/2006/chart" xmlns:r="http://schemas.openxmlformats.org/officeDocument/2006/relationships" r:id="rId4"/>
            </a:graphicData>
          </a:graphic>
        </xdr:graphicFrame>
      </xdr:grpSp>
    </xdr:grpSp>
    <xdr:clientData/>
  </xdr:twoCellAnchor>
  <xdr:twoCellAnchor>
    <xdr:from>
      <xdr:col>14</xdr:col>
      <xdr:colOff>480060</xdr:colOff>
      <xdr:row>24</xdr:row>
      <xdr:rowOff>167640</xdr:rowOff>
    </xdr:from>
    <xdr:to>
      <xdr:col>18</xdr:col>
      <xdr:colOff>237660</xdr:colOff>
      <xdr:row>32</xdr:row>
      <xdr:rowOff>126480</xdr:rowOff>
    </xdr:to>
    <xdr:graphicFrame macro="">
      <xdr:nvGraphicFramePr>
        <xdr:cNvPr id="16" name="Chart 15">
          <a:extLst>
            <a:ext uri="{FF2B5EF4-FFF2-40B4-BE49-F238E27FC236}">
              <a16:creationId xmlns:a16="http://schemas.microsoft.com/office/drawing/2014/main" id="{F03705CE-1A80-405E-B5F2-F57208C95E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495300</xdr:colOff>
      <xdr:row>5</xdr:row>
      <xdr:rowOff>146160</xdr:rowOff>
    </xdr:from>
    <xdr:to>
      <xdr:col>21</xdr:col>
      <xdr:colOff>34500</xdr:colOff>
      <xdr:row>17</xdr:row>
      <xdr:rowOff>0</xdr:rowOff>
    </xdr:to>
    <xdr:sp macro="" textlink="">
      <xdr:nvSpPr>
        <xdr:cNvPr id="21" name="Scroll: Vertical 20">
          <a:extLst>
            <a:ext uri="{FF2B5EF4-FFF2-40B4-BE49-F238E27FC236}">
              <a16:creationId xmlns:a16="http://schemas.microsoft.com/office/drawing/2014/main" id="{9761FCBE-F5CB-F651-37CF-97021908DC55}"/>
            </a:ext>
          </a:extLst>
        </xdr:cNvPr>
        <xdr:cNvSpPr/>
      </xdr:nvSpPr>
      <xdr:spPr>
        <a:xfrm>
          <a:off x="11468100" y="1060560"/>
          <a:ext cx="1368000" cy="2048400"/>
        </a:xfrm>
        <a:prstGeom prst="verticalScroll">
          <a:avLst/>
        </a:prstGeom>
        <a:gradFill>
          <a:gsLst>
            <a:gs pos="98000">
              <a:srgbClr val="A9CCEE"/>
            </a:gs>
            <a:gs pos="5000">
              <a:srgbClr val="0B76A0"/>
            </a:gs>
            <a:gs pos="82000">
              <a:schemeClr val="bg2">
                <a:lumMod val="95000"/>
              </a:schemeClr>
            </a:gs>
          </a:gsLst>
          <a:lin ang="2700000" scaled="1"/>
        </a:gradFill>
        <a:ln>
          <a:noFill/>
        </a:ln>
        <a:effectLst>
          <a:outerShdw blurRad="50800" dist="50800" dir="19800000" algn="ctr" rotWithShape="0">
            <a:schemeClr val="accent2">
              <a:lumMod val="75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100">
              <a:solidFill>
                <a:schemeClr val="lt1"/>
              </a:solidFill>
              <a:latin typeface="Sitka Small Semibold" pitchFamily="2" charset="0"/>
              <a:ea typeface="+mn-ea"/>
              <a:cs typeface="+mn-cs"/>
            </a:rPr>
            <a:t>TOP</a:t>
          </a:r>
        </a:p>
        <a:p>
          <a:pPr marL="0" indent="0" algn="ctr"/>
          <a:r>
            <a:rPr lang="en-IN" sz="1100">
              <a:solidFill>
                <a:schemeClr val="lt1"/>
              </a:solidFill>
              <a:latin typeface="Sitka Small Semibold" pitchFamily="2" charset="0"/>
              <a:ea typeface="+mn-ea"/>
              <a:cs typeface="+mn-cs"/>
            </a:rPr>
            <a:t>PRODUCT</a:t>
          </a:r>
        </a:p>
      </xdr:txBody>
    </xdr:sp>
    <xdr:clientData/>
  </xdr:twoCellAnchor>
  <xdr:twoCellAnchor>
    <xdr:from>
      <xdr:col>20</xdr:col>
      <xdr:colOff>575100</xdr:colOff>
      <xdr:row>5</xdr:row>
      <xdr:rowOff>144780</xdr:rowOff>
    </xdr:from>
    <xdr:to>
      <xdr:col>23</xdr:col>
      <xdr:colOff>114300</xdr:colOff>
      <xdr:row>17</xdr:row>
      <xdr:rowOff>0</xdr:rowOff>
    </xdr:to>
    <xdr:sp macro="" textlink="">
      <xdr:nvSpPr>
        <xdr:cNvPr id="22" name="Scroll: Vertical 21">
          <a:extLst>
            <a:ext uri="{FF2B5EF4-FFF2-40B4-BE49-F238E27FC236}">
              <a16:creationId xmlns:a16="http://schemas.microsoft.com/office/drawing/2014/main" id="{A222FD2F-8F85-4414-9453-D4FA38275518}"/>
            </a:ext>
          </a:extLst>
        </xdr:cNvPr>
        <xdr:cNvSpPr/>
      </xdr:nvSpPr>
      <xdr:spPr>
        <a:xfrm>
          <a:off x="12767100" y="1059180"/>
          <a:ext cx="1368000" cy="2049780"/>
        </a:xfrm>
        <a:prstGeom prst="verticalScroll">
          <a:avLst/>
        </a:prstGeom>
        <a:gradFill>
          <a:gsLst>
            <a:gs pos="98000">
              <a:srgbClr val="A9CCEE"/>
            </a:gs>
            <a:gs pos="5000">
              <a:srgbClr val="0B76A0"/>
            </a:gs>
            <a:gs pos="82000">
              <a:schemeClr val="bg2">
                <a:lumMod val="95000"/>
              </a:schemeClr>
            </a:gs>
          </a:gsLst>
          <a:lin ang="2700000" scaled="1"/>
        </a:gradFill>
        <a:ln>
          <a:noFill/>
        </a:ln>
        <a:effectLst>
          <a:outerShdw blurRad="50800" dist="50800" dir="19200000" algn="ctr" rotWithShape="0">
            <a:schemeClr val="accent2">
              <a:lumMod val="75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IN" sz="1100">
              <a:solidFill>
                <a:schemeClr val="lt1"/>
              </a:solidFill>
              <a:latin typeface="Sitka Small Semibold" pitchFamily="2" charset="0"/>
              <a:ea typeface="+mn-ea"/>
              <a:cs typeface="+mn-cs"/>
            </a:rPr>
            <a:t>TOP</a:t>
          </a:r>
        </a:p>
        <a:p>
          <a:pPr marL="0" indent="0" algn="ctr"/>
          <a:r>
            <a:rPr lang="en-IN" sz="1100">
              <a:solidFill>
                <a:schemeClr val="lt1"/>
              </a:solidFill>
              <a:latin typeface="Sitka Small Semibold" pitchFamily="2" charset="0"/>
              <a:ea typeface="+mn-ea"/>
              <a:cs typeface="+mn-cs"/>
            </a:rPr>
            <a:t>CATEGORY</a:t>
          </a:r>
        </a:p>
      </xdr:txBody>
    </xdr:sp>
    <xdr:clientData/>
  </xdr:twoCellAnchor>
  <xdr:twoCellAnchor>
    <xdr:from>
      <xdr:col>18</xdr:col>
      <xdr:colOff>502920</xdr:colOff>
      <xdr:row>19</xdr:row>
      <xdr:rowOff>68580</xdr:rowOff>
    </xdr:from>
    <xdr:to>
      <xdr:col>22</xdr:col>
      <xdr:colOff>556260</xdr:colOff>
      <xdr:row>33</xdr:row>
      <xdr:rowOff>129540</xdr:rowOff>
    </xdr:to>
    <mc:AlternateContent xmlns:mc="http://schemas.openxmlformats.org/markup-compatibility/2006">
      <mc:Choice xmlns:cx1="http://schemas.microsoft.com/office/drawing/2015/9/8/chartex" Requires="cx1">
        <xdr:graphicFrame macro="">
          <xdr:nvGraphicFramePr>
            <xdr:cNvPr id="23" name="Chart 22">
              <a:extLst>
                <a:ext uri="{FF2B5EF4-FFF2-40B4-BE49-F238E27FC236}">
                  <a16:creationId xmlns:a16="http://schemas.microsoft.com/office/drawing/2014/main" id="{ABDF1EE6-7125-49AC-A82C-57E02896831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475720" y="3543300"/>
              <a:ext cx="2491740" cy="26212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106680</xdr:colOff>
      <xdr:row>0</xdr:row>
      <xdr:rowOff>106680</xdr:rowOff>
    </xdr:from>
    <xdr:to>
      <xdr:col>5</xdr:col>
      <xdr:colOff>7620</xdr:colOff>
      <xdr:row>4</xdr:row>
      <xdr:rowOff>121920</xdr:rowOff>
    </xdr:to>
    <xdr:sp macro="" textlink="">
      <xdr:nvSpPr>
        <xdr:cNvPr id="10" name="Rectangle: Rounded Corners 9">
          <a:extLst>
            <a:ext uri="{FF2B5EF4-FFF2-40B4-BE49-F238E27FC236}">
              <a16:creationId xmlns:a16="http://schemas.microsoft.com/office/drawing/2014/main" id="{02F1B7AA-344C-2D5C-CC05-055DAC45DDB5}"/>
            </a:ext>
          </a:extLst>
        </xdr:cNvPr>
        <xdr:cNvSpPr/>
      </xdr:nvSpPr>
      <xdr:spPr>
        <a:xfrm>
          <a:off x="106680" y="106680"/>
          <a:ext cx="2948940" cy="746760"/>
        </a:xfrm>
        <a:prstGeom prst="roundRect">
          <a:avLst/>
        </a:prstGeom>
        <a:gradFill>
          <a:gsLst>
            <a:gs pos="100000">
              <a:srgbClr val="A9CCEE"/>
            </a:gs>
            <a:gs pos="24000">
              <a:srgbClr val="8FBDCF"/>
            </a:gs>
            <a:gs pos="90000">
              <a:srgbClr val="0B76A0"/>
            </a:gs>
            <a:gs pos="3226">
              <a:schemeClr val="accent2">
                <a:lumMod val="75000"/>
              </a:schemeClr>
            </a:gs>
            <a:gs pos="6000">
              <a:schemeClr val="bg2">
                <a:lumMod val="95000"/>
              </a:schemeClr>
            </a:gs>
          </a:gsLst>
          <a:lin ang="2700000" scaled="1"/>
        </a:gradFill>
        <a:ln>
          <a:noFill/>
        </a:ln>
        <a:effectLst>
          <a:outerShdw blurRad="50800" dist="50800" dir="18600000" algn="ctr" rotWithShape="0">
            <a:schemeClr val="accent2">
              <a:lumMod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Sitka Small Semibold" pitchFamily="2" charset="0"/>
            <a:ea typeface="+mn-ea"/>
            <a:cs typeface="+mn-cs"/>
          </a:endParaRPr>
        </a:p>
      </xdr:txBody>
    </xdr:sp>
    <xdr:clientData/>
  </xdr:twoCellAnchor>
  <xdr:oneCellAnchor>
    <xdr:from>
      <xdr:col>3</xdr:col>
      <xdr:colOff>76200</xdr:colOff>
      <xdr:row>5</xdr:row>
      <xdr:rowOff>0</xdr:rowOff>
    </xdr:from>
    <xdr:ext cx="868680" cy="754662"/>
    <xdr:sp macro="" textlink="">
      <xdr:nvSpPr>
        <xdr:cNvPr id="34" name="TextBox 33">
          <a:extLst>
            <a:ext uri="{FF2B5EF4-FFF2-40B4-BE49-F238E27FC236}">
              <a16:creationId xmlns:a16="http://schemas.microsoft.com/office/drawing/2014/main" id="{00B2695C-F261-F268-868A-659C134E2B7C}"/>
            </a:ext>
          </a:extLst>
        </xdr:cNvPr>
        <xdr:cNvSpPr txBox="1"/>
      </xdr:nvSpPr>
      <xdr:spPr>
        <a:xfrm>
          <a:off x="1905000" y="914400"/>
          <a:ext cx="868680" cy="754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2"/>
              </a:solidFill>
              <a:latin typeface="Sitka Small Semibold" pitchFamily="2" charset="0"/>
            </a:rPr>
            <a:t>TOTAL</a:t>
          </a:r>
          <a:br>
            <a:rPr lang="en-IN" sz="1400">
              <a:solidFill>
                <a:schemeClr val="bg2"/>
              </a:solidFill>
              <a:latin typeface="Sitka Small Semibold" pitchFamily="2" charset="0"/>
            </a:rPr>
          </a:br>
          <a:r>
            <a:rPr lang="en-IN" sz="1400">
              <a:solidFill>
                <a:schemeClr val="bg2"/>
              </a:solidFill>
              <a:latin typeface="Sitka Small Semibold" pitchFamily="2" charset="0"/>
            </a:rPr>
            <a:t>SALE</a:t>
          </a:r>
        </a:p>
      </xdr:txBody>
    </xdr:sp>
    <xdr:clientData/>
  </xdr:oneCellAnchor>
  <xdr:oneCellAnchor>
    <xdr:from>
      <xdr:col>10</xdr:col>
      <xdr:colOff>403860</xdr:colOff>
      <xdr:row>6</xdr:row>
      <xdr:rowOff>144782</xdr:rowOff>
    </xdr:from>
    <xdr:ext cx="868680" cy="264560"/>
    <xdr:sp macro="" textlink="Days_sale!I35">
      <xdr:nvSpPr>
        <xdr:cNvPr id="36" name="TextBox 35">
          <a:extLst>
            <a:ext uri="{FF2B5EF4-FFF2-40B4-BE49-F238E27FC236}">
              <a16:creationId xmlns:a16="http://schemas.microsoft.com/office/drawing/2014/main" id="{302B2F82-5B3A-4E0F-9172-C3D3D7CC8CA8}"/>
            </a:ext>
          </a:extLst>
        </xdr:cNvPr>
        <xdr:cNvSpPr txBox="1"/>
      </xdr:nvSpPr>
      <xdr:spPr>
        <a:xfrm>
          <a:off x="6499860" y="1242062"/>
          <a:ext cx="8686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0BE666E7-BCA0-4B54-A906-3157481301F0}" type="TxLink">
            <a:rPr lang="en-US" sz="1100" b="0" i="0" u="none" strike="noStrike">
              <a:solidFill>
                <a:srgbClr val="000000"/>
              </a:solidFill>
              <a:latin typeface="Calibri"/>
              <a:ea typeface="Calibri"/>
              <a:cs typeface="Calibri"/>
            </a:rPr>
            <a:pPr/>
            <a:t> </a:t>
          </a:fld>
          <a:endParaRPr lang="en-IN" sz="1100">
            <a:solidFill>
              <a:schemeClr val="bg2"/>
            </a:solidFill>
          </a:endParaRPr>
        </a:p>
      </xdr:txBody>
    </xdr:sp>
    <xdr:clientData/>
  </xdr:oneCellAnchor>
  <xdr:oneCellAnchor>
    <xdr:from>
      <xdr:col>4</xdr:col>
      <xdr:colOff>518160</xdr:colOff>
      <xdr:row>6</xdr:row>
      <xdr:rowOff>121920</xdr:rowOff>
    </xdr:from>
    <xdr:ext cx="1051560" cy="320040"/>
    <xdr:sp macro="" textlink="">
      <xdr:nvSpPr>
        <xdr:cNvPr id="38" name="Rectangle 37">
          <a:extLst>
            <a:ext uri="{FF2B5EF4-FFF2-40B4-BE49-F238E27FC236}">
              <a16:creationId xmlns:a16="http://schemas.microsoft.com/office/drawing/2014/main" id="{65C61C27-62B6-34AC-EDB1-1601D5DBEEE5}"/>
            </a:ext>
          </a:extLst>
        </xdr:cNvPr>
        <xdr:cNvSpPr/>
      </xdr:nvSpPr>
      <xdr:spPr>
        <a:xfrm>
          <a:off x="2956560" y="1219200"/>
          <a:ext cx="1051560" cy="320040"/>
        </a:xfrm>
        <a:prstGeom prst="rect">
          <a:avLst/>
        </a:prstGeom>
        <a:noFill/>
      </xdr:spPr>
      <xdr:txBody>
        <a:bodyPr wrap="none" lIns="91440" tIns="45720" rIns="91440" bIns="45720">
          <a:noAutofit/>
        </a:bodyPr>
        <a:lstStyle/>
        <a:p>
          <a:pPr algn="ctr"/>
          <a:endParaRPr lang="en-US" sz="1200" b="1" cap="none" spc="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endParaRPr>
        </a:p>
      </xdr:txBody>
    </xdr:sp>
    <xdr:clientData/>
  </xdr:oneCellAnchor>
  <xdr:oneCellAnchor>
    <xdr:from>
      <xdr:col>4</xdr:col>
      <xdr:colOff>419100</xdr:colOff>
      <xdr:row>6</xdr:row>
      <xdr:rowOff>7622</xdr:rowOff>
    </xdr:from>
    <xdr:ext cx="1120140" cy="316818"/>
    <xdr:sp macro="" textlink="Days_sale!E7">
      <xdr:nvSpPr>
        <xdr:cNvPr id="44" name="TextBox 43">
          <a:extLst>
            <a:ext uri="{FF2B5EF4-FFF2-40B4-BE49-F238E27FC236}">
              <a16:creationId xmlns:a16="http://schemas.microsoft.com/office/drawing/2014/main" id="{17257FD9-8B5C-4587-A721-42BC5317B151}"/>
            </a:ext>
          </a:extLst>
        </xdr:cNvPr>
        <xdr:cNvSpPr txBox="1"/>
      </xdr:nvSpPr>
      <xdr:spPr>
        <a:xfrm>
          <a:off x="2857500" y="1104902"/>
          <a:ext cx="1120140" cy="316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b">
          <a:spAutoFit/>
        </a:bodyPr>
        <a:lstStyle/>
        <a:p>
          <a:pPr algn="r"/>
          <a:fld id="{368CC822-E2C1-46A7-81FA-5D5D7400623B}" type="TxLink">
            <a:rPr lang="en-US" sz="1400" b="0" i="0" u="none" strike="noStrike">
              <a:solidFill>
                <a:schemeClr val="bg2"/>
              </a:solidFill>
              <a:latin typeface="Sitka Small Semibold" pitchFamily="2" charset="0"/>
              <a:ea typeface="Calibri"/>
              <a:cs typeface="Calibri"/>
            </a:rPr>
            <a:pPr algn="r"/>
            <a:t>397916.72</a:t>
          </a:fld>
          <a:endParaRPr lang="en-US" sz="1400">
            <a:solidFill>
              <a:schemeClr val="bg2"/>
            </a:solidFill>
            <a:latin typeface="Sitka Small Semibold" pitchFamily="2" charset="0"/>
          </a:endParaRPr>
        </a:p>
      </xdr:txBody>
    </xdr:sp>
    <xdr:clientData/>
  </xdr:oneCellAnchor>
  <xdr:oneCellAnchor>
    <xdr:from>
      <xdr:col>15</xdr:col>
      <xdr:colOff>449580</xdr:colOff>
      <xdr:row>5</xdr:row>
      <xdr:rowOff>152402</xdr:rowOff>
    </xdr:from>
    <xdr:ext cx="868680" cy="316818"/>
    <xdr:sp macro="" textlink="Days_sale!E9">
      <xdr:nvSpPr>
        <xdr:cNvPr id="46" name="TextBox 45">
          <a:extLst>
            <a:ext uri="{FF2B5EF4-FFF2-40B4-BE49-F238E27FC236}">
              <a16:creationId xmlns:a16="http://schemas.microsoft.com/office/drawing/2014/main" id="{B51B5726-CE91-4D6B-8139-97941CF904A5}"/>
            </a:ext>
          </a:extLst>
        </xdr:cNvPr>
        <xdr:cNvSpPr txBox="1"/>
      </xdr:nvSpPr>
      <xdr:spPr>
        <a:xfrm>
          <a:off x="9593580" y="1066802"/>
          <a:ext cx="868680" cy="316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E6B46D86-3A5B-4B26-905E-7A00E75686AE}" type="TxLink">
            <a:rPr lang="en-US" sz="1400" b="0" i="0" u="none" strike="noStrike">
              <a:solidFill>
                <a:schemeClr val="bg2"/>
              </a:solidFill>
              <a:latin typeface="Sitka Small Semibold" pitchFamily="2" charset="0"/>
              <a:ea typeface="Calibri"/>
              <a:cs typeface="Calibri"/>
            </a:rPr>
            <a:pPr/>
            <a:t>-5.40</a:t>
          </a:fld>
          <a:endParaRPr lang="en-US" sz="1400">
            <a:solidFill>
              <a:schemeClr val="bg2"/>
            </a:solidFill>
            <a:latin typeface="Sitka Small Semibold" pitchFamily="2" charset="0"/>
          </a:endParaRPr>
        </a:p>
      </xdr:txBody>
    </xdr:sp>
    <xdr:clientData/>
  </xdr:oneCellAnchor>
  <xdr:oneCellAnchor>
    <xdr:from>
      <xdr:col>10</xdr:col>
      <xdr:colOff>144780</xdr:colOff>
      <xdr:row>6</xdr:row>
      <xdr:rowOff>30482</xdr:rowOff>
    </xdr:from>
    <xdr:ext cx="1036320" cy="316818"/>
    <xdr:sp macro="" textlink="Days_sale!E8">
      <xdr:nvSpPr>
        <xdr:cNvPr id="47" name="TextBox 46">
          <a:extLst>
            <a:ext uri="{FF2B5EF4-FFF2-40B4-BE49-F238E27FC236}">
              <a16:creationId xmlns:a16="http://schemas.microsoft.com/office/drawing/2014/main" id="{52991CA9-4AB4-4B51-A0EF-FD21C710DBC1}"/>
            </a:ext>
          </a:extLst>
        </xdr:cNvPr>
        <xdr:cNvSpPr txBox="1"/>
      </xdr:nvSpPr>
      <xdr:spPr>
        <a:xfrm>
          <a:off x="6240780" y="1127762"/>
          <a:ext cx="1036320" cy="316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1CF31E28-14AC-49E4-AFB6-10450B5290EC}" type="TxLink">
            <a:rPr lang="en-US" sz="1400" b="0" i="0" u="none" strike="noStrike">
              <a:solidFill>
                <a:schemeClr val="bg1"/>
              </a:solidFill>
              <a:latin typeface="Sitka Text Semibold" pitchFamily="2" charset="0"/>
              <a:ea typeface="Calibri"/>
              <a:cs typeface="Calibri"/>
            </a:rPr>
            <a:pPr/>
            <a:t>-21483.28</a:t>
          </a:fld>
          <a:endParaRPr lang="en-US" sz="1800">
            <a:solidFill>
              <a:schemeClr val="bg1"/>
            </a:solidFill>
            <a:latin typeface="Sitka Text Semibold" pitchFamily="2" charset="0"/>
          </a:endParaRPr>
        </a:p>
      </xdr:txBody>
    </xdr:sp>
    <xdr:clientData/>
  </xdr:oneCellAnchor>
  <xdr:oneCellAnchor>
    <xdr:from>
      <xdr:col>21</xdr:col>
      <xdr:colOff>129540</xdr:colOff>
      <xdr:row>8</xdr:row>
      <xdr:rowOff>166850</xdr:rowOff>
    </xdr:from>
    <xdr:ext cx="1104900" cy="268728"/>
    <xdr:sp macro="" textlink="Sale_Type!$N$1">
      <xdr:nvSpPr>
        <xdr:cNvPr id="49" name="TextBox 48">
          <a:extLst>
            <a:ext uri="{FF2B5EF4-FFF2-40B4-BE49-F238E27FC236}">
              <a16:creationId xmlns:a16="http://schemas.microsoft.com/office/drawing/2014/main" id="{5C13CCBC-1CBD-4C21-BBA7-20F60D591A64}"/>
            </a:ext>
          </a:extLst>
        </xdr:cNvPr>
        <xdr:cNvSpPr txBox="1"/>
      </xdr:nvSpPr>
      <xdr:spPr>
        <a:xfrm>
          <a:off x="12931140" y="1629890"/>
          <a:ext cx="1104900" cy="2687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1062D40E-5DDE-473A-A649-B6F85FA87619}" type="TxLink">
            <a:rPr lang="en-US" sz="1100" b="0" i="0" u="none" strike="noStrike">
              <a:solidFill>
                <a:schemeClr val="bg2"/>
              </a:solidFill>
              <a:latin typeface="Sitka Small Semibold" pitchFamily="2" charset="0"/>
              <a:ea typeface="Calibri"/>
              <a:cs typeface="Calibri"/>
            </a:rPr>
            <a:pPr algn="ctr"/>
            <a:t>Category05</a:t>
          </a:fld>
          <a:endParaRPr lang="en-IN" sz="1100">
            <a:solidFill>
              <a:schemeClr val="bg2"/>
            </a:solidFill>
            <a:latin typeface="Sitka Small Semibold" pitchFamily="2" charset="0"/>
          </a:endParaRPr>
        </a:p>
      </xdr:txBody>
    </xdr:sp>
    <xdr:clientData/>
  </xdr:oneCellAnchor>
  <xdr:oneCellAnchor>
    <xdr:from>
      <xdr:col>19</xdr:col>
      <xdr:colOff>0</xdr:colOff>
      <xdr:row>8</xdr:row>
      <xdr:rowOff>180636</xdr:rowOff>
    </xdr:from>
    <xdr:ext cx="1036320" cy="284693"/>
    <xdr:sp macro="" textlink="Month_Sale!J1">
      <xdr:nvSpPr>
        <xdr:cNvPr id="50" name="TextBox 49">
          <a:extLst>
            <a:ext uri="{FF2B5EF4-FFF2-40B4-BE49-F238E27FC236}">
              <a16:creationId xmlns:a16="http://schemas.microsoft.com/office/drawing/2014/main" id="{469568FA-D0F4-48E7-945C-D1C82B5F9380}"/>
            </a:ext>
          </a:extLst>
        </xdr:cNvPr>
        <xdr:cNvSpPr txBox="1"/>
      </xdr:nvSpPr>
      <xdr:spPr>
        <a:xfrm>
          <a:off x="11582400" y="1643676"/>
          <a:ext cx="1036320" cy="284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212EB64F-B23C-4032-B5D1-B431F0433D85}" type="TxLink">
            <a:rPr lang="en-US" sz="1200" b="0" i="0" u="none" strike="noStrike">
              <a:solidFill>
                <a:schemeClr val="bg2"/>
              </a:solidFill>
              <a:latin typeface="Sitka Small Semibold" pitchFamily="2" charset="0"/>
              <a:ea typeface="Calibri"/>
              <a:cs typeface="Calibri"/>
            </a:rPr>
            <a:pPr algn="ctr"/>
            <a:t>Product41</a:t>
          </a:fld>
          <a:endParaRPr lang="en-IN" sz="1200">
            <a:solidFill>
              <a:schemeClr val="bg2"/>
            </a:solidFill>
            <a:latin typeface="Sitka Small Semibold" pitchFamily="2" charset="0"/>
          </a:endParaRPr>
        </a:p>
      </xdr:txBody>
    </xdr:sp>
    <xdr:clientData/>
  </xdr:oneCellAnchor>
  <xdr:oneCellAnchor>
    <xdr:from>
      <xdr:col>19</xdr:col>
      <xdr:colOff>0</xdr:colOff>
      <xdr:row>11</xdr:row>
      <xdr:rowOff>97032</xdr:rowOff>
    </xdr:from>
    <xdr:ext cx="1080000" cy="268728"/>
    <xdr:sp macro="" textlink="Month_Sale!M1">
      <xdr:nvSpPr>
        <xdr:cNvPr id="51" name="TextBox 50">
          <a:extLst>
            <a:ext uri="{FF2B5EF4-FFF2-40B4-BE49-F238E27FC236}">
              <a16:creationId xmlns:a16="http://schemas.microsoft.com/office/drawing/2014/main" id="{247A81BE-AB5A-4AEE-9AC1-1CCCFB43305E}"/>
            </a:ext>
          </a:extLst>
        </xdr:cNvPr>
        <xdr:cNvSpPr txBox="1"/>
      </xdr:nvSpPr>
      <xdr:spPr>
        <a:xfrm>
          <a:off x="11582400" y="2108712"/>
          <a:ext cx="1080000" cy="2687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FE16F97B-CDA8-49F8-B127-1ADE642A133A}" type="TxLink">
            <a:rPr lang="en-US" sz="1100" b="0" i="0" u="none" strike="noStrike">
              <a:solidFill>
                <a:schemeClr val="bg2"/>
              </a:solidFill>
              <a:latin typeface="Sitka Small Semibold" pitchFamily="2" charset="0"/>
              <a:ea typeface="Calibri"/>
              <a:cs typeface="Calibri"/>
            </a:rPr>
            <a:pPr algn="ctr"/>
            <a:t>22952.16</a:t>
          </a:fld>
          <a:endParaRPr lang="en-IN" sz="1100">
            <a:solidFill>
              <a:schemeClr val="bg2"/>
            </a:solidFill>
            <a:latin typeface="Sitka Small Semibold" pitchFamily="2" charset="0"/>
          </a:endParaRPr>
        </a:p>
      </xdr:txBody>
    </xdr:sp>
    <xdr:clientData/>
  </xdr:oneCellAnchor>
  <xdr:oneCellAnchor>
    <xdr:from>
      <xdr:col>21</xdr:col>
      <xdr:colOff>91440</xdr:colOff>
      <xdr:row>10</xdr:row>
      <xdr:rowOff>38100</xdr:rowOff>
    </xdr:from>
    <xdr:ext cx="1044000" cy="284693"/>
    <xdr:sp macro="" textlink="Sale_Type!$O$1">
      <xdr:nvSpPr>
        <xdr:cNvPr id="52" name="TextBox 51">
          <a:extLst>
            <a:ext uri="{FF2B5EF4-FFF2-40B4-BE49-F238E27FC236}">
              <a16:creationId xmlns:a16="http://schemas.microsoft.com/office/drawing/2014/main" id="{46D9E8AC-579C-4959-8EA4-763FAD600AE2}"/>
            </a:ext>
          </a:extLst>
        </xdr:cNvPr>
        <xdr:cNvSpPr txBox="1"/>
      </xdr:nvSpPr>
      <xdr:spPr>
        <a:xfrm>
          <a:off x="12893040" y="1866900"/>
          <a:ext cx="1044000" cy="284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9049A19E-EB7D-45B5-B2CD-52FBEC5B581C}" type="TxLink">
            <a:rPr lang="en-US" sz="1200" b="0" i="0" u="none" strike="noStrike">
              <a:solidFill>
                <a:schemeClr val="bg2"/>
              </a:solidFill>
              <a:latin typeface="Sitka Small Semibold" pitchFamily="2" charset="0"/>
              <a:ea typeface="Calibri"/>
              <a:cs typeface="Calibri"/>
            </a:rPr>
            <a:pPr algn="ctr"/>
            <a:t>11418.11</a:t>
          </a:fld>
          <a:endParaRPr lang="en-IN" sz="1200">
            <a:solidFill>
              <a:schemeClr val="bg2"/>
            </a:solidFill>
            <a:latin typeface="Sitka Small Semibold" pitchFamily="2" charset="0"/>
          </a:endParaRPr>
        </a:p>
      </xdr:txBody>
    </xdr:sp>
    <xdr:clientData/>
  </xdr:oneCellAnchor>
  <xdr:oneCellAnchor>
    <xdr:from>
      <xdr:col>19</xdr:col>
      <xdr:colOff>251460</xdr:colOff>
      <xdr:row>10</xdr:row>
      <xdr:rowOff>15240</xdr:rowOff>
    </xdr:from>
    <xdr:ext cx="640080" cy="350520"/>
    <xdr:sp macro="" textlink="Month_Sale!L1">
      <xdr:nvSpPr>
        <xdr:cNvPr id="53" name="TextBox 52">
          <a:extLst>
            <a:ext uri="{FF2B5EF4-FFF2-40B4-BE49-F238E27FC236}">
              <a16:creationId xmlns:a16="http://schemas.microsoft.com/office/drawing/2014/main" id="{0724C49C-21E6-4BC3-8BC2-7B3D7CC78672}"/>
            </a:ext>
          </a:extLst>
        </xdr:cNvPr>
        <xdr:cNvSpPr txBox="1"/>
      </xdr:nvSpPr>
      <xdr:spPr>
        <a:xfrm>
          <a:off x="11833860" y="1844040"/>
          <a:ext cx="640080" cy="3505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fld id="{F3E56709-6105-43F4-9C4F-9D47F7F96218}" type="TxLink">
            <a:rPr lang="en-US" sz="1200" b="0" i="0" u="none" strike="noStrike">
              <a:solidFill>
                <a:schemeClr val="bg2"/>
              </a:solidFill>
              <a:latin typeface="Sitka Small Semibold" pitchFamily="2" charset="0"/>
              <a:ea typeface="Calibri"/>
              <a:cs typeface="Calibri"/>
            </a:rPr>
            <a:pPr algn="ctr"/>
            <a:t>132</a:t>
          </a:fld>
          <a:endParaRPr lang="en-IN" sz="1200">
            <a:solidFill>
              <a:schemeClr val="bg2"/>
            </a:solidFill>
            <a:latin typeface="Sitka Small Semibold" pitchFamily="2" charset="0"/>
          </a:endParaRPr>
        </a:p>
      </xdr:txBody>
    </xdr:sp>
    <xdr:clientData/>
  </xdr:oneCellAnchor>
  <xdr:oneCellAnchor>
    <xdr:from>
      <xdr:col>13</xdr:col>
      <xdr:colOff>472440</xdr:colOff>
      <xdr:row>5</xdr:row>
      <xdr:rowOff>0</xdr:rowOff>
    </xdr:from>
    <xdr:ext cx="1219200" cy="701040"/>
    <xdr:sp macro="" textlink="">
      <xdr:nvSpPr>
        <xdr:cNvPr id="54" name="TextBox 53">
          <a:extLst>
            <a:ext uri="{FF2B5EF4-FFF2-40B4-BE49-F238E27FC236}">
              <a16:creationId xmlns:a16="http://schemas.microsoft.com/office/drawing/2014/main" id="{502637F4-702B-4B66-BD50-3B60771E9F18}"/>
            </a:ext>
          </a:extLst>
        </xdr:cNvPr>
        <xdr:cNvSpPr txBox="1"/>
      </xdr:nvSpPr>
      <xdr:spPr>
        <a:xfrm>
          <a:off x="8397240" y="914400"/>
          <a:ext cx="1219200" cy="701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2"/>
              </a:solidFill>
              <a:latin typeface="Sitka Small Semibold" pitchFamily="2" charset="0"/>
            </a:rPr>
            <a:t>PROFIT </a:t>
          </a:r>
        </a:p>
        <a:p>
          <a:pPr algn="ctr"/>
          <a:r>
            <a:rPr lang="en-IN" sz="1400">
              <a:solidFill>
                <a:schemeClr val="bg2"/>
              </a:solidFill>
              <a:latin typeface="Sitka Small Semibold" pitchFamily="2" charset="0"/>
            </a:rPr>
            <a:t>%</a:t>
          </a:r>
          <a:br>
            <a:rPr lang="en-IN" sz="1400">
              <a:solidFill>
                <a:schemeClr val="bg2"/>
              </a:solidFill>
              <a:latin typeface="Sitka Small Semibold" pitchFamily="2" charset="0"/>
            </a:rPr>
          </a:br>
          <a:endParaRPr lang="en-IN" sz="1400">
            <a:solidFill>
              <a:schemeClr val="bg2"/>
            </a:solidFill>
            <a:latin typeface="Sitka Small Semibold" pitchFamily="2" charset="0"/>
          </a:endParaRPr>
        </a:p>
      </xdr:txBody>
    </xdr:sp>
    <xdr:clientData/>
  </xdr:oneCellAnchor>
  <xdr:oneCellAnchor>
    <xdr:from>
      <xdr:col>8</xdr:col>
      <xdr:colOff>304800</xdr:colOff>
      <xdr:row>5</xdr:row>
      <xdr:rowOff>0</xdr:rowOff>
    </xdr:from>
    <xdr:ext cx="914400" cy="756000"/>
    <xdr:sp macro="" textlink="">
      <xdr:nvSpPr>
        <xdr:cNvPr id="55" name="TextBox 54">
          <a:extLst>
            <a:ext uri="{FF2B5EF4-FFF2-40B4-BE49-F238E27FC236}">
              <a16:creationId xmlns:a16="http://schemas.microsoft.com/office/drawing/2014/main" id="{C13BD8EE-9903-452A-B6C0-5DAA0D33BAEA}"/>
            </a:ext>
          </a:extLst>
        </xdr:cNvPr>
        <xdr:cNvSpPr txBox="1"/>
      </xdr:nvSpPr>
      <xdr:spPr>
        <a:xfrm>
          <a:off x="5181600" y="914400"/>
          <a:ext cx="914400" cy="756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a:solidFill>
                <a:schemeClr val="bg2"/>
              </a:solidFill>
              <a:latin typeface="Sitka Small Semibold" pitchFamily="2" charset="0"/>
            </a:rPr>
            <a:t>TOTAL</a:t>
          </a:r>
          <a:br>
            <a:rPr lang="en-IN" sz="1400">
              <a:solidFill>
                <a:schemeClr val="bg2"/>
              </a:solidFill>
              <a:latin typeface="Sitka Small Semibold" pitchFamily="2" charset="0"/>
            </a:rPr>
          </a:br>
          <a:r>
            <a:rPr lang="en-IN" sz="1400">
              <a:solidFill>
                <a:schemeClr val="bg2"/>
              </a:solidFill>
              <a:latin typeface="Sitka Small Semibold" pitchFamily="2" charset="0"/>
            </a:rPr>
            <a:t>PROFIT</a:t>
          </a:r>
        </a:p>
      </xdr:txBody>
    </xdr:sp>
    <xdr:clientData/>
  </xdr:oneCellAnchor>
  <xdr:oneCellAnchor>
    <xdr:from>
      <xdr:col>16</xdr:col>
      <xdr:colOff>457200</xdr:colOff>
      <xdr:row>0</xdr:row>
      <xdr:rowOff>160020</xdr:rowOff>
    </xdr:from>
    <xdr:ext cx="2926080" cy="579120"/>
    <xdr:sp macro="" textlink="">
      <xdr:nvSpPr>
        <xdr:cNvPr id="56" name="TextBox 55">
          <a:extLst>
            <a:ext uri="{FF2B5EF4-FFF2-40B4-BE49-F238E27FC236}">
              <a16:creationId xmlns:a16="http://schemas.microsoft.com/office/drawing/2014/main" id="{588A5B1D-A16F-481C-8F0F-0AB71CCDCC30}"/>
            </a:ext>
          </a:extLst>
        </xdr:cNvPr>
        <xdr:cNvSpPr txBox="1"/>
      </xdr:nvSpPr>
      <xdr:spPr>
        <a:xfrm>
          <a:off x="10210800" y="160020"/>
          <a:ext cx="2926080" cy="579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US" sz="2400" b="0" i="0" u="none" strike="noStrike">
              <a:solidFill>
                <a:schemeClr val="bg2"/>
              </a:solidFill>
              <a:latin typeface="Sitka Small Semibold" pitchFamily="2" charset="0"/>
              <a:ea typeface="Calibri"/>
              <a:cs typeface="Calibri"/>
            </a:rPr>
            <a:t>SUPER</a:t>
          </a:r>
          <a:r>
            <a:rPr lang="en-US" sz="2400" b="0" i="0" u="none" strike="noStrike" baseline="0">
              <a:solidFill>
                <a:schemeClr val="bg2"/>
              </a:solidFill>
              <a:latin typeface="Sitka Small Semibold" pitchFamily="2" charset="0"/>
              <a:ea typeface="Calibri"/>
              <a:cs typeface="Calibri"/>
            </a:rPr>
            <a:t> MARKET</a:t>
          </a:r>
          <a:endParaRPr lang="en-US" sz="2400" b="0" i="0" u="none" strike="noStrike">
            <a:solidFill>
              <a:schemeClr val="bg2"/>
            </a:solidFill>
            <a:latin typeface="Sitka Small Semibold" pitchFamily="2" charset="0"/>
            <a:ea typeface="Calibri"/>
            <a:cs typeface="Calibri"/>
          </a:endParaRPr>
        </a:p>
      </xdr:txBody>
    </xdr:sp>
    <xdr:clientData/>
  </xdr:oneCellAnchor>
  <xdr:oneCellAnchor>
    <xdr:from>
      <xdr:col>1</xdr:col>
      <xdr:colOff>472440</xdr:colOff>
      <xdr:row>2</xdr:row>
      <xdr:rowOff>45720</xdr:rowOff>
    </xdr:from>
    <xdr:ext cx="1944000" cy="216000"/>
    <xdr:sp macro="" textlink="">
      <xdr:nvSpPr>
        <xdr:cNvPr id="57" name="TextBox 56">
          <a:extLst>
            <a:ext uri="{FF2B5EF4-FFF2-40B4-BE49-F238E27FC236}">
              <a16:creationId xmlns:a16="http://schemas.microsoft.com/office/drawing/2014/main" id="{7F298CFA-AEB6-4F13-95BE-78038DEF2D08}"/>
            </a:ext>
          </a:extLst>
        </xdr:cNvPr>
        <xdr:cNvSpPr txBox="1"/>
      </xdr:nvSpPr>
      <xdr:spPr>
        <a:xfrm>
          <a:off x="1082040" y="411480"/>
          <a:ext cx="1944000" cy="216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r"/>
          <a:r>
            <a:rPr lang="en-US" sz="1100" b="0" i="0" u="none" strike="noStrike">
              <a:solidFill>
                <a:schemeClr val="bg2"/>
              </a:solidFill>
              <a:latin typeface="Sitka Small Semibold" pitchFamily="2" charset="0"/>
              <a:ea typeface="Calibri"/>
              <a:cs typeface="Calibri"/>
            </a:rPr>
            <a:t>DEVELOPED</a:t>
          </a:r>
          <a:r>
            <a:rPr lang="en-US" sz="1100" b="0" i="0" u="none" strike="noStrike" baseline="0">
              <a:solidFill>
                <a:schemeClr val="bg2"/>
              </a:solidFill>
              <a:latin typeface="Sitka Small Semibold" pitchFamily="2" charset="0"/>
              <a:ea typeface="Calibri"/>
              <a:cs typeface="Calibri"/>
            </a:rPr>
            <a:t> BY SHASHI</a:t>
          </a:r>
          <a:endParaRPr lang="en-US" sz="1100" b="0" i="0" u="none" strike="noStrike">
            <a:solidFill>
              <a:schemeClr val="bg2"/>
            </a:solidFill>
            <a:latin typeface="Sitka Small Semibold" pitchFamily="2" charset="0"/>
            <a:ea typeface="Calibri"/>
            <a:cs typeface="Calibri"/>
          </a:endParaRPr>
        </a:p>
      </xdr:txBody>
    </xdr:sp>
    <xdr:clientData/>
  </xdr:oneCellAnchor>
  <xdr:twoCellAnchor editAs="oneCell">
    <xdr:from>
      <xdr:col>6</xdr:col>
      <xdr:colOff>480060</xdr:colOff>
      <xdr:row>4</xdr:row>
      <xdr:rowOff>175260</xdr:rowOff>
    </xdr:from>
    <xdr:to>
      <xdr:col>7</xdr:col>
      <xdr:colOff>525780</xdr:colOff>
      <xdr:row>8</xdr:row>
      <xdr:rowOff>38100</xdr:rowOff>
    </xdr:to>
    <xdr:pic>
      <xdr:nvPicPr>
        <xdr:cNvPr id="29" name="Graphic 28" descr="Money with solid fill">
          <a:extLst>
            <a:ext uri="{FF2B5EF4-FFF2-40B4-BE49-F238E27FC236}">
              <a16:creationId xmlns:a16="http://schemas.microsoft.com/office/drawing/2014/main" id="{38EFB0C8-1B3C-0DBE-EE10-BC851DD8AAC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137660" y="906780"/>
          <a:ext cx="655320" cy="594360"/>
        </a:xfrm>
        <a:prstGeom prst="rect">
          <a:avLst/>
        </a:prstGeom>
      </xdr:spPr>
    </xdr:pic>
    <xdr:clientData/>
  </xdr:twoCellAnchor>
  <xdr:twoCellAnchor editAs="oneCell">
    <xdr:from>
      <xdr:col>12</xdr:col>
      <xdr:colOff>320040</xdr:colOff>
      <xdr:row>5</xdr:row>
      <xdr:rowOff>121920</xdr:rowOff>
    </xdr:from>
    <xdr:to>
      <xdr:col>13</xdr:col>
      <xdr:colOff>297180</xdr:colOff>
      <xdr:row>8</xdr:row>
      <xdr:rowOff>76200</xdr:rowOff>
    </xdr:to>
    <xdr:pic>
      <xdr:nvPicPr>
        <xdr:cNvPr id="32" name="Graphic 31" descr="Bar graph with upward trend with solid fill">
          <a:extLst>
            <a:ext uri="{FF2B5EF4-FFF2-40B4-BE49-F238E27FC236}">
              <a16:creationId xmlns:a16="http://schemas.microsoft.com/office/drawing/2014/main" id="{00A1DA2C-7AB7-4C2C-BF8E-9C952397361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635240" y="1036320"/>
          <a:ext cx="586740" cy="502920"/>
        </a:xfrm>
        <a:prstGeom prst="rect">
          <a:avLst/>
        </a:prstGeom>
      </xdr:spPr>
    </xdr:pic>
    <xdr:clientData/>
  </xdr:twoCellAnchor>
  <xdr:twoCellAnchor editAs="oneCell">
    <xdr:from>
      <xdr:col>0</xdr:col>
      <xdr:colOff>83820</xdr:colOff>
      <xdr:row>1</xdr:row>
      <xdr:rowOff>7620</xdr:rowOff>
    </xdr:from>
    <xdr:to>
      <xdr:col>1</xdr:col>
      <xdr:colOff>152400</xdr:colOff>
      <xdr:row>4</xdr:row>
      <xdr:rowOff>91440</xdr:rowOff>
    </xdr:to>
    <xdr:pic>
      <xdr:nvPicPr>
        <xdr:cNvPr id="33" name="Graphic 32" descr="Easel with solid fill">
          <a:extLst>
            <a:ext uri="{FF2B5EF4-FFF2-40B4-BE49-F238E27FC236}">
              <a16:creationId xmlns:a16="http://schemas.microsoft.com/office/drawing/2014/main" id="{D2429A6A-5AEE-43A5-A93F-24745D04CF5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3820" y="190500"/>
          <a:ext cx="678180" cy="632460"/>
        </a:xfrm>
        <a:prstGeom prst="rect">
          <a:avLst/>
        </a:prstGeom>
      </xdr:spPr>
    </xdr:pic>
    <xdr:clientData/>
  </xdr:twoCellAnchor>
  <xdr:twoCellAnchor editAs="oneCell">
    <xdr:from>
      <xdr:col>17</xdr:col>
      <xdr:colOff>541020</xdr:colOff>
      <xdr:row>5</xdr:row>
      <xdr:rowOff>137160</xdr:rowOff>
    </xdr:from>
    <xdr:to>
      <xdr:col>18</xdr:col>
      <xdr:colOff>480060</xdr:colOff>
      <xdr:row>8</xdr:row>
      <xdr:rowOff>106680</xdr:rowOff>
    </xdr:to>
    <xdr:pic>
      <xdr:nvPicPr>
        <xdr:cNvPr id="35" name="Graphic 34" descr="Upward trend with solid fill">
          <a:extLst>
            <a:ext uri="{FF2B5EF4-FFF2-40B4-BE49-F238E27FC236}">
              <a16:creationId xmlns:a16="http://schemas.microsoft.com/office/drawing/2014/main" id="{A5B22F02-C13C-4EE4-808A-20C1258445CA}"/>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0904220" y="1051560"/>
          <a:ext cx="548640" cy="518160"/>
        </a:xfrm>
        <a:prstGeom prst="rect">
          <a:avLst/>
        </a:prstGeom>
      </xdr:spPr>
    </xdr:pic>
    <xdr:clientData/>
  </xdr:twoCellAnchor>
  <xdr:twoCellAnchor editAs="oneCell">
    <xdr:from>
      <xdr:col>19</xdr:col>
      <xdr:colOff>251460</xdr:colOff>
      <xdr:row>13</xdr:row>
      <xdr:rowOff>83820</xdr:rowOff>
    </xdr:from>
    <xdr:to>
      <xdr:col>20</xdr:col>
      <xdr:colOff>297180</xdr:colOff>
      <xdr:row>16</xdr:row>
      <xdr:rowOff>106680</xdr:rowOff>
    </xdr:to>
    <xdr:pic>
      <xdr:nvPicPr>
        <xdr:cNvPr id="37" name="Graphic 36" descr="Trophy with solid fill">
          <a:extLst>
            <a:ext uri="{FF2B5EF4-FFF2-40B4-BE49-F238E27FC236}">
              <a16:creationId xmlns:a16="http://schemas.microsoft.com/office/drawing/2014/main" id="{C9739702-B976-48D4-8390-6B8DF92586D8}"/>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833860" y="2461260"/>
          <a:ext cx="655320" cy="571500"/>
        </a:xfrm>
        <a:prstGeom prst="rect">
          <a:avLst/>
        </a:prstGeom>
      </xdr:spPr>
    </xdr:pic>
    <xdr:clientData/>
  </xdr:twoCellAnchor>
  <xdr:twoCellAnchor editAs="oneCell">
    <xdr:from>
      <xdr:col>21</xdr:col>
      <xdr:colOff>259080</xdr:colOff>
      <xdr:row>12</xdr:row>
      <xdr:rowOff>60960</xdr:rowOff>
    </xdr:from>
    <xdr:to>
      <xdr:col>22</xdr:col>
      <xdr:colOff>441960</xdr:colOff>
      <xdr:row>16</xdr:row>
      <xdr:rowOff>160020</xdr:rowOff>
    </xdr:to>
    <xdr:pic>
      <xdr:nvPicPr>
        <xdr:cNvPr id="39" name="Graphic 38" descr="Trophy with solid fill">
          <a:extLst>
            <a:ext uri="{FF2B5EF4-FFF2-40B4-BE49-F238E27FC236}">
              <a16:creationId xmlns:a16="http://schemas.microsoft.com/office/drawing/2014/main" id="{225CAEF9-98C9-4D99-A560-3E7A9FD86160}"/>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3060680" y="2255520"/>
          <a:ext cx="792480" cy="830580"/>
        </a:xfrm>
        <a:prstGeom prst="rect">
          <a:avLst/>
        </a:prstGeom>
      </xdr:spPr>
    </xdr:pic>
    <xdr:clientData/>
  </xdr:twoCellAnchor>
  <xdr:oneCellAnchor>
    <xdr:from>
      <xdr:col>8</xdr:col>
      <xdr:colOff>243840</xdr:colOff>
      <xdr:row>9</xdr:row>
      <xdr:rowOff>161436</xdr:rowOff>
    </xdr:from>
    <xdr:ext cx="1219200" cy="265284"/>
    <xdr:sp macro="" textlink="">
      <xdr:nvSpPr>
        <xdr:cNvPr id="9" name="TextBox 8">
          <a:extLst>
            <a:ext uri="{FF2B5EF4-FFF2-40B4-BE49-F238E27FC236}">
              <a16:creationId xmlns:a16="http://schemas.microsoft.com/office/drawing/2014/main" id="{F3E458DC-8EC0-45D4-9727-13168DD52994}"/>
            </a:ext>
          </a:extLst>
        </xdr:cNvPr>
        <xdr:cNvSpPr txBox="1"/>
      </xdr:nvSpPr>
      <xdr:spPr>
        <a:xfrm>
          <a:off x="5120640" y="1807356"/>
          <a:ext cx="1219200" cy="2652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bg1"/>
              </a:solidFill>
              <a:latin typeface="Sitka Small Semibold" pitchFamily="2" charset="0"/>
            </a:rPr>
            <a:t>PROUDCT</a:t>
          </a:r>
        </a:p>
      </xdr:txBody>
    </xdr:sp>
    <xdr:clientData/>
  </xdr:oneCellAnchor>
  <xdr:oneCellAnchor>
    <xdr:from>
      <xdr:col>3</xdr:col>
      <xdr:colOff>106680</xdr:colOff>
      <xdr:row>22</xdr:row>
      <xdr:rowOff>144780</xdr:rowOff>
    </xdr:from>
    <xdr:ext cx="693420" cy="284693"/>
    <xdr:sp macro="" textlink="">
      <xdr:nvSpPr>
        <xdr:cNvPr id="30" name="TextBox 29">
          <a:extLst>
            <a:ext uri="{FF2B5EF4-FFF2-40B4-BE49-F238E27FC236}">
              <a16:creationId xmlns:a16="http://schemas.microsoft.com/office/drawing/2014/main" id="{57B0D3C2-BA96-4CD6-AAE0-6D925776207B}"/>
            </a:ext>
          </a:extLst>
        </xdr:cNvPr>
        <xdr:cNvSpPr txBox="1"/>
      </xdr:nvSpPr>
      <xdr:spPr>
        <a:xfrm>
          <a:off x="1935480" y="4168140"/>
          <a:ext cx="693420" cy="284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solidFill>
                <a:schemeClr val="bg1"/>
              </a:solidFill>
              <a:latin typeface="Sitka Small Semibold" pitchFamily="2" charset="0"/>
            </a:rPr>
            <a:t>DAILY</a:t>
          </a:r>
        </a:p>
      </xdr:txBody>
    </xdr:sp>
    <xdr:clientData/>
  </xdr:oneCellAnchor>
  <xdr:oneCellAnchor>
    <xdr:from>
      <xdr:col>13</xdr:col>
      <xdr:colOff>510540</xdr:colOff>
      <xdr:row>9</xdr:row>
      <xdr:rowOff>130956</xdr:rowOff>
    </xdr:from>
    <xdr:ext cx="1127760" cy="265284"/>
    <xdr:sp macro="" textlink="">
      <xdr:nvSpPr>
        <xdr:cNvPr id="31" name="TextBox 30">
          <a:extLst>
            <a:ext uri="{FF2B5EF4-FFF2-40B4-BE49-F238E27FC236}">
              <a16:creationId xmlns:a16="http://schemas.microsoft.com/office/drawing/2014/main" id="{F4D8A6AA-BBB8-4BC9-8CD1-193BF2550B51}"/>
            </a:ext>
          </a:extLst>
        </xdr:cNvPr>
        <xdr:cNvSpPr txBox="1"/>
      </xdr:nvSpPr>
      <xdr:spPr>
        <a:xfrm>
          <a:off x="8435340" y="1776876"/>
          <a:ext cx="1127760" cy="2652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bg1"/>
              </a:solidFill>
              <a:latin typeface="Sitka Small Semibold" pitchFamily="2" charset="0"/>
            </a:rPr>
            <a:t>SALE</a:t>
          </a:r>
          <a:r>
            <a:rPr lang="en-IN" sz="1200" b="1" baseline="0">
              <a:solidFill>
                <a:schemeClr val="bg1"/>
              </a:solidFill>
            </a:rPr>
            <a:t>  </a:t>
          </a:r>
          <a:r>
            <a:rPr lang="en-IN" sz="1200" b="1" baseline="0">
              <a:solidFill>
                <a:schemeClr val="bg1"/>
              </a:solidFill>
              <a:latin typeface="Sitka Small Semibold" pitchFamily="2" charset="0"/>
            </a:rPr>
            <a:t>TYPE</a:t>
          </a:r>
          <a:endParaRPr lang="en-IN" sz="1200" b="1">
            <a:solidFill>
              <a:schemeClr val="bg1"/>
            </a:solidFill>
            <a:latin typeface="Sitka Small Semibold" pitchFamily="2" charset="0"/>
          </a:endParaRPr>
        </a:p>
      </xdr:txBody>
    </xdr:sp>
    <xdr:clientData/>
  </xdr:oneCellAnchor>
  <xdr:oneCellAnchor>
    <xdr:from>
      <xdr:col>19</xdr:col>
      <xdr:colOff>106680</xdr:colOff>
      <xdr:row>17</xdr:row>
      <xdr:rowOff>175260</xdr:rowOff>
    </xdr:from>
    <xdr:ext cx="883920" cy="265284"/>
    <xdr:sp macro="" textlink="">
      <xdr:nvSpPr>
        <xdr:cNvPr id="40" name="TextBox 39">
          <a:extLst>
            <a:ext uri="{FF2B5EF4-FFF2-40B4-BE49-F238E27FC236}">
              <a16:creationId xmlns:a16="http://schemas.microsoft.com/office/drawing/2014/main" id="{08FC61CF-6A5D-4321-8F3D-AAE8D6E46EF0}"/>
            </a:ext>
          </a:extLst>
        </xdr:cNvPr>
        <xdr:cNvSpPr txBox="1"/>
      </xdr:nvSpPr>
      <xdr:spPr>
        <a:xfrm>
          <a:off x="11689080" y="3284220"/>
          <a:ext cx="883920" cy="2652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bg1"/>
              </a:solidFill>
            </a:rPr>
            <a:t>CATEGORY</a:t>
          </a:r>
        </a:p>
      </xdr:txBody>
    </xdr:sp>
    <xdr:clientData/>
  </xdr:oneCellAnchor>
  <xdr:twoCellAnchor editAs="oneCell">
    <xdr:from>
      <xdr:col>21</xdr:col>
      <xdr:colOff>327660</xdr:colOff>
      <xdr:row>1</xdr:row>
      <xdr:rowOff>7620</xdr:rowOff>
    </xdr:from>
    <xdr:to>
      <xdr:col>22</xdr:col>
      <xdr:colOff>365760</xdr:colOff>
      <xdr:row>4</xdr:row>
      <xdr:rowOff>0</xdr:rowOff>
    </xdr:to>
    <xdr:pic>
      <xdr:nvPicPr>
        <xdr:cNvPr id="41" name="Graphic 40" descr="Shopping cart with solid fill">
          <a:extLst>
            <a:ext uri="{FF2B5EF4-FFF2-40B4-BE49-F238E27FC236}">
              <a16:creationId xmlns:a16="http://schemas.microsoft.com/office/drawing/2014/main" id="{75B7BE1C-B9B5-48CA-B923-B5E7237145A5}"/>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3129260" y="190500"/>
          <a:ext cx="647700" cy="541020"/>
        </a:xfrm>
        <a:prstGeom prst="rect">
          <a:avLst/>
        </a:prstGeom>
      </xdr:spPr>
    </xdr:pic>
    <xdr:clientData/>
  </xdr:twoCellAnchor>
  <xdr:twoCellAnchor editAs="oneCell">
    <xdr:from>
      <xdr:col>1</xdr:col>
      <xdr:colOff>144780</xdr:colOff>
      <xdr:row>0</xdr:row>
      <xdr:rowOff>106680</xdr:rowOff>
    </xdr:from>
    <xdr:to>
      <xdr:col>5</xdr:col>
      <xdr:colOff>96219</xdr:colOff>
      <xdr:row>3</xdr:row>
      <xdr:rowOff>3087</xdr:rowOff>
    </xdr:to>
    <xdr:pic>
      <xdr:nvPicPr>
        <xdr:cNvPr id="45" name="Picture 44">
          <a:extLst>
            <a:ext uri="{FF2B5EF4-FFF2-40B4-BE49-F238E27FC236}">
              <a16:creationId xmlns:a16="http://schemas.microsoft.com/office/drawing/2014/main" id="{2719C4C5-D0F8-79D8-0256-BFBD7F11A1C0}"/>
            </a:ext>
          </a:extLst>
        </xdr:cNvPr>
        <xdr:cNvPicPr>
          <a:picLocks noChangeAspect="1"/>
        </xdr:cNvPicPr>
      </xdr:nvPicPr>
      <xdr:blipFill>
        <a:blip xmlns:r="http://schemas.openxmlformats.org/officeDocument/2006/relationships" r:embed="rId21"/>
        <a:stretch>
          <a:fillRect/>
        </a:stretch>
      </xdr:blipFill>
      <xdr:spPr>
        <a:xfrm>
          <a:off x="754380" y="106680"/>
          <a:ext cx="2389839" cy="445047"/>
        </a:xfrm>
        <a:prstGeom prst="rect">
          <a:avLst/>
        </a:prstGeom>
        <a:noFill/>
        <a:ln>
          <a:noFill/>
        </a:ln>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ush" refreshedDate="45762.950344560188" createdVersion="8" refreshedVersion="8" minRefreshableVersion="3" recordCount="526" xr:uid="{C6634EBE-3DB6-40AB-844F-AE5E9FC8BAB2}">
  <cacheSource type="worksheet">
    <worksheetSource name="Table1"/>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50"/>
    </cacheField>
    <cacheField name="SALE TYPE" numFmtId="0">
      <sharedItems count="3">
        <s v="Direct Sale"/>
        <s v="Online"/>
        <s v="Wholesaler"/>
      </sharedItems>
    </cacheField>
    <cacheField name="PAYMENT MODE" numFmtId="0">
      <sharedItems count="2">
        <s v="Cash"/>
        <s v="Online"/>
      </sharedItems>
    </cacheField>
    <cacheField name="DISCOUNT %" numFmtId="164">
      <sharedItems containsSemiMixedTypes="0" containsString="0" containsNumber="1" minValue="0" maxValue="0.1"/>
    </cacheField>
    <cacheField name="PRODUCT" numFmtId="0">
      <sharedItems count="44">
        <s v="Product21"/>
        <s v="Product11"/>
        <s v="Product33"/>
        <s v="Product41"/>
        <s v="Product08"/>
        <s v="Product42"/>
        <s v="Product06"/>
        <s v="Product09"/>
        <s v="Product44"/>
        <s v="Product05"/>
        <s v="Product30"/>
        <s v="Product13"/>
        <s v="Product14"/>
        <s v="Product27"/>
        <s v="Product16"/>
        <s v="Product38"/>
        <s v="Product26"/>
        <s v="Product28"/>
        <s v="Product15"/>
        <s v="Product31"/>
        <s v="Product34"/>
        <s v="Product32"/>
        <s v="Product04"/>
        <s v="Product36"/>
        <s v="Product20"/>
        <s v="Product17"/>
        <s v="Product12"/>
        <s v="Product02"/>
        <s v="Product18"/>
        <s v="Product19"/>
        <s v="Product40"/>
        <s v="Product43"/>
        <s v="Product35"/>
        <s v="Product24"/>
        <s v="Product07"/>
        <s v="Product01"/>
        <s v="Product37"/>
        <s v="Product29"/>
        <s v="Product03"/>
        <s v="Product25"/>
        <s v="Product39"/>
        <s v="Product23"/>
        <s v="Product10"/>
        <s v="Product22"/>
      </sharedItems>
    </cacheField>
    <cacheField name="CATEGORY" numFmtId="0">
      <sharedItems count="5">
        <s v="Category03"/>
        <s v="Category02"/>
        <s v="Category04"/>
        <s v="Category05"/>
        <s v="Category01"/>
      </sharedItems>
    </cacheField>
    <cacheField name="UOM" numFmtId="0">
      <sharedItems count="5">
        <s v="Ft"/>
        <s v="Dozon"/>
        <s v="Kg"/>
        <s v="No."/>
        <s v="Lt"/>
      </sharedItems>
    </cacheField>
    <cacheField name="BUYING PRIZE" numFmtId="0">
      <sharedItems containsSemiMixedTypes="0" containsString="0" containsNumber="1" containsInteger="1" minValue="5" maxValue="1056"/>
    </cacheField>
    <cacheField name="SELLING PRICE" numFmtId="0">
      <sharedItems containsSemiMixedTypes="0" containsString="0" containsNumber="1" minValue="6.7" maxValue="210"/>
    </cacheField>
    <cacheField name="TOTAL BUYING PRIZE" numFmtId="0">
      <sharedItems containsSemiMixedTypes="0" containsString="0" containsNumber="1" containsInteger="1" minValue="5" maxValue="15840" count="292">
        <n v="1260"/>
        <n v="264"/>
        <n v="132"/>
        <n v="1140"/>
        <n v="1932"/>
        <n v="1245"/>
        <n v="120"/>
        <n v="750"/>
        <n v="66"/>
        <n v="616"/>
        <n v="532"/>
        <n v="78"/>
        <n v="1332"/>
        <n v="1380"/>
        <n v="1008"/>
        <n v="1120"/>
        <n v="240"/>
        <n v="169"/>
        <n v="864"/>
        <n v="360"/>
        <n v="180"/>
        <n v="75"/>
        <n v="24"/>
        <n v="744"/>
        <n v="825"/>
        <n v="445"/>
        <n v="220"/>
        <n v="1080"/>
        <n v="366"/>
        <n v="440"/>
        <n v="1072"/>
        <n v="1022"/>
        <n v="1056"/>
        <n v="480"/>
        <n v="259"/>
        <n v="384"/>
        <n v="1500"/>
        <n v="990"/>
        <n v="1170"/>
        <n v="156"/>
        <n v="1560"/>
        <n v="871"/>
        <n v="2250"/>
        <n v="830"/>
        <n v="671"/>
        <n v="2220"/>
        <n v="25"/>
        <n v="1095"/>
        <n v="576"/>
        <n v="2016"/>
        <n v="270"/>
        <n v="15840"/>
        <n v="1350"/>
        <n v="912"/>
        <n v="5"/>
        <n v="645"/>
        <n v="715"/>
        <n v="216"/>
        <n v="684"/>
        <n v="1246"/>
        <n v="712"/>
        <n v="876"/>
        <n v="804"/>
        <n v="518"/>
        <n v="90"/>
        <n v="1000"/>
        <n v="570"/>
        <n v="760"/>
        <n v="252"/>
        <n v="1005"/>
        <n v="141"/>
        <n v="288"/>
        <n v="213"/>
        <n v="1242"/>
        <n v="1596"/>
        <n v="450"/>
        <n v="35"/>
        <n v="402"/>
        <n v="1197"/>
        <n v="185"/>
        <n v="555"/>
        <n v="1950"/>
        <n v="536"/>
        <n v="665"/>
        <n v="658"/>
        <n v="836"/>
        <n v="52"/>
        <n v="1833"/>
        <n v="1330"/>
        <n v="129"/>
        <n v="296"/>
        <n v="376"/>
        <n v="84"/>
        <n v="2072"/>
        <n v="26"/>
        <n v="1386"/>
        <n v="1068"/>
        <n v="117"/>
        <n v="365"/>
        <n v="710"/>
        <n v="18"/>
        <n v="923"/>
        <n v="1608"/>
        <n v="152"/>
        <n v="1050"/>
        <n v="48"/>
        <n v="74"/>
        <n v="330"/>
        <n v="960"/>
        <n v="1776"/>
        <n v="1104"/>
        <n v="88"/>
        <n v="855"/>
        <n v="49"/>
        <n v="276"/>
        <n v="96"/>
        <n v="301"/>
        <n v="1425"/>
        <n v="511"/>
        <n v="352"/>
        <n v="400"/>
        <n v="900"/>
        <n v="1876"/>
        <n v="8448"/>
        <n v="705"/>
        <n v="1800"/>
        <n v="108"/>
        <n v="756"/>
        <n v="481"/>
        <n v="1162"/>
        <n v="285"/>
        <n v="528"/>
        <n v="415"/>
        <n v="854"/>
        <n v="30"/>
        <n v="7392"/>
        <n v="144"/>
        <n v="192"/>
        <n v="1924"/>
        <n v="1209"/>
        <n v="305"/>
        <n v="308"/>
        <n v="36"/>
        <n v="847"/>
        <n v="385"/>
        <n v="610"/>
        <n v="448"/>
        <n v="495"/>
        <n v="1568"/>
        <n v="568"/>
        <n v="396"/>
        <n v="292"/>
        <n v="182"/>
        <n v="9504"/>
        <n v="444"/>
        <n v="126"/>
        <n v="3168"/>
        <n v="2112"/>
        <n v="1300"/>
        <n v="200"/>
        <n v="1628"/>
        <n v="801"/>
        <n v="828"/>
        <n v="300"/>
        <n v="234"/>
        <n v="484"/>
        <n v="456"/>
        <n v="71"/>
        <n v="1995"/>
        <n v="672"/>
        <n v="195"/>
        <n v="720"/>
        <n v="438"/>
        <n v="13728"/>
        <n v="89"/>
        <n v="45"/>
        <n v="1463"/>
        <n v="6336"/>
        <n v="222"/>
        <n v="896"/>
        <n v="846"/>
        <n v="143"/>
        <n v="5280"/>
        <n v="600"/>
        <n v="784"/>
        <n v="747"/>
        <n v="1232"/>
        <n v="1210"/>
        <n v="178"/>
        <n v="770"/>
        <n v="584"/>
        <n v="47"/>
        <n v="603"/>
        <n v="1036"/>
        <n v="95"/>
        <n v="121"/>
        <n v="282"/>
        <n v="1692"/>
        <n v="142"/>
        <n v="968"/>
        <n v="1064"/>
        <n v="660"/>
        <n v="148"/>
        <n v="1200"/>
        <n v="110"/>
        <n v="130"/>
        <n v="112"/>
        <n v="913"/>
        <n v="1344"/>
        <n v="83"/>
        <n v="6"/>
        <n v="1872"/>
        <n v="1638"/>
        <n v="42"/>
        <n v="70"/>
        <n v="979"/>
        <n v="1680"/>
        <n v="375"/>
        <n v="55"/>
        <n v="882"/>
        <n v="4224"/>
        <n v="427"/>
        <n v="966"/>
        <n v="888"/>
        <n v="304"/>
        <n v="2115"/>
        <n v="105"/>
        <n v="994"/>
        <n v="1456"/>
        <n v="915"/>
        <n v="837"/>
        <n v="572"/>
        <n v="432"/>
        <n v="564"/>
        <n v="67"/>
        <n v="210"/>
        <n v="1573"/>
        <n v="423"/>
        <n v="1100"/>
        <n v="630"/>
        <n v="54"/>
        <n v="792"/>
        <n v="335"/>
        <n v="1128"/>
        <n v="150"/>
        <n v="2070"/>
        <n v="13"/>
        <n v="690"/>
        <n v="91"/>
        <n v="407"/>
        <n v="700"/>
        <n v="165"/>
        <n v="1815"/>
        <n v="50"/>
        <n v="488"/>
        <n v="732"/>
        <n v="188"/>
        <n v="39"/>
        <n v="37"/>
        <n v="111"/>
        <n v="201"/>
        <n v="648"/>
        <n v="1235"/>
        <n v="1694"/>
        <n v="399"/>
        <n v="1395"/>
        <n v="72"/>
        <n v="344"/>
        <n v="793"/>
        <n v="135"/>
        <n v="77"/>
        <n v="1134"/>
        <n v="44"/>
        <n v="266"/>
        <n v="21"/>
        <n v="560"/>
        <n v="581"/>
        <n v="1269"/>
        <n v="133"/>
        <n v="469"/>
        <n v="268"/>
        <n v="242"/>
        <n v="94"/>
        <n v="267"/>
        <n v="525"/>
        <n v="1302"/>
        <n v="639"/>
        <n v="244"/>
        <n v="988"/>
        <n v="28"/>
        <n v="93"/>
        <n v="60"/>
      </sharedItems>
    </cacheField>
    <cacheField name="TOTAL SELLING PRICE" numFmtId="0">
      <sharedItems containsSemiMixedTypes="0" containsString="0" containsNumber="1" minValue="6.7" maxValue="3150"/>
    </cacheField>
    <cacheField name="DAYS" numFmtId="0">
      <sharedItems count="31">
        <s v="06"/>
        <s v="31"/>
        <s v="30"/>
        <s v="29"/>
        <s v="21"/>
        <s v="19"/>
        <s v="15"/>
        <s v="14"/>
        <s v="12"/>
        <s v="11"/>
        <s v="07"/>
        <s v="04"/>
        <s v="03"/>
        <s v="28"/>
        <s v="27"/>
        <s v="26"/>
        <s v="25"/>
        <s v="23"/>
        <s v="18"/>
        <s v="16"/>
        <s v="13"/>
        <s v="10"/>
        <s v="09"/>
        <s v="08"/>
        <s v="05"/>
        <s v="02"/>
        <s v="01"/>
        <s v="24"/>
        <s v="22"/>
        <s v="20"/>
        <s v="17"/>
      </sharedItems>
    </cacheField>
    <cacheField name="MONTHS" numFmtId="0">
      <sharedItems count="12">
        <s v="Mar"/>
        <s v="Dec"/>
        <s v="Nov"/>
        <s v="Oct"/>
        <s v="Sep"/>
        <s v="Aug"/>
        <s v="Jul"/>
        <s v="Jun"/>
        <s v="May"/>
        <s v="Apr"/>
        <s v="Feb"/>
        <s v="Jan"/>
      </sharedItems>
    </cacheField>
    <cacheField name="YEARS" numFmtId="0">
      <sharedItems count="2">
        <s v="2021"/>
        <s v="2022"/>
      </sharedItems>
    </cacheField>
  </cacheFields>
  <extLst>
    <ext xmlns:x14="http://schemas.microsoft.com/office/spreadsheetml/2009/9/main" uri="{725AE2AE-9491-48be-B2B4-4EB974FC3084}">
      <x14:pivotCacheDefinition pivotCacheId="172518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6">
  <r>
    <d v="2021-03-06T00:00:00"/>
    <s v="P0021"/>
    <n v="10"/>
    <x v="0"/>
    <x v="0"/>
    <n v="0"/>
    <x v="0"/>
    <x v="0"/>
    <x v="0"/>
    <n v="126"/>
    <n v="162.54"/>
    <x v="0"/>
    <n v="1625.3999999999999"/>
    <x v="0"/>
    <x v="0"/>
    <x v="0"/>
  </r>
  <r>
    <d v="2022-12-31T00:00:00"/>
    <s v="P0011"/>
    <n v="6"/>
    <x v="1"/>
    <x v="1"/>
    <n v="0"/>
    <x v="1"/>
    <x v="1"/>
    <x v="1"/>
    <n v="44"/>
    <n v="48.4"/>
    <x v="1"/>
    <n v="290.39999999999998"/>
    <x v="1"/>
    <x v="1"/>
    <x v="1"/>
  </r>
  <r>
    <d v="2022-12-31T00:00:00"/>
    <s v="P0011"/>
    <n v="3"/>
    <x v="2"/>
    <x v="0"/>
    <n v="0"/>
    <x v="1"/>
    <x v="1"/>
    <x v="1"/>
    <n v="44"/>
    <n v="48.4"/>
    <x v="2"/>
    <n v="145.19999999999999"/>
    <x v="1"/>
    <x v="1"/>
    <x v="1"/>
  </r>
  <r>
    <d v="2022-12-31T00:00:00"/>
    <s v="P0033"/>
    <n v="12"/>
    <x v="1"/>
    <x v="1"/>
    <n v="0"/>
    <x v="2"/>
    <x v="2"/>
    <x v="2"/>
    <n v="95"/>
    <n v="119.7"/>
    <x v="3"/>
    <n v="1436.4"/>
    <x v="1"/>
    <x v="1"/>
    <x v="1"/>
  </r>
  <r>
    <d v="2022-12-30T00:00:00"/>
    <s v="P0041"/>
    <n v="14"/>
    <x v="0"/>
    <x v="1"/>
    <n v="0"/>
    <x v="3"/>
    <x v="3"/>
    <x v="0"/>
    <n v="138"/>
    <n v="173.88"/>
    <x v="4"/>
    <n v="2434.3199999999997"/>
    <x v="2"/>
    <x v="1"/>
    <x v="1"/>
  </r>
  <r>
    <d v="2022-12-29T00:00:00"/>
    <s v="P0008"/>
    <n v="15"/>
    <x v="0"/>
    <x v="1"/>
    <n v="0"/>
    <x v="4"/>
    <x v="4"/>
    <x v="2"/>
    <n v="83"/>
    <n v="94.62"/>
    <x v="5"/>
    <n v="1419.3000000000002"/>
    <x v="3"/>
    <x v="1"/>
    <x v="1"/>
  </r>
  <r>
    <d v="2022-12-29T00:00:00"/>
    <s v="P0042"/>
    <n v="1"/>
    <x v="2"/>
    <x v="0"/>
    <n v="0"/>
    <x v="5"/>
    <x v="3"/>
    <x v="0"/>
    <n v="120"/>
    <n v="162"/>
    <x v="6"/>
    <n v="162"/>
    <x v="3"/>
    <x v="1"/>
    <x v="1"/>
  </r>
  <r>
    <d v="2022-12-21T00:00:00"/>
    <s v="P0006"/>
    <n v="10"/>
    <x v="0"/>
    <x v="1"/>
    <n v="0"/>
    <x v="6"/>
    <x v="4"/>
    <x v="2"/>
    <n v="75"/>
    <n v="85.5"/>
    <x v="7"/>
    <n v="855"/>
    <x v="4"/>
    <x v="1"/>
    <x v="1"/>
  </r>
  <r>
    <d v="2022-12-19T00:00:00"/>
    <s v="P0009"/>
    <n v="11"/>
    <x v="1"/>
    <x v="1"/>
    <n v="0"/>
    <x v="7"/>
    <x v="4"/>
    <x v="3"/>
    <n v="6"/>
    <n v="7.8599999999999994"/>
    <x v="8"/>
    <n v="86.46"/>
    <x v="5"/>
    <x v="1"/>
    <x v="1"/>
  </r>
  <r>
    <d v="2022-12-19T00:00:00"/>
    <s v="P0011"/>
    <n v="14"/>
    <x v="0"/>
    <x v="0"/>
    <n v="0"/>
    <x v="1"/>
    <x v="1"/>
    <x v="1"/>
    <n v="44"/>
    <n v="48.4"/>
    <x v="9"/>
    <n v="677.6"/>
    <x v="5"/>
    <x v="1"/>
    <x v="1"/>
  </r>
  <r>
    <d v="2022-12-19T00:00:00"/>
    <s v="P0044"/>
    <n v="7"/>
    <x v="0"/>
    <x v="1"/>
    <n v="0"/>
    <x v="8"/>
    <x v="3"/>
    <x v="2"/>
    <n v="76"/>
    <n v="82.08"/>
    <x v="10"/>
    <n v="574.55999999999995"/>
    <x v="5"/>
    <x v="1"/>
    <x v="1"/>
  </r>
  <r>
    <d v="2022-12-15T00:00:00"/>
    <s v="P0009"/>
    <n v="13"/>
    <x v="0"/>
    <x v="1"/>
    <n v="0"/>
    <x v="7"/>
    <x v="4"/>
    <x v="3"/>
    <n v="6"/>
    <n v="7.8599999999999994"/>
    <x v="11"/>
    <n v="102.17999999999999"/>
    <x v="6"/>
    <x v="1"/>
    <x v="1"/>
  </r>
  <r>
    <d v="2022-12-14T00:00:00"/>
    <s v="P0005"/>
    <n v="4"/>
    <x v="0"/>
    <x v="0"/>
    <n v="0"/>
    <x v="9"/>
    <x v="4"/>
    <x v="0"/>
    <n v="133"/>
    <n v="155.61000000000001"/>
    <x v="10"/>
    <n v="622.44000000000005"/>
    <x v="7"/>
    <x v="1"/>
    <x v="1"/>
  </r>
  <r>
    <d v="2022-12-12T00:00:00"/>
    <s v="P0030"/>
    <n v="9"/>
    <x v="2"/>
    <x v="0"/>
    <n v="0"/>
    <x v="10"/>
    <x v="2"/>
    <x v="0"/>
    <n v="148"/>
    <n v="201.28"/>
    <x v="12"/>
    <n v="1811.52"/>
    <x v="8"/>
    <x v="1"/>
    <x v="1"/>
  </r>
  <r>
    <d v="2022-12-12T00:00:00"/>
    <s v="P0041"/>
    <n v="10"/>
    <x v="2"/>
    <x v="1"/>
    <n v="0"/>
    <x v="3"/>
    <x v="3"/>
    <x v="0"/>
    <n v="138"/>
    <n v="173.88"/>
    <x v="13"/>
    <n v="1738.8"/>
    <x v="8"/>
    <x v="1"/>
    <x v="1"/>
  </r>
  <r>
    <d v="2022-12-11T00:00:00"/>
    <s v="P0013"/>
    <n v="9"/>
    <x v="2"/>
    <x v="1"/>
    <n v="0"/>
    <x v="11"/>
    <x v="1"/>
    <x v="2"/>
    <n v="112"/>
    <n v="122.08"/>
    <x v="14"/>
    <n v="1098.72"/>
    <x v="9"/>
    <x v="1"/>
    <x v="1"/>
  </r>
  <r>
    <d v="2022-12-11T00:00:00"/>
    <s v="P0014"/>
    <n v="10"/>
    <x v="1"/>
    <x v="0"/>
    <n v="0"/>
    <x v="12"/>
    <x v="1"/>
    <x v="2"/>
    <n v="112"/>
    <n v="146.72"/>
    <x v="15"/>
    <n v="1467.2"/>
    <x v="9"/>
    <x v="1"/>
    <x v="1"/>
  </r>
  <r>
    <d v="2022-12-11T00:00:00"/>
    <s v="P0027"/>
    <n v="5"/>
    <x v="0"/>
    <x v="1"/>
    <n v="0"/>
    <x v="13"/>
    <x v="2"/>
    <x v="4"/>
    <n v="48"/>
    <n v="57.120000000000005"/>
    <x v="16"/>
    <n v="285.60000000000002"/>
    <x v="9"/>
    <x v="1"/>
    <x v="1"/>
  </r>
  <r>
    <d v="2022-12-07T00:00:00"/>
    <s v="P0016"/>
    <n v="13"/>
    <x v="0"/>
    <x v="1"/>
    <n v="0"/>
    <x v="14"/>
    <x v="1"/>
    <x v="3"/>
    <n v="13"/>
    <n v="16.64"/>
    <x v="17"/>
    <n v="216.32"/>
    <x v="10"/>
    <x v="1"/>
    <x v="1"/>
  </r>
  <r>
    <d v="2022-12-07T00:00:00"/>
    <s v="P0038"/>
    <n v="12"/>
    <x v="0"/>
    <x v="0"/>
    <n v="0"/>
    <x v="15"/>
    <x v="3"/>
    <x v="2"/>
    <n v="72"/>
    <n v="79.92"/>
    <x v="18"/>
    <n v="959.04"/>
    <x v="10"/>
    <x v="1"/>
    <x v="1"/>
  </r>
  <r>
    <d v="2022-12-07T00:00:00"/>
    <s v="P0038"/>
    <n v="5"/>
    <x v="0"/>
    <x v="0"/>
    <n v="0"/>
    <x v="15"/>
    <x v="3"/>
    <x v="2"/>
    <n v="72"/>
    <n v="79.92"/>
    <x v="19"/>
    <n v="399.6"/>
    <x v="10"/>
    <x v="1"/>
    <x v="1"/>
  </r>
  <r>
    <d v="2022-12-04T00:00:00"/>
    <s v="P0026"/>
    <n v="10"/>
    <x v="0"/>
    <x v="0"/>
    <n v="0"/>
    <x v="16"/>
    <x v="2"/>
    <x v="3"/>
    <n v="18"/>
    <n v="24.66"/>
    <x v="20"/>
    <n v="246.6"/>
    <x v="11"/>
    <x v="1"/>
    <x v="1"/>
  </r>
  <r>
    <d v="2022-12-04T00:00:00"/>
    <s v="P0044"/>
    <n v="15"/>
    <x v="0"/>
    <x v="0"/>
    <n v="0"/>
    <x v="8"/>
    <x v="3"/>
    <x v="2"/>
    <n v="76"/>
    <n v="82.08"/>
    <x v="3"/>
    <n v="1231.2"/>
    <x v="11"/>
    <x v="1"/>
    <x v="1"/>
  </r>
  <r>
    <d v="2022-12-03T00:00:00"/>
    <s v="P0028"/>
    <n v="5"/>
    <x v="2"/>
    <x v="0"/>
    <n v="0"/>
    <x v="17"/>
    <x v="2"/>
    <x v="3"/>
    <n v="15"/>
    <n v="15"/>
    <x v="21"/>
    <n v="75"/>
    <x v="12"/>
    <x v="1"/>
    <x v="1"/>
  </r>
  <r>
    <d v="2022-11-30T00:00:00"/>
    <s v="P0015"/>
    <n v="2"/>
    <x v="0"/>
    <x v="1"/>
    <n v="0"/>
    <x v="18"/>
    <x v="1"/>
    <x v="3"/>
    <n v="12"/>
    <n v="15.719999999999999"/>
    <x v="22"/>
    <n v="31.439999999999998"/>
    <x v="2"/>
    <x v="2"/>
    <x v="1"/>
  </r>
  <r>
    <d v="2022-11-28T00:00:00"/>
    <s v="P0031"/>
    <n v="8"/>
    <x v="0"/>
    <x v="0"/>
    <n v="0"/>
    <x v="19"/>
    <x v="2"/>
    <x v="2"/>
    <n v="93"/>
    <n v="104.16"/>
    <x v="23"/>
    <n v="833.28"/>
    <x v="13"/>
    <x v="2"/>
    <x v="1"/>
  </r>
  <r>
    <d v="2022-11-27T00:00:00"/>
    <s v="P0034"/>
    <n v="15"/>
    <x v="0"/>
    <x v="1"/>
    <n v="0"/>
    <x v="20"/>
    <x v="2"/>
    <x v="4"/>
    <n v="55"/>
    <n v="58.3"/>
    <x v="24"/>
    <n v="874.5"/>
    <x v="14"/>
    <x v="2"/>
    <x v="1"/>
  </r>
  <r>
    <d v="2022-11-26T00:00:00"/>
    <s v="P0032"/>
    <n v="5"/>
    <x v="0"/>
    <x v="1"/>
    <n v="0"/>
    <x v="21"/>
    <x v="2"/>
    <x v="2"/>
    <n v="89"/>
    <n v="117.48"/>
    <x v="25"/>
    <n v="587.4"/>
    <x v="15"/>
    <x v="2"/>
    <x v="1"/>
  </r>
  <r>
    <d v="2022-11-25T00:00:00"/>
    <s v="P0004"/>
    <n v="5"/>
    <x v="0"/>
    <x v="0"/>
    <n v="0"/>
    <x v="22"/>
    <x v="4"/>
    <x v="4"/>
    <n v="44"/>
    <n v="48.84"/>
    <x v="26"/>
    <n v="244.20000000000002"/>
    <x v="16"/>
    <x v="2"/>
    <x v="1"/>
  </r>
  <r>
    <d v="2022-11-23T00:00:00"/>
    <s v="P0036"/>
    <n v="12"/>
    <x v="1"/>
    <x v="1"/>
    <n v="0"/>
    <x v="23"/>
    <x v="2"/>
    <x v="2"/>
    <n v="90"/>
    <n v="96.3"/>
    <x v="27"/>
    <n v="1155.5999999999999"/>
    <x v="17"/>
    <x v="2"/>
    <x v="1"/>
  </r>
  <r>
    <d v="2022-11-21T00:00:00"/>
    <s v="P0020"/>
    <n v="6"/>
    <x v="0"/>
    <x v="0"/>
    <n v="0"/>
    <x v="24"/>
    <x v="0"/>
    <x v="4"/>
    <n v="61"/>
    <n v="76.25"/>
    <x v="28"/>
    <n v="457.5"/>
    <x v="4"/>
    <x v="2"/>
    <x v="1"/>
  </r>
  <r>
    <d v="2022-11-18T00:00:00"/>
    <s v="P0034"/>
    <n v="8"/>
    <x v="0"/>
    <x v="0"/>
    <n v="0"/>
    <x v="20"/>
    <x v="2"/>
    <x v="4"/>
    <n v="55"/>
    <n v="58.3"/>
    <x v="29"/>
    <n v="466.4"/>
    <x v="18"/>
    <x v="2"/>
    <x v="1"/>
  </r>
  <r>
    <d v="2022-11-16T00:00:00"/>
    <s v="P0017"/>
    <n v="8"/>
    <x v="1"/>
    <x v="1"/>
    <n v="0"/>
    <x v="25"/>
    <x v="1"/>
    <x v="0"/>
    <n v="134"/>
    <n v="156.78"/>
    <x v="30"/>
    <n v="1254.24"/>
    <x v="19"/>
    <x v="2"/>
    <x v="1"/>
  </r>
  <r>
    <d v="2022-11-15T00:00:00"/>
    <s v="P0012"/>
    <n v="14"/>
    <x v="0"/>
    <x v="0"/>
    <n v="0"/>
    <x v="26"/>
    <x v="1"/>
    <x v="2"/>
    <n v="73"/>
    <n v="94.17"/>
    <x v="31"/>
    <n v="1318.38"/>
    <x v="6"/>
    <x v="2"/>
    <x v="1"/>
  </r>
  <r>
    <d v="2022-11-14T00:00:00"/>
    <s v="P0002"/>
    <n v="1"/>
    <x v="0"/>
    <x v="0"/>
    <n v="0"/>
    <x v="27"/>
    <x v="4"/>
    <x v="2"/>
    <n v="1056"/>
    <n v="142.80000000000001"/>
    <x v="32"/>
    <n v="142.80000000000001"/>
    <x v="7"/>
    <x v="2"/>
    <x v="1"/>
  </r>
  <r>
    <d v="2022-11-13T00:00:00"/>
    <s v="P0027"/>
    <n v="10"/>
    <x v="2"/>
    <x v="0"/>
    <n v="0"/>
    <x v="13"/>
    <x v="2"/>
    <x v="4"/>
    <n v="48"/>
    <n v="57.120000000000005"/>
    <x v="33"/>
    <n v="571.20000000000005"/>
    <x v="20"/>
    <x v="2"/>
    <x v="1"/>
  </r>
  <r>
    <d v="2022-11-10T00:00:00"/>
    <s v="P0018"/>
    <n v="7"/>
    <x v="0"/>
    <x v="1"/>
    <n v="0"/>
    <x v="28"/>
    <x v="1"/>
    <x v="3"/>
    <n v="37"/>
    <n v="49.21"/>
    <x v="34"/>
    <n v="344.47"/>
    <x v="21"/>
    <x v="2"/>
    <x v="1"/>
  </r>
  <r>
    <d v="2022-11-09T00:00:00"/>
    <s v="P0027"/>
    <n v="8"/>
    <x v="1"/>
    <x v="0"/>
    <n v="0"/>
    <x v="13"/>
    <x v="2"/>
    <x v="4"/>
    <n v="48"/>
    <n v="57.120000000000005"/>
    <x v="35"/>
    <n v="456.96000000000004"/>
    <x v="22"/>
    <x v="2"/>
    <x v="1"/>
  </r>
  <r>
    <d v="2022-11-08T00:00:00"/>
    <s v="P0019"/>
    <n v="10"/>
    <x v="2"/>
    <x v="1"/>
    <n v="0"/>
    <x v="29"/>
    <x v="1"/>
    <x v="0"/>
    <n v="150"/>
    <n v="210"/>
    <x v="36"/>
    <n v="2100"/>
    <x v="23"/>
    <x v="2"/>
    <x v="1"/>
  </r>
  <r>
    <d v="2022-11-08T00:00:00"/>
    <s v="P0036"/>
    <n v="11"/>
    <x v="2"/>
    <x v="0"/>
    <n v="0"/>
    <x v="23"/>
    <x v="2"/>
    <x v="2"/>
    <n v="90"/>
    <n v="96.3"/>
    <x v="37"/>
    <n v="1059.3"/>
    <x v="23"/>
    <x v="2"/>
    <x v="1"/>
  </r>
  <r>
    <d v="2022-11-07T00:00:00"/>
    <s v="P0040"/>
    <n v="13"/>
    <x v="1"/>
    <x v="0"/>
    <n v="0"/>
    <x v="30"/>
    <x v="3"/>
    <x v="2"/>
    <n v="90"/>
    <n v="115.2"/>
    <x v="38"/>
    <n v="1497.6000000000001"/>
    <x v="10"/>
    <x v="2"/>
    <x v="1"/>
  </r>
  <r>
    <d v="2022-11-06T00:00:00"/>
    <s v="P0015"/>
    <n v="13"/>
    <x v="1"/>
    <x v="1"/>
    <n v="0"/>
    <x v="18"/>
    <x v="1"/>
    <x v="3"/>
    <n v="12"/>
    <n v="15.719999999999999"/>
    <x v="39"/>
    <n v="204.35999999999999"/>
    <x v="0"/>
    <x v="2"/>
    <x v="1"/>
  </r>
  <r>
    <d v="2022-11-06T00:00:00"/>
    <s v="P0042"/>
    <n v="13"/>
    <x v="0"/>
    <x v="0"/>
    <n v="0"/>
    <x v="5"/>
    <x v="3"/>
    <x v="0"/>
    <n v="120"/>
    <n v="162"/>
    <x v="40"/>
    <n v="2106"/>
    <x v="0"/>
    <x v="2"/>
    <x v="1"/>
  </r>
  <r>
    <d v="2022-11-06T00:00:00"/>
    <s v="P0043"/>
    <n v="13"/>
    <x v="0"/>
    <x v="0"/>
    <n v="0"/>
    <x v="31"/>
    <x v="3"/>
    <x v="2"/>
    <n v="67"/>
    <n v="83.08"/>
    <x v="41"/>
    <n v="1080.04"/>
    <x v="0"/>
    <x v="2"/>
    <x v="1"/>
  </r>
  <r>
    <d v="2022-11-05T00:00:00"/>
    <s v="P0019"/>
    <n v="15"/>
    <x v="0"/>
    <x v="0"/>
    <n v="0"/>
    <x v="29"/>
    <x v="1"/>
    <x v="0"/>
    <n v="150"/>
    <n v="210"/>
    <x v="42"/>
    <n v="3150"/>
    <x v="24"/>
    <x v="2"/>
    <x v="1"/>
  </r>
  <r>
    <d v="2022-11-04T00:00:00"/>
    <s v="P0008"/>
    <n v="10"/>
    <x v="0"/>
    <x v="1"/>
    <n v="0"/>
    <x v="4"/>
    <x v="4"/>
    <x v="2"/>
    <n v="83"/>
    <n v="94.62"/>
    <x v="43"/>
    <n v="946.2"/>
    <x v="11"/>
    <x v="2"/>
    <x v="1"/>
  </r>
  <r>
    <d v="2022-11-03T00:00:00"/>
    <s v="P0020"/>
    <n v="11"/>
    <x v="1"/>
    <x v="1"/>
    <n v="0"/>
    <x v="24"/>
    <x v="0"/>
    <x v="4"/>
    <n v="61"/>
    <n v="76.25"/>
    <x v="44"/>
    <n v="838.75"/>
    <x v="12"/>
    <x v="2"/>
    <x v="1"/>
  </r>
  <r>
    <d v="2022-11-02T00:00:00"/>
    <s v="P0015"/>
    <n v="15"/>
    <x v="2"/>
    <x v="0"/>
    <n v="0"/>
    <x v="18"/>
    <x v="1"/>
    <x v="3"/>
    <n v="12"/>
    <n v="15.719999999999999"/>
    <x v="20"/>
    <n v="235.79999999999998"/>
    <x v="25"/>
    <x v="2"/>
    <x v="1"/>
  </r>
  <r>
    <d v="2022-11-02T00:00:00"/>
    <s v="P0030"/>
    <n v="15"/>
    <x v="0"/>
    <x v="0"/>
    <n v="0"/>
    <x v="10"/>
    <x v="2"/>
    <x v="0"/>
    <n v="148"/>
    <n v="201.28"/>
    <x v="45"/>
    <n v="3019.2"/>
    <x v="25"/>
    <x v="2"/>
    <x v="1"/>
  </r>
  <r>
    <d v="2022-11-02T00:00:00"/>
    <s v="P0035"/>
    <n v="5"/>
    <x v="0"/>
    <x v="0"/>
    <n v="0"/>
    <x v="32"/>
    <x v="2"/>
    <x v="3"/>
    <n v="5"/>
    <n v="6.7"/>
    <x v="46"/>
    <n v="33.5"/>
    <x v="25"/>
    <x v="2"/>
    <x v="1"/>
  </r>
  <r>
    <d v="2022-11-01T00:00:00"/>
    <s v="P0012"/>
    <n v="15"/>
    <x v="2"/>
    <x v="1"/>
    <n v="0"/>
    <x v="26"/>
    <x v="1"/>
    <x v="2"/>
    <n v="73"/>
    <n v="94.17"/>
    <x v="47"/>
    <n v="1412.55"/>
    <x v="26"/>
    <x v="2"/>
    <x v="1"/>
  </r>
  <r>
    <d v="2022-10-31T00:00:00"/>
    <s v="P0038"/>
    <n v="8"/>
    <x v="0"/>
    <x v="1"/>
    <n v="0"/>
    <x v="15"/>
    <x v="3"/>
    <x v="2"/>
    <n v="72"/>
    <n v="79.92"/>
    <x v="48"/>
    <n v="639.36"/>
    <x v="1"/>
    <x v="3"/>
    <x v="1"/>
  </r>
  <r>
    <d v="2022-10-30T00:00:00"/>
    <s v="P0042"/>
    <n v="3"/>
    <x v="0"/>
    <x v="0"/>
    <n v="0"/>
    <x v="5"/>
    <x v="3"/>
    <x v="0"/>
    <n v="120"/>
    <n v="162"/>
    <x v="19"/>
    <n v="486"/>
    <x v="2"/>
    <x v="3"/>
    <x v="1"/>
  </r>
  <r>
    <d v="2022-10-23T00:00:00"/>
    <s v="P0024"/>
    <n v="14"/>
    <x v="1"/>
    <x v="0"/>
    <n v="0"/>
    <x v="33"/>
    <x v="0"/>
    <x v="0"/>
    <n v="144"/>
    <n v="156.96"/>
    <x v="49"/>
    <n v="2197.44"/>
    <x v="17"/>
    <x v="3"/>
    <x v="1"/>
  </r>
  <r>
    <d v="2022-10-16T00:00:00"/>
    <s v="P0036"/>
    <n v="3"/>
    <x v="1"/>
    <x v="1"/>
    <n v="0"/>
    <x v="23"/>
    <x v="2"/>
    <x v="2"/>
    <n v="90"/>
    <n v="96.3"/>
    <x v="50"/>
    <n v="288.89999999999998"/>
    <x v="19"/>
    <x v="3"/>
    <x v="1"/>
  </r>
  <r>
    <d v="2022-10-15T00:00:00"/>
    <s v="P0015"/>
    <n v="10"/>
    <x v="0"/>
    <x v="0"/>
    <n v="0"/>
    <x v="18"/>
    <x v="1"/>
    <x v="3"/>
    <n v="12"/>
    <n v="15.719999999999999"/>
    <x v="6"/>
    <n v="157.19999999999999"/>
    <x v="6"/>
    <x v="3"/>
    <x v="1"/>
  </r>
  <r>
    <d v="2022-10-14T00:00:00"/>
    <s v="P0044"/>
    <n v="15"/>
    <x v="2"/>
    <x v="1"/>
    <n v="0"/>
    <x v="8"/>
    <x v="3"/>
    <x v="2"/>
    <n v="76"/>
    <n v="82.08"/>
    <x v="3"/>
    <n v="1231.2"/>
    <x v="7"/>
    <x v="3"/>
    <x v="1"/>
  </r>
  <r>
    <d v="2022-10-13T00:00:00"/>
    <s v="P0002"/>
    <n v="15"/>
    <x v="1"/>
    <x v="1"/>
    <n v="0"/>
    <x v="27"/>
    <x v="4"/>
    <x v="2"/>
    <n v="1056"/>
    <n v="142.80000000000001"/>
    <x v="51"/>
    <n v="2142"/>
    <x v="20"/>
    <x v="3"/>
    <x v="1"/>
  </r>
  <r>
    <d v="2022-10-11T00:00:00"/>
    <s v="P0008"/>
    <n v="10"/>
    <x v="0"/>
    <x v="1"/>
    <n v="0"/>
    <x v="4"/>
    <x v="4"/>
    <x v="2"/>
    <n v="83"/>
    <n v="94.62"/>
    <x v="43"/>
    <n v="946.2"/>
    <x v="9"/>
    <x v="3"/>
    <x v="1"/>
  </r>
  <r>
    <d v="2022-10-10T00:00:00"/>
    <s v="P0019"/>
    <n v="9"/>
    <x v="0"/>
    <x v="1"/>
    <n v="0"/>
    <x v="29"/>
    <x v="1"/>
    <x v="0"/>
    <n v="150"/>
    <n v="210"/>
    <x v="52"/>
    <n v="1890"/>
    <x v="21"/>
    <x v="3"/>
    <x v="1"/>
  </r>
  <r>
    <d v="2022-10-10T00:00:00"/>
    <s v="P0044"/>
    <n v="12"/>
    <x v="1"/>
    <x v="1"/>
    <n v="0"/>
    <x v="8"/>
    <x v="3"/>
    <x v="2"/>
    <n v="76"/>
    <n v="82.08"/>
    <x v="53"/>
    <n v="984.96"/>
    <x v="21"/>
    <x v="3"/>
    <x v="1"/>
  </r>
  <r>
    <d v="2022-10-09T00:00:00"/>
    <s v="P0038"/>
    <n v="14"/>
    <x v="1"/>
    <x v="1"/>
    <n v="0"/>
    <x v="15"/>
    <x v="3"/>
    <x v="2"/>
    <n v="72"/>
    <n v="79.92"/>
    <x v="14"/>
    <n v="1118.8800000000001"/>
    <x v="22"/>
    <x v="3"/>
    <x v="1"/>
  </r>
  <r>
    <d v="2022-10-06T00:00:00"/>
    <s v="P0035"/>
    <n v="1"/>
    <x v="0"/>
    <x v="1"/>
    <n v="0"/>
    <x v="32"/>
    <x v="2"/>
    <x v="3"/>
    <n v="5"/>
    <n v="6.7"/>
    <x v="54"/>
    <n v="6.7"/>
    <x v="0"/>
    <x v="3"/>
    <x v="1"/>
  </r>
  <r>
    <d v="2022-10-04T00:00:00"/>
    <s v="P0007"/>
    <n v="15"/>
    <x v="0"/>
    <x v="1"/>
    <n v="0"/>
    <x v="34"/>
    <x v="4"/>
    <x v="4"/>
    <n v="43"/>
    <n v="47.730000000000004"/>
    <x v="55"/>
    <n v="715.95"/>
    <x v="11"/>
    <x v="3"/>
    <x v="1"/>
  </r>
  <r>
    <d v="2022-10-03T00:00:00"/>
    <s v="P0011"/>
    <n v="5"/>
    <x v="0"/>
    <x v="0"/>
    <n v="0"/>
    <x v="1"/>
    <x v="1"/>
    <x v="1"/>
    <n v="44"/>
    <n v="48.4"/>
    <x v="26"/>
    <n v="242"/>
    <x v="12"/>
    <x v="3"/>
    <x v="1"/>
  </r>
  <r>
    <d v="2022-09-29T00:00:00"/>
    <s v="P0034"/>
    <n v="13"/>
    <x v="0"/>
    <x v="1"/>
    <n v="0"/>
    <x v="20"/>
    <x v="2"/>
    <x v="4"/>
    <n v="55"/>
    <n v="58.3"/>
    <x v="56"/>
    <n v="757.9"/>
    <x v="3"/>
    <x v="4"/>
    <x v="1"/>
  </r>
  <r>
    <d v="2022-09-27T00:00:00"/>
    <s v="P0036"/>
    <n v="4"/>
    <x v="0"/>
    <x v="0"/>
    <n v="0"/>
    <x v="23"/>
    <x v="2"/>
    <x v="2"/>
    <n v="90"/>
    <n v="96.3"/>
    <x v="19"/>
    <n v="385.2"/>
    <x v="14"/>
    <x v="4"/>
    <x v="1"/>
  </r>
  <r>
    <d v="2022-09-27T00:00:00"/>
    <s v="P0038"/>
    <n v="3"/>
    <x v="2"/>
    <x v="0"/>
    <n v="0"/>
    <x v="15"/>
    <x v="3"/>
    <x v="2"/>
    <n v="72"/>
    <n v="79.92"/>
    <x v="57"/>
    <n v="239.76"/>
    <x v="14"/>
    <x v="4"/>
    <x v="1"/>
  </r>
  <r>
    <d v="2022-09-27T00:00:00"/>
    <s v="P0044"/>
    <n v="9"/>
    <x v="0"/>
    <x v="0"/>
    <n v="0"/>
    <x v="8"/>
    <x v="3"/>
    <x v="2"/>
    <n v="76"/>
    <n v="82.08"/>
    <x v="58"/>
    <n v="738.72"/>
    <x v="14"/>
    <x v="4"/>
    <x v="1"/>
  </r>
  <r>
    <d v="2022-09-24T00:00:00"/>
    <s v="P0032"/>
    <n v="14"/>
    <x v="0"/>
    <x v="1"/>
    <n v="0"/>
    <x v="21"/>
    <x v="2"/>
    <x v="2"/>
    <n v="89"/>
    <n v="117.48"/>
    <x v="59"/>
    <n v="1644.72"/>
    <x v="27"/>
    <x v="4"/>
    <x v="1"/>
  </r>
  <r>
    <d v="2022-09-24T00:00:00"/>
    <s v="P0032"/>
    <n v="8"/>
    <x v="0"/>
    <x v="0"/>
    <n v="0"/>
    <x v="21"/>
    <x v="2"/>
    <x v="2"/>
    <n v="89"/>
    <n v="117.48"/>
    <x v="60"/>
    <n v="939.84"/>
    <x v="27"/>
    <x v="4"/>
    <x v="1"/>
  </r>
  <r>
    <d v="2022-09-23T00:00:00"/>
    <s v="P0012"/>
    <n v="12"/>
    <x v="0"/>
    <x v="1"/>
    <n v="0"/>
    <x v="26"/>
    <x v="1"/>
    <x v="2"/>
    <n v="73"/>
    <n v="94.17"/>
    <x v="61"/>
    <n v="1130.04"/>
    <x v="17"/>
    <x v="4"/>
    <x v="1"/>
  </r>
  <r>
    <d v="2022-09-22T00:00:00"/>
    <s v="P0043"/>
    <n v="12"/>
    <x v="1"/>
    <x v="1"/>
    <n v="0"/>
    <x v="31"/>
    <x v="3"/>
    <x v="2"/>
    <n v="67"/>
    <n v="83.08"/>
    <x v="62"/>
    <n v="996.96"/>
    <x v="28"/>
    <x v="4"/>
    <x v="1"/>
  </r>
  <r>
    <d v="2022-09-21T00:00:00"/>
    <s v="P0018"/>
    <n v="14"/>
    <x v="1"/>
    <x v="1"/>
    <n v="0"/>
    <x v="28"/>
    <x v="1"/>
    <x v="3"/>
    <n v="37"/>
    <n v="49.21"/>
    <x v="63"/>
    <n v="688.94"/>
    <x v="4"/>
    <x v="4"/>
    <x v="1"/>
  </r>
  <r>
    <d v="2022-09-21T00:00:00"/>
    <s v="P0026"/>
    <n v="5"/>
    <x v="0"/>
    <x v="0"/>
    <n v="0"/>
    <x v="16"/>
    <x v="2"/>
    <x v="3"/>
    <n v="18"/>
    <n v="24.66"/>
    <x v="64"/>
    <n v="123.3"/>
    <x v="4"/>
    <x v="4"/>
    <x v="1"/>
  </r>
  <r>
    <d v="2022-09-20T00:00:00"/>
    <s v="P0001"/>
    <n v="10"/>
    <x v="0"/>
    <x v="1"/>
    <n v="0"/>
    <x v="35"/>
    <x v="4"/>
    <x v="2"/>
    <n v="100"/>
    <n v="103.88"/>
    <x v="65"/>
    <n v="1038.8"/>
    <x v="29"/>
    <x v="4"/>
    <x v="1"/>
  </r>
  <r>
    <d v="2022-09-20T00:00:00"/>
    <s v="P0033"/>
    <n v="6"/>
    <x v="0"/>
    <x v="1"/>
    <n v="0"/>
    <x v="2"/>
    <x v="2"/>
    <x v="2"/>
    <n v="95"/>
    <n v="119.7"/>
    <x v="66"/>
    <n v="718.2"/>
    <x v="29"/>
    <x v="4"/>
    <x v="1"/>
  </r>
  <r>
    <d v="2022-09-19T00:00:00"/>
    <s v="P0033"/>
    <n v="8"/>
    <x v="2"/>
    <x v="0"/>
    <n v="0"/>
    <x v="2"/>
    <x v="2"/>
    <x v="2"/>
    <n v="95"/>
    <n v="119.7"/>
    <x v="67"/>
    <n v="957.6"/>
    <x v="5"/>
    <x v="4"/>
    <x v="1"/>
  </r>
  <r>
    <d v="2022-09-18T00:00:00"/>
    <s v="P0026"/>
    <n v="14"/>
    <x v="1"/>
    <x v="0"/>
    <n v="0"/>
    <x v="16"/>
    <x v="2"/>
    <x v="3"/>
    <n v="18"/>
    <n v="24.66"/>
    <x v="68"/>
    <n v="345.24"/>
    <x v="18"/>
    <x v="4"/>
    <x v="1"/>
  </r>
  <r>
    <d v="2022-09-15T00:00:00"/>
    <s v="P0037"/>
    <n v="15"/>
    <x v="1"/>
    <x v="1"/>
    <n v="0"/>
    <x v="36"/>
    <x v="3"/>
    <x v="2"/>
    <n v="67"/>
    <n v="85.76"/>
    <x v="69"/>
    <n v="1286.4000000000001"/>
    <x v="6"/>
    <x v="4"/>
    <x v="1"/>
  </r>
  <r>
    <d v="2022-09-14T00:00:00"/>
    <s v="P0029"/>
    <n v="3"/>
    <x v="0"/>
    <x v="0"/>
    <n v="0"/>
    <x v="37"/>
    <x v="2"/>
    <x v="4"/>
    <n v="47"/>
    <n v="53.11"/>
    <x v="70"/>
    <n v="159.32999999999998"/>
    <x v="7"/>
    <x v="4"/>
    <x v="1"/>
  </r>
  <r>
    <d v="2022-09-10T00:00:00"/>
    <s v="P0035"/>
    <n v="15"/>
    <x v="1"/>
    <x v="0"/>
    <n v="0"/>
    <x v="32"/>
    <x v="2"/>
    <x v="3"/>
    <n v="5"/>
    <n v="6.7"/>
    <x v="21"/>
    <n v="100.5"/>
    <x v="21"/>
    <x v="4"/>
    <x v="1"/>
  </r>
  <r>
    <d v="2022-09-10T00:00:00"/>
    <s v="P0038"/>
    <n v="4"/>
    <x v="0"/>
    <x v="0"/>
    <n v="0"/>
    <x v="15"/>
    <x v="3"/>
    <x v="2"/>
    <n v="72"/>
    <n v="79.92"/>
    <x v="71"/>
    <n v="319.68"/>
    <x v="21"/>
    <x v="4"/>
    <x v="1"/>
  </r>
  <r>
    <d v="2022-09-09T00:00:00"/>
    <s v="P0003"/>
    <n v="3"/>
    <x v="0"/>
    <x v="1"/>
    <n v="0"/>
    <x v="38"/>
    <x v="4"/>
    <x v="2"/>
    <n v="71"/>
    <n v="80.94"/>
    <x v="72"/>
    <n v="242.82"/>
    <x v="22"/>
    <x v="4"/>
    <x v="1"/>
  </r>
  <r>
    <d v="2022-09-09T00:00:00"/>
    <s v="P0041"/>
    <n v="9"/>
    <x v="0"/>
    <x v="1"/>
    <n v="0"/>
    <x v="3"/>
    <x v="3"/>
    <x v="0"/>
    <n v="138"/>
    <n v="173.88"/>
    <x v="73"/>
    <n v="1564.92"/>
    <x v="22"/>
    <x v="4"/>
    <x v="1"/>
  </r>
  <r>
    <d v="2022-09-06T00:00:00"/>
    <s v="P0005"/>
    <n v="12"/>
    <x v="2"/>
    <x v="1"/>
    <n v="0"/>
    <x v="9"/>
    <x v="4"/>
    <x v="0"/>
    <n v="133"/>
    <n v="155.61000000000001"/>
    <x v="74"/>
    <n v="1867.3200000000002"/>
    <x v="0"/>
    <x v="4"/>
    <x v="1"/>
  </r>
  <r>
    <d v="2022-09-04T00:00:00"/>
    <s v="P0002"/>
    <n v="1"/>
    <x v="0"/>
    <x v="0"/>
    <n v="0"/>
    <x v="27"/>
    <x v="4"/>
    <x v="2"/>
    <n v="1056"/>
    <n v="142.80000000000001"/>
    <x v="32"/>
    <n v="142.80000000000001"/>
    <x v="11"/>
    <x v="4"/>
    <x v="1"/>
  </r>
  <r>
    <d v="2022-08-31T00:00:00"/>
    <s v="P0015"/>
    <n v="13"/>
    <x v="0"/>
    <x v="0"/>
    <n v="0"/>
    <x v="18"/>
    <x v="1"/>
    <x v="3"/>
    <n v="12"/>
    <n v="15.719999999999999"/>
    <x v="39"/>
    <n v="204.35999999999999"/>
    <x v="1"/>
    <x v="5"/>
    <x v="1"/>
  </r>
  <r>
    <d v="2022-08-30T00:00:00"/>
    <s v="P0006"/>
    <n v="6"/>
    <x v="1"/>
    <x v="0"/>
    <n v="0"/>
    <x v="6"/>
    <x v="4"/>
    <x v="2"/>
    <n v="75"/>
    <n v="85.5"/>
    <x v="75"/>
    <n v="513"/>
    <x v="2"/>
    <x v="5"/>
    <x v="1"/>
  </r>
  <r>
    <d v="2022-08-30T00:00:00"/>
    <s v="P0025"/>
    <n v="5"/>
    <x v="0"/>
    <x v="0"/>
    <n v="0"/>
    <x v="39"/>
    <x v="0"/>
    <x v="3"/>
    <n v="7"/>
    <n v="8.33"/>
    <x v="76"/>
    <n v="41.65"/>
    <x v="2"/>
    <x v="5"/>
    <x v="1"/>
  </r>
  <r>
    <d v="2022-08-30T00:00:00"/>
    <s v="P0043"/>
    <n v="6"/>
    <x v="0"/>
    <x v="0"/>
    <n v="0"/>
    <x v="31"/>
    <x v="3"/>
    <x v="2"/>
    <n v="67"/>
    <n v="83.08"/>
    <x v="77"/>
    <n v="498.48"/>
    <x v="2"/>
    <x v="5"/>
    <x v="1"/>
  </r>
  <r>
    <d v="2022-08-28T00:00:00"/>
    <s v="P0005"/>
    <n v="9"/>
    <x v="1"/>
    <x v="1"/>
    <n v="0"/>
    <x v="9"/>
    <x v="4"/>
    <x v="0"/>
    <n v="133"/>
    <n v="155.61000000000001"/>
    <x v="78"/>
    <n v="1400.4900000000002"/>
    <x v="13"/>
    <x v="5"/>
    <x v="1"/>
  </r>
  <r>
    <d v="2022-08-28T00:00:00"/>
    <s v="P0039"/>
    <n v="5"/>
    <x v="0"/>
    <x v="1"/>
    <n v="0"/>
    <x v="40"/>
    <x v="3"/>
    <x v="3"/>
    <n v="37"/>
    <n v="42.55"/>
    <x v="79"/>
    <n v="212.75"/>
    <x v="13"/>
    <x v="5"/>
    <x v="1"/>
  </r>
  <r>
    <d v="2022-08-27T00:00:00"/>
    <s v="P0039"/>
    <n v="15"/>
    <x v="2"/>
    <x v="1"/>
    <n v="0"/>
    <x v="40"/>
    <x v="3"/>
    <x v="3"/>
    <n v="37"/>
    <n v="42.55"/>
    <x v="80"/>
    <n v="638.25"/>
    <x v="14"/>
    <x v="5"/>
    <x v="1"/>
  </r>
  <r>
    <d v="2022-08-26T00:00:00"/>
    <s v="P0019"/>
    <n v="13"/>
    <x v="2"/>
    <x v="0"/>
    <n v="0"/>
    <x v="29"/>
    <x v="1"/>
    <x v="0"/>
    <n v="150"/>
    <n v="210"/>
    <x v="81"/>
    <n v="2730"/>
    <x v="15"/>
    <x v="5"/>
    <x v="1"/>
  </r>
  <r>
    <d v="2022-08-26T00:00:00"/>
    <s v="P0037"/>
    <n v="8"/>
    <x v="1"/>
    <x v="1"/>
    <n v="0"/>
    <x v="36"/>
    <x v="3"/>
    <x v="2"/>
    <n v="67"/>
    <n v="85.76"/>
    <x v="82"/>
    <n v="686.08"/>
    <x v="15"/>
    <x v="5"/>
    <x v="1"/>
  </r>
  <r>
    <d v="2022-08-24T00:00:00"/>
    <s v="P0005"/>
    <n v="5"/>
    <x v="0"/>
    <x v="0"/>
    <n v="0"/>
    <x v="9"/>
    <x v="4"/>
    <x v="0"/>
    <n v="133"/>
    <n v="155.61000000000001"/>
    <x v="83"/>
    <n v="778.05000000000007"/>
    <x v="27"/>
    <x v="5"/>
    <x v="1"/>
  </r>
  <r>
    <d v="2022-08-23T00:00:00"/>
    <s v="P0029"/>
    <n v="14"/>
    <x v="0"/>
    <x v="0"/>
    <n v="0"/>
    <x v="37"/>
    <x v="2"/>
    <x v="4"/>
    <n v="47"/>
    <n v="53.11"/>
    <x v="84"/>
    <n v="743.54"/>
    <x v="17"/>
    <x v="5"/>
    <x v="1"/>
  </r>
  <r>
    <d v="2022-08-23T00:00:00"/>
    <s v="P0044"/>
    <n v="11"/>
    <x v="1"/>
    <x v="1"/>
    <n v="0"/>
    <x v="8"/>
    <x v="3"/>
    <x v="2"/>
    <n v="76"/>
    <n v="82.08"/>
    <x v="85"/>
    <n v="902.88"/>
    <x v="17"/>
    <x v="5"/>
    <x v="1"/>
  </r>
  <r>
    <d v="2022-08-21T00:00:00"/>
    <s v="P0016"/>
    <n v="4"/>
    <x v="0"/>
    <x v="1"/>
    <n v="0"/>
    <x v="14"/>
    <x v="1"/>
    <x v="3"/>
    <n v="13"/>
    <n v="16.64"/>
    <x v="86"/>
    <n v="66.56"/>
    <x v="4"/>
    <x v="5"/>
    <x v="1"/>
  </r>
  <r>
    <d v="2022-08-20T00:00:00"/>
    <s v="P0023"/>
    <n v="13"/>
    <x v="0"/>
    <x v="1"/>
    <n v="0"/>
    <x v="41"/>
    <x v="0"/>
    <x v="0"/>
    <n v="141"/>
    <n v="149.46"/>
    <x v="87"/>
    <n v="1942.98"/>
    <x v="29"/>
    <x v="5"/>
    <x v="1"/>
  </r>
  <r>
    <d v="2022-08-20T00:00:00"/>
    <s v="P0033"/>
    <n v="14"/>
    <x v="0"/>
    <x v="1"/>
    <n v="0"/>
    <x v="2"/>
    <x v="2"/>
    <x v="2"/>
    <n v="95"/>
    <n v="119.7"/>
    <x v="88"/>
    <n v="1675.8"/>
    <x v="29"/>
    <x v="5"/>
    <x v="1"/>
  </r>
  <r>
    <d v="2022-08-19T00:00:00"/>
    <s v="P0007"/>
    <n v="3"/>
    <x v="1"/>
    <x v="1"/>
    <n v="0"/>
    <x v="34"/>
    <x v="4"/>
    <x v="4"/>
    <n v="43"/>
    <n v="47.730000000000004"/>
    <x v="89"/>
    <n v="143.19"/>
    <x v="5"/>
    <x v="5"/>
    <x v="1"/>
  </r>
  <r>
    <d v="2022-08-18T00:00:00"/>
    <s v="P0010"/>
    <n v="2"/>
    <x v="1"/>
    <x v="0"/>
    <n v="0"/>
    <x v="42"/>
    <x v="1"/>
    <x v="0"/>
    <n v="148"/>
    <n v="164.28"/>
    <x v="90"/>
    <n v="328.56"/>
    <x v="18"/>
    <x v="5"/>
    <x v="1"/>
  </r>
  <r>
    <d v="2022-08-18T00:00:00"/>
    <s v="P0029"/>
    <n v="8"/>
    <x v="1"/>
    <x v="1"/>
    <n v="0"/>
    <x v="37"/>
    <x v="2"/>
    <x v="4"/>
    <n v="47"/>
    <n v="53.11"/>
    <x v="91"/>
    <n v="424.88"/>
    <x v="18"/>
    <x v="5"/>
    <x v="1"/>
  </r>
  <r>
    <d v="2022-08-15T00:00:00"/>
    <s v="P0011"/>
    <n v="10"/>
    <x v="2"/>
    <x v="0"/>
    <n v="0"/>
    <x v="1"/>
    <x v="1"/>
    <x v="1"/>
    <n v="44"/>
    <n v="48.4"/>
    <x v="29"/>
    <n v="484"/>
    <x v="6"/>
    <x v="5"/>
    <x v="1"/>
  </r>
  <r>
    <d v="2022-08-15T00:00:00"/>
    <s v="P0015"/>
    <n v="7"/>
    <x v="0"/>
    <x v="1"/>
    <n v="0"/>
    <x v="18"/>
    <x v="1"/>
    <x v="3"/>
    <n v="12"/>
    <n v="15.719999999999999"/>
    <x v="92"/>
    <n v="110.03999999999999"/>
    <x v="6"/>
    <x v="5"/>
    <x v="1"/>
  </r>
  <r>
    <d v="2022-08-14T00:00:00"/>
    <s v="P0030"/>
    <n v="14"/>
    <x v="0"/>
    <x v="0"/>
    <n v="0"/>
    <x v="10"/>
    <x v="2"/>
    <x v="0"/>
    <n v="148"/>
    <n v="201.28"/>
    <x v="93"/>
    <n v="2817.92"/>
    <x v="7"/>
    <x v="5"/>
    <x v="1"/>
  </r>
  <r>
    <d v="2022-08-08T00:00:00"/>
    <s v="P0016"/>
    <n v="2"/>
    <x v="0"/>
    <x v="1"/>
    <n v="0"/>
    <x v="14"/>
    <x v="1"/>
    <x v="3"/>
    <n v="13"/>
    <n v="16.64"/>
    <x v="94"/>
    <n v="33.28"/>
    <x v="23"/>
    <x v="5"/>
    <x v="1"/>
  </r>
  <r>
    <d v="2022-08-08T00:00:00"/>
    <s v="P0021"/>
    <n v="11"/>
    <x v="0"/>
    <x v="0"/>
    <n v="0"/>
    <x v="0"/>
    <x v="0"/>
    <x v="0"/>
    <n v="126"/>
    <n v="162.54"/>
    <x v="95"/>
    <n v="1787.9399999999998"/>
    <x v="23"/>
    <x v="5"/>
    <x v="1"/>
  </r>
  <r>
    <d v="2022-08-08T00:00:00"/>
    <s v="P0032"/>
    <n v="12"/>
    <x v="0"/>
    <x v="0"/>
    <n v="0"/>
    <x v="21"/>
    <x v="2"/>
    <x v="2"/>
    <n v="89"/>
    <n v="117.48"/>
    <x v="96"/>
    <n v="1409.76"/>
    <x v="23"/>
    <x v="5"/>
    <x v="1"/>
  </r>
  <r>
    <d v="2022-08-06T00:00:00"/>
    <s v="P0016"/>
    <n v="9"/>
    <x v="1"/>
    <x v="1"/>
    <n v="0"/>
    <x v="14"/>
    <x v="1"/>
    <x v="3"/>
    <n v="13"/>
    <n v="16.64"/>
    <x v="97"/>
    <n v="149.76"/>
    <x v="0"/>
    <x v="5"/>
    <x v="1"/>
  </r>
  <r>
    <d v="2022-08-03T00:00:00"/>
    <s v="P0012"/>
    <n v="5"/>
    <x v="0"/>
    <x v="0"/>
    <n v="0"/>
    <x v="26"/>
    <x v="1"/>
    <x v="2"/>
    <n v="73"/>
    <n v="94.17"/>
    <x v="98"/>
    <n v="470.85"/>
    <x v="12"/>
    <x v="5"/>
    <x v="1"/>
  </r>
  <r>
    <d v="2022-07-26T00:00:00"/>
    <s v="P0003"/>
    <n v="10"/>
    <x v="1"/>
    <x v="1"/>
    <n v="0"/>
    <x v="38"/>
    <x v="4"/>
    <x v="2"/>
    <n v="71"/>
    <n v="80.94"/>
    <x v="99"/>
    <n v="809.4"/>
    <x v="15"/>
    <x v="6"/>
    <x v="1"/>
  </r>
  <r>
    <d v="2022-07-26T00:00:00"/>
    <s v="P0026"/>
    <n v="1"/>
    <x v="1"/>
    <x v="0"/>
    <n v="0"/>
    <x v="16"/>
    <x v="2"/>
    <x v="3"/>
    <n v="18"/>
    <n v="24.66"/>
    <x v="100"/>
    <n v="24.66"/>
    <x v="15"/>
    <x v="6"/>
    <x v="1"/>
  </r>
  <r>
    <d v="2022-07-25T00:00:00"/>
    <s v="P0003"/>
    <n v="13"/>
    <x v="1"/>
    <x v="0"/>
    <n v="0"/>
    <x v="38"/>
    <x v="4"/>
    <x v="2"/>
    <n v="71"/>
    <n v="80.94"/>
    <x v="101"/>
    <n v="1052.22"/>
    <x v="16"/>
    <x v="6"/>
    <x v="1"/>
  </r>
  <r>
    <d v="2022-07-25T00:00:00"/>
    <s v="P0017"/>
    <n v="12"/>
    <x v="0"/>
    <x v="0"/>
    <n v="0"/>
    <x v="25"/>
    <x v="1"/>
    <x v="0"/>
    <n v="134"/>
    <n v="156.78"/>
    <x v="102"/>
    <n v="1881.3600000000001"/>
    <x v="16"/>
    <x v="6"/>
    <x v="1"/>
  </r>
  <r>
    <d v="2022-07-25T00:00:00"/>
    <s v="P0044"/>
    <n v="2"/>
    <x v="0"/>
    <x v="0"/>
    <n v="0"/>
    <x v="8"/>
    <x v="3"/>
    <x v="2"/>
    <n v="76"/>
    <n v="82.08"/>
    <x v="103"/>
    <n v="164.16"/>
    <x v="16"/>
    <x v="6"/>
    <x v="1"/>
  </r>
  <r>
    <d v="2022-07-24T00:00:00"/>
    <s v="P0006"/>
    <n v="14"/>
    <x v="0"/>
    <x v="0"/>
    <n v="0"/>
    <x v="6"/>
    <x v="4"/>
    <x v="2"/>
    <n v="75"/>
    <n v="85.5"/>
    <x v="104"/>
    <n v="1197"/>
    <x v="27"/>
    <x v="6"/>
    <x v="1"/>
  </r>
  <r>
    <d v="2022-07-24T00:00:00"/>
    <s v="P0027"/>
    <n v="1"/>
    <x v="1"/>
    <x v="1"/>
    <n v="0"/>
    <x v="13"/>
    <x v="2"/>
    <x v="4"/>
    <n v="48"/>
    <n v="57.120000000000005"/>
    <x v="105"/>
    <n v="57.120000000000005"/>
    <x v="27"/>
    <x v="6"/>
    <x v="1"/>
  </r>
  <r>
    <d v="2022-07-23T00:00:00"/>
    <s v="P0018"/>
    <n v="2"/>
    <x v="1"/>
    <x v="1"/>
    <n v="0"/>
    <x v="28"/>
    <x v="1"/>
    <x v="3"/>
    <n v="37"/>
    <n v="49.21"/>
    <x v="106"/>
    <n v="98.42"/>
    <x v="17"/>
    <x v="6"/>
    <x v="1"/>
  </r>
  <r>
    <d v="2022-07-22T00:00:00"/>
    <s v="P0034"/>
    <n v="6"/>
    <x v="0"/>
    <x v="0"/>
    <n v="0"/>
    <x v="20"/>
    <x v="2"/>
    <x v="4"/>
    <n v="55"/>
    <n v="58.3"/>
    <x v="107"/>
    <n v="349.79999999999995"/>
    <x v="28"/>
    <x v="6"/>
    <x v="1"/>
  </r>
  <r>
    <d v="2022-07-20T00:00:00"/>
    <s v="P0042"/>
    <n v="8"/>
    <x v="2"/>
    <x v="1"/>
    <n v="0"/>
    <x v="5"/>
    <x v="3"/>
    <x v="0"/>
    <n v="120"/>
    <n v="162"/>
    <x v="108"/>
    <n v="1296"/>
    <x v="29"/>
    <x v="6"/>
    <x v="1"/>
  </r>
  <r>
    <d v="2022-07-18T00:00:00"/>
    <s v="P0010"/>
    <n v="12"/>
    <x v="0"/>
    <x v="1"/>
    <n v="0"/>
    <x v="42"/>
    <x v="1"/>
    <x v="0"/>
    <n v="148"/>
    <n v="164.28"/>
    <x v="109"/>
    <n v="1971.3600000000001"/>
    <x v="18"/>
    <x v="6"/>
    <x v="1"/>
  </r>
  <r>
    <d v="2022-07-17T00:00:00"/>
    <s v="P0041"/>
    <n v="8"/>
    <x v="1"/>
    <x v="0"/>
    <n v="0"/>
    <x v="3"/>
    <x v="3"/>
    <x v="0"/>
    <n v="138"/>
    <n v="173.88"/>
    <x v="110"/>
    <n v="1391.04"/>
    <x v="30"/>
    <x v="6"/>
    <x v="1"/>
  </r>
  <r>
    <d v="2022-07-15T00:00:00"/>
    <s v="P0004"/>
    <n v="2"/>
    <x v="1"/>
    <x v="1"/>
    <n v="0"/>
    <x v="22"/>
    <x v="4"/>
    <x v="4"/>
    <n v="44"/>
    <n v="48.84"/>
    <x v="111"/>
    <n v="97.68"/>
    <x v="6"/>
    <x v="6"/>
    <x v="1"/>
  </r>
  <r>
    <d v="2022-07-14T00:00:00"/>
    <s v="P0033"/>
    <n v="9"/>
    <x v="0"/>
    <x v="1"/>
    <n v="0"/>
    <x v="2"/>
    <x v="2"/>
    <x v="2"/>
    <n v="95"/>
    <n v="119.7"/>
    <x v="112"/>
    <n v="1077.3"/>
    <x v="7"/>
    <x v="6"/>
    <x v="1"/>
  </r>
  <r>
    <d v="2022-07-13T00:00:00"/>
    <s v="P0025"/>
    <n v="7"/>
    <x v="0"/>
    <x v="1"/>
    <n v="0"/>
    <x v="39"/>
    <x v="0"/>
    <x v="3"/>
    <n v="7"/>
    <n v="8.33"/>
    <x v="113"/>
    <n v="58.31"/>
    <x v="20"/>
    <x v="6"/>
    <x v="1"/>
  </r>
  <r>
    <d v="2022-07-12T00:00:00"/>
    <s v="P0028"/>
    <n v="12"/>
    <x v="0"/>
    <x v="0"/>
    <n v="0"/>
    <x v="17"/>
    <x v="2"/>
    <x v="3"/>
    <n v="15"/>
    <n v="15"/>
    <x v="20"/>
    <n v="180"/>
    <x v="8"/>
    <x v="6"/>
    <x v="1"/>
  </r>
  <r>
    <d v="2022-07-10T00:00:00"/>
    <s v="P0032"/>
    <n v="12"/>
    <x v="1"/>
    <x v="0"/>
    <n v="0"/>
    <x v="21"/>
    <x v="2"/>
    <x v="2"/>
    <n v="89"/>
    <n v="117.48"/>
    <x v="96"/>
    <n v="1409.76"/>
    <x v="21"/>
    <x v="6"/>
    <x v="1"/>
  </r>
  <r>
    <d v="2022-07-08T00:00:00"/>
    <s v="P0018"/>
    <n v="2"/>
    <x v="0"/>
    <x v="1"/>
    <n v="0"/>
    <x v="28"/>
    <x v="1"/>
    <x v="3"/>
    <n v="37"/>
    <n v="49.21"/>
    <x v="106"/>
    <n v="98.42"/>
    <x v="23"/>
    <x v="6"/>
    <x v="1"/>
  </r>
  <r>
    <d v="2022-07-06T00:00:00"/>
    <s v="P0041"/>
    <n v="2"/>
    <x v="0"/>
    <x v="0"/>
    <n v="0"/>
    <x v="3"/>
    <x v="3"/>
    <x v="0"/>
    <n v="138"/>
    <n v="173.88"/>
    <x v="114"/>
    <n v="347.76"/>
    <x v="0"/>
    <x v="6"/>
    <x v="1"/>
  </r>
  <r>
    <d v="2022-07-05T00:00:00"/>
    <s v="P0015"/>
    <n v="8"/>
    <x v="0"/>
    <x v="1"/>
    <n v="0"/>
    <x v="18"/>
    <x v="1"/>
    <x v="3"/>
    <n v="12"/>
    <n v="15.719999999999999"/>
    <x v="115"/>
    <n v="125.75999999999999"/>
    <x v="24"/>
    <x v="6"/>
    <x v="1"/>
  </r>
  <r>
    <d v="2022-07-05T00:00:00"/>
    <s v="P0025"/>
    <n v="7"/>
    <x v="1"/>
    <x v="0"/>
    <n v="0"/>
    <x v="39"/>
    <x v="0"/>
    <x v="3"/>
    <n v="7"/>
    <n v="8.33"/>
    <x v="113"/>
    <n v="58.31"/>
    <x v="24"/>
    <x v="6"/>
    <x v="1"/>
  </r>
  <r>
    <d v="2022-07-04T00:00:00"/>
    <s v="P0007"/>
    <n v="7"/>
    <x v="0"/>
    <x v="1"/>
    <n v="0"/>
    <x v="34"/>
    <x v="4"/>
    <x v="4"/>
    <n v="43"/>
    <n v="47.730000000000004"/>
    <x v="116"/>
    <n v="334.11"/>
    <x v="11"/>
    <x v="6"/>
    <x v="1"/>
  </r>
  <r>
    <d v="2022-07-03T00:00:00"/>
    <s v="P0033"/>
    <n v="15"/>
    <x v="0"/>
    <x v="0"/>
    <n v="0"/>
    <x v="2"/>
    <x v="2"/>
    <x v="2"/>
    <n v="95"/>
    <n v="119.7"/>
    <x v="117"/>
    <n v="1795.5"/>
    <x v="12"/>
    <x v="6"/>
    <x v="1"/>
  </r>
  <r>
    <d v="2022-06-26T00:00:00"/>
    <s v="P0034"/>
    <n v="4"/>
    <x v="0"/>
    <x v="0"/>
    <n v="0"/>
    <x v="20"/>
    <x v="2"/>
    <x v="4"/>
    <n v="55"/>
    <n v="58.3"/>
    <x v="26"/>
    <n v="233.2"/>
    <x v="15"/>
    <x v="7"/>
    <x v="1"/>
  </r>
  <r>
    <d v="2022-06-26T00:00:00"/>
    <s v="P0043"/>
    <n v="12"/>
    <x v="0"/>
    <x v="1"/>
    <n v="0"/>
    <x v="31"/>
    <x v="3"/>
    <x v="2"/>
    <n v="67"/>
    <n v="83.08"/>
    <x v="62"/>
    <n v="996.96"/>
    <x v="15"/>
    <x v="7"/>
    <x v="1"/>
  </r>
  <r>
    <d v="2022-06-25T00:00:00"/>
    <s v="P0012"/>
    <n v="7"/>
    <x v="1"/>
    <x v="1"/>
    <n v="0"/>
    <x v="26"/>
    <x v="1"/>
    <x v="2"/>
    <n v="73"/>
    <n v="94.17"/>
    <x v="118"/>
    <n v="659.19"/>
    <x v="16"/>
    <x v="7"/>
    <x v="1"/>
  </r>
  <r>
    <d v="2022-06-24T00:00:00"/>
    <s v="P0018"/>
    <n v="7"/>
    <x v="0"/>
    <x v="0"/>
    <n v="0"/>
    <x v="28"/>
    <x v="1"/>
    <x v="3"/>
    <n v="37"/>
    <n v="49.21"/>
    <x v="34"/>
    <n v="344.47"/>
    <x v="27"/>
    <x v="7"/>
    <x v="1"/>
  </r>
  <r>
    <d v="2022-06-23T00:00:00"/>
    <s v="P0004"/>
    <n v="8"/>
    <x v="0"/>
    <x v="1"/>
    <n v="0"/>
    <x v="22"/>
    <x v="4"/>
    <x v="4"/>
    <n v="44"/>
    <n v="48.84"/>
    <x v="119"/>
    <n v="390.72"/>
    <x v="17"/>
    <x v="7"/>
    <x v="1"/>
  </r>
  <r>
    <d v="2022-06-22T00:00:00"/>
    <s v="P0001"/>
    <n v="4"/>
    <x v="0"/>
    <x v="0"/>
    <n v="0"/>
    <x v="35"/>
    <x v="4"/>
    <x v="2"/>
    <n v="100"/>
    <n v="103.88"/>
    <x v="120"/>
    <n v="415.52"/>
    <x v="28"/>
    <x v="7"/>
    <x v="1"/>
  </r>
  <r>
    <d v="2022-06-22T00:00:00"/>
    <s v="P0040"/>
    <n v="10"/>
    <x v="1"/>
    <x v="0"/>
    <n v="0"/>
    <x v="30"/>
    <x v="3"/>
    <x v="2"/>
    <n v="90"/>
    <n v="115.2"/>
    <x v="121"/>
    <n v="1152"/>
    <x v="28"/>
    <x v="7"/>
    <x v="1"/>
  </r>
  <r>
    <d v="2022-06-21T00:00:00"/>
    <s v="P0017"/>
    <n v="14"/>
    <x v="0"/>
    <x v="0"/>
    <n v="0"/>
    <x v="25"/>
    <x v="1"/>
    <x v="0"/>
    <n v="134"/>
    <n v="156.78"/>
    <x v="122"/>
    <n v="2194.92"/>
    <x v="4"/>
    <x v="7"/>
    <x v="1"/>
  </r>
  <r>
    <d v="2022-06-19T00:00:00"/>
    <s v="P0002"/>
    <n v="8"/>
    <x v="0"/>
    <x v="0"/>
    <n v="0"/>
    <x v="27"/>
    <x v="4"/>
    <x v="2"/>
    <n v="1056"/>
    <n v="142.80000000000001"/>
    <x v="123"/>
    <n v="1142.4000000000001"/>
    <x v="5"/>
    <x v="7"/>
    <x v="1"/>
  </r>
  <r>
    <d v="2022-06-16T00:00:00"/>
    <s v="P0029"/>
    <n v="15"/>
    <x v="1"/>
    <x v="0"/>
    <n v="0"/>
    <x v="37"/>
    <x v="2"/>
    <x v="4"/>
    <n v="47"/>
    <n v="53.11"/>
    <x v="124"/>
    <n v="796.65"/>
    <x v="19"/>
    <x v="7"/>
    <x v="1"/>
  </r>
  <r>
    <d v="2022-06-15T00:00:00"/>
    <s v="P0042"/>
    <n v="15"/>
    <x v="2"/>
    <x v="1"/>
    <n v="0"/>
    <x v="5"/>
    <x v="3"/>
    <x v="0"/>
    <n v="120"/>
    <n v="162"/>
    <x v="125"/>
    <n v="2430"/>
    <x v="6"/>
    <x v="7"/>
    <x v="1"/>
  </r>
  <r>
    <d v="2022-06-13T00:00:00"/>
    <s v="P0026"/>
    <n v="6"/>
    <x v="0"/>
    <x v="0"/>
    <n v="0"/>
    <x v="16"/>
    <x v="2"/>
    <x v="3"/>
    <n v="18"/>
    <n v="24.66"/>
    <x v="126"/>
    <n v="147.96"/>
    <x v="20"/>
    <x v="7"/>
    <x v="1"/>
  </r>
  <r>
    <d v="2022-06-11T00:00:00"/>
    <s v="P0021"/>
    <n v="6"/>
    <x v="0"/>
    <x v="1"/>
    <n v="0"/>
    <x v="0"/>
    <x v="0"/>
    <x v="0"/>
    <n v="126"/>
    <n v="162.54"/>
    <x v="127"/>
    <n v="975.24"/>
    <x v="9"/>
    <x v="7"/>
    <x v="1"/>
  </r>
  <r>
    <d v="2022-06-11T00:00:00"/>
    <s v="P0039"/>
    <n v="13"/>
    <x v="1"/>
    <x v="0"/>
    <n v="0"/>
    <x v="40"/>
    <x v="3"/>
    <x v="3"/>
    <n v="37"/>
    <n v="42.55"/>
    <x v="128"/>
    <n v="553.15"/>
    <x v="9"/>
    <x v="7"/>
    <x v="1"/>
  </r>
  <r>
    <d v="2022-06-10T00:00:00"/>
    <s v="P0028"/>
    <n v="8"/>
    <x v="2"/>
    <x v="1"/>
    <n v="0"/>
    <x v="17"/>
    <x v="2"/>
    <x v="3"/>
    <n v="15"/>
    <n v="15"/>
    <x v="6"/>
    <n v="120"/>
    <x v="21"/>
    <x v="7"/>
    <x v="1"/>
  </r>
  <r>
    <d v="2022-06-03T00:00:00"/>
    <s v="P0008"/>
    <n v="14"/>
    <x v="1"/>
    <x v="1"/>
    <n v="0"/>
    <x v="4"/>
    <x v="4"/>
    <x v="2"/>
    <n v="83"/>
    <n v="94.62"/>
    <x v="129"/>
    <n v="1324.68"/>
    <x v="12"/>
    <x v="7"/>
    <x v="1"/>
  </r>
  <r>
    <d v="2022-05-30T00:00:00"/>
    <s v="P0005"/>
    <n v="4"/>
    <x v="2"/>
    <x v="0"/>
    <n v="0"/>
    <x v="9"/>
    <x v="4"/>
    <x v="0"/>
    <n v="133"/>
    <n v="155.61000000000001"/>
    <x v="10"/>
    <n v="622.44000000000005"/>
    <x v="2"/>
    <x v="8"/>
    <x v="1"/>
  </r>
  <r>
    <d v="2022-05-30T00:00:00"/>
    <s v="P0033"/>
    <n v="3"/>
    <x v="1"/>
    <x v="0"/>
    <n v="0"/>
    <x v="2"/>
    <x v="2"/>
    <x v="2"/>
    <n v="95"/>
    <n v="119.7"/>
    <x v="130"/>
    <n v="359.1"/>
    <x v="2"/>
    <x v="8"/>
    <x v="1"/>
  </r>
  <r>
    <d v="2022-05-30T00:00:00"/>
    <s v="P0044"/>
    <n v="9"/>
    <x v="0"/>
    <x v="1"/>
    <n v="0"/>
    <x v="8"/>
    <x v="3"/>
    <x v="2"/>
    <n v="76"/>
    <n v="82.08"/>
    <x v="58"/>
    <n v="738.72"/>
    <x v="2"/>
    <x v="8"/>
    <x v="1"/>
  </r>
  <r>
    <d v="2022-05-28T00:00:00"/>
    <s v="P0004"/>
    <n v="12"/>
    <x v="1"/>
    <x v="1"/>
    <n v="0"/>
    <x v="22"/>
    <x v="4"/>
    <x v="4"/>
    <n v="44"/>
    <n v="48.84"/>
    <x v="131"/>
    <n v="586.08000000000004"/>
    <x v="13"/>
    <x v="8"/>
    <x v="1"/>
  </r>
  <r>
    <d v="2022-05-28T00:00:00"/>
    <s v="P0008"/>
    <n v="5"/>
    <x v="2"/>
    <x v="1"/>
    <n v="0"/>
    <x v="4"/>
    <x v="4"/>
    <x v="2"/>
    <n v="83"/>
    <n v="94.62"/>
    <x v="132"/>
    <n v="473.1"/>
    <x v="13"/>
    <x v="8"/>
    <x v="1"/>
  </r>
  <r>
    <d v="2022-05-28T00:00:00"/>
    <s v="P0010"/>
    <n v="9"/>
    <x v="1"/>
    <x v="0"/>
    <n v="0"/>
    <x v="42"/>
    <x v="1"/>
    <x v="0"/>
    <n v="148"/>
    <n v="164.28"/>
    <x v="12"/>
    <n v="1478.52"/>
    <x v="13"/>
    <x v="8"/>
    <x v="1"/>
  </r>
  <r>
    <d v="2022-05-28T00:00:00"/>
    <s v="P0020"/>
    <n v="14"/>
    <x v="0"/>
    <x v="0"/>
    <n v="0"/>
    <x v="24"/>
    <x v="0"/>
    <x v="4"/>
    <n v="61"/>
    <n v="76.25"/>
    <x v="133"/>
    <n v="1067.5"/>
    <x v="13"/>
    <x v="8"/>
    <x v="1"/>
  </r>
  <r>
    <d v="2022-05-28T00:00:00"/>
    <s v="P0041"/>
    <n v="10"/>
    <x v="2"/>
    <x v="0"/>
    <n v="0"/>
    <x v="3"/>
    <x v="3"/>
    <x v="0"/>
    <n v="138"/>
    <n v="173.88"/>
    <x v="13"/>
    <n v="1738.8"/>
    <x v="13"/>
    <x v="8"/>
    <x v="1"/>
  </r>
  <r>
    <d v="2022-05-26T00:00:00"/>
    <s v="P0027"/>
    <n v="2"/>
    <x v="1"/>
    <x v="1"/>
    <n v="0"/>
    <x v="13"/>
    <x v="2"/>
    <x v="4"/>
    <n v="48"/>
    <n v="57.120000000000005"/>
    <x v="115"/>
    <n v="114.24000000000001"/>
    <x v="15"/>
    <x v="8"/>
    <x v="1"/>
  </r>
  <r>
    <d v="2022-05-26T00:00:00"/>
    <s v="P0028"/>
    <n v="2"/>
    <x v="0"/>
    <x v="1"/>
    <n v="0"/>
    <x v="17"/>
    <x v="2"/>
    <x v="3"/>
    <n v="15"/>
    <n v="15"/>
    <x v="134"/>
    <n v="30"/>
    <x v="15"/>
    <x v="8"/>
    <x v="1"/>
  </r>
  <r>
    <d v="2022-05-25T00:00:00"/>
    <s v="P0002"/>
    <n v="7"/>
    <x v="1"/>
    <x v="1"/>
    <n v="0"/>
    <x v="27"/>
    <x v="4"/>
    <x v="2"/>
    <n v="1056"/>
    <n v="142.80000000000001"/>
    <x v="135"/>
    <n v="999.60000000000014"/>
    <x v="16"/>
    <x v="8"/>
    <x v="1"/>
  </r>
  <r>
    <d v="2022-05-22T00:00:00"/>
    <s v="P0015"/>
    <n v="12"/>
    <x v="0"/>
    <x v="1"/>
    <n v="0"/>
    <x v="18"/>
    <x v="1"/>
    <x v="3"/>
    <n v="12"/>
    <n v="15.719999999999999"/>
    <x v="136"/>
    <n v="188.64"/>
    <x v="28"/>
    <x v="8"/>
    <x v="1"/>
  </r>
  <r>
    <d v="2022-05-20T00:00:00"/>
    <s v="P0044"/>
    <n v="15"/>
    <x v="1"/>
    <x v="0"/>
    <n v="0"/>
    <x v="8"/>
    <x v="3"/>
    <x v="2"/>
    <n v="76"/>
    <n v="82.08"/>
    <x v="3"/>
    <n v="1231.2"/>
    <x v="29"/>
    <x v="8"/>
    <x v="1"/>
  </r>
  <r>
    <d v="2022-05-18T00:00:00"/>
    <s v="P0027"/>
    <n v="4"/>
    <x v="2"/>
    <x v="1"/>
    <n v="0"/>
    <x v="13"/>
    <x v="2"/>
    <x v="4"/>
    <n v="48"/>
    <n v="57.120000000000005"/>
    <x v="137"/>
    <n v="228.48000000000002"/>
    <x v="18"/>
    <x v="8"/>
    <x v="1"/>
  </r>
  <r>
    <d v="2022-05-18T00:00:00"/>
    <s v="P0038"/>
    <n v="8"/>
    <x v="2"/>
    <x v="1"/>
    <n v="0"/>
    <x v="15"/>
    <x v="3"/>
    <x v="2"/>
    <n v="72"/>
    <n v="79.92"/>
    <x v="48"/>
    <n v="639.36"/>
    <x v="18"/>
    <x v="8"/>
    <x v="1"/>
  </r>
  <r>
    <d v="2022-05-17T00:00:00"/>
    <s v="P0027"/>
    <n v="8"/>
    <x v="0"/>
    <x v="0"/>
    <n v="0"/>
    <x v="13"/>
    <x v="2"/>
    <x v="4"/>
    <n v="48"/>
    <n v="57.120000000000005"/>
    <x v="35"/>
    <n v="456.96000000000004"/>
    <x v="30"/>
    <x v="8"/>
    <x v="1"/>
  </r>
  <r>
    <d v="2022-05-16T00:00:00"/>
    <s v="P0010"/>
    <n v="13"/>
    <x v="0"/>
    <x v="0"/>
    <n v="0"/>
    <x v="42"/>
    <x v="1"/>
    <x v="0"/>
    <n v="148"/>
    <n v="164.28"/>
    <x v="138"/>
    <n v="2135.64"/>
    <x v="19"/>
    <x v="8"/>
    <x v="1"/>
  </r>
  <r>
    <d v="2022-05-16T00:00:00"/>
    <s v="P0031"/>
    <n v="13"/>
    <x v="1"/>
    <x v="1"/>
    <n v="0"/>
    <x v="19"/>
    <x v="2"/>
    <x v="2"/>
    <n v="93"/>
    <n v="104.16"/>
    <x v="139"/>
    <n v="1354.08"/>
    <x v="19"/>
    <x v="8"/>
    <x v="1"/>
  </r>
  <r>
    <d v="2022-05-15T00:00:00"/>
    <s v="P0020"/>
    <n v="5"/>
    <x v="1"/>
    <x v="1"/>
    <n v="0"/>
    <x v="24"/>
    <x v="0"/>
    <x v="4"/>
    <n v="61"/>
    <n v="76.25"/>
    <x v="140"/>
    <n v="381.25"/>
    <x v="6"/>
    <x v="8"/>
    <x v="1"/>
  </r>
  <r>
    <d v="2022-05-14T00:00:00"/>
    <s v="P0008"/>
    <n v="14"/>
    <x v="0"/>
    <x v="0"/>
    <n v="0"/>
    <x v="4"/>
    <x v="4"/>
    <x v="2"/>
    <n v="83"/>
    <n v="94.62"/>
    <x v="129"/>
    <n v="1324.68"/>
    <x v="7"/>
    <x v="8"/>
    <x v="1"/>
  </r>
  <r>
    <d v="2022-05-13T00:00:00"/>
    <s v="P0012"/>
    <n v="5"/>
    <x v="0"/>
    <x v="1"/>
    <n v="0"/>
    <x v="26"/>
    <x v="1"/>
    <x v="2"/>
    <n v="73"/>
    <n v="94.17"/>
    <x v="98"/>
    <n v="470.85"/>
    <x v="20"/>
    <x v="8"/>
    <x v="1"/>
  </r>
  <r>
    <d v="2022-05-12T00:00:00"/>
    <s v="P0011"/>
    <n v="7"/>
    <x v="1"/>
    <x v="0"/>
    <n v="0"/>
    <x v="1"/>
    <x v="1"/>
    <x v="1"/>
    <n v="44"/>
    <n v="48.4"/>
    <x v="141"/>
    <n v="338.8"/>
    <x v="8"/>
    <x v="8"/>
    <x v="1"/>
  </r>
  <r>
    <d v="2022-05-10T00:00:00"/>
    <s v="P0009"/>
    <n v="6"/>
    <x v="0"/>
    <x v="1"/>
    <n v="0"/>
    <x v="7"/>
    <x v="4"/>
    <x v="3"/>
    <n v="6"/>
    <n v="7.8599999999999994"/>
    <x v="142"/>
    <n v="47.16"/>
    <x v="21"/>
    <x v="8"/>
    <x v="1"/>
  </r>
  <r>
    <d v="2022-05-09T00:00:00"/>
    <s v="P0017"/>
    <n v="12"/>
    <x v="2"/>
    <x v="0"/>
    <n v="0"/>
    <x v="25"/>
    <x v="1"/>
    <x v="0"/>
    <n v="134"/>
    <n v="156.78"/>
    <x v="102"/>
    <n v="1881.3600000000001"/>
    <x v="22"/>
    <x v="8"/>
    <x v="1"/>
  </r>
  <r>
    <d v="2022-05-08T00:00:00"/>
    <s v="P0022"/>
    <n v="7"/>
    <x v="1"/>
    <x v="1"/>
    <n v="0"/>
    <x v="43"/>
    <x v="0"/>
    <x v="0"/>
    <n v="121"/>
    <n v="141.57"/>
    <x v="143"/>
    <n v="990.99"/>
    <x v="23"/>
    <x v="8"/>
    <x v="1"/>
  </r>
  <r>
    <d v="2022-05-07T00:00:00"/>
    <s v="P0015"/>
    <n v="4"/>
    <x v="1"/>
    <x v="0"/>
    <n v="0"/>
    <x v="18"/>
    <x v="1"/>
    <x v="3"/>
    <n v="12"/>
    <n v="15.719999999999999"/>
    <x v="105"/>
    <n v="62.879999999999995"/>
    <x v="10"/>
    <x v="8"/>
    <x v="1"/>
  </r>
  <r>
    <d v="2022-05-07T00:00:00"/>
    <s v="P0027"/>
    <n v="1"/>
    <x v="1"/>
    <x v="1"/>
    <n v="0"/>
    <x v="13"/>
    <x v="2"/>
    <x v="4"/>
    <n v="48"/>
    <n v="57.120000000000005"/>
    <x v="105"/>
    <n v="57.120000000000005"/>
    <x v="10"/>
    <x v="8"/>
    <x v="1"/>
  </r>
  <r>
    <d v="2022-05-06T00:00:00"/>
    <s v="P0034"/>
    <n v="7"/>
    <x v="0"/>
    <x v="1"/>
    <n v="0"/>
    <x v="20"/>
    <x v="2"/>
    <x v="4"/>
    <n v="55"/>
    <n v="58.3"/>
    <x v="144"/>
    <n v="408.09999999999997"/>
    <x v="0"/>
    <x v="8"/>
    <x v="1"/>
  </r>
  <r>
    <d v="2022-05-04T00:00:00"/>
    <s v="P0020"/>
    <n v="10"/>
    <x v="0"/>
    <x v="1"/>
    <n v="0"/>
    <x v="24"/>
    <x v="0"/>
    <x v="4"/>
    <n v="61"/>
    <n v="76.25"/>
    <x v="145"/>
    <n v="762.5"/>
    <x v="11"/>
    <x v="8"/>
    <x v="1"/>
  </r>
  <r>
    <d v="2022-05-02T00:00:00"/>
    <s v="P0013"/>
    <n v="4"/>
    <x v="1"/>
    <x v="0"/>
    <n v="0"/>
    <x v="11"/>
    <x v="1"/>
    <x v="2"/>
    <n v="112"/>
    <n v="122.08"/>
    <x v="146"/>
    <n v="488.32"/>
    <x v="25"/>
    <x v="8"/>
    <x v="1"/>
  </r>
  <r>
    <d v="2022-05-01T00:00:00"/>
    <s v="P0033"/>
    <n v="6"/>
    <x v="1"/>
    <x v="1"/>
    <n v="0"/>
    <x v="2"/>
    <x v="2"/>
    <x v="2"/>
    <n v="95"/>
    <n v="119.7"/>
    <x v="66"/>
    <n v="718.2"/>
    <x v="26"/>
    <x v="8"/>
    <x v="1"/>
  </r>
  <r>
    <d v="2022-05-01T00:00:00"/>
    <s v="P0034"/>
    <n v="9"/>
    <x v="2"/>
    <x v="1"/>
    <n v="0"/>
    <x v="20"/>
    <x v="2"/>
    <x v="4"/>
    <n v="55"/>
    <n v="58.3"/>
    <x v="147"/>
    <n v="524.69999999999993"/>
    <x v="26"/>
    <x v="8"/>
    <x v="1"/>
  </r>
  <r>
    <d v="2022-04-30T00:00:00"/>
    <s v="P0016"/>
    <n v="13"/>
    <x v="1"/>
    <x v="1"/>
    <n v="0"/>
    <x v="14"/>
    <x v="1"/>
    <x v="3"/>
    <n v="13"/>
    <n v="16.64"/>
    <x v="17"/>
    <n v="216.32"/>
    <x v="2"/>
    <x v="9"/>
    <x v="1"/>
  </r>
  <r>
    <d v="2022-04-30T00:00:00"/>
    <s v="P0027"/>
    <n v="8"/>
    <x v="0"/>
    <x v="1"/>
    <n v="0"/>
    <x v="13"/>
    <x v="2"/>
    <x v="4"/>
    <n v="48"/>
    <n v="57.120000000000005"/>
    <x v="35"/>
    <n v="456.96000000000004"/>
    <x v="2"/>
    <x v="9"/>
    <x v="1"/>
  </r>
  <r>
    <d v="2022-04-28T00:00:00"/>
    <s v="P0014"/>
    <n v="14"/>
    <x v="0"/>
    <x v="0"/>
    <n v="0"/>
    <x v="12"/>
    <x v="1"/>
    <x v="2"/>
    <n v="112"/>
    <n v="146.72"/>
    <x v="148"/>
    <n v="2054.08"/>
    <x v="13"/>
    <x v="9"/>
    <x v="1"/>
  </r>
  <r>
    <d v="2022-04-25T00:00:00"/>
    <s v="P0003"/>
    <n v="8"/>
    <x v="1"/>
    <x v="1"/>
    <n v="0"/>
    <x v="38"/>
    <x v="4"/>
    <x v="2"/>
    <n v="71"/>
    <n v="80.94"/>
    <x v="149"/>
    <n v="647.52"/>
    <x v="16"/>
    <x v="9"/>
    <x v="1"/>
  </r>
  <r>
    <d v="2022-04-25T00:00:00"/>
    <s v="P0004"/>
    <n v="9"/>
    <x v="0"/>
    <x v="0"/>
    <n v="0"/>
    <x v="22"/>
    <x v="4"/>
    <x v="4"/>
    <n v="44"/>
    <n v="48.84"/>
    <x v="150"/>
    <n v="439.56000000000006"/>
    <x v="16"/>
    <x v="9"/>
    <x v="1"/>
  </r>
  <r>
    <d v="2022-04-24T00:00:00"/>
    <s v="P0034"/>
    <n v="4"/>
    <x v="0"/>
    <x v="1"/>
    <n v="0"/>
    <x v="20"/>
    <x v="2"/>
    <x v="4"/>
    <n v="55"/>
    <n v="58.3"/>
    <x v="26"/>
    <n v="233.2"/>
    <x v="27"/>
    <x v="9"/>
    <x v="1"/>
  </r>
  <r>
    <d v="2022-04-23T00:00:00"/>
    <s v="P0044"/>
    <n v="15"/>
    <x v="1"/>
    <x v="1"/>
    <n v="0"/>
    <x v="8"/>
    <x v="3"/>
    <x v="2"/>
    <n v="76"/>
    <n v="82.08"/>
    <x v="3"/>
    <n v="1231.2"/>
    <x v="17"/>
    <x v="9"/>
    <x v="1"/>
  </r>
  <r>
    <d v="2022-04-21T00:00:00"/>
    <s v="P0026"/>
    <n v="14"/>
    <x v="1"/>
    <x v="1"/>
    <n v="0"/>
    <x v="16"/>
    <x v="2"/>
    <x v="3"/>
    <n v="18"/>
    <n v="24.66"/>
    <x v="68"/>
    <n v="345.24"/>
    <x v="4"/>
    <x v="9"/>
    <x v="1"/>
  </r>
  <r>
    <d v="2022-04-21T00:00:00"/>
    <s v="P0030"/>
    <n v="2"/>
    <x v="0"/>
    <x v="0"/>
    <n v="0"/>
    <x v="10"/>
    <x v="2"/>
    <x v="0"/>
    <n v="148"/>
    <n v="201.28"/>
    <x v="90"/>
    <n v="402.56"/>
    <x v="4"/>
    <x v="9"/>
    <x v="1"/>
  </r>
  <r>
    <d v="2022-04-20T00:00:00"/>
    <s v="P0012"/>
    <n v="4"/>
    <x v="0"/>
    <x v="1"/>
    <n v="0"/>
    <x v="26"/>
    <x v="1"/>
    <x v="2"/>
    <n v="73"/>
    <n v="94.17"/>
    <x v="151"/>
    <n v="376.68"/>
    <x v="29"/>
    <x v="9"/>
    <x v="1"/>
  </r>
  <r>
    <d v="2022-04-20T00:00:00"/>
    <s v="P0018"/>
    <n v="2"/>
    <x v="2"/>
    <x v="1"/>
    <n v="0"/>
    <x v="28"/>
    <x v="1"/>
    <x v="3"/>
    <n v="37"/>
    <n v="49.21"/>
    <x v="106"/>
    <n v="98.42"/>
    <x v="29"/>
    <x v="9"/>
    <x v="1"/>
  </r>
  <r>
    <d v="2022-04-18T00:00:00"/>
    <s v="P0041"/>
    <n v="9"/>
    <x v="0"/>
    <x v="0"/>
    <n v="0"/>
    <x v="3"/>
    <x v="3"/>
    <x v="0"/>
    <n v="138"/>
    <n v="173.88"/>
    <x v="73"/>
    <n v="1564.92"/>
    <x v="18"/>
    <x v="9"/>
    <x v="1"/>
  </r>
  <r>
    <d v="2022-04-13T00:00:00"/>
    <s v="P0016"/>
    <n v="14"/>
    <x v="2"/>
    <x v="1"/>
    <n v="0"/>
    <x v="14"/>
    <x v="1"/>
    <x v="3"/>
    <n v="13"/>
    <n v="16.64"/>
    <x v="152"/>
    <n v="232.96"/>
    <x v="20"/>
    <x v="9"/>
    <x v="1"/>
  </r>
  <r>
    <d v="2022-04-09T00:00:00"/>
    <s v="P0002"/>
    <n v="9"/>
    <x v="1"/>
    <x v="1"/>
    <n v="0"/>
    <x v="27"/>
    <x v="4"/>
    <x v="2"/>
    <n v="1056"/>
    <n v="142.80000000000001"/>
    <x v="153"/>
    <n v="1285.2"/>
    <x v="22"/>
    <x v="9"/>
    <x v="1"/>
  </r>
  <r>
    <d v="2022-04-09T00:00:00"/>
    <s v="P0039"/>
    <n v="12"/>
    <x v="2"/>
    <x v="0"/>
    <n v="0"/>
    <x v="40"/>
    <x v="3"/>
    <x v="3"/>
    <n v="37"/>
    <n v="42.55"/>
    <x v="154"/>
    <n v="510.59999999999997"/>
    <x v="22"/>
    <x v="9"/>
    <x v="1"/>
  </r>
  <r>
    <d v="2022-04-07T00:00:00"/>
    <s v="P0026"/>
    <n v="7"/>
    <x v="0"/>
    <x v="1"/>
    <n v="0"/>
    <x v="16"/>
    <x v="2"/>
    <x v="3"/>
    <n v="18"/>
    <n v="24.66"/>
    <x v="155"/>
    <n v="172.62"/>
    <x v="10"/>
    <x v="9"/>
    <x v="1"/>
  </r>
  <r>
    <d v="2022-04-06T00:00:00"/>
    <s v="P0040"/>
    <n v="2"/>
    <x v="2"/>
    <x v="0"/>
    <n v="0"/>
    <x v="30"/>
    <x v="3"/>
    <x v="2"/>
    <n v="90"/>
    <n v="115.2"/>
    <x v="20"/>
    <n v="230.4"/>
    <x v="0"/>
    <x v="9"/>
    <x v="1"/>
  </r>
  <r>
    <d v="2022-04-02T00:00:00"/>
    <s v="P0002"/>
    <n v="3"/>
    <x v="0"/>
    <x v="0"/>
    <n v="0"/>
    <x v="27"/>
    <x v="4"/>
    <x v="2"/>
    <n v="1056"/>
    <n v="142.80000000000001"/>
    <x v="156"/>
    <n v="428.40000000000003"/>
    <x v="25"/>
    <x v="9"/>
    <x v="1"/>
  </r>
  <r>
    <d v="2022-04-01T00:00:00"/>
    <s v="P0002"/>
    <n v="2"/>
    <x v="1"/>
    <x v="0"/>
    <n v="0"/>
    <x v="27"/>
    <x v="4"/>
    <x v="2"/>
    <n v="1056"/>
    <n v="142.80000000000001"/>
    <x v="157"/>
    <n v="285.60000000000002"/>
    <x v="26"/>
    <x v="9"/>
    <x v="1"/>
  </r>
  <r>
    <d v="2022-03-30T00:00:00"/>
    <s v="P0001"/>
    <n v="13"/>
    <x v="1"/>
    <x v="0"/>
    <n v="0"/>
    <x v="35"/>
    <x v="4"/>
    <x v="2"/>
    <n v="100"/>
    <n v="103.88"/>
    <x v="158"/>
    <n v="1350.44"/>
    <x v="2"/>
    <x v="0"/>
    <x v="1"/>
  </r>
  <r>
    <d v="2022-03-29T00:00:00"/>
    <s v="P0032"/>
    <n v="12"/>
    <x v="1"/>
    <x v="1"/>
    <n v="0"/>
    <x v="21"/>
    <x v="2"/>
    <x v="2"/>
    <n v="89"/>
    <n v="117.48"/>
    <x v="96"/>
    <n v="1409.76"/>
    <x v="3"/>
    <x v="0"/>
    <x v="1"/>
  </r>
  <r>
    <d v="2022-03-25T00:00:00"/>
    <s v="P0001"/>
    <n v="2"/>
    <x v="2"/>
    <x v="1"/>
    <n v="0"/>
    <x v="35"/>
    <x v="4"/>
    <x v="2"/>
    <n v="100"/>
    <n v="103.88"/>
    <x v="159"/>
    <n v="207.76"/>
    <x v="16"/>
    <x v="0"/>
    <x v="1"/>
  </r>
  <r>
    <d v="2022-03-25T00:00:00"/>
    <s v="P0030"/>
    <n v="11"/>
    <x v="0"/>
    <x v="1"/>
    <n v="0"/>
    <x v="10"/>
    <x v="2"/>
    <x v="0"/>
    <n v="148"/>
    <n v="201.28"/>
    <x v="160"/>
    <n v="2214.08"/>
    <x v="16"/>
    <x v="0"/>
    <x v="1"/>
  </r>
  <r>
    <d v="2022-03-23T00:00:00"/>
    <s v="P0032"/>
    <n v="9"/>
    <x v="0"/>
    <x v="0"/>
    <n v="0"/>
    <x v="21"/>
    <x v="2"/>
    <x v="2"/>
    <n v="89"/>
    <n v="117.48"/>
    <x v="161"/>
    <n v="1057.32"/>
    <x v="17"/>
    <x v="0"/>
    <x v="1"/>
  </r>
  <r>
    <d v="2022-03-19T00:00:00"/>
    <s v="P0041"/>
    <n v="6"/>
    <x v="2"/>
    <x v="0"/>
    <n v="0"/>
    <x v="3"/>
    <x v="3"/>
    <x v="0"/>
    <n v="138"/>
    <n v="173.88"/>
    <x v="162"/>
    <n v="1043.28"/>
    <x v="5"/>
    <x v="0"/>
    <x v="1"/>
  </r>
  <r>
    <d v="2022-03-18T00:00:00"/>
    <s v="P0019"/>
    <n v="2"/>
    <x v="1"/>
    <x v="0"/>
    <n v="0"/>
    <x v="29"/>
    <x v="1"/>
    <x v="0"/>
    <n v="150"/>
    <n v="210"/>
    <x v="163"/>
    <n v="420"/>
    <x v="18"/>
    <x v="0"/>
    <x v="1"/>
  </r>
  <r>
    <d v="2022-03-18T00:00:00"/>
    <s v="P0027"/>
    <n v="10"/>
    <x v="0"/>
    <x v="0"/>
    <n v="0"/>
    <x v="13"/>
    <x v="2"/>
    <x v="4"/>
    <n v="48"/>
    <n v="57.120000000000005"/>
    <x v="33"/>
    <n v="571.20000000000005"/>
    <x v="18"/>
    <x v="0"/>
    <x v="1"/>
  </r>
  <r>
    <d v="2022-03-14T00:00:00"/>
    <s v="P0016"/>
    <n v="2"/>
    <x v="0"/>
    <x v="0"/>
    <n v="0"/>
    <x v="14"/>
    <x v="1"/>
    <x v="3"/>
    <n v="13"/>
    <n v="16.64"/>
    <x v="94"/>
    <n v="33.28"/>
    <x v="7"/>
    <x v="0"/>
    <x v="1"/>
  </r>
  <r>
    <d v="2022-03-14T00:00:00"/>
    <s v="P0026"/>
    <n v="13"/>
    <x v="0"/>
    <x v="1"/>
    <n v="0"/>
    <x v="16"/>
    <x v="2"/>
    <x v="3"/>
    <n v="18"/>
    <n v="24.66"/>
    <x v="164"/>
    <n v="320.58"/>
    <x v="7"/>
    <x v="0"/>
    <x v="1"/>
  </r>
  <r>
    <d v="2022-03-10T00:00:00"/>
    <s v="P0033"/>
    <n v="12"/>
    <x v="2"/>
    <x v="1"/>
    <n v="0"/>
    <x v="2"/>
    <x v="2"/>
    <x v="2"/>
    <n v="95"/>
    <n v="119.7"/>
    <x v="3"/>
    <n v="1436.4"/>
    <x v="21"/>
    <x v="0"/>
    <x v="1"/>
  </r>
  <r>
    <d v="2022-03-09T00:00:00"/>
    <s v="P0004"/>
    <n v="11"/>
    <x v="1"/>
    <x v="0"/>
    <n v="0"/>
    <x v="22"/>
    <x v="4"/>
    <x v="4"/>
    <n v="44"/>
    <n v="48.84"/>
    <x v="165"/>
    <n v="537.24"/>
    <x v="22"/>
    <x v="0"/>
    <x v="1"/>
  </r>
  <r>
    <d v="2022-03-09T00:00:00"/>
    <s v="P0030"/>
    <n v="3"/>
    <x v="0"/>
    <x v="1"/>
    <n v="0"/>
    <x v="10"/>
    <x v="2"/>
    <x v="0"/>
    <n v="148"/>
    <n v="201.28"/>
    <x v="154"/>
    <n v="603.84"/>
    <x v="22"/>
    <x v="0"/>
    <x v="1"/>
  </r>
  <r>
    <d v="2022-03-08T00:00:00"/>
    <s v="P0044"/>
    <n v="6"/>
    <x v="0"/>
    <x v="1"/>
    <n v="0"/>
    <x v="8"/>
    <x v="3"/>
    <x v="2"/>
    <n v="76"/>
    <n v="82.08"/>
    <x v="166"/>
    <n v="492.48"/>
    <x v="23"/>
    <x v="0"/>
    <x v="1"/>
  </r>
  <r>
    <d v="2022-03-07T00:00:00"/>
    <s v="P0003"/>
    <n v="1"/>
    <x v="0"/>
    <x v="0"/>
    <n v="0"/>
    <x v="38"/>
    <x v="4"/>
    <x v="2"/>
    <n v="71"/>
    <n v="80.94"/>
    <x v="167"/>
    <n v="80.94"/>
    <x v="10"/>
    <x v="0"/>
    <x v="1"/>
  </r>
  <r>
    <d v="2022-03-06T00:00:00"/>
    <s v="P0004"/>
    <n v="2"/>
    <x v="0"/>
    <x v="0"/>
    <n v="0"/>
    <x v="22"/>
    <x v="4"/>
    <x v="4"/>
    <n v="44"/>
    <n v="48.84"/>
    <x v="111"/>
    <n v="97.68"/>
    <x v="0"/>
    <x v="0"/>
    <x v="1"/>
  </r>
  <r>
    <d v="2022-03-04T00:00:00"/>
    <s v="P0026"/>
    <n v="13"/>
    <x v="2"/>
    <x v="1"/>
    <n v="0"/>
    <x v="16"/>
    <x v="2"/>
    <x v="3"/>
    <n v="18"/>
    <n v="24.66"/>
    <x v="164"/>
    <n v="320.58"/>
    <x v="11"/>
    <x v="0"/>
    <x v="1"/>
  </r>
  <r>
    <d v="2022-02-28T00:00:00"/>
    <s v="P0037"/>
    <n v="15"/>
    <x v="0"/>
    <x v="0"/>
    <n v="0"/>
    <x v="36"/>
    <x v="3"/>
    <x v="2"/>
    <n v="67"/>
    <n v="85.76"/>
    <x v="69"/>
    <n v="1286.4000000000001"/>
    <x v="13"/>
    <x v="10"/>
    <x v="1"/>
  </r>
  <r>
    <d v="2022-02-27T00:00:00"/>
    <s v="P0005"/>
    <n v="15"/>
    <x v="0"/>
    <x v="1"/>
    <n v="0"/>
    <x v="9"/>
    <x v="4"/>
    <x v="0"/>
    <n v="133"/>
    <n v="155.61000000000001"/>
    <x v="168"/>
    <n v="2334.15"/>
    <x v="14"/>
    <x v="10"/>
    <x v="1"/>
  </r>
  <r>
    <d v="2022-02-27T00:00:00"/>
    <s v="P0012"/>
    <n v="7"/>
    <x v="0"/>
    <x v="0"/>
    <n v="0"/>
    <x v="26"/>
    <x v="1"/>
    <x v="2"/>
    <n v="73"/>
    <n v="94.17"/>
    <x v="118"/>
    <n v="659.19"/>
    <x v="14"/>
    <x v="10"/>
    <x v="1"/>
  </r>
  <r>
    <d v="2022-02-23T00:00:00"/>
    <s v="P0013"/>
    <n v="6"/>
    <x v="1"/>
    <x v="1"/>
    <n v="0"/>
    <x v="11"/>
    <x v="1"/>
    <x v="2"/>
    <n v="112"/>
    <n v="122.08"/>
    <x v="169"/>
    <n v="732.48"/>
    <x v="17"/>
    <x v="10"/>
    <x v="1"/>
  </r>
  <r>
    <d v="2022-02-23T00:00:00"/>
    <s v="P0016"/>
    <n v="15"/>
    <x v="1"/>
    <x v="0"/>
    <n v="0"/>
    <x v="14"/>
    <x v="1"/>
    <x v="3"/>
    <n v="13"/>
    <n v="16.64"/>
    <x v="170"/>
    <n v="249.60000000000002"/>
    <x v="17"/>
    <x v="10"/>
    <x v="1"/>
  </r>
  <r>
    <d v="2022-02-23T00:00:00"/>
    <s v="P0036"/>
    <n v="8"/>
    <x v="0"/>
    <x v="1"/>
    <n v="0"/>
    <x v="23"/>
    <x v="2"/>
    <x v="2"/>
    <n v="90"/>
    <n v="96.3"/>
    <x v="171"/>
    <n v="770.4"/>
    <x v="17"/>
    <x v="10"/>
    <x v="1"/>
  </r>
  <r>
    <d v="2022-02-20T00:00:00"/>
    <s v="P0012"/>
    <n v="6"/>
    <x v="0"/>
    <x v="0"/>
    <n v="0"/>
    <x v="26"/>
    <x v="1"/>
    <x v="2"/>
    <n v="73"/>
    <n v="94.17"/>
    <x v="172"/>
    <n v="565.02"/>
    <x v="29"/>
    <x v="10"/>
    <x v="1"/>
  </r>
  <r>
    <d v="2022-02-19T00:00:00"/>
    <s v="P0002"/>
    <n v="13"/>
    <x v="1"/>
    <x v="0"/>
    <n v="0"/>
    <x v="27"/>
    <x v="4"/>
    <x v="2"/>
    <n v="1056"/>
    <n v="142.80000000000001"/>
    <x v="173"/>
    <n v="1856.4"/>
    <x v="5"/>
    <x v="10"/>
    <x v="1"/>
  </r>
  <r>
    <d v="2022-02-16T00:00:00"/>
    <s v="P0032"/>
    <n v="1"/>
    <x v="1"/>
    <x v="0"/>
    <n v="0"/>
    <x v="21"/>
    <x v="2"/>
    <x v="2"/>
    <n v="89"/>
    <n v="117.48"/>
    <x v="174"/>
    <n v="117.48"/>
    <x v="19"/>
    <x v="10"/>
    <x v="1"/>
  </r>
  <r>
    <d v="2022-02-14T00:00:00"/>
    <s v="P0026"/>
    <n v="8"/>
    <x v="1"/>
    <x v="0"/>
    <n v="0"/>
    <x v="16"/>
    <x v="2"/>
    <x v="3"/>
    <n v="18"/>
    <n v="24.66"/>
    <x v="136"/>
    <n v="197.28"/>
    <x v="7"/>
    <x v="10"/>
    <x v="1"/>
  </r>
  <r>
    <d v="2022-02-14T00:00:00"/>
    <s v="P0028"/>
    <n v="3"/>
    <x v="0"/>
    <x v="0"/>
    <n v="0"/>
    <x v="17"/>
    <x v="2"/>
    <x v="3"/>
    <n v="15"/>
    <n v="15"/>
    <x v="175"/>
    <n v="45"/>
    <x v="7"/>
    <x v="10"/>
    <x v="1"/>
  </r>
  <r>
    <d v="2022-02-12T00:00:00"/>
    <s v="P0010"/>
    <n v="13"/>
    <x v="0"/>
    <x v="0"/>
    <n v="0"/>
    <x v="42"/>
    <x v="1"/>
    <x v="0"/>
    <n v="148"/>
    <n v="164.28"/>
    <x v="138"/>
    <n v="2135.64"/>
    <x v="8"/>
    <x v="10"/>
    <x v="1"/>
  </r>
  <r>
    <d v="2022-02-09T00:00:00"/>
    <s v="P0032"/>
    <n v="14"/>
    <x v="1"/>
    <x v="1"/>
    <n v="0"/>
    <x v="21"/>
    <x v="2"/>
    <x v="2"/>
    <n v="89"/>
    <n v="117.48"/>
    <x v="59"/>
    <n v="1644.72"/>
    <x v="22"/>
    <x v="10"/>
    <x v="1"/>
  </r>
  <r>
    <d v="2022-02-08T00:00:00"/>
    <s v="P0004"/>
    <n v="3"/>
    <x v="1"/>
    <x v="0"/>
    <n v="0"/>
    <x v="22"/>
    <x v="4"/>
    <x v="4"/>
    <n v="44"/>
    <n v="48.84"/>
    <x v="2"/>
    <n v="146.52000000000001"/>
    <x v="23"/>
    <x v="10"/>
    <x v="1"/>
  </r>
  <r>
    <d v="2022-02-08T00:00:00"/>
    <s v="P0005"/>
    <n v="11"/>
    <x v="1"/>
    <x v="0"/>
    <n v="0"/>
    <x v="9"/>
    <x v="4"/>
    <x v="0"/>
    <n v="133"/>
    <n v="155.61000000000001"/>
    <x v="176"/>
    <n v="1711.71"/>
    <x v="23"/>
    <x v="10"/>
    <x v="1"/>
  </r>
  <r>
    <d v="2022-02-06T00:00:00"/>
    <s v="P0002"/>
    <n v="6"/>
    <x v="0"/>
    <x v="0"/>
    <n v="0"/>
    <x v="27"/>
    <x v="4"/>
    <x v="2"/>
    <n v="1056"/>
    <n v="142.80000000000001"/>
    <x v="177"/>
    <n v="856.80000000000007"/>
    <x v="0"/>
    <x v="10"/>
    <x v="1"/>
  </r>
  <r>
    <d v="2022-02-05T00:00:00"/>
    <s v="P0018"/>
    <n v="6"/>
    <x v="0"/>
    <x v="0"/>
    <n v="0"/>
    <x v="28"/>
    <x v="1"/>
    <x v="3"/>
    <n v="37"/>
    <n v="49.21"/>
    <x v="178"/>
    <n v="295.26"/>
    <x v="24"/>
    <x v="10"/>
    <x v="1"/>
  </r>
  <r>
    <d v="2022-02-03T00:00:00"/>
    <s v="P0014"/>
    <n v="8"/>
    <x v="0"/>
    <x v="1"/>
    <n v="0"/>
    <x v="12"/>
    <x v="1"/>
    <x v="2"/>
    <n v="112"/>
    <n v="146.72"/>
    <x v="179"/>
    <n v="1173.76"/>
    <x v="12"/>
    <x v="10"/>
    <x v="1"/>
  </r>
  <r>
    <d v="2022-02-01T00:00:00"/>
    <s v="P0005"/>
    <n v="9"/>
    <x v="0"/>
    <x v="0"/>
    <n v="0"/>
    <x v="9"/>
    <x v="4"/>
    <x v="0"/>
    <n v="133"/>
    <n v="155.61000000000001"/>
    <x v="78"/>
    <n v="1400.4900000000002"/>
    <x v="26"/>
    <x v="10"/>
    <x v="1"/>
  </r>
  <r>
    <d v="2022-01-31T00:00:00"/>
    <s v="P0023"/>
    <n v="6"/>
    <x v="1"/>
    <x v="0"/>
    <n v="0"/>
    <x v="41"/>
    <x v="0"/>
    <x v="0"/>
    <n v="141"/>
    <n v="149.46"/>
    <x v="180"/>
    <n v="896.76"/>
    <x v="1"/>
    <x v="11"/>
    <x v="1"/>
  </r>
  <r>
    <d v="2022-01-31T00:00:00"/>
    <s v="P0041"/>
    <n v="9"/>
    <x v="0"/>
    <x v="0"/>
    <n v="0"/>
    <x v="3"/>
    <x v="3"/>
    <x v="0"/>
    <n v="138"/>
    <n v="173.88"/>
    <x v="73"/>
    <n v="1564.92"/>
    <x v="1"/>
    <x v="11"/>
    <x v="1"/>
  </r>
  <r>
    <d v="2022-01-28T00:00:00"/>
    <s v="P0016"/>
    <n v="11"/>
    <x v="0"/>
    <x v="1"/>
    <n v="0"/>
    <x v="14"/>
    <x v="1"/>
    <x v="3"/>
    <n v="13"/>
    <n v="16.64"/>
    <x v="181"/>
    <n v="183.04000000000002"/>
    <x v="13"/>
    <x v="11"/>
    <x v="1"/>
  </r>
  <r>
    <d v="2022-01-25T00:00:00"/>
    <s v="P0017"/>
    <n v="14"/>
    <x v="0"/>
    <x v="0"/>
    <n v="0"/>
    <x v="25"/>
    <x v="1"/>
    <x v="0"/>
    <n v="134"/>
    <n v="156.78"/>
    <x v="122"/>
    <n v="2194.92"/>
    <x v="16"/>
    <x v="11"/>
    <x v="1"/>
  </r>
  <r>
    <d v="2022-01-24T00:00:00"/>
    <s v="P0030"/>
    <n v="15"/>
    <x v="1"/>
    <x v="1"/>
    <n v="0"/>
    <x v="10"/>
    <x v="2"/>
    <x v="0"/>
    <n v="148"/>
    <n v="201.28"/>
    <x v="45"/>
    <n v="3019.2"/>
    <x v="27"/>
    <x v="11"/>
    <x v="1"/>
  </r>
  <r>
    <d v="2022-01-23T00:00:00"/>
    <s v="P0002"/>
    <n v="5"/>
    <x v="2"/>
    <x v="0"/>
    <n v="0"/>
    <x v="27"/>
    <x v="4"/>
    <x v="2"/>
    <n v="1056"/>
    <n v="142.80000000000001"/>
    <x v="182"/>
    <n v="714"/>
    <x v="17"/>
    <x v="11"/>
    <x v="1"/>
  </r>
  <r>
    <d v="2022-01-23T00:00:00"/>
    <s v="P0042"/>
    <n v="8"/>
    <x v="0"/>
    <x v="1"/>
    <n v="0"/>
    <x v="5"/>
    <x v="3"/>
    <x v="0"/>
    <n v="120"/>
    <n v="162"/>
    <x v="108"/>
    <n v="1296"/>
    <x v="17"/>
    <x v="11"/>
    <x v="1"/>
  </r>
  <r>
    <d v="2022-01-22T00:00:00"/>
    <s v="P0001"/>
    <n v="6"/>
    <x v="1"/>
    <x v="0"/>
    <n v="0"/>
    <x v="35"/>
    <x v="4"/>
    <x v="2"/>
    <n v="100"/>
    <n v="103.88"/>
    <x v="183"/>
    <n v="623.28"/>
    <x v="28"/>
    <x v="11"/>
    <x v="1"/>
  </r>
  <r>
    <d v="2022-01-20T00:00:00"/>
    <s v="P0014"/>
    <n v="7"/>
    <x v="1"/>
    <x v="1"/>
    <n v="0"/>
    <x v="12"/>
    <x v="1"/>
    <x v="2"/>
    <n v="112"/>
    <n v="146.72"/>
    <x v="184"/>
    <n v="1027.04"/>
    <x v="29"/>
    <x v="11"/>
    <x v="1"/>
  </r>
  <r>
    <d v="2022-01-20T00:00:00"/>
    <s v="P0021"/>
    <n v="2"/>
    <x v="0"/>
    <x v="0"/>
    <n v="0"/>
    <x v="0"/>
    <x v="0"/>
    <x v="0"/>
    <n v="126"/>
    <n v="162.54"/>
    <x v="68"/>
    <n v="325.08"/>
    <x v="29"/>
    <x v="11"/>
    <x v="1"/>
  </r>
  <r>
    <d v="2022-01-18T00:00:00"/>
    <s v="P0008"/>
    <n v="9"/>
    <x v="2"/>
    <x v="0"/>
    <n v="0"/>
    <x v="4"/>
    <x v="4"/>
    <x v="2"/>
    <n v="83"/>
    <n v="94.62"/>
    <x v="185"/>
    <n v="851.58"/>
    <x v="18"/>
    <x v="11"/>
    <x v="1"/>
  </r>
  <r>
    <d v="2022-01-17T00:00:00"/>
    <s v="P0040"/>
    <n v="4"/>
    <x v="1"/>
    <x v="1"/>
    <n v="0"/>
    <x v="30"/>
    <x v="3"/>
    <x v="2"/>
    <n v="90"/>
    <n v="115.2"/>
    <x v="19"/>
    <n v="460.8"/>
    <x v="30"/>
    <x v="11"/>
    <x v="1"/>
  </r>
  <r>
    <d v="2022-01-16T00:00:00"/>
    <s v="P0014"/>
    <n v="11"/>
    <x v="1"/>
    <x v="0"/>
    <n v="0"/>
    <x v="12"/>
    <x v="1"/>
    <x v="2"/>
    <n v="112"/>
    <n v="146.72"/>
    <x v="186"/>
    <n v="1613.92"/>
    <x v="19"/>
    <x v="11"/>
    <x v="1"/>
  </r>
  <r>
    <d v="2022-01-15T00:00:00"/>
    <s v="P0022"/>
    <n v="10"/>
    <x v="0"/>
    <x v="0"/>
    <n v="0"/>
    <x v="43"/>
    <x v="0"/>
    <x v="0"/>
    <n v="121"/>
    <n v="141.57"/>
    <x v="187"/>
    <n v="1415.6999999999998"/>
    <x v="6"/>
    <x v="11"/>
    <x v="1"/>
  </r>
  <r>
    <d v="2022-01-14T00:00:00"/>
    <s v="P0011"/>
    <n v="14"/>
    <x v="0"/>
    <x v="1"/>
    <n v="0"/>
    <x v="1"/>
    <x v="1"/>
    <x v="1"/>
    <n v="44"/>
    <n v="48.4"/>
    <x v="9"/>
    <n v="677.6"/>
    <x v="7"/>
    <x v="11"/>
    <x v="1"/>
  </r>
  <r>
    <d v="2022-01-13T00:00:00"/>
    <s v="P0019"/>
    <n v="6"/>
    <x v="1"/>
    <x v="1"/>
    <n v="0"/>
    <x v="29"/>
    <x v="1"/>
    <x v="0"/>
    <n v="150"/>
    <n v="210"/>
    <x v="121"/>
    <n v="1260"/>
    <x v="20"/>
    <x v="11"/>
    <x v="1"/>
  </r>
  <r>
    <d v="2022-01-11T00:00:00"/>
    <s v="P0032"/>
    <n v="2"/>
    <x v="0"/>
    <x v="1"/>
    <n v="0"/>
    <x v="21"/>
    <x v="2"/>
    <x v="2"/>
    <n v="89"/>
    <n v="117.48"/>
    <x v="188"/>
    <n v="234.96"/>
    <x v="9"/>
    <x v="11"/>
    <x v="1"/>
  </r>
  <r>
    <d v="2022-01-10T00:00:00"/>
    <s v="P0034"/>
    <n v="14"/>
    <x v="1"/>
    <x v="1"/>
    <n v="0"/>
    <x v="20"/>
    <x v="2"/>
    <x v="4"/>
    <n v="55"/>
    <n v="58.3"/>
    <x v="189"/>
    <n v="816.19999999999993"/>
    <x v="21"/>
    <x v="11"/>
    <x v="1"/>
  </r>
  <r>
    <d v="2022-01-09T00:00:00"/>
    <s v="P0032"/>
    <n v="12"/>
    <x v="0"/>
    <x v="1"/>
    <n v="0"/>
    <x v="21"/>
    <x v="2"/>
    <x v="2"/>
    <n v="89"/>
    <n v="117.48"/>
    <x v="96"/>
    <n v="1409.76"/>
    <x v="22"/>
    <x v="11"/>
    <x v="1"/>
  </r>
  <r>
    <d v="2022-01-04T00:00:00"/>
    <s v="P0012"/>
    <n v="8"/>
    <x v="0"/>
    <x v="1"/>
    <n v="0"/>
    <x v="26"/>
    <x v="1"/>
    <x v="2"/>
    <n v="73"/>
    <n v="94.17"/>
    <x v="190"/>
    <n v="753.36"/>
    <x v="11"/>
    <x v="11"/>
    <x v="1"/>
  </r>
  <r>
    <d v="2022-01-04T00:00:00"/>
    <s v="P0029"/>
    <n v="1"/>
    <x v="1"/>
    <x v="1"/>
    <n v="0"/>
    <x v="37"/>
    <x v="2"/>
    <x v="4"/>
    <n v="47"/>
    <n v="53.11"/>
    <x v="191"/>
    <n v="53.11"/>
    <x v="11"/>
    <x v="11"/>
    <x v="1"/>
  </r>
  <r>
    <d v="2022-01-03T00:00:00"/>
    <s v="P0043"/>
    <n v="9"/>
    <x v="0"/>
    <x v="0"/>
    <n v="0"/>
    <x v="31"/>
    <x v="3"/>
    <x v="2"/>
    <n v="67"/>
    <n v="83.08"/>
    <x v="192"/>
    <n v="747.72"/>
    <x v="12"/>
    <x v="11"/>
    <x v="1"/>
  </r>
  <r>
    <d v="2022-01-02T00:00:00"/>
    <s v="P0010"/>
    <n v="7"/>
    <x v="0"/>
    <x v="0"/>
    <n v="0"/>
    <x v="42"/>
    <x v="1"/>
    <x v="0"/>
    <n v="148"/>
    <n v="164.28"/>
    <x v="193"/>
    <n v="1149.96"/>
    <x v="25"/>
    <x v="11"/>
    <x v="1"/>
  </r>
  <r>
    <d v="2022-01-02T00:00:00"/>
    <s v="P0015"/>
    <n v="2"/>
    <x v="1"/>
    <x v="0"/>
    <n v="0"/>
    <x v="18"/>
    <x v="1"/>
    <x v="3"/>
    <n v="12"/>
    <n v="15.719999999999999"/>
    <x v="22"/>
    <n v="31.439999999999998"/>
    <x v="25"/>
    <x v="11"/>
    <x v="1"/>
  </r>
  <r>
    <d v="2022-01-02T00:00:00"/>
    <s v="P0033"/>
    <n v="1"/>
    <x v="0"/>
    <x v="0"/>
    <n v="0"/>
    <x v="2"/>
    <x v="2"/>
    <x v="2"/>
    <n v="95"/>
    <n v="119.7"/>
    <x v="194"/>
    <n v="119.7"/>
    <x v="25"/>
    <x v="11"/>
    <x v="1"/>
  </r>
  <r>
    <d v="2022-01-01T00:00:00"/>
    <s v="P0022"/>
    <n v="1"/>
    <x v="2"/>
    <x v="0"/>
    <n v="0"/>
    <x v="43"/>
    <x v="0"/>
    <x v="0"/>
    <n v="121"/>
    <n v="141.57"/>
    <x v="195"/>
    <n v="141.57"/>
    <x v="26"/>
    <x v="11"/>
    <x v="1"/>
  </r>
  <r>
    <d v="2021-12-30T00:00:00"/>
    <s v="P0010"/>
    <n v="13"/>
    <x v="1"/>
    <x v="1"/>
    <n v="0"/>
    <x v="42"/>
    <x v="1"/>
    <x v="0"/>
    <n v="148"/>
    <n v="164.28"/>
    <x v="138"/>
    <n v="2135.64"/>
    <x v="2"/>
    <x v="1"/>
    <x v="0"/>
  </r>
  <r>
    <d v="2021-12-28T00:00:00"/>
    <s v="P0029"/>
    <n v="6"/>
    <x v="0"/>
    <x v="0"/>
    <n v="0"/>
    <x v="37"/>
    <x v="2"/>
    <x v="4"/>
    <n v="47"/>
    <n v="53.11"/>
    <x v="196"/>
    <n v="318.65999999999997"/>
    <x v="13"/>
    <x v="1"/>
    <x v="0"/>
  </r>
  <r>
    <d v="2021-12-27T00:00:00"/>
    <s v="P0029"/>
    <n v="14"/>
    <x v="0"/>
    <x v="0"/>
    <n v="0"/>
    <x v="37"/>
    <x v="2"/>
    <x v="4"/>
    <n v="47"/>
    <n v="53.11"/>
    <x v="84"/>
    <n v="743.54"/>
    <x v="14"/>
    <x v="1"/>
    <x v="0"/>
  </r>
  <r>
    <d v="2021-12-26T00:00:00"/>
    <s v="P0041"/>
    <n v="14"/>
    <x v="1"/>
    <x v="0"/>
    <n v="0"/>
    <x v="3"/>
    <x v="3"/>
    <x v="0"/>
    <n v="138"/>
    <n v="173.88"/>
    <x v="4"/>
    <n v="2434.3199999999997"/>
    <x v="15"/>
    <x v="1"/>
    <x v="0"/>
  </r>
  <r>
    <d v="2021-12-24T00:00:00"/>
    <s v="P0036"/>
    <n v="8"/>
    <x v="2"/>
    <x v="1"/>
    <n v="0"/>
    <x v="23"/>
    <x v="2"/>
    <x v="2"/>
    <n v="90"/>
    <n v="96.3"/>
    <x v="171"/>
    <n v="770.4"/>
    <x v="27"/>
    <x v="1"/>
    <x v="0"/>
  </r>
  <r>
    <d v="2021-12-24T00:00:00"/>
    <s v="P0042"/>
    <n v="8"/>
    <x v="2"/>
    <x v="0"/>
    <n v="0"/>
    <x v="5"/>
    <x v="3"/>
    <x v="0"/>
    <n v="120"/>
    <n v="162"/>
    <x v="108"/>
    <n v="1296"/>
    <x v="27"/>
    <x v="1"/>
    <x v="0"/>
  </r>
  <r>
    <d v="2021-12-21T00:00:00"/>
    <s v="P0026"/>
    <n v="10"/>
    <x v="1"/>
    <x v="0"/>
    <n v="0"/>
    <x v="16"/>
    <x v="2"/>
    <x v="3"/>
    <n v="18"/>
    <n v="24.66"/>
    <x v="20"/>
    <n v="246.6"/>
    <x v="4"/>
    <x v="1"/>
    <x v="0"/>
  </r>
  <r>
    <d v="2021-12-20T00:00:00"/>
    <s v="P0012"/>
    <n v="14"/>
    <x v="0"/>
    <x v="1"/>
    <n v="0"/>
    <x v="26"/>
    <x v="1"/>
    <x v="2"/>
    <n v="73"/>
    <n v="94.17"/>
    <x v="31"/>
    <n v="1318.38"/>
    <x v="29"/>
    <x v="1"/>
    <x v="0"/>
  </r>
  <r>
    <d v="2021-12-19T00:00:00"/>
    <s v="P0011"/>
    <n v="10"/>
    <x v="1"/>
    <x v="1"/>
    <n v="0"/>
    <x v="1"/>
    <x v="1"/>
    <x v="1"/>
    <n v="44"/>
    <n v="48.4"/>
    <x v="29"/>
    <n v="484"/>
    <x v="5"/>
    <x v="1"/>
    <x v="0"/>
  </r>
  <r>
    <d v="2021-12-19T00:00:00"/>
    <s v="P0023"/>
    <n v="12"/>
    <x v="0"/>
    <x v="1"/>
    <n v="0"/>
    <x v="41"/>
    <x v="0"/>
    <x v="0"/>
    <n v="141"/>
    <n v="149.46"/>
    <x v="197"/>
    <n v="1793.52"/>
    <x v="5"/>
    <x v="1"/>
    <x v="0"/>
  </r>
  <r>
    <d v="2021-12-19T00:00:00"/>
    <s v="P0029"/>
    <n v="3"/>
    <x v="2"/>
    <x v="1"/>
    <n v="0"/>
    <x v="37"/>
    <x v="2"/>
    <x v="4"/>
    <n v="47"/>
    <n v="53.11"/>
    <x v="70"/>
    <n v="159.32999999999998"/>
    <x v="5"/>
    <x v="1"/>
    <x v="0"/>
  </r>
  <r>
    <d v="2021-12-18T00:00:00"/>
    <s v="P0003"/>
    <n v="2"/>
    <x v="0"/>
    <x v="0"/>
    <n v="0"/>
    <x v="38"/>
    <x v="4"/>
    <x v="2"/>
    <n v="71"/>
    <n v="80.94"/>
    <x v="198"/>
    <n v="161.88"/>
    <x v="18"/>
    <x v="1"/>
    <x v="0"/>
  </r>
  <r>
    <d v="2021-12-18T00:00:00"/>
    <s v="P0022"/>
    <n v="8"/>
    <x v="1"/>
    <x v="0"/>
    <n v="0"/>
    <x v="43"/>
    <x v="0"/>
    <x v="0"/>
    <n v="121"/>
    <n v="141.57"/>
    <x v="199"/>
    <n v="1132.56"/>
    <x v="18"/>
    <x v="1"/>
    <x v="0"/>
  </r>
  <r>
    <d v="2021-12-14T00:00:00"/>
    <s v="P0042"/>
    <n v="4"/>
    <x v="0"/>
    <x v="1"/>
    <n v="0"/>
    <x v="5"/>
    <x v="3"/>
    <x v="0"/>
    <n v="120"/>
    <n v="162"/>
    <x v="33"/>
    <n v="648"/>
    <x v="7"/>
    <x v="1"/>
    <x v="0"/>
  </r>
  <r>
    <d v="2021-12-08T00:00:00"/>
    <s v="P0044"/>
    <n v="14"/>
    <x v="0"/>
    <x v="1"/>
    <n v="0"/>
    <x v="8"/>
    <x v="3"/>
    <x v="2"/>
    <n v="76"/>
    <n v="82.08"/>
    <x v="200"/>
    <n v="1149.1199999999999"/>
    <x v="23"/>
    <x v="1"/>
    <x v="0"/>
  </r>
  <r>
    <d v="2021-12-07T00:00:00"/>
    <s v="P0013"/>
    <n v="8"/>
    <x v="0"/>
    <x v="1"/>
    <n v="0"/>
    <x v="11"/>
    <x v="1"/>
    <x v="2"/>
    <n v="112"/>
    <n v="122.08"/>
    <x v="179"/>
    <n v="976.64"/>
    <x v="10"/>
    <x v="1"/>
    <x v="0"/>
  </r>
  <r>
    <d v="2021-12-05T00:00:00"/>
    <s v="P0004"/>
    <n v="15"/>
    <x v="0"/>
    <x v="0"/>
    <n v="0"/>
    <x v="22"/>
    <x v="4"/>
    <x v="4"/>
    <n v="44"/>
    <n v="48.84"/>
    <x v="201"/>
    <n v="732.6"/>
    <x v="24"/>
    <x v="1"/>
    <x v="0"/>
  </r>
  <r>
    <d v="2021-12-05T00:00:00"/>
    <s v="P0010"/>
    <n v="1"/>
    <x v="0"/>
    <x v="1"/>
    <n v="0"/>
    <x v="42"/>
    <x v="1"/>
    <x v="0"/>
    <n v="148"/>
    <n v="164.28"/>
    <x v="202"/>
    <n v="164.28"/>
    <x v="24"/>
    <x v="1"/>
    <x v="0"/>
  </r>
  <r>
    <d v="2021-12-03T00:00:00"/>
    <s v="P0019"/>
    <n v="8"/>
    <x v="1"/>
    <x v="1"/>
    <n v="0"/>
    <x v="29"/>
    <x v="1"/>
    <x v="0"/>
    <n v="150"/>
    <n v="210"/>
    <x v="203"/>
    <n v="1680"/>
    <x v="12"/>
    <x v="1"/>
    <x v="0"/>
  </r>
  <r>
    <d v="2021-12-03T00:00:00"/>
    <s v="P0034"/>
    <n v="2"/>
    <x v="1"/>
    <x v="0"/>
    <n v="0"/>
    <x v="20"/>
    <x v="2"/>
    <x v="4"/>
    <n v="55"/>
    <n v="58.3"/>
    <x v="204"/>
    <n v="116.6"/>
    <x v="12"/>
    <x v="1"/>
    <x v="0"/>
  </r>
  <r>
    <d v="2021-12-02T00:00:00"/>
    <s v="P0016"/>
    <n v="10"/>
    <x v="0"/>
    <x v="0"/>
    <n v="0"/>
    <x v="14"/>
    <x v="1"/>
    <x v="3"/>
    <n v="13"/>
    <n v="16.64"/>
    <x v="205"/>
    <n v="166.4"/>
    <x v="25"/>
    <x v="1"/>
    <x v="0"/>
  </r>
  <r>
    <d v="2021-11-30T00:00:00"/>
    <s v="P0039"/>
    <n v="15"/>
    <x v="0"/>
    <x v="1"/>
    <n v="0"/>
    <x v="40"/>
    <x v="3"/>
    <x v="3"/>
    <n v="37"/>
    <n v="42.55"/>
    <x v="80"/>
    <n v="638.25"/>
    <x v="2"/>
    <x v="2"/>
    <x v="0"/>
  </r>
  <r>
    <d v="2021-11-28T00:00:00"/>
    <s v="P0040"/>
    <n v="2"/>
    <x v="0"/>
    <x v="0"/>
    <n v="0"/>
    <x v="30"/>
    <x v="3"/>
    <x v="2"/>
    <n v="90"/>
    <n v="115.2"/>
    <x v="20"/>
    <n v="230.4"/>
    <x v="13"/>
    <x v="2"/>
    <x v="0"/>
  </r>
  <r>
    <d v="2021-11-27T00:00:00"/>
    <s v="P0012"/>
    <n v="8"/>
    <x v="1"/>
    <x v="1"/>
    <n v="0"/>
    <x v="26"/>
    <x v="1"/>
    <x v="2"/>
    <n v="73"/>
    <n v="94.17"/>
    <x v="190"/>
    <n v="753.36"/>
    <x v="14"/>
    <x v="2"/>
    <x v="0"/>
  </r>
  <r>
    <d v="2021-11-21T00:00:00"/>
    <s v="P0006"/>
    <n v="1"/>
    <x v="1"/>
    <x v="0"/>
    <n v="0"/>
    <x v="6"/>
    <x v="4"/>
    <x v="2"/>
    <n v="75"/>
    <n v="85.5"/>
    <x v="21"/>
    <n v="85.5"/>
    <x v="4"/>
    <x v="2"/>
    <x v="0"/>
  </r>
  <r>
    <d v="2021-11-21T00:00:00"/>
    <s v="P0014"/>
    <n v="1"/>
    <x v="2"/>
    <x v="1"/>
    <n v="0"/>
    <x v="12"/>
    <x v="1"/>
    <x v="2"/>
    <n v="112"/>
    <n v="146.72"/>
    <x v="206"/>
    <n v="146.72"/>
    <x v="4"/>
    <x v="2"/>
    <x v="0"/>
  </r>
  <r>
    <d v="2021-11-20T00:00:00"/>
    <s v="P0008"/>
    <n v="11"/>
    <x v="1"/>
    <x v="0"/>
    <n v="0"/>
    <x v="4"/>
    <x v="4"/>
    <x v="2"/>
    <n v="83"/>
    <n v="94.62"/>
    <x v="207"/>
    <n v="1040.8200000000002"/>
    <x v="29"/>
    <x v="2"/>
    <x v="0"/>
  </r>
  <r>
    <d v="2021-11-20T00:00:00"/>
    <s v="P0034"/>
    <n v="14"/>
    <x v="1"/>
    <x v="1"/>
    <n v="0"/>
    <x v="20"/>
    <x v="2"/>
    <x v="4"/>
    <n v="55"/>
    <n v="58.3"/>
    <x v="189"/>
    <n v="816.19999999999993"/>
    <x v="29"/>
    <x v="2"/>
    <x v="0"/>
  </r>
  <r>
    <d v="2021-11-12T00:00:00"/>
    <s v="P0010"/>
    <n v="3"/>
    <x v="1"/>
    <x v="0"/>
    <n v="0"/>
    <x v="42"/>
    <x v="1"/>
    <x v="0"/>
    <n v="148"/>
    <n v="164.28"/>
    <x v="154"/>
    <n v="492.84000000000003"/>
    <x v="8"/>
    <x v="2"/>
    <x v="0"/>
  </r>
  <r>
    <d v="2021-11-11T00:00:00"/>
    <s v="P0040"/>
    <n v="12"/>
    <x v="2"/>
    <x v="1"/>
    <n v="0"/>
    <x v="30"/>
    <x v="3"/>
    <x v="2"/>
    <n v="90"/>
    <n v="115.2"/>
    <x v="27"/>
    <n v="1382.4"/>
    <x v="9"/>
    <x v="2"/>
    <x v="0"/>
  </r>
  <r>
    <d v="2021-11-10T00:00:00"/>
    <s v="P0042"/>
    <n v="6"/>
    <x v="1"/>
    <x v="0"/>
    <n v="0"/>
    <x v="5"/>
    <x v="3"/>
    <x v="0"/>
    <n v="120"/>
    <n v="162"/>
    <x v="171"/>
    <n v="972"/>
    <x v="21"/>
    <x v="2"/>
    <x v="0"/>
  </r>
  <r>
    <d v="2021-11-08T00:00:00"/>
    <s v="P0007"/>
    <n v="15"/>
    <x v="0"/>
    <x v="1"/>
    <n v="0"/>
    <x v="34"/>
    <x v="4"/>
    <x v="4"/>
    <n v="43"/>
    <n v="47.730000000000004"/>
    <x v="55"/>
    <n v="715.95"/>
    <x v="23"/>
    <x v="2"/>
    <x v="0"/>
  </r>
  <r>
    <d v="2021-11-06T00:00:00"/>
    <s v="P0036"/>
    <n v="10"/>
    <x v="0"/>
    <x v="1"/>
    <n v="0"/>
    <x v="23"/>
    <x v="2"/>
    <x v="2"/>
    <n v="90"/>
    <n v="96.3"/>
    <x v="121"/>
    <n v="963"/>
    <x v="0"/>
    <x v="2"/>
    <x v="0"/>
  </r>
  <r>
    <d v="2021-11-03T00:00:00"/>
    <s v="P0013"/>
    <n v="12"/>
    <x v="0"/>
    <x v="0"/>
    <n v="0"/>
    <x v="11"/>
    <x v="1"/>
    <x v="2"/>
    <n v="112"/>
    <n v="122.08"/>
    <x v="208"/>
    <n v="1464.96"/>
    <x v="12"/>
    <x v="2"/>
    <x v="0"/>
  </r>
  <r>
    <d v="2021-10-31T00:00:00"/>
    <s v="P0021"/>
    <n v="6"/>
    <x v="1"/>
    <x v="0"/>
    <n v="0"/>
    <x v="0"/>
    <x v="0"/>
    <x v="0"/>
    <n v="126"/>
    <n v="162.54"/>
    <x v="127"/>
    <n v="975.24"/>
    <x v="1"/>
    <x v="3"/>
    <x v="0"/>
  </r>
  <r>
    <d v="2021-10-29T00:00:00"/>
    <s v="P0038"/>
    <n v="14"/>
    <x v="1"/>
    <x v="1"/>
    <n v="0"/>
    <x v="15"/>
    <x v="3"/>
    <x v="2"/>
    <n v="72"/>
    <n v="79.92"/>
    <x v="14"/>
    <n v="1118.8800000000001"/>
    <x v="3"/>
    <x v="3"/>
    <x v="0"/>
  </r>
  <r>
    <d v="2021-10-28T00:00:00"/>
    <s v="P0008"/>
    <n v="1"/>
    <x v="0"/>
    <x v="0"/>
    <n v="0"/>
    <x v="4"/>
    <x v="4"/>
    <x v="2"/>
    <n v="83"/>
    <n v="94.62"/>
    <x v="209"/>
    <n v="94.62"/>
    <x v="13"/>
    <x v="3"/>
    <x v="0"/>
  </r>
  <r>
    <d v="2021-10-26T00:00:00"/>
    <s v="P0004"/>
    <n v="6"/>
    <x v="2"/>
    <x v="0"/>
    <n v="0"/>
    <x v="22"/>
    <x v="4"/>
    <x v="4"/>
    <n v="44"/>
    <n v="48.84"/>
    <x v="1"/>
    <n v="293.04000000000002"/>
    <x v="15"/>
    <x v="3"/>
    <x v="0"/>
  </r>
  <r>
    <d v="2021-10-25T00:00:00"/>
    <s v="P0044"/>
    <n v="9"/>
    <x v="1"/>
    <x v="0"/>
    <n v="0"/>
    <x v="8"/>
    <x v="3"/>
    <x v="2"/>
    <n v="76"/>
    <n v="82.08"/>
    <x v="58"/>
    <n v="738.72"/>
    <x v="16"/>
    <x v="3"/>
    <x v="0"/>
  </r>
  <r>
    <d v="2021-10-24T00:00:00"/>
    <s v="P0011"/>
    <n v="3"/>
    <x v="2"/>
    <x v="0"/>
    <n v="0"/>
    <x v="1"/>
    <x v="1"/>
    <x v="1"/>
    <n v="44"/>
    <n v="48.4"/>
    <x v="2"/>
    <n v="145.19999999999999"/>
    <x v="27"/>
    <x v="3"/>
    <x v="0"/>
  </r>
  <r>
    <d v="2021-10-22T00:00:00"/>
    <s v="P0009"/>
    <n v="1"/>
    <x v="0"/>
    <x v="0"/>
    <n v="0"/>
    <x v="7"/>
    <x v="4"/>
    <x v="3"/>
    <n v="6"/>
    <n v="7.8599999999999994"/>
    <x v="210"/>
    <n v="7.8599999999999994"/>
    <x v="28"/>
    <x v="3"/>
    <x v="0"/>
  </r>
  <r>
    <d v="2021-10-22T00:00:00"/>
    <s v="P0011"/>
    <n v="7"/>
    <x v="0"/>
    <x v="0"/>
    <n v="0"/>
    <x v="1"/>
    <x v="1"/>
    <x v="1"/>
    <n v="44"/>
    <n v="48.4"/>
    <x v="141"/>
    <n v="338.8"/>
    <x v="28"/>
    <x v="3"/>
    <x v="0"/>
  </r>
  <r>
    <d v="2021-10-22T00:00:00"/>
    <s v="P0024"/>
    <n v="13"/>
    <x v="1"/>
    <x v="0"/>
    <n v="0"/>
    <x v="33"/>
    <x v="0"/>
    <x v="0"/>
    <n v="144"/>
    <n v="156.96"/>
    <x v="211"/>
    <n v="2040.48"/>
    <x v="28"/>
    <x v="3"/>
    <x v="0"/>
  </r>
  <r>
    <d v="2021-10-18T00:00:00"/>
    <s v="P0021"/>
    <n v="13"/>
    <x v="1"/>
    <x v="0"/>
    <n v="0"/>
    <x v="0"/>
    <x v="0"/>
    <x v="0"/>
    <n v="126"/>
    <n v="162.54"/>
    <x v="212"/>
    <n v="2113.02"/>
    <x v="18"/>
    <x v="3"/>
    <x v="0"/>
  </r>
  <r>
    <d v="2021-10-18T00:00:00"/>
    <s v="P0025"/>
    <n v="6"/>
    <x v="1"/>
    <x v="0"/>
    <n v="0"/>
    <x v="39"/>
    <x v="0"/>
    <x v="3"/>
    <n v="7"/>
    <n v="8.33"/>
    <x v="213"/>
    <n v="49.980000000000004"/>
    <x v="18"/>
    <x v="3"/>
    <x v="0"/>
  </r>
  <r>
    <d v="2021-10-17T00:00:00"/>
    <s v="P0001"/>
    <n v="13"/>
    <x v="0"/>
    <x v="1"/>
    <n v="0"/>
    <x v="35"/>
    <x v="4"/>
    <x v="2"/>
    <n v="100"/>
    <n v="103.88"/>
    <x v="158"/>
    <n v="1350.44"/>
    <x v="30"/>
    <x v="3"/>
    <x v="0"/>
  </r>
  <r>
    <d v="2021-10-12T00:00:00"/>
    <s v="P0027"/>
    <n v="8"/>
    <x v="1"/>
    <x v="1"/>
    <n v="0"/>
    <x v="13"/>
    <x v="2"/>
    <x v="4"/>
    <n v="48"/>
    <n v="57.120000000000005"/>
    <x v="35"/>
    <n v="456.96000000000004"/>
    <x v="8"/>
    <x v="3"/>
    <x v="0"/>
  </r>
  <r>
    <d v="2021-10-11T00:00:00"/>
    <s v="P0011"/>
    <n v="15"/>
    <x v="0"/>
    <x v="0"/>
    <n v="0"/>
    <x v="1"/>
    <x v="1"/>
    <x v="1"/>
    <n v="44"/>
    <n v="48.4"/>
    <x v="201"/>
    <n v="726"/>
    <x v="9"/>
    <x v="3"/>
    <x v="0"/>
  </r>
  <r>
    <d v="2021-10-10T00:00:00"/>
    <s v="P0035"/>
    <n v="14"/>
    <x v="0"/>
    <x v="0"/>
    <n v="0"/>
    <x v="32"/>
    <x v="2"/>
    <x v="3"/>
    <n v="5"/>
    <n v="6.7"/>
    <x v="214"/>
    <n v="93.8"/>
    <x v="21"/>
    <x v="3"/>
    <x v="0"/>
  </r>
  <r>
    <d v="2021-10-09T00:00:00"/>
    <s v="P0032"/>
    <n v="11"/>
    <x v="1"/>
    <x v="0"/>
    <n v="0"/>
    <x v="21"/>
    <x v="2"/>
    <x v="2"/>
    <n v="89"/>
    <n v="117.48"/>
    <x v="215"/>
    <n v="1292.28"/>
    <x v="22"/>
    <x v="3"/>
    <x v="0"/>
  </r>
  <r>
    <d v="2021-10-09T00:00:00"/>
    <s v="P0038"/>
    <n v="5"/>
    <x v="0"/>
    <x v="0"/>
    <n v="0"/>
    <x v="15"/>
    <x v="3"/>
    <x v="2"/>
    <n v="72"/>
    <n v="79.92"/>
    <x v="19"/>
    <n v="399.6"/>
    <x v="22"/>
    <x v="3"/>
    <x v="0"/>
  </r>
  <r>
    <d v="2021-10-07T00:00:00"/>
    <s v="P0026"/>
    <n v="6"/>
    <x v="0"/>
    <x v="0"/>
    <n v="0"/>
    <x v="16"/>
    <x v="2"/>
    <x v="3"/>
    <n v="18"/>
    <n v="24.66"/>
    <x v="126"/>
    <n v="147.96"/>
    <x v="10"/>
    <x v="3"/>
    <x v="0"/>
  </r>
  <r>
    <d v="2021-10-06T00:00:00"/>
    <s v="P0035"/>
    <n v="1"/>
    <x v="0"/>
    <x v="1"/>
    <n v="0"/>
    <x v="32"/>
    <x v="2"/>
    <x v="3"/>
    <n v="5"/>
    <n v="6.7"/>
    <x v="54"/>
    <n v="6.7"/>
    <x v="0"/>
    <x v="3"/>
    <x v="0"/>
  </r>
  <r>
    <d v="2021-10-06T00:00:00"/>
    <s v="P0036"/>
    <n v="12"/>
    <x v="1"/>
    <x v="1"/>
    <n v="0"/>
    <x v="23"/>
    <x v="2"/>
    <x v="2"/>
    <n v="90"/>
    <n v="96.3"/>
    <x v="27"/>
    <n v="1155.5999999999999"/>
    <x v="0"/>
    <x v="3"/>
    <x v="0"/>
  </r>
  <r>
    <d v="2021-10-03T00:00:00"/>
    <s v="P0019"/>
    <n v="9"/>
    <x v="0"/>
    <x v="1"/>
    <n v="0"/>
    <x v="29"/>
    <x v="1"/>
    <x v="0"/>
    <n v="150"/>
    <n v="210"/>
    <x v="52"/>
    <n v="1890"/>
    <x v="12"/>
    <x v="3"/>
    <x v="0"/>
  </r>
  <r>
    <d v="2021-10-02T00:00:00"/>
    <s v="P0014"/>
    <n v="15"/>
    <x v="0"/>
    <x v="1"/>
    <n v="0"/>
    <x v="12"/>
    <x v="1"/>
    <x v="2"/>
    <n v="112"/>
    <n v="146.72"/>
    <x v="216"/>
    <n v="2200.8000000000002"/>
    <x v="25"/>
    <x v="3"/>
    <x v="0"/>
  </r>
  <r>
    <d v="2021-10-01T00:00:00"/>
    <s v="P0030"/>
    <n v="14"/>
    <x v="1"/>
    <x v="0"/>
    <n v="0"/>
    <x v="10"/>
    <x v="2"/>
    <x v="0"/>
    <n v="148"/>
    <n v="201.28"/>
    <x v="93"/>
    <n v="2817.92"/>
    <x v="26"/>
    <x v="3"/>
    <x v="0"/>
  </r>
  <r>
    <d v="2021-09-30T00:00:00"/>
    <s v="P0006"/>
    <n v="5"/>
    <x v="1"/>
    <x v="1"/>
    <n v="0"/>
    <x v="6"/>
    <x v="4"/>
    <x v="2"/>
    <n v="75"/>
    <n v="85.5"/>
    <x v="217"/>
    <n v="427.5"/>
    <x v="2"/>
    <x v="4"/>
    <x v="0"/>
  </r>
  <r>
    <d v="2021-09-30T00:00:00"/>
    <s v="P0014"/>
    <n v="9"/>
    <x v="1"/>
    <x v="1"/>
    <n v="0"/>
    <x v="12"/>
    <x v="1"/>
    <x v="2"/>
    <n v="112"/>
    <n v="146.72"/>
    <x v="14"/>
    <n v="1320.48"/>
    <x v="2"/>
    <x v="4"/>
    <x v="0"/>
  </r>
  <r>
    <d v="2021-09-27T00:00:00"/>
    <s v="P0034"/>
    <n v="1"/>
    <x v="0"/>
    <x v="0"/>
    <n v="0"/>
    <x v="20"/>
    <x v="2"/>
    <x v="4"/>
    <n v="55"/>
    <n v="58.3"/>
    <x v="218"/>
    <n v="58.3"/>
    <x v="14"/>
    <x v="4"/>
    <x v="0"/>
  </r>
  <r>
    <d v="2021-09-23T00:00:00"/>
    <s v="P0018"/>
    <n v="12"/>
    <x v="0"/>
    <x v="0"/>
    <n v="0"/>
    <x v="28"/>
    <x v="1"/>
    <x v="3"/>
    <n v="37"/>
    <n v="49.21"/>
    <x v="154"/>
    <n v="590.52"/>
    <x v="17"/>
    <x v="4"/>
    <x v="0"/>
  </r>
  <r>
    <d v="2021-09-23T00:00:00"/>
    <s v="P0021"/>
    <n v="7"/>
    <x v="1"/>
    <x v="1"/>
    <n v="0"/>
    <x v="0"/>
    <x v="0"/>
    <x v="0"/>
    <n v="126"/>
    <n v="162.54"/>
    <x v="219"/>
    <n v="1137.78"/>
    <x v="17"/>
    <x v="4"/>
    <x v="0"/>
  </r>
  <r>
    <d v="2021-09-22T00:00:00"/>
    <s v="P0002"/>
    <n v="4"/>
    <x v="0"/>
    <x v="0"/>
    <n v="0"/>
    <x v="27"/>
    <x v="4"/>
    <x v="2"/>
    <n v="1056"/>
    <n v="142.80000000000001"/>
    <x v="220"/>
    <n v="571.20000000000005"/>
    <x v="28"/>
    <x v="4"/>
    <x v="0"/>
  </r>
  <r>
    <d v="2021-09-22T00:00:00"/>
    <s v="P0040"/>
    <n v="2"/>
    <x v="1"/>
    <x v="0"/>
    <n v="0"/>
    <x v="30"/>
    <x v="3"/>
    <x v="2"/>
    <n v="90"/>
    <n v="115.2"/>
    <x v="20"/>
    <n v="230.4"/>
    <x v="28"/>
    <x v="4"/>
    <x v="0"/>
  </r>
  <r>
    <d v="2021-09-21T00:00:00"/>
    <s v="P0020"/>
    <n v="7"/>
    <x v="2"/>
    <x v="0"/>
    <n v="0"/>
    <x v="24"/>
    <x v="0"/>
    <x v="4"/>
    <n v="61"/>
    <n v="76.25"/>
    <x v="221"/>
    <n v="533.75"/>
    <x v="4"/>
    <x v="4"/>
    <x v="0"/>
  </r>
  <r>
    <d v="2021-09-15T00:00:00"/>
    <s v="P0042"/>
    <n v="6"/>
    <x v="0"/>
    <x v="1"/>
    <n v="0"/>
    <x v="5"/>
    <x v="3"/>
    <x v="0"/>
    <n v="120"/>
    <n v="162"/>
    <x v="171"/>
    <n v="972"/>
    <x v="6"/>
    <x v="4"/>
    <x v="0"/>
  </r>
  <r>
    <d v="2021-09-15T00:00:00"/>
    <s v="P0042"/>
    <n v="14"/>
    <x v="0"/>
    <x v="1"/>
    <n v="0"/>
    <x v="5"/>
    <x v="3"/>
    <x v="0"/>
    <n v="120"/>
    <n v="162"/>
    <x v="216"/>
    <n v="2268"/>
    <x v="6"/>
    <x v="4"/>
    <x v="0"/>
  </r>
  <r>
    <d v="2021-09-13T00:00:00"/>
    <s v="P0041"/>
    <n v="7"/>
    <x v="0"/>
    <x v="0"/>
    <n v="0"/>
    <x v="3"/>
    <x v="3"/>
    <x v="0"/>
    <n v="138"/>
    <n v="173.88"/>
    <x v="222"/>
    <n v="1217.1599999999999"/>
    <x v="20"/>
    <x v="4"/>
    <x v="0"/>
  </r>
  <r>
    <d v="2021-09-11T00:00:00"/>
    <s v="P0001"/>
    <n v="6"/>
    <x v="2"/>
    <x v="1"/>
    <n v="0"/>
    <x v="35"/>
    <x v="4"/>
    <x v="2"/>
    <n v="100"/>
    <n v="103.88"/>
    <x v="183"/>
    <n v="623.28"/>
    <x v="9"/>
    <x v="4"/>
    <x v="0"/>
  </r>
  <r>
    <d v="2021-09-10T00:00:00"/>
    <s v="P0001"/>
    <n v="9"/>
    <x v="2"/>
    <x v="1"/>
    <n v="0"/>
    <x v="35"/>
    <x v="4"/>
    <x v="2"/>
    <n v="100"/>
    <n v="103.88"/>
    <x v="121"/>
    <n v="934.92"/>
    <x v="21"/>
    <x v="4"/>
    <x v="0"/>
  </r>
  <r>
    <d v="2021-09-10T00:00:00"/>
    <s v="P0026"/>
    <n v="2"/>
    <x v="0"/>
    <x v="1"/>
    <n v="0"/>
    <x v="16"/>
    <x v="2"/>
    <x v="3"/>
    <n v="18"/>
    <n v="24.66"/>
    <x v="142"/>
    <n v="49.32"/>
    <x v="21"/>
    <x v="4"/>
    <x v="0"/>
  </r>
  <r>
    <d v="2021-09-10T00:00:00"/>
    <s v="P0030"/>
    <n v="6"/>
    <x v="0"/>
    <x v="1"/>
    <n v="0"/>
    <x v="10"/>
    <x v="2"/>
    <x v="0"/>
    <n v="148"/>
    <n v="201.28"/>
    <x v="223"/>
    <n v="1207.68"/>
    <x v="21"/>
    <x v="4"/>
    <x v="0"/>
  </r>
  <r>
    <d v="2021-09-09T00:00:00"/>
    <s v="P0044"/>
    <n v="4"/>
    <x v="0"/>
    <x v="1"/>
    <n v="0"/>
    <x v="8"/>
    <x v="3"/>
    <x v="2"/>
    <n v="76"/>
    <n v="82.08"/>
    <x v="224"/>
    <n v="328.32"/>
    <x v="22"/>
    <x v="4"/>
    <x v="0"/>
  </r>
  <r>
    <d v="2021-09-07T00:00:00"/>
    <s v="P0019"/>
    <n v="5"/>
    <x v="0"/>
    <x v="1"/>
    <n v="0"/>
    <x v="29"/>
    <x v="1"/>
    <x v="0"/>
    <n v="150"/>
    <n v="210"/>
    <x v="7"/>
    <n v="1050"/>
    <x v="10"/>
    <x v="4"/>
    <x v="0"/>
  </r>
  <r>
    <d v="2021-09-05T00:00:00"/>
    <s v="P0032"/>
    <n v="1"/>
    <x v="0"/>
    <x v="0"/>
    <n v="0"/>
    <x v="21"/>
    <x v="2"/>
    <x v="2"/>
    <n v="89"/>
    <n v="117.48"/>
    <x v="174"/>
    <n v="117.48"/>
    <x v="24"/>
    <x v="4"/>
    <x v="0"/>
  </r>
  <r>
    <d v="2021-09-04T00:00:00"/>
    <s v="P0023"/>
    <n v="15"/>
    <x v="0"/>
    <x v="1"/>
    <n v="0"/>
    <x v="41"/>
    <x v="0"/>
    <x v="0"/>
    <n v="141"/>
    <n v="149.46"/>
    <x v="225"/>
    <n v="2241.9"/>
    <x v="11"/>
    <x v="4"/>
    <x v="0"/>
  </r>
  <r>
    <d v="2021-09-04T00:00:00"/>
    <s v="P0028"/>
    <n v="7"/>
    <x v="0"/>
    <x v="1"/>
    <n v="0"/>
    <x v="17"/>
    <x v="2"/>
    <x v="3"/>
    <n v="15"/>
    <n v="15"/>
    <x v="226"/>
    <n v="105"/>
    <x v="11"/>
    <x v="4"/>
    <x v="0"/>
  </r>
  <r>
    <d v="2021-09-03T00:00:00"/>
    <s v="P0041"/>
    <n v="8"/>
    <x v="0"/>
    <x v="1"/>
    <n v="0"/>
    <x v="3"/>
    <x v="3"/>
    <x v="0"/>
    <n v="138"/>
    <n v="173.88"/>
    <x v="110"/>
    <n v="1391.04"/>
    <x v="12"/>
    <x v="4"/>
    <x v="0"/>
  </r>
  <r>
    <d v="2021-09-01T00:00:00"/>
    <s v="P0003"/>
    <n v="14"/>
    <x v="1"/>
    <x v="1"/>
    <n v="0"/>
    <x v="38"/>
    <x v="4"/>
    <x v="2"/>
    <n v="71"/>
    <n v="80.94"/>
    <x v="227"/>
    <n v="1133.1599999999999"/>
    <x v="26"/>
    <x v="4"/>
    <x v="0"/>
  </r>
  <r>
    <d v="2021-09-01T00:00:00"/>
    <s v="P0024"/>
    <n v="1"/>
    <x v="2"/>
    <x v="0"/>
    <n v="0"/>
    <x v="33"/>
    <x v="0"/>
    <x v="0"/>
    <n v="144"/>
    <n v="156.96"/>
    <x v="136"/>
    <n v="156.96"/>
    <x v="26"/>
    <x v="4"/>
    <x v="0"/>
  </r>
  <r>
    <d v="2021-08-31T00:00:00"/>
    <s v="P0001"/>
    <n v="2"/>
    <x v="0"/>
    <x v="1"/>
    <n v="0"/>
    <x v="35"/>
    <x v="4"/>
    <x v="2"/>
    <n v="100"/>
    <n v="103.88"/>
    <x v="159"/>
    <n v="207.76"/>
    <x v="1"/>
    <x v="5"/>
    <x v="0"/>
  </r>
  <r>
    <d v="2021-08-31T00:00:00"/>
    <s v="P0035"/>
    <n v="11"/>
    <x v="0"/>
    <x v="1"/>
    <n v="0"/>
    <x v="32"/>
    <x v="2"/>
    <x v="3"/>
    <n v="5"/>
    <n v="6.7"/>
    <x v="218"/>
    <n v="73.7"/>
    <x v="1"/>
    <x v="5"/>
    <x v="0"/>
  </r>
  <r>
    <d v="2021-08-30T00:00:00"/>
    <s v="P0013"/>
    <n v="13"/>
    <x v="0"/>
    <x v="1"/>
    <n v="0"/>
    <x v="11"/>
    <x v="1"/>
    <x v="2"/>
    <n v="112"/>
    <n v="122.08"/>
    <x v="228"/>
    <n v="1587.04"/>
    <x v="2"/>
    <x v="5"/>
    <x v="0"/>
  </r>
  <r>
    <d v="2021-08-29T00:00:00"/>
    <s v="P0034"/>
    <n v="12"/>
    <x v="2"/>
    <x v="1"/>
    <n v="0"/>
    <x v="20"/>
    <x v="2"/>
    <x v="4"/>
    <n v="55"/>
    <n v="58.3"/>
    <x v="201"/>
    <n v="699.59999999999991"/>
    <x v="3"/>
    <x v="5"/>
    <x v="0"/>
  </r>
  <r>
    <d v="2021-08-26T00:00:00"/>
    <s v="P0039"/>
    <n v="4"/>
    <x v="0"/>
    <x v="1"/>
    <n v="0"/>
    <x v="40"/>
    <x v="3"/>
    <x v="3"/>
    <n v="37"/>
    <n v="42.55"/>
    <x v="202"/>
    <n v="170.2"/>
    <x v="15"/>
    <x v="5"/>
    <x v="0"/>
  </r>
  <r>
    <d v="2021-08-20T00:00:00"/>
    <s v="P0020"/>
    <n v="15"/>
    <x v="0"/>
    <x v="0"/>
    <n v="0"/>
    <x v="24"/>
    <x v="0"/>
    <x v="4"/>
    <n v="61"/>
    <n v="76.25"/>
    <x v="229"/>
    <n v="1143.75"/>
    <x v="29"/>
    <x v="5"/>
    <x v="0"/>
  </r>
  <r>
    <d v="2021-08-20T00:00:00"/>
    <s v="P0028"/>
    <n v="13"/>
    <x v="0"/>
    <x v="1"/>
    <n v="0"/>
    <x v="17"/>
    <x v="2"/>
    <x v="3"/>
    <n v="15"/>
    <n v="15"/>
    <x v="170"/>
    <n v="195"/>
    <x v="29"/>
    <x v="5"/>
    <x v="0"/>
  </r>
  <r>
    <d v="2021-08-20T00:00:00"/>
    <s v="P0031"/>
    <n v="9"/>
    <x v="0"/>
    <x v="1"/>
    <n v="0"/>
    <x v="19"/>
    <x v="2"/>
    <x v="2"/>
    <n v="93"/>
    <n v="104.16"/>
    <x v="230"/>
    <n v="937.43999999999994"/>
    <x v="29"/>
    <x v="5"/>
    <x v="0"/>
  </r>
  <r>
    <d v="2021-08-18T00:00:00"/>
    <s v="P0025"/>
    <n v="6"/>
    <x v="0"/>
    <x v="1"/>
    <n v="0"/>
    <x v="39"/>
    <x v="0"/>
    <x v="3"/>
    <n v="7"/>
    <n v="8.33"/>
    <x v="213"/>
    <n v="49.980000000000004"/>
    <x v="18"/>
    <x v="5"/>
    <x v="0"/>
  </r>
  <r>
    <d v="2021-08-16T00:00:00"/>
    <s v="P0003"/>
    <n v="3"/>
    <x v="1"/>
    <x v="1"/>
    <n v="0"/>
    <x v="38"/>
    <x v="4"/>
    <x v="2"/>
    <n v="71"/>
    <n v="80.94"/>
    <x v="72"/>
    <n v="242.82"/>
    <x v="19"/>
    <x v="5"/>
    <x v="0"/>
  </r>
  <r>
    <d v="2021-08-13T00:00:00"/>
    <s v="P0011"/>
    <n v="13"/>
    <x v="0"/>
    <x v="1"/>
    <n v="0"/>
    <x v="1"/>
    <x v="1"/>
    <x v="1"/>
    <n v="44"/>
    <n v="48.4"/>
    <x v="231"/>
    <n v="629.19999999999993"/>
    <x v="20"/>
    <x v="5"/>
    <x v="0"/>
  </r>
  <r>
    <d v="2021-08-13T00:00:00"/>
    <s v="P0027"/>
    <n v="9"/>
    <x v="0"/>
    <x v="1"/>
    <n v="0"/>
    <x v="13"/>
    <x v="2"/>
    <x v="4"/>
    <n v="48"/>
    <n v="57.120000000000005"/>
    <x v="232"/>
    <n v="514.08000000000004"/>
    <x v="20"/>
    <x v="5"/>
    <x v="0"/>
  </r>
  <r>
    <d v="2021-08-11T00:00:00"/>
    <s v="P0023"/>
    <n v="4"/>
    <x v="0"/>
    <x v="1"/>
    <n v="0"/>
    <x v="41"/>
    <x v="0"/>
    <x v="0"/>
    <n v="141"/>
    <n v="149.46"/>
    <x v="233"/>
    <n v="597.84"/>
    <x v="9"/>
    <x v="5"/>
    <x v="0"/>
  </r>
  <r>
    <d v="2021-08-10T00:00:00"/>
    <s v="P0005"/>
    <n v="4"/>
    <x v="2"/>
    <x v="0"/>
    <n v="0"/>
    <x v="9"/>
    <x v="4"/>
    <x v="0"/>
    <n v="133"/>
    <n v="155.61000000000001"/>
    <x v="10"/>
    <n v="622.44000000000005"/>
    <x v="21"/>
    <x v="5"/>
    <x v="0"/>
  </r>
  <r>
    <d v="2021-08-10T00:00:00"/>
    <s v="P0006"/>
    <n v="6"/>
    <x v="0"/>
    <x v="0"/>
    <n v="0"/>
    <x v="6"/>
    <x v="4"/>
    <x v="2"/>
    <n v="75"/>
    <n v="85.5"/>
    <x v="75"/>
    <n v="513"/>
    <x v="21"/>
    <x v="5"/>
    <x v="0"/>
  </r>
  <r>
    <d v="2021-08-10T00:00:00"/>
    <s v="P0044"/>
    <n v="10"/>
    <x v="1"/>
    <x v="0"/>
    <n v="0"/>
    <x v="8"/>
    <x v="3"/>
    <x v="2"/>
    <n v="76"/>
    <n v="82.08"/>
    <x v="67"/>
    <n v="820.8"/>
    <x v="21"/>
    <x v="5"/>
    <x v="0"/>
  </r>
  <r>
    <d v="2021-08-06T00:00:00"/>
    <s v="P0037"/>
    <n v="1"/>
    <x v="2"/>
    <x v="0"/>
    <n v="0"/>
    <x v="36"/>
    <x v="3"/>
    <x v="2"/>
    <n v="67"/>
    <n v="85.76"/>
    <x v="234"/>
    <n v="85.76"/>
    <x v="0"/>
    <x v="5"/>
    <x v="0"/>
  </r>
  <r>
    <d v="2021-08-05T00:00:00"/>
    <s v="P0028"/>
    <n v="14"/>
    <x v="0"/>
    <x v="0"/>
    <n v="0"/>
    <x v="17"/>
    <x v="2"/>
    <x v="3"/>
    <n v="15"/>
    <n v="15"/>
    <x v="235"/>
    <n v="210"/>
    <x v="24"/>
    <x v="5"/>
    <x v="0"/>
  </r>
  <r>
    <d v="2021-08-03T00:00:00"/>
    <s v="P0022"/>
    <n v="13"/>
    <x v="1"/>
    <x v="1"/>
    <n v="0"/>
    <x v="43"/>
    <x v="0"/>
    <x v="0"/>
    <n v="121"/>
    <n v="141.57"/>
    <x v="236"/>
    <n v="1840.4099999999999"/>
    <x v="12"/>
    <x v="5"/>
    <x v="0"/>
  </r>
  <r>
    <d v="2021-08-03T00:00:00"/>
    <s v="P0034"/>
    <n v="12"/>
    <x v="1"/>
    <x v="1"/>
    <n v="0"/>
    <x v="20"/>
    <x v="2"/>
    <x v="4"/>
    <n v="55"/>
    <n v="58.3"/>
    <x v="201"/>
    <n v="699.59999999999991"/>
    <x v="12"/>
    <x v="5"/>
    <x v="0"/>
  </r>
  <r>
    <d v="2021-08-02T00:00:00"/>
    <s v="P0023"/>
    <n v="3"/>
    <x v="0"/>
    <x v="1"/>
    <n v="0"/>
    <x v="41"/>
    <x v="0"/>
    <x v="0"/>
    <n v="141"/>
    <n v="149.46"/>
    <x v="237"/>
    <n v="448.38"/>
    <x v="25"/>
    <x v="5"/>
    <x v="0"/>
  </r>
  <r>
    <d v="2021-08-01T00:00:00"/>
    <s v="P0001"/>
    <n v="11"/>
    <x v="0"/>
    <x v="0"/>
    <n v="0"/>
    <x v="35"/>
    <x v="4"/>
    <x v="2"/>
    <n v="100"/>
    <n v="103.88"/>
    <x v="238"/>
    <n v="1142.6799999999998"/>
    <x v="26"/>
    <x v="5"/>
    <x v="0"/>
  </r>
  <r>
    <d v="2021-07-29T00:00:00"/>
    <s v="P0044"/>
    <n v="15"/>
    <x v="1"/>
    <x v="0"/>
    <n v="0"/>
    <x v="8"/>
    <x v="3"/>
    <x v="2"/>
    <n v="76"/>
    <n v="82.08"/>
    <x v="3"/>
    <n v="1231.2"/>
    <x v="3"/>
    <x v="6"/>
    <x v="0"/>
  </r>
  <r>
    <d v="2021-07-24T00:00:00"/>
    <s v="P0009"/>
    <n v="4"/>
    <x v="1"/>
    <x v="0"/>
    <n v="0"/>
    <x v="7"/>
    <x v="4"/>
    <x v="3"/>
    <n v="6"/>
    <n v="7.8599999999999994"/>
    <x v="22"/>
    <n v="31.439999999999998"/>
    <x v="27"/>
    <x v="6"/>
    <x v="0"/>
  </r>
  <r>
    <d v="2021-07-23T00:00:00"/>
    <s v="P0036"/>
    <n v="7"/>
    <x v="2"/>
    <x v="1"/>
    <n v="0"/>
    <x v="23"/>
    <x v="2"/>
    <x v="2"/>
    <n v="90"/>
    <n v="96.3"/>
    <x v="239"/>
    <n v="674.1"/>
    <x v="17"/>
    <x v="6"/>
    <x v="0"/>
  </r>
  <r>
    <d v="2021-07-23T00:00:00"/>
    <s v="P0037"/>
    <n v="8"/>
    <x v="0"/>
    <x v="1"/>
    <n v="0"/>
    <x v="36"/>
    <x v="3"/>
    <x v="2"/>
    <n v="67"/>
    <n v="85.76"/>
    <x v="82"/>
    <n v="686.08"/>
    <x v="17"/>
    <x v="6"/>
    <x v="0"/>
  </r>
  <r>
    <d v="2021-07-22T00:00:00"/>
    <s v="P0024"/>
    <n v="14"/>
    <x v="1"/>
    <x v="0"/>
    <n v="0"/>
    <x v="33"/>
    <x v="0"/>
    <x v="0"/>
    <n v="144"/>
    <n v="156.96"/>
    <x v="49"/>
    <n v="2197.44"/>
    <x v="28"/>
    <x v="6"/>
    <x v="0"/>
  </r>
  <r>
    <d v="2021-07-22T00:00:00"/>
    <s v="P0026"/>
    <n v="3"/>
    <x v="2"/>
    <x v="0"/>
    <n v="0"/>
    <x v="16"/>
    <x v="2"/>
    <x v="3"/>
    <n v="18"/>
    <n v="24.66"/>
    <x v="240"/>
    <n v="73.98"/>
    <x v="28"/>
    <x v="6"/>
    <x v="0"/>
  </r>
  <r>
    <d v="2021-07-21T00:00:00"/>
    <s v="P0029"/>
    <n v="15"/>
    <x v="0"/>
    <x v="1"/>
    <n v="0"/>
    <x v="37"/>
    <x v="2"/>
    <x v="4"/>
    <n v="47"/>
    <n v="53.11"/>
    <x v="124"/>
    <n v="796.65"/>
    <x v="4"/>
    <x v="6"/>
    <x v="0"/>
  </r>
  <r>
    <d v="2021-07-20T00:00:00"/>
    <s v="P0038"/>
    <n v="11"/>
    <x v="1"/>
    <x v="1"/>
    <n v="0"/>
    <x v="15"/>
    <x v="3"/>
    <x v="2"/>
    <n v="72"/>
    <n v="79.92"/>
    <x v="241"/>
    <n v="879.12"/>
    <x v="29"/>
    <x v="6"/>
    <x v="0"/>
  </r>
  <r>
    <d v="2021-07-20T00:00:00"/>
    <s v="P0043"/>
    <n v="5"/>
    <x v="0"/>
    <x v="1"/>
    <n v="0"/>
    <x v="31"/>
    <x v="3"/>
    <x v="2"/>
    <n v="67"/>
    <n v="83.08"/>
    <x v="242"/>
    <n v="415.4"/>
    <x v="29"/>
    <x v="6"/>
    <x v="0"/>
  </r>
  <r>
    <d v="2021-07-18T00:00:00"/>
    <s v="P0027"/>
    <n v="14"/>
    <x v="1"/>
    <x v="1"/>
    <n v="0"/>
    <x v="13"/>
    <x v="2"/>
    <x v="4"/>
    <n v="48"/>
    <n v="57.120000000000005"/>
    <x v="169"/>
    <n v="799.68000000000006"/>
    <x v="18"/>
    <x v="6"/>
    <x v="0"/>
  </r>
  <r>
    <d v="2021-07-16T00:00:00"/>
    <s v="P0023"/>
    <n v="8"/>
    <x v="2"/>
    <x v="0"/>
    <n v="0"/>
    <x v="41"/>
    <x v="0"/>
    <x v="0"/>
    <n v="141"/>
    <n v="149.46"/>
    <x v="243"/>
    <n v="1195.68"/>
    <x v="19"/>
    <x v="6"/>
    <x v="0"/>
  </r>
  <r>
    <d v="2021-07-13T00:00:00"/>
    <s v="P0019"/>
    <n v="1"/>
    <x v="0"/>
    <x v="0"/>
    <n v="0"/>
    <x v="29"/>
    <x v="1"/>
    <x v="0"/>
    <n v="150"/>
    <n v="210"/>
    <x v="244"/>
    <n v="210"/>
    <x v="20"/>
    <x v="6"/>
    <x v="0"/>
  </r>
  <r>
    <d v="2021-07-11T00:00:00"/>
    <s v="P0009"/>
    <n v="4"/>
    <x v="2"/>
    <x v="1"/>
    <n v="0"/>
    <x v="7"/>
    <x v="4"/>
    <x v="3"/>
    <n v="6"/>
    <n v="7.8599999999999994"/>
    <x v="22"/>
    <n v="31.439999999999998"/>
    <x v="9"/>
    <x v="6"/>
    <x v="0"/>
  </r>
  <r>
    <d v="2021-07-10T00:00:00"/>
    <s v="P0034"/>
    <n v="6"/>
    <x v="2"/>
    <x v="0"/>
    <n v="0"/>
    <x v="20"/>
    <x v="2"/>
    <x v="4"/>
    <n v="55"/>
    <n v="58.3"/>
    <x v="107"/>
    <n v="349.79999999999995"/>
    <x v="21"/>
    <x v="6"/>
    <x v="0"/>
  </r>
  <r>
    <d v="2021-07-08T00:00:00"/>
    <s v="P0004"/>
    <n v="10"/>
    <x v="0"/>
    <x v="1"/>
    <n v="0"/>
    <x v="22"/>
    <x v="4"/>
    <x v="4"/>
    <n v="44"/>
    <n v="48.84"/>
    <x v="29"/>
    <n v="488.40000000000003"/>
    <x v="23"/>
    <x v="6"/>
    <x v="0"/>
  </r>
  <r>
    <d v="2021-07-06T00:00:00"/>
    <s v="P0041"/>
    <n v="15"/>
    <x v="0"/>
    <x v="0"/>
    <n v="0"/>
    <x v="3"/>
    <x v="3"/>
    <x v="0"/>
    <n v="138"/>
    <n v="173.88"/>
    <x v="245"/>
    <n v="2608.1999999999998"/>
    <x v="0"/>
    <x v="6"/>
    <x v="0"/>
  </r>
  <r>
    <d v="2021-07-05T00:00:00"/>
    <s v="P0002"/>
    <n v="8"/>
    <x v="0"/>
    <x v="1"/>
    <n v="0"/>
    <x v="27"/>
    <x v="4"/>
    <x v="2"/>
    <n v="1056"/>
    <n v="142.80000000000001"/>
    <x v="123"/>
    <n v="1142.4000000000001"/>
    <x v="24"/>
    <x v="6"/>
    <x v="0"/>
  </r>
  <r>
    <d v="2021-07-03T00:00:00"/>
    <s v="P0003"/>
    <n v="8"/>
    <x v="1"/>
    <x v="0"/>
    <n v="0"/>
    <x v="38"/>
    <x v="4"/>
    <x v="2"/>
    <n v="71"/>
    <n v="80.94"/>
    <x v="149"/>
    <n v="647.52"/>
    <x v="12"/>
    <x v="6"/>
    <x v="0"/>
  </r>
  <r>
    <d v="2021-07-03T00:00:00"/>
    <s v="P0033"/>
    <n v="9"/>
    <x v="1"/>
    <x v="0"/>
    <n v="0"/>
    <x v="2"/>
    <x v="2"/>
    <x v="2"/>
    <n v="95"/>
    <n v="119.7"/>
    <x v="112"/>
    <n v="1077.3"/>
    <x v="12"/>
    <x v="6"/>
    <x v="0"/>
  </r>
  <r>
    <d v="2021-07-02T00:00:00"/>
    <s v="P0010"/>
    <n v="11"/>
    <x v="0"/>
    <x v="0"/>
    <n v="0"/>
    <x v="42"/>
    <x v="1"/>
    <x v="0"/>
    <n v="148"/>
    <n v="164.28"/>
    <x v="160"/>
    <n v="1807.08"/>
    <x v="25"/>
    <x v="6"/>
    <x v="0"/>
  </r>
  <r>
    <d v="2021-07-01T00:00:00"/>
    <s v="P0005"/>
    <n v="11"/>
    <x v="0"/>
    <x v="0"/>
    <n v="0"/>
    <x v="9"/>
    <x v="4"/>
    <x v="0"/>
    <n v="133"/>
    <n v="155.61000000000001"/>
    <x v="176"/>
    <n v="1711.71"/>
    <x v="26"/>
    <x v="6"/>
    <x v="0"/>
  </r>
  <r>
    <d v="2021-06-29T00:00:00"/>
    <s v="P0014"/>
    <n v="4"/>
    <x v="0"/>
    <x v="1"/>
    <n v="0"/>
    <x v="12"/>
    <x v="1"/>
    <x v="2"/>
    <n v="112"/>
    <n v="146.72"/>
    <x v="146"/>
    <n v="586.88"/>
    <x v="3"/>
    <x v="7"/>
    <x v="0"/>
  </r>
  <r>
    <d v="2021-06-28T00:00:00"/>
    <s v="P0021"/>
    <n v="2"/>
    <x v="1"/>
    <x v="0"/>
    <n v="0"/>
    <x v="0"/>
    <x v="0"/>
    <x v="0"/>
    <n v="126"/>
    <n v="162.54"/>
    <x v="68"/>
    <n v="325.08"/>
    <x v="13"/>
    <x v="7"/>
    <x v="0"/>
  </r>
  <r>
    <d v="2021-06-28T00:00:00"/>
    <s v="P0035"/>
    <n v="7"/>
    <x v="1"/>
    <x v="1"/>
    <n v="0"/>
    <x v="32"/>
    <x v="2"/>
    <x v="3"/>
    <n v="5"/>
    <n v="6.7"/>
    <x v="76"/>
    <n v="46.9"/>
    <x v="13"/>
    <x v="7"/>
    <x v="0"/>
  </r>
  <r>
    <d v="2021-06-27T00:00:00"/>
    <s v="P0005"/>
    <n v="11"/>
    <x v="0"/>
    <x v="0"/>
    <n v="0"/>
    <x v="9"/>
    <x v="4"/>
    <x v="0"/>
    <n v="133"/>
    <n v="155.61000000000001"/>
    <x v="176"/>
    <n v="1711.71"/>
    <x v="14"/>
    <x v="7"/>
    <x v="0"/>
  </r>
  <r>
    <d v="2021-06-26T00:00:00"/>
    <s v="P0009"/>
    <n v="7"/>
    <x v="1"/>
    <x v="1"/>
    <n v="0"/>
    <x v="7"/>
    <x v="4"/>
    <x v="3"/>
    <n v="6"/>
    <n v="7.8599999999999994"/>
    <x v="213"/>
    <n v="55.019999999999996"/>
    <x v="15"/>
    <x v="7"/>
    <x v="0"/>
  </r>
  <r>
    <d v="2021-06-24T00:00:00"/>
    <s v="P0011"/>
    <n v="13"/>
    <x v="0"/>
    <x v="1"/>
    <n v="0"/>
    <x v="1"/>
    <x v="1"/>
    <x v="1"/>
    <n v="44"/>
    <n v="48.4"/>
    <x v="231"/>
    <n v="629.19999999999993"/>
    <x v="27"/>
    <x v="7"/>
    <x v="0"/>
  </r>
  <r>
    <d v="2021-06-23T00:00:00"/>
    <s v="P0016"/>
    <n v="4"/>
    <x v="0"/>
    <x v="1"/>
    <n v="0"/>
    <x v="14"/>
    <x v="1"/>
    <x v="3"/>
    <n v="13"/>
    <n v="16.64"/>
    <x v="86"/>
    <n v="66.56"/>
    <x v="17"/>
    <x v="7"/>
    <x v="0"/>
  </r>
  <r>
    <d v="2021-06-20T00:00:00"/>
    <s v="P0016"/>
    <n v="1"/>
    <x v="2"/>
    <x v="0"/>
    <n v="0"/>
    <x v="14"/>
    <x v="1"/>
    <x v="3"/>
    <n v="13"/>
    <n v="16.64"/>
    <x v="246"/>
    <n v="16.64"/>
    <x v="29"/>
    <x v="7"/>
    <x v="0"/>
  </r>
  <r>
    <d v="2021-06-19T00:00:00"/>
    <s v="P0041"/>
    <n v="5"/>
    <x v="0"/>
    <x v="1"/>
    <n v="0"/>
    <x v="3"/>
    <x v="3"/>
    <x v="0"/>
    <n v="138"/>
    <n v="173.88"/>
    <x v="247"/>
    <n v="869.4"/>
    <x v="5"/>
    <x v="7"/>
    <x v="0"/>
  </r>
  <r>
    <d v="2021-06-18T00:00:00"/>
    <s v="P0025"/>
    <n v="13"/>
    <x v="0"/>
    <x v="0"/>
    <n v="0"/>
    <x v="39"/>
    <x v="0"/>
    <x v="3"/>
    <n v="7"/>
    <n v="8.33"/>
    <x v="248"/>
    <n v="108.29"/>
    <x v="18"/>
    <x v="7"/>
    <x v="0"/>
  </r>
  <r>
    <d v="2021-06-16T00:00:00"/>
    <s v="P0015"/>
    <n v="12"/>
    <x v="1"/>
    <x v="0"/>
    <n v="0"/>
    <x v="18"/>
    <x v="1"/>
    <x v="3"/>
    <n v="12"/>
    <n v="15.719999999999999"/>
    <x v="136"/>
    <n v="188.64"/>
    <x v="19"/>
    <x v="7"/>
    <x v="0"/>
  </r>
  <r>
    <d v="2021-06-16T00:00:00"/>
    <s v="P0019"/>
    <n v="5"/>
    <x v="2"/>
    <x v="0"/>
    <n v="0"/>
    <x v="29"/>
    <x v="1"/>
    <x v="0"/>
    <n v="150"/>
    <n v="210"/>
    <x v="7"/>
    <n v="1050"/>
    <x v="19"/>
    <x v="7"/>
    <x v="0"/>
  </r>
  <r>
    <d v="2021-06-16T00:00:00"/>
    <s v="P0039"/>
    <n v="11"/>
    <x v="0"/>
    <x v="0"/>
    <n v="0"/>
    <x v="40"/>
    <x v="3"/>
    <x v="3"/>
    <n v="37"/>
    <n v="42.55"/>
    <x v="249"/>
    <n v="468.04999999999995"/>
    <x v="19"/>
    <x v="7"/>
    <x v="0"/>
  </r>
  <r>
    <d v="2021-06-14T00:00:00"/>
    <s v="P0025"/>
    <n v="10"/>
    <x v="1"/>
    <x v="0"/>
    <n v="0"/>
    <x v="39"/>
    <x v="0"/>
    <x v="3"/>
    <n v="7"/>
    <n v="8.33"/>
    <x v="214"/>
    <n v="83.3"/>
    <x v="7"/>
    <x v="7"/>
    <x v="0"/>
  </r>
  <r>
    <d v="2021-06-12T00:00:00"/>
    <s v="P0041"/>
    <n v="6"/>
    <x v="0"/>
    <x v="1"/>
    <n v="0"/>
    <x v="3"/>
    <x v="3"/>
    <x v="0"/>
    <n v="138"/>
    <n v="173.88"/>
    <x v="162"/>
    <n v="1043.28"/>
    <x v="8"/>
    <x v="7"/>
    <x v="0"/>
  </r>
  <r>
    <d v="2021-06-11T00:00:00"/>
    <s v="P0032"/>
    <n v="12"/>
    <x v="2"/>
    <x v="0"/>
    <n v="0"/>
    <x v="21"/>
    <x v="2"/>
    <x v="2"/>
    <n v="89"/>
    <n v="117.48"/>
    <x v="96"/>
    <n v="1409.76"/>
    <x v="9"/>
    <x v="7"/>
    <x v="0"/>
  </r>
  <r>
    <d v="2021-06-09T00:00:00"/>
    <s v="P0001"/>
    <n v="7"/>
    <x v="0"/>
    <x v="1"/>
    <n v="0"/>
    <x v="35"/>
    <x v="4"/>
    <x v="2"/>
    <n v="100"/>
    <n v="103.88"/>
    <x v="250"/>
    <n v="727.16"/>
    <x v="22"/>
    <x v="7"/>
    <x v="0"/>
  </r>
  <r>
    <d v="2021-06-08T00:00:00"/>
    <s v="P0004"/>
    <n v="11"/>
    <x v="2"/>
    <x v="0"/>
    <n v="0"/>
    <x v="22"/>
    <x v="4"/>
    <x v="4"/>
    <n v="44"/>
    <n v="48.84"/>
    <x v="165"/>
    <n v="537.24"/>
    <x v="23"/>
    <x v="7"/>
    <x v="0"/>
  </r>
  <r>
    <d v="2021-06-08T00:00:00"/>
    <s v="P0028"/>
    <n v="11"/>
    <x v="0"/>
    <x v="1"/>
    <n v="0"/>
    <x v="17"/>
    <x v="2"/>
    <x v="3"/>
    <n v="15"/>
    <n v="15"/>
    <x v="251"/>
    <n v="165"/>
    <x v="23"/>
    <x v="7"/>
    <x v="0"/>
  </r>
  <r>
    <d v="2021-06-06T00:00:00"/>
    <s v="P0033"/>
    <n v="6"/>
    <x v="0"/>
    <x v="1"/>
    <n v="0"/>
    <x v="2"/>
    <x v="2"/>
    <x v="2"/>
    <n v="95"/>
    <n v="119.7"/>
    <x v="66"/>
    <n v="718.2"/>
    <x v="0"/>
    <x v="7"/>
    <x v="0"/>
  </r>
  <r>
    <d v="2021-06-05T00:00:00"/>
    <s v="P0022"/>
    <n v="15"/>
    <x v="2"/>
    <x v="1"/>
    <n v="0"/>
    <x v="43"/>
    <x v="0"/>
    <x v="0"/>
    <n v="121"/>
    <n v="141.57"/>
    <x v="252"/>
    <n v="2123.5499999999997"/>
    <x v="24"/>
    <x v="7"/>
    <x v="0"/>
  </r>
  <r>
    <d v="2021-06-05T00:00:00"/>
    <s v="P0035"/>
    <n v="10"/>
    <x v="0"/>
    <x v="1"/>
    <n v="0"/>
    <x v="32"/>
    <x v="2"/>
    <x v="3"/>
    <n v="5"/>
    <n v="6.7"/>
    <x v="253"/>
    <n v="67"/>
    <x v="24"/>
    <x v="7"/>
    <x v="0"/>
  </r>
  <r>
    <d v="2021-06-04T00:00:00"/>
    <s v="P0020"/>
    <n v="8"/>
    <x v="2"/>
    <x v="1"/>
    <n v="0"/>
    <x v="24"/>
    <x v="0"/>
    <x v="4"/>
    <n v="61"/>
    <n v="76.25"/>
    <x v="254"/>
    <n v="610"/>
    <x v="11"/>
    <x v="7"/>
    <x v="0"/>
  </r>
  <r>
    <d v="2021-06-04T00:00:00"/>
    <s v="P0020"/>
    <n v="12"/>
    <x v="1"/>
    <x v="0"/>
    <n v="0"/>
    <x v="24"/>
    <x v="0"/>
    <x v="4"/>
    <n v="61"/>
    <n v="76.25"/>
    <x v="255"/>
    <n v="915"/>
    <x v="11"/>
    <x v="7"/>
    <x v="0"/>
  </r>
  <r>
    <d v="2021-05-30T00:00:00"/>
    <s v="P0013"/>
    <n v="6"/>
    <x v="1"/>
    <x v="0"/>
    <n v="0"/>
    <x v="11"/>
    <x v="1"/>
    <x v="2"/>
    <n v="112"/>
    <n v="122.08"/>
    <x v="169"/>
    <n v="732.48"/>
    <x v="2"/>
    <x v="8"/>
    <x v="0"/>
  </r>
  <r>
    <d v="2021-05-30T00:00:00"/>
    <s v="P0023"/>
    <n v="13"/>
    <x v="1"/>
    <x v="1"/>
    <n v="0"/>
    <x v="41"/>
    <x v="0"/>
    <x v="0"/>
    <n v="141"/>
    <n v="149.46"/>
    <x v="87"/>
    <n v="1942.98"/>
    <x v="2"/>
    <x v="8"/>
    <x v="0"/>
  </r>
  <r>
    <d v="2021-05-23T00:00:00"/>
    <s v="P0040"/>
    <n v="11"/>
    <x v="0"/>
    <x v="1"/>
    <n v="0"/>
    <x v="30"/>
    <x v="3"/>
    <x v="2"/>
    <n v="90"/>
    <n v="115.2"/>
    <x v="37"/>
    <n v="1267.2"/>
    <x v="17"/>
    <x v="8"/>
    <x v="0"/>
  </r>
  <r>
    <d v="2021-05-20T00:00:00"/>
    <s v="P0042"/>
    <n v="2"/>
    <x v="1"/>
    <x v="0"/>
    <n v="0"/>
    <x v="5"/>
    <x v="3"/>
    <x v="0"/>
    <n v="120"/>
    <n v="162"/>
    <x v="16"/>
    <n v="324"/>
    <x v="29"/>
    <x v="8"/>
    <x v="0"/>
  </r>
  <r>
    <d v="2021-05-13T00:00:00"/>
    <s v="P0029"/>
    <n v="4"/>
    <x v="0"/>
    <x v="1"/>
    <n v="0"/>
    <x v="37"/>
    <x v="2"/>
    <x v="4"/>
    <n v="47"/>
    <n v="53.11"/>
    <x v="256"/>
    <n v="212.44"/>
    <x v="20"/>
    <x v="8"/>
    <x v="0"/>
  </r>
  <r>
    <d v="2021-05-12T00:00:00"/>
    <s v="P0016"/>
    <n v="3"/>
    <x v="0"/>
    <x v="1"/>
    <n v="0"/>
    <x v="14"/>
    <x v="1"/>
    <x v="3"/>
    <n v="13"/>
    <n v="16.64"/>
    <x v="257"/>
    <n v="49.92"/>
    <x v="8"/>
    <x v="8"/>
    <x v="0"/>
  </r>
  <r>
    <d v="2021-05-12T00:00:00"/>
    <s v="P0035"/>
    <n v="15"/>
    <x v="0"/>
    <x v="1"/>
    <n v="0"/>
    <x v="32"/>
    <x v="2"/>
    <x v="3"/>
    <n v="5"/>
    <n v="6.7"/>
    <x v="21"/>
    <n v="100.5"/>
    <x v="8"/>
    <x v="8"/>
    <x v="0"/>
  </r>
  <r>
    <d v="2021-05-09T00:00:00"/>
    <s v="P0016"/>
    <n v="6"/>
    <x v="1"/>
    <x v="1"/>
    <n v="0"/>
    <x v="14"/>
    <x v="1"/>
    <x v="3"/>
    <n v="13"/>
    <n v="16.64"/>
    <x v="11"/>
    <n v="99.84"/>
    <x v="22"/>
    <x v="8"/>
    <x v="0"/>
  </r>
  <r>
    <d v="2021-05-09T00:00:00"/>
    <s v="P0028"/>
    <n v="8"/>
    <x v="0"/>
    <x v="0"/>
    <n v="0"/>
    <x v="17"/>
    <x v="2"/>
    <x v="3"/>
    <n v="15"/>
    <n v="15"/>
    <x v="6"/>
    <n v="120"/>
    <x v="22"/>
    <x v="8"/>
    <x v="0"/>
  </r>
  <r>
    <d v="2021-05-07T00:00:00"/>
    <s v="P0018"/>
    <n v="1"/>
    <x v="0"/>
    <x v="0"/>
    <n v="0"/>
    <x v="28"/>
    <x v="1"/>
    <x v="3"/>
    <n v="37"/>
    <n v="49.21"/>
    <x v="258"/>
    <n v="49.21"/>
    <x v="10"/>
    <x v="8"/>
    <x v="0"/>
  </r>
  <r>
    <d v="2021-05-06T00:00:00"/>
    <s v="P0008"/>
    <n v="15"/>
    <x v="0"/>
    <x v="1"/>
    <n v="0"/>
    <x v="4"/>
    <x v="4"/>
    <x v="2"/>
    <n v="83"/>
    <n v="94.62"/>
    <x v="5"/>
    <n v="1419.3000000000002"/>
    <x v="0"/>
    <x v="8"/>
    <x v="0"/>
  </r>
  <r>
    <d v="2021-05-06T00:00:00"/>
    <s v="P0009"/>
    <n v="6"/>
    <x v="1"/>
    <x v="1"/>
    <n v="0"/>
    <x v="7"/>
    <x v="4"/>
    <x v="3"/>
    <n v="6"/>
    <n v="7.8599999999999994"/>
    <x v="142"/>
    <n v="47.16"/>
    <x v="0"/>
    <x v="8"/>
    <x v="0"/>
  </r>
  <r>
    <d v="2021-05-05T00:00:00"/>
    <s v="P0009"/>
    <n v="13"/>
    <x v="0"/>
    <x v="0"/>
    <n v="0"/>
    <x v="7"/>
    <x v="4"/>
    <x v="3"/>
    <n v="6"/>
    <n v="7.8599999999999994"/>
    <x v="11"/>
    <n v="102.17999999999999"/>
    <x v="24"/>
    <x v="8"/>
    <x v="0"/>
  </r>
  <r>
    <d v="2021-05-04T00:00:00"/>
    <s v="P0014"/>
    <n v="4"/>
    <x v="0"/>
    <x v="0"/>
    <n v="0"/>
    <x v="12"/>
    <x v="1"/>
    <x v="2"/>
    <n v="112"/>
    <n v="146.72"/>
    <x v="146"/>
    <n v="586.88"/>
    <x v="11"/>
    <x v="8"/>
    <x v="0"/>
  </r>
  <r>
    <d v="2021-05-04T00:00:00"/>
    <s v="P0015"/>
    <n v="13"/>
    <x v="1"/>
    <x v="1"/>
    <n v="0"/>
    <x v="18"/>
    <x v="1"/>
    <x v="3"/>
    <n v="12"/>
    <n v="15.719999999999999"/>
    <x v="39"/>
    <n v="204.35999999999999"/>
    <x v="11"/>
    <x v="8"/>
    <x v="0"/>
  </r>
  <r>
    <d v="2021-05-03T00:00:00"/>
    <s v="P0034"/>
    <n v="3"/>
    <x v="1"/>
    <x v="1"/>
    <n v="0"/>
    <x v="20"/>
    <x v="2"/>
    <x v="4"/>
    <n v="55"/>
    <n v="58.3"/>
    <x v="251"/>
    <n v="174.89999999999998"/>
    <x v="12"/>
    <x v="8"/>
    <x v="0"/>
  </r>
  <r>
    <d v="2021-05-01T00:00:00"/>
    <s v="P0018"/>
    <n v="3"/>
    <x v="1"/>
    <x v="0"/>
    <n v="0"/>
    <x v="28"/>
    <x v="1"/>
    <x v="3"/>
    <n v="37"/>
    <n v="49.21"/>
    <x v="259"/>
    <n v="147.63"/>
    <x v="26"/>
    <x v="8"/>
    <x v="0"/>
  </r>
  <r>
    <d v="2021-05-01T00:00:00"/>
    <s v="P0042"/>
    <n v="1"/>
    <x v="1"/>
    <x v="0"/>
    <n v="0"/>
    <x v="5"/>
    <x v="3"/>
    <x v="0"/>
    <n v="120"/>
    <n v="162"/>
    <x v="6"/>
    <n v="162"/>
    <x v="26"/>
    <x v="8"/>
    <x v="0"/>
  </r>
  <r>
    <d v="2021-04-30T00:00:00"/>
    <s v="P0029"/>
    <n v="1"/>
    <x v="0"/>
    <x v="1"/>
    <n v="0"/>
    <x v="37"/>
    <x v="2"/>
    <x v="4"/>
    <n v="47"/>
    <n v="53.11"/>
    <x v="191"/>
    <n v="53.11"/>
    <x v="2"/>
    <x v="9"/>
    <x v="0"/>
  </r>
  <r>
    <d v="2021-04-29T00:00:00"/>
    <s v="P0030"/>
    <n v="7"/>
    <x v="0"/>
    <x v="1"/>
    <n v="0"/>
    <x v="10"/>
    <x v="2"/>
    <x v="0"/>
    <n v="148"/>
    <n v="201.28"/>
    <x v="193"/>
    <n v="1408.96"/>
    <x v="3"/>
    <x v="9"/>
    <x v="0"/>
  </r>
  <r>
    <d v="2021-04-26T00:00:00"/>
    <s v="P0037"/>
    <n v="3"/>
    <x v="0"/>
    <x v="1"/>
    <n v="0"/>
    <x v="36"/>
    <x v="3"/>
    <x v="2"/>
    <n v="67"/>
    <n v="85.76"/>
    <x v="260"/>
    <n v="257.28000000000003"/>
    <x v="15"/>
    <x v="9"/>
    <x v="0"/>
  </r>
  <r>
    <d v="2021-04-24T00:00:00"/>
    <s v="P0030"/>
    <n v="2"/>
    <x v="1"/>
    <x v="1"/>
    <n v="0"/>
    <x v="10"/>
    <x v="2"/>
    <x v="0"/>
    <n v="148"/>
    <n v="201.28"/>
    <x v="90"/>
    <n v="402.56"/>
    <x v="27"/>
    <x v="9"/>
    <x v="0"/>
  </r>
  <r>
    <d v="2021-04-23T00:00:00"/>
    <s v="P0028"/>
    <n v="10"/>
    <x v="0"/>
    <x v="1"/>
    <n v="0"/>
    <x v="17"/>
    <x v="2"/>
    <x v="3"/>
    <n v="15"/>
    <n v="15"/>
    <x v="244"/>
    <n v="150"/>
    <x v="17"/>
    <x v="9"/>
    <x v="0"/>
  </r>
  <r>
    <d v="2021-04-23T00:00:00"/>
    <s v="P0042"/>
    <n v="6"/>
    <x v="0"/>
    <x v="1"/>
    <n v="0"/>
    <x v="5"/>
    <x v="3"/>
    <x v="0"/>
    <n v="120"/>
    <n v="162"/>
    <x v="171"/>
    <n v="972"/>
    <x v="17"/>
    <x v="9"/>
    <x v="0"/>
  </r>
  <r>
    <d v="2021-04-18T00:00:00"/>
    <s v="P0019"/>
    <n v="13"/>
    <x v="0"/>
    <x v="0"/>
    <n v="0"/>
    <x v="29"/>
    <x v="1"/>
    <x v="0"/>
    <n v="150"/>
    <n v="210"/>
    <x v="81"/>
    <n v="2730"/>
    <x v="18"/>
    <x v="9"/>
    <x v="0"/>
  </r>
  <r>
    <d v="2021-04-18T00:00:00"/>
    <s v="P0038"/>
    <n v="9"/>
    <x v="2"/>
    <x v="1"/>
    <n v="0"/>
    <x v="15"/>
    <x v="3"/>
    <x v="2"/>
    <n v="72"/>
    <n v="79.92"/>
    <x v="261"/>
    <n v="719.28"/>
    <x v="18"/>
    <x v="9"/>
    <x v="0"/>
  </r>
  <r>
    <d v="2021-04-16T00:00:00"/>
    <s v="P0018"/>
    <n v="15"/>
    <x v="0"/>
    <x v="0"/>
    <n v="0"/>
    <x v="28"/>
    <x v="1"/>
    <x v="3"/>
    <n v="37"/>
    <n v="49.21"/>
    <x v="80"/>
    <n v="738.15"/>
    <x v="19"/>
    <x v="9"/>
    <x v="0"/>
  </r>
  <r>
    <d v="2021-04-15T00:00:00"/>
    <s v="P0017"/>
    <n v="3"/>
    <x v="0"/>
    <x v="1"/>
    <n v="0"/>
    <x v="25"/>
    <x v="1"/>
    <x v="0"/>
    <n v="134"/>
    <n v="156.78"/>
    <x v="77"/>
    <n v="470.34000000000003"/>
    <x v="6"/>
    <x v="9"/>
    <x v="0"/>
  </r>
  <r>
    <d v="2021-04-12T00:00:00"/>
    <s v="P0027"/>
    <n v="9"/>
    <x v="0"/>
    <x v="1"/>
    <n v="0"/>
    <x v="13"/>
    <x v="2"/>
    <x v="4"/>
    <n v="48"/>
    <n v="57.120000000000005"/>
    <x v="232"/>
    <n v="514.08000000000004"/>
    <x v="8"/>
    <x v="9"/>
    <x v="0"/>
  </r>
  <r>
    <d v="2021-04-12T00:00:00"/>
    <s v="P0029"/>
    <n v="4"/>
    <x v="0"/>
    <x v="1"/>
    <n v="0"/>
    <x v="37"/>
    <x v="2"/>
    <x v="4"/>
    <n v="47"/>
    <n v="53.11"/>
    <x v="256"/>
    <n v="212.44"/>
    <x v="8"/>
    <x v="9"/>
    <x v="0"/>
  </r>
  <r>
    <d v="2021-04-12T00:00:00"/>
    <s v="P0033"/>
    <n v="13"/>
    <x v="0"/>
    <x v="0"/>
    <n v="0"/>
    <x v="2"/>
    <x v="2"/>
    <x v="2"/>
    <n v="95"/>
    <n v="119.7"/>
    <x v="262"/>
    <n v="1556.1000000000001"/>
    <x v="8"/>
    <x v="9"/>
    <x v="0"/>
  </r>
  <r>
    <d v="2021-04-12T00:00:00"/>
    <s v="P0037"/>
    <n v="3"/>
    <x v="0"/>
    <x v="0"/>
    <n v="0"/>
    <x v="36"/>
    <x v="3"/>
    <x v="2"/>
    <n v="67"/>
    <n v="85.76"/>
    <x v="260"/>
    <n v="257.28000000000003"/>
    <x v="8"/>
    <x v="9"/>
    <x v="0"/>
  </r>
  <r>
    <d v="2021-04-10T00:00:00"/>
    <s v="P0022"/>
    <n v="14"/>
    <x v="0"/>
    <x v="1"/>
    <n v="0"/>
    <x v="43"/>
    <x v="0"/>
    <x v="0"/>
    <n v="121"/>
    <n v="141.57"/>
    <x v="263"/>
    <n v="1981.98"/>
    <x v="21"/>
    <x v="9"/>
    <x v="0"/>
  </r>
  <r>
    <d v="2021-04-09T00:00:00"/>
    <s v="P0005"/>
    <n v="3"/>
    <x v="1"/>
    <x v="1"/>
    <n v="0"/>
    <x v="9"/>
    <x v="4"/>
    <x v="0"/>
    <n v="133"/>
    <n v="155.61000000000001"/>
    <x v="264"/>
    <n v="466.83000000000004"/>
    <x v="22"/>
    <x v="9"/>
    <x v="0"/>
  </r>
  <r>
    <d v="2021-04-05T00:00:00"/>
    <s v="P0031"/>
    <n v="15"/>
    <x v="1"/>
    <x v="1"/>
    <n v="0"/>
    <x v="19"/>
    <x v="2"/>
    <x v="2"/>
    <n v="93"/>
    <n v="104.16"/>
    <x v="265"/>
    <n v="1562.3999999999999"/>
    <x v="24"/>
    <x v="9"/>
    <x v="0"/>
  </r>
  <r>
    <d v="2021-04-04T00:00:00"/>
    <s v="P0009"/>
    <n v="9"/>
    <x v="1"/>
    <x v="0"/>
    <n v="0"/>
    <x v="7"/>
    <x v="4"/>
    <x v="3"/>
    <n v="6"/>
    <n v="7.8599999999999994"/>
    <x v="240"/>
    <n v="70.739999999999995"/>
    <x v="11"/>
    <x v="9"/>
    <x v="0"/>
  </r>
  <r>
    <d v="2021-04-04T00:00:00"/>
    <s v="P0040"/>
    <n v="4"/>
    <x v="0"/>
    <x v="0"/>
    <n v="0"/>
    <x v="30"/>
    <x v="3"/>
    <x v="2"/>
    <n v="90"/>
    <n v="115.2"/>
    <x v="19"/>
    <n v="460.8"/>
    <x v="11"/>
    <x v="9"/>
    <x v="0"/>
  </r>
  <r>
    <d v="2021-03-31T00:00:00"/>
    <s v="P0042"/>
    <n v="3"/>
    <x v="0"/>
    <x v="0"/>
    <n v="0"/>
    <x v="5"/>
    <x v="3"/>
    <x v="0"/>
    <n v="120"/>
    <n v="162"/>
    <x v="19"/>
    <n v="486"/>
    <x v="1"/>
    <x v="0"/>
    <x v="0"/>
  </r>
  <r>
    <d v="2021-03-30T00:00:00"/>
    <s v="P0038"/>
    <n v="1"/>
    <x v="1"/>
    <x v="0"/>
    <n v="0"/>
    <x v="15"/>
    <x v="3"/>
    <x v="2"/>
    <n v="72"/>
    <n v="79.92"/>
    <x v="266"/>
    <n v="79.92"/>
    <x v="2"/>
    <x v="0"/>
    <x v="0"/>
  </r>
  <r>
    <d v="2021-03-28T00:00:00"/>
    <s v="P0007"/>
    <n v="8"/>
    <x v="1"/>
    <x v="0"/>
    <n v="0"/>
    <x v="34"/>
    <x v="4"/>
    <x v="4"/>
    <n v="43"/>
    <n v="47.730000000000004"/>
    <x v="267"/>
    <n v="381.84000000000003"/>
    <x v="13"/>
    <x v="0"/>
    <x v="0"/>
  </r>
  <r>
    <d v="2021-03-27T00:00:00"/>
    <s v="P0030"/>
    <n v="3"/>
    <x v="0"/>
    <x v="1"/>
    <n v="0"/>
    <x v="10"/>
    <x v="2"/>
    <x v="0"/>
    <n v="148"/>
    <n v="201.28"/>
    <x v="154"/>
    <n v="603.84"/>
    <x v="14"/>
    <x v="0"/>
    <x v="0"/>
  </r>
  <r>
    <d v="2021-03-26T00:00:00"/>
    <s v="P0001"/>
    <n v="4"/>
    <x v="0"/>
    <x v="0"/>
    <n v="0"/>
    <x v="35"/>
    <x v="4"/>
    <x v="2"/>
    <n v="100"/>
    <n v="103.88"/>
    <x v="120"/>
    <n v="415.52"/>
    <x v="15"/>
    <x v="0"/>
    <x v="0"/>
  </r>
  <r>
    <d v="2021-03-26T00:00:00"/>
    <s v="P0010"/>
    <n v="9"/>
    <x v="0"/>
    <x v="1"/>
    <n v="0"/>
    <x v="42"/>
    <x v="1"/>
    <x v="0"/>
    <n v="148"/>
    <n v="164.28"/>
    <x v="12"/>
    <n v="1478.52"/>
    <x v="15"/>
    <x v="0"/>
    <x v="0"/>
  </r>
  <r>
    <d v="2021-03-26T00:00:00"/>
    <s v="P0042"/>
    <n v="1"/>
    <x v="0"/>
    <x v="0"/>
    <n v="0"/>
    <x v="5"/>
    <x v="3"/>
    <x v="0"/>
    <n v="120"/>
    <n v="162"/>
    <x v="6"/>
    <n v="162"/>
    <x v="15"/>
    <x v="0"/>
    <x v="0"/>
  </r>
  <r>
    <d v="2021-03-25T00:00:00"/>
    <s v="P0006"/>
    <n v="4"/>
    <x v="0"/>
    <x v="0"/>
    <n v="0"/>
    <x v="6"/>
    <x v="4"/>
    <x v="2"/>
    <n v="75"/>
    <n v="85.5"/>
    <x v="163"/>
    <n v="342"/>
    <x v="16"/>
    <x v="0"/>
    <x v="0"/>
  </r>
  <r>
    <d v="2021-03-25T00:00:00"/>
    <s v="P0024"/>
    <n v="14"/>
    <x v="1"/>
    <x v="0"/>
    <n v="0"/>
    <x v="33"/>
    <x v="0"/>
    <x v="0"/>
    <n v="144"/>
    <n v="156.96"/>
    <x v="49"/>
    <n v="2197.44"/>
    <x v="16"/>
    <x v="0"/>
    <x v="0"/>
  </r>
  <r>
    <d v="2021-03-25T00:00:00"/>
    <s v="P0029"/>
    <n v="8"/>
    <x v="0"/>
    <x v="0"/>
    <n v="0"/>
    <x v="37"/>
    <x v="2"/>
    <x v="4"/>
    <n v="47"/>
    <n v="53.11"/>
    <x v="91"/>
    <n v="424.88"/>
    <x v="16"/>
    <x v="0"/>
    <x v="0"/>
  </r>
  <r>
    <d v="2021-03-25T00:00:00"/>
    <s v="P0038"/>
    <n v="2"/>
    <x v="0"/>
    <x v="1"/>
    <n v="0"/>
    <x v="15"/>
    <x v="3"/>
    <x v="2"/>
    <n v="72"/>
    <n v="79.92"/>
    <x v="136"/>
    <n v="159.84"/>
    <x v="16"/>
    <x v="0"/>
    <x v="0"/>
  </r>
  <r>
    <d v="2021-03-22T00:00:00"/>
    <s v="P0002"/>
    <n v="8"/>
    <x v="1"/>
    <x v="1"/>
    <n v="0"/>
    <x v="27"/>
    <x v="4"/>
    <x v="2"/>
    <n v="1056"/>
    <n v="142.80000000000001"/>
    <x v="123"/>
    <n v="1142.4000000000001"/>
    <x v="28"/>
    <x v="0"/>
    <x v="0"/>
  </r>
  <r>
    <d v="2021-03-22T00:00:00"/>
    <s v="P0012"/>
    <n v="4"/>
    <x v="1"/>
    <x v="1"/>
    <n v="0"/>
    <x v="26"/>
    <x v="1"/>
    <x v="2"/>
    <n v="73"/>
    <n v="94.17"/>
    <x v="151"/>
    <n v="376.68"/>
    <x v="28"/>
    <x v="0"/>
    <x v="0"/>
  </r>
  <r>
    <d v="2021-03-21T00:00:00"/>
    <s v="P0020"/>
    <n v="13"/>
    <x v="1"/>
    <x v="1"/>
    <n v="0"/>
    <x v="24"/>
    <x v="0"/>
    <x v="4"/>
    <n v="61"/>
    <n v="76.25"/>
    <x v="268"/>
    <n v="991.25"/>
    <x v="4"/>
    <x v="0"/>
    <x v="0"/>
  </r>
  <r>
    <d v="2021-03-21T00:00:00"/>
    <s v="P0039"/>
    <n v="7"/>
    <x v="0"/>
    <x v="1"/>
    <n v="0"/>
    <x v="40"/>
    <x v="3"/>
    <x v="3"/>
    <n v="37"/>
    <n v="42.55"/>
    <x v="34"/>
    <n v="297.84999999999997"/>
    <x v="4"/>
    <x v="0"/>
    <x v="0"/>
  </r>
  <r>
    <d v="2021-03-19T00:00:00"/>
    <s v="P0028"/>
    <n v="9"/>
    <x v="1"/>
    <x v="0"/>
    <n v="0"/>
    <x v="17"/>
    <x v="2"/>
    <x v="3"/>
    <n v="15"/>
    <n v="15"/>
    <x v="269"/>
    <n v="135"/>
    <x v="5"/>
    <x v="0"/>
    <x v="0"/>
  </r>
  <r>
    <d v="2021-03-18T00:00:00"/>
    <s v="P0042"/>
    <n v="8"/>
    <x v="2"/>
    <x v="0"/>
    <n v="0"/>
    <x v="5"/>
    <x v="3"/>
    <x v="0"/>
    <n v="120"/>
    <n v="162"/>
    <x v="108"/>
    <n v="1296"/>
    <x v="18"/>
    <x v="0"/>
    <x v="0"/>
  </r>
  <r>
    <d v="2021-03-16T00:00:00"/>
    <s v="P0012"/>
    <n v="14"/>
    <x v="0"/>
    <x v="0"/>
    <n v="0"/>
    <x v="26"/>
    <x v="1"/>
    <x v="2"/>
    <n v="73"/>
    <n v="94.17"/>
    <x v="31"/>
    <n v="1318.38"/>
    <x v="19"/>
    <x v="0"/>
    <x v="0"/>
  </r>
  <r>
    <d v="2021-03-15T00:00:00"/>
    <s v="P0039"/>
    <n v="11"/>
    <x v="1"/>
    <x v="0"/>
    <n v="0"/>
    <x v="40"/>
    <x v="3"/>
    <x v="3"/>
    <n v="37"/>
    <n v="42.55"/>
    <x v="249"/>
    <n v="468.04999999999995"/>
    <x v="6"/>
    <x v="0"/>
    <x v="0"/>
  </r>
  <r>
    <d v="2021-03-13T00:00:00"/>
    <s v="P0028"/>
    <n v="10"/>
    <x v="2"/>
    <x v="0"/>
    <n v="0"/>
    <x v="17"/>
    <x v="2"/>
    <x v="3"/>
    <n v="15"/>
    <n v="15"/>
    <x v="244"/>
    <n v="150"/>
    <x v="20"/>
    <x v="0"/>
    <x v="0"/>
  </r>
  <r>
    <d v="2021-03-11T00:00:00"/>
    <s v="P0025"/>
    <n v="11"/>
    <x v="0"/>
    <x v="0"/>
    <n v="0"/>
    <x v="39"/>
    <x v="0"/>
    <x v="3"/>
    <n v="7"/>
    <n v="8.33"/>
    <x v="270"/>
    <n v="91.63"/>
    <x v="9"/>
    <x v="0"/>
    <x v="0"/>
  </r>
  <r>
    <d v="2021-03-09T00:00:00"/>
    <s v="P0029"/>
    <n v="6"/>
    <x v="2"/>
    <x v="1"/>
    <n v="0"/>
    <x v="37"/>
    <x v="2"/>
    <x v="4"/>
    <n v="47"/>
    <n v="53.11"/>
    <x v="196"/>
    <n v="318.65999999999997"/>
    <x v="22"/>
    <x v="0"/>
    <x v="0"/>
  </r>
  <r>
    <d v="2021-03-08T00:00:00"/>
    <s v="P0027"/>
    <n v="6"/>
    <x v="1"/>
    <x v="0"/>
    <n v="0"/>
    <x v="13"/>
    <x v="2"/>
    <x v="4"/>
    <n v="48"/>
    <n v="57.120000000000005"/>
    <x v="71"/>
    <n v="342.72"/>
    <x v="23"/>
    <x v="0"/>
    <x v="0"/>
  </r>
  <r>
    <d v="2021-03-08T00:00:00"/>
    <s v="P0044"/>
    <n v="9"/>
    <x v="1"/>
    <x v="1"/>
    <n v="0"/>
    <x v="8"/>
    <x v="3"/>
    <x v="2"/>
    <n v="76"/>
    <n v="82.08"/>
    <x v="58"/>
    <n v="738.72"/>
    <x v="23"/>
    <x v="0"/>
    <x v="0"/>
  </r>
  <r>
    <d v="2021-03-07T00:00:00"/>
    <s v="P0021"/>
    <n v="9"/>
    <x v="0"/>
    <x v="0"/>
    <n v="0"/>
    <x v="0"/>
    <x v="0"/>
    <x v="0"/>
    <n v="126"/>
    <n v="162.54"/>
    <x v="271"/>
    <n v="1462.86"/>
    <x v="10"/>
    <x v="0"/>
    <x v="0"/>
  </r>
  <r>
    <d v="2021-03-03T00:00:00"/>
    <s v="P0011"/>
    <n v="1"/>
    <x v="0"/>
    <x v="1"/>
    <n v="0"/>
    <x v="1"/>
    <x v="1"/>
    <x v="1"/>
    <n v="44"/>
    <n v="48.4"/>
    <x v="272"/>
    <n v="48.4"/>
    <x v="12"/>
    <x v="0"/>
    <x v="0"/>
  </r>
  <r>
    <d v="2021-02-27T00:00:00"/>
    <s v="P0018"/>
    <n v="11"/>
    <x v="2"/>
    <x v="1"/>
    <n v="0"/>
    <x v="28"/>
    <x v="1"/>
    <x v="3"/>
    <n v="37"/>
    <n v="49.21"/>
    <x v="249"/>
    <n v="541.31000000000006"/>
    <x v="14"/>
    <x v="10"/>
    <x v="0"/>
  </r>
  <r>
    <d v="2021-02-25T00:00:00"/>
    <s v="P0002"/>
    <n v="4"/>
    <x v="2"/>
    <x v="1"/>
    <n v="0"/>
    <x v="27"/>
    <x v="4"/>
    <x v="2"/>
    <n v="1056"/>
    <n v="142.80000000000001"/>
    <x v="220"/>
    <n v="571.20000000000005"/>
    <x v="16"/>
    <x v="10"/>
    <x v="0"/>
  </r>
  <r>
    <d v="2021-02-25T00:00:00"/>
    <s v="P0030"/>
    <n v="2"/>
    <x v="0"/>
    <x v="1"/>
    <n v="0"/>
    <x v="10"/>
    <x v="2"/>
    <x v="0"/>
    <n v="148"/>
    <n v="201.28"/>
    <x v="90"/>
    <n v="402.56"/>
    <x v="16"/>
    <x v="10"/>
    <x v="0"/>
  </r>
  <r>
    <d v="2021-02-25T00:00:00"/>
    <s v="P0032"/>
    <n v="11"/>
    <x v="1"/>
    <x v="0"/>
    <n v="0"/>
    <x v="21"/>
    <x v="2"/>
    <x v="2"/>
    <n v="89"/>
    <n v="117.48"/>
    <x v="215"/>
    <n v="1292.28"/>
    <x v="16"/>
    <x v="10"/>
    <x v="0"/>
  </r>
  <r>
    <d v="2021-02-23T00:00:00"/>
    <s v="P0005"/>
    <n v="2"/>
    <x v="0"/>
    <x v="1"/>
    <n v="0"/>
    <x v="9"/>
    <x v="4"/>
    <x v="0"/>
    <n v="133"/>
    <n v="155.61000000000001"/>
    <x v="273"/>
    <n v="311.22000000000003"/>
    <x v="17"/>
    <x v="10"/>
    <x v="0"/>
  </r>
  <r>
    <d v="2021-02-23T00:00:00"/>
    <s v="P0025"/>
    <n v="3"/>
    <x v="0"/>
    <x v="0"/>
    <n v="0"/>
    <x v="39"/>
    <x v="0"/>
    <x v="3"/>
    <n v="7"/>
    <n v="8.33"/>
    <x v="274"/>
    <n v="24.990000000000002"/>
    <x v="17"/>
    <x v="10"/>
    <x v="0"/>
  </r>
  <r>
    <d v="2021-02-22T00:00:00"/>
    <s v="P0013"/>
    <n v="5"/>
    <x v="1"/>
    <x v="0"/>
    <n v="0"/>
    <x v="11"/>
    <x v="1"/>
    <x v="2"/>
    <n v="112"/>
    <n v="122.08"/>
    <x v="275"/>
    <n v="610.4"/>
    <x v="28"/>
    <x v="10"/>
    <x v="0"/>
  </r>
  <r>
    <d v="2021-02-20T00:00:00"/>
    <s v="P0030"/>
    <n v="11"/>
    <x v="1"/>
    <x v="0"/>
    <n v="0"/>
    <x v="10"/>
    <x v="2"/>
    <x v="0"/>
    <n v="148"/>
    <n v="201.28"/>
    <x v="160"/>
    <n v="2214.08"/>
    <x v="29"/>
    <x v="10"/>
    <x v="0"/>
  </r>
  <r>
    <d v="2021-02-18T00:00:00"/>
    <s v="P0015"/>
    <n v="6"/>
    <x v="1"/>
    <x v="0"/>
    <n v="0"/>
    <x v="18"/>
    <x v="1"/>
    <x v="3"/>
    <n v="12"/>
    <n v="15.719999999999999"/>
    <x v="266"/>
    <n v="94.32"/>
    <x v="18"/>
    <x v="10"/>
    <x v="0"/>
  </r>
  <r>
    <d v="2021-02-15T00:00:00"/>
    <s v="P0027"/>
    <n v="4"/>
    <x v="0"/>
    <x v="1"/>
    <n v="0"/>
    <x v="13"/>
    <x v="2"/>
    <x v="4"/>
    <n v="48"/>
    <n v="57.120000000000005"/>
    <x v="137"/>
    <n v="228.48000000000002"/>
    <x v="6"/>
    <x v="10"/>
    <x v="0"/>
  </r>
  <r>
    <d v="2021-02-12T00:00:00"/>
    <s v="P0008"/>
    <n v="7"/>
    <x v="0"/>
    <x v="0"/>
    <n v="0"/>
    <x v="4"/>
    <x v="4"/>
    <x v="2"/>
    <n v="83"/>
    <n v="94.62"/>
    <x v="276"/>
    <n v="662.34"/>
    <x v="8"/>
    <x v="10"/>
    <x v="0"/>
  </r>
  <r>
    <d v="2021-02-12T00:00:00"/>
    <s v="P0023"/>
    <n v="9"/>
    <x v="1"/>
    <x v="0"/>
    <n v="0"/>
    <x v="41"/>
    <x v="0"/>
    <x v="0"/>
    <n v="141"/>
    <n v="149.46"/>
    <x v="277"/>
    <n v="1345.14"/>
    <x v="8"/>
    <x v="10"/>
    <x v="0"/>
  </r>
  <r>
    <d v="2021-02-09T00:00:00"/>
    <s v="P0034"/>
    <n v="14"/>
    <x v="0"/>
    <x v="1"/>
    <n v="0"/>
    <x v="20"/>
    <x v="2"/>
    <x v="4"/>
    <n v="55"/>
    <n v="58.3"/>
    <x v="189"/>
    <n v="816.19999999999993"/>
    <x v="22"/>
    <x v="10"/>
    <x v="0"/>
  </r>
  <r>
    <d v="2021-02-06T00:00:00"/>
    <s v="P0035"/>
    <n v="1"/>
    <x v="0"/>
    <x v="0"/>
    <n v="0"/>
    <x v="32"/>
    <x v="2"/>
    <x v="3"/>
    <n v="5"/>
    <n v="6.7"/>
    <x v="54"/>
    <n v="6.7"/>
    <x v="0"/>
    <x v="10"/>
    <x v="0"/>
  </r>
  <r>
    <d v="2021-02-05T00:00:00"/>
    <s v="P0005"/>
    <n v="1"/>
    <x v="0"/>
    <x v="0"/>
    <n v="0"/>
    <x v="9"/>
    <x v="4"/>
    <x v="0"/>
    <n v="133"/>
    <n v="155.61000000000001"/>
    <x v="278"/>
    <n v="155.61000000000001"/>
    <x v="24"/>
    <x v="10"/>
    <x v="0"/>
  </r>
  <r>
    <d v="2021-02-05T00:00:00"/>
    <s v="P0043"/>
    <n v="7"/>
    <x v="1"/>
    <x v="0"/>
    <n v="0"/>
    <x v="31"/>
    <x v="3"/>
    <x v="2"/>
    <n v="67"/>
    <n v="83.08"/>
    <x v="279"/>
    <n v="581.55999999999995"/>
    <x v="24"/>
    <x v="10"/>
    <x v="0"/>
  </r>
  <r>
    <d v="2021-02-05T00:00:00"/>
    <s v="P0043"/>
    <n v="9"/>
    <x v="0"/>
    <x v="0"/>
    <n v="0"/>
    <x v="31"/>
    <x v="3"/>
    <x v="2"/>
    <n v="67"/>
    <n v="83.08"/>
    <x v="192"/>
    <n v="747.72"/>
    <x v="24"/>
    <x v="10"/>
    <x v="0"/>
  </r>
  <r>
    <d v="2021-02-04T00:00:00"/>
    <s v="P0037"/>
    <n v="4"/>
    <x v="1"/>
    <x v="1"/>
    <n v="0"/>
    <x v="36"/>
    <x v="3"/>
    <x v="2"/>
    <n v="67"/>
    <n v="85.76"/>
    <x v="280"/>
    <n v="343.04"/>
    <x v="11"/>
    <x v="10"/>
    <x v="0"/>
  </r>
  <r>
    <d v="2021-02-03T00:00:00"/>
    <s v="P0016"/>
    <n v="13"/>
    <x v="0"/>
    <x v="1"/>
    <n v="0"/>
    <x v="14"/>
    <x v="1"/>
    <x v="3"/>
    <n v="13"/>
    <n v="16.64"/>
    <x v="17"/>
    <n v="216.32"/>
    <x v="12"/>
    <x v="10"/>
    <x v="0"/>
  </r>
  <r>
    <d v="2021-02-03T00:00:00"/>
    <s v="P0022"/>
    <n v="2"/>
    <x v="2"/>
    <x v="0"/>
    <n v="0"/>
    <x v="43"/>
    <x v="0"/>
    <x v="0"/>
    <n v="121"/>
    <n v="141.57"/>
    <x v="281"/>
    <n v="283.14"/>
    <x v="12"/>
    <x v="10"/>
    <x v="0"/>
  </r>
  <r>
    <d v="2021-02-02T00:00:00"/>
    <s v="P0010"/>
    <n v="7"/>
    <x v="1"/>
    <x v="1"/>
    <n v="0"/>
    <x v="42"/>
    <x v="1"/>
    <x v="0"/>
    <n v="148"/>
    <n v="164.28"/>
    <x v="193"/>
    <n v="1149.96"/>
    <x v="25"/>
    <x v="10"/>
    <x v="0"/>
  </r>
  <r>
    <d v="2021-01-28T00:00:00"/>
    <s v="P0004"/>
    <n v="10"/>
    <x v="1"/>
    <x v="0"/>
    <n v="0"/>
    <x v="22"/>
    <x v="4"/>
    <x v="4"/>
    <n v="44"/>
    <n v="48.84"/>
    <x v="29"/>
    <n v="488.40000000000003"/>
    <x v="13"/>
    <x v="11"/>
    <x v="0"/>
  </r>
  <r>
    <d v="2021-01-28T00:00:00"/>
    <s v="P0029"/>
    <n v="2"/>
    <x v="0"/>
    <x v="0"/>
    <n v="0"/>
    <x v="37"/>
    <x v="2"/>
    <x v="4"/>
    <n v="47"/>
    <n v="53.11"/>
    <x v="282"/>
    <n v="106.22"/>
    <x v="13"/>
    <x v="11"/>
    <x v="0"/>
  </r>
  <r>
    <d v="2021-01-27T00:00:00"/>
    <s v="P0032"/>
    <n v="3"/>
    <x v="2"/>
    <x v="1"/>
    <n v="0"/>
    <x v="21"/>
    <x v="2"/>
    <x v="2"/>
    <n v="89"/>
    <n v="117.48"/>
    <x v="283"/>
    <n v="352.44"/>
    <x v="14"/>
    <x v="11"/>
    <x v="0"/>
  </r>
  <r>
    <d v="2021-01-27T00:00:00"/>
    <s v="P0040"/>
    <n v="7"/>
    <x v="2"/>
    <x v="1"/>
    <n v="0"/>
    <x v="30"/>
    <x v="3"/>
    <x v="2"/>
    <n v="90"/>
    <n v="115.2"/>
    <x v="239"/>
    <n v="806.4"/>
    <x v="14"/>
    <x v="11"/>
    <x v="0"/>
  </r>
  <r>
    <d v="2021-01-26T00:00:00"/>
    <s v="P0001"/>
    <n v="7"/>
    <x v="1"/>
    <x v="1"/>
    <n v="0"/>
    <x v="35"/>
    <x v="4"/>
    <x v="2"/>
    <n v="100"/>
    <n v="103.88"/>
    <x v="250"/>
    <n v="727.16"/>
    <x v="15"/>
    <x v="11"/>
    <x v="0"/>
  </r>
  <r>
    <d v="2021-01-26T00:00:00"/>
    <s v="P0006"/>
    <n v="7"/>
    <x v="1"/>
    <x v="0"/>
    <n v="0"/>
    <x v="6"/>
    <x v="4"/>
    <x v="2"/>
    <n v="75"/>
    <n v="85.5"/>
    <x v="284"/>
    <n v="598.5"/>
    <x v="15"/>
    <x v="11"/>
    <x v="0"/>
  </r>
  <r>
    <d v="2021-01-26T00:00:00"/>
    <s v="P0044"/>
    <n v="9"/>
    <x v="2"/>
    <x v="0"/>
    <n v="0"/>
    <x v="8"/>
    <x v="3"/>
    <x v="2"/>
    <n v="76"/>
    <n v="82.08"/>
    <x v="58"/>
    <n v="738.72"/>
    <x v="15"/>
    <x v="11"/>
    <x v="0"/>
  </r>
  <r>
    <d v="2021-01-25T00:00:00"/>
    <s v="P0031"/>
    <n v="14"/>
    <x v="0"/>
    <x v="1"/>
    <n v="0"/>
    <x v="19"/>
    <x v="2"/>
    <x v="2"/>
    <n v="93"/>
    <n v="104.16"/>
    <x v="285"/>
    <n v="1458.24"/>
    <x v="16"/>
    <x v="11"/>
    <x v="0"/>
  </r>
  <r>
    <d v="2021-01-25T00:00:00"/>
    <s v="P0034"/>
    <n v="6"/>
    <x v="0"/>
    <x v="0"/>
    <n v="0"/>
    <x v="20"/>
    <x v="2"/>
    <x v="4"/>
    <n v="55"/>
    <n v="58.3"/>
    <x v="107"/>
    <n v="349.79999999999995"/>
    <x v="16"/>
    <x v="11"/>
    <x v="0"/>
  </r>
  <r>
    <d v="2021-01-25T00:00:00"/>
    <s v="P0035"/>
    <n v="7"/>
    <x v="0"/>
    <x v="1"/>
    <n v="0"/>
    <x v="32"/>
    <x v="2"/>
    <x v="3"/>
    <n v="5"/>
    <n v="6.7"/>
    <x v="76"/>
    <n v="46.9"/>
    <x v="16"/>
    <x v="11"/>
    <x v="0"/>
  </r>
  <r>
    <d v="2021-01-21T00:00:00"/>
    <s v="P0003"/>
    <n v="9"/>
    <x v="0"/>
    <x v="1"/>
    <n v="0"/>
    <x v="38"/>
    <x v="4"/>
    <x v="2"/>
    <n v="71"/>
    <n v="80.94"/>
    <x v="286"/>
    <n v="728.46"/>
    <x v="4"/>
    <x v="11"/>
    <x v="0"/>
  </r>
  <r>
    <d v="2021-01-21T00:00:00"/>
    <s v="P0004"/>
    <n v="15"/>
    <x v="2"/>
    <x v="0"/>
    <n v="0"/>
    <x v="22"/>
    <x v="4"/>
    <x v="4"/>
    <n v="44"/>
    <n v="48.84"/>
    <x v="201"/>
    <n v="732.6"/>
    <x v="4"/>
    <x v="11"/>
    <x v="0"/>
  </r>
  <r>
    <d v="2021-01-21T00:00:00"/>
    <s v="P0042"/>
    <n v="6"/>
    <x v="0"/>
    <x v="1"/>
    <n v="0"/>
    <x v="5"/>
    <x v="3"/>
    <x v="0"/>
    <n v="120"/>
    <n v="162"/>
    <x v="171"/>
    <n v="972"/>
    <x v="4"/>
    <x v="11"/>
    <x v="0"/>
  </r>
  <r>
    <d v="2021-01-20T00:00:00"/>
    <s v="P0020"/>
    <n v="4"/>
    <x v="0"/>
    <x v="0"/>
    <n v="0"/>
    <x v="24"/>
    <x v="0"/>
    <x v="4"/>
    <n v="61"/>
    <n v="76.25"/>
    <x v="287"/>
    <n v="305"/>
    <x v="29"/>
    <x v="11"/>
    <x v="0"/>
  </r>
  <r>
    <d v="2021-01-20T00:00:00"/>
    <s v="P0034"/>
    <n v="4"/>
    <x v="0"/>
    <x v="0"/>
    <n v="0"/>
    <x v="20"/>
    <x v="2"/>
    <x v="4"/>
    <n v="55"/>
    <n v="58.3"/>
    <x v="26"/>
    <n v="233.2"/>
    <x v="29"/>
    <x v="11"/>
    <x v="0"/>
  </r>
  <r>
    <d v="2021-01-19T00:00:00"/>
    <s v="P0035"/>
    <n v="6"/>
    <x v="0"/>
    <x v="0"/>
    <n v="0"/>
    <x v="32"/>
    <x v="2"/>
    <x v="3"/>
    <n v="5"/>
    <n v="6.7"/>
    <x v="134"/>
    <n v="40.200000000000003"/>
    <x v="5"/>
    <x v="11"/>
    <x v="0"/>
  </r>
  <r>
    <d v="2021-01-18T00:00:00"/>
    <s v="P0023"/>
    <n v="3"/>
    <x v="1"/>
    <x v="0"/>
    <n v="0"/>
    <x v="41"/>
    <x v="0"/>
    <x v="0"/>
    <n v="141"/>
    <n v="149.46"/>
    <x v="237"/>
    <n v="448.38"/>
    <x v="18"/>
    <x v="11"/>
    <x v="0"/>
  </r>
  <r>
    <d v="2021-01-18T00:00:00"/>
    <s v="P0044"/>
    <n v="13"/>
    <x v="0"/>
    <x v="1"/>
    <n v="0"/>
    <x v="8"/>
    <x v="3"/>
    <x v="2"/>
    <n v="76"/>
    <n v="82.08"/>
    <x v="288"/>
    <n v="1067.04"/>
    <x v="18"/>
    <x v="11"/>
    <x v="0"/>
  </r>
  <r>
    <d v="2021-01-12T00:00:00"/>
    <s v="P0042"/>
    <n v="10"/>
    <x v="1"/>
    <x v="0"/>
    <n v="0"/>
    <x v="5"/>
    <x v="3"/>
    <x v="0"/>
    <n v="120"/>
    <n v="162"/>
    <x v="203"/>
    <n v="1620"/>
    <x v="8"/>
    <x v="11"/>
    <x v="0"/>
  </r>
  <r>
    <d v="2021-01-11T00:00:00"/>
    <s v="P0014"/>
    <n v="4"/>
    <x v="2"/>
    <x v="1"/>
    <n v="0"/>
    <x v="12"/>
    <x v="1"/>
    <x v="2"/>
    <n v="112"/>
    <n v="146.72"/>
    <x v="146"/>
    <n v="586.88"/>
    <x v="9"/>
    <x v="11"/>
    <x v="0"/>
  </r>
  <r>
    <d v="2021-01-11T00:00:00"/>
    <s v="P0037"/>
    <n v="3"/>
    <x v="0"/>
    <x v="0"/>
    <n v="0"/>
    <x v="36"/>
    <x v="3"/>
    <x v="2"/>
    <n v="67"/>
    <n v="85.76"/>
    <x v="260"/>
    <n v="257.28000000000003"/>
    <x v="9"/>
    <x v="11"/>
    <x v="0"/>
  </r>
  <r>
    <d v="2021-01-11T00:00:00"/>
    <s v="P0042"/>
    <n v="4"/>
    <x v="0"/>
    <x v="1"/>
    <n v="0"/>
    <x v="5"/>
    <x v="3"/>
    <x v="0"/>
    <n v="120"/>
    <n v="162"/>
    <x v="33"/>
    <n v="648"/>
    <x v="9"/>
    <x v="11"/>
    <x v="0"/>
  </r>
  <r>
    <d v="2021-01-09T00:00:00"/>
    <s v="P0003"/>
    <n v="8"/>
    <x v="0"/>
    <x v="0"/>
    <n v="0"/>
    <x v="38"/>
    <x v="4"/>
    <x v="2"/>
    <n v="71"/>
    <n v="80.94"/>
    <x v="149"/>
    <n v="647.52"/>
    <x v="22"/>
    <x v="11"/>
    <x v="0"/>
  </r>
  <r>
    <d v="2021-01-09T00:00:00"/>
    <s v="P0025"/>
    <n v="4"/>
    <x v="0"/>
    <x v="1"/>
    <n v="0"/>
    <x v="39"/>
    <x v="0"/>
    <x v="3"/>
    <n v="7"/>
    <n v="8.33"/>
    <x v="289"/>
    <n v="33.32"/>
    <x v="22"/>
    <x v="11"/>
    <x v="0"/>
  </r>
  <r>
    <d v="2021-01-09T00:00:00"/>
    <s v="P0031"/>
    <n v="1"/>
    <x v="0"/>
    <x v="0"/>
    <n v="0"/>
    <x v="19"/>
    <x v="2"/>
    <x v="2"/>
    <n v="93"/>
    <n v="104.16"/>
    <x v="290"/>
    <n v="104.16"/>
    <x v="22"/>
    <x v="11"/>
    <x v="0"/>
  </r>
  <r>
    <d v="2021-01-04T00:00:00"/>
    <s v="P0035"/>
    <n v="12"/>
    <x v="1"/>
    <x v="1"/>
    <n v="0"/>
    <x v="32"/>
    <x v="2"/>
    <x v="3"/>
    <n v="5"/>
    <n v="6.7"/>
    <x v="291"/>
    <n v="80.400000000000006"/>
    <x v="11"/>
    <x v="11"/>
    <x v="0"/>
  </r>
  <r>
    <d v="2021-01-03T00:00:00"/>
    <s v="P0004"/>
    <n v="5"/>
    <x v="0"/>
    <x v="1"/>
    <n v="0"/>
    <x v="22"/>
    <x v="4"/>
    <x v="4"/>
    <n v="44"/>
    <n v="48.84"/>
    <x v="26"/>
    <n v="244.20000000000002"/>
    <x v="12"/>
    <x v="11"/>
    <x v="0"/>
  </r>
  <r>
    <d v="2021-01-02T00:00:00"/>
    <s v="P0001"/>
    <n v="15"/>
    <x v="1"/>
    <x v="0"/>
    <n v="0"/>
    <x v="35"/>
    <x v="4"/>
    <x v="2"/>
    <n v="100"/>
    <n v="103.88"/>
    <x v="36"/>
    <n v="1558.1999999999998"/>
    <x v="25"/>
    <x v="11"/>
    <x v="0"/>
  </r>
  <r>
    <d v="2021-01-02T00:00:00"/>
    <s v="P0013"/>
    <n v="6"/>
    <x v="0"/>
    <x v="0"/>
    <n v="0"/>
    <x v="11"/>
    <x v="1"/>
    <x v="2"/>
    <n v="112"/>
    <n v="122.08"/>
    <x v="169"/>
    <n v="732.48"/>
    <x v="25"/>
    <x v="11"/>
    <x v="0"/>
  </r>
  <r>
    <d v="2021-01-01T00:00:00"/>
    <s v="P0028"/>
    <n v="50"/>
    <x v="2"/>
    <x v="1"/>
    <n v="0.1"/>
    <x v="17"/>
    <x v="2"/>
    <x v="3"/>
    <n v="15"/>
    <n v="15"/>
    <x v="7"/>
    <n v="675"/>
    <x v="26"/>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68022C-A63D-45FB-B2BA-F7EF4D91B3C4}"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6">
  <location ref="A3:C35" firstHeaderRow="0" firstDataRow="1" firstDataCol="1"/>
  <pivotFields count="16">
    <pivotField numFmtId="14" showAll="0"/>
    <pivotField showAll="0"/>
    <pivotField showAll="0"/>
    <pivotField showAll="0">
      <items count="4">
        <item x="0"/>
        <item x="1"/>
        <item x="2"/>
        <item t="default"/>
      </items>
    </pivotField>
    <pivotField showAll="0">
      <items count="3">
        <item x="0"/>
        <item x="1"/>
        <item t="default"/>
      </items>
    </pivotField>
    <pivotField numFmtId="164" showAll="0"/>
    <pivotField showAll="0"/>
    <pivotField showAll="0"/>
    <pivotField showAll="0"/>
    <pivotField showAll="0"/>
    <pivotField showAll="0"/>
    <pivotField dataField="1" showAll="0"/>
    <pivotField dataField="1" showAll="0"/>
    <pivotField axis="axisRow" showAll="0">
      <items count="32">
        <item x="26"/>
        <item x="25"/>
        <item x="12"/>
        <item x="11"/>
        <item x="24"/>
        <item x="0"/>
        <item x="10"/>
        <item x="23"/>
        <item x="22"/>
        <item x="21"/>
        <item x="9"/>
        <item x="8"/>
        <item x="20"/>
        <item x="7"/>
        <item x="6"/>
        <item x="19"/>
        <item x="30"/>
        <item x="18"/>
        <item x="5"/>
        <item x="29"/>
        <item x="4"/>
        <item x="28"/>
        <item x="17"/>
        <item x="27"/>
        <item x="16"/>
        <item x="15"/>
        <item x="14"/>
        <item x="13"/>
        <item x="3"/>
        <item x="2"/>
        <item x="1"/>
        <item t="default"/>
      </items>
    </pivotField>
    <pivotField showAll="0">
      <items count="13">
        <item x="11"/>
        <item x="10"/>
        <item x="0"/>
        <item x="9"/>
        <item x="8"/>
        <item x="7"/>
        <item x="6"/>
        <item x="5"/>
        <item x="4"/>
        <item x="3"/>
        <item x="2"/>
        <item x="1"/>
        <item t="default"/>
      </items>
    </pivotField>
    <pivotField showAll="0">
      <items count="3">
        <item x="0"/>
        <item x="1"/>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2"/>
  </colFields>
  <colItems count="2">
    <i>
      <x/>
    </i>
    <i i="1">
      <x v="1"/>
    </i>
  </colItems>
  <dataFields count="2">
    <dataField name="Sum of TOTAL SELLING PRICE" fld="12" baseField="0" baseItem="0"/>
    <dataField name="Sum of TOTAL BUYING PRIZE" fld="11" baseField="0" baseItem="0"/>
  </dataFields>
  <formats count="5">
    <format dxfId="41">
      <pivotArea type="all" dataOnly="0" outline="0" fieldPosition="0"/>
    </format>
    <format dxfId="40">
      <pivotArea outline="0" collapsedLevelsAreSubtotals="1" fieldPosition="0"/>
    </format>
    <format dxfId="39">
      <pivotArea field="14" type="button" dataOnly="0" labelOnly="1" outline="0"/>
    </format>
    <format dxfId="38">
      <pivotArea dataOnly="0" labelOnly="1" grandRow="1" outline="0" fieldPosition="0"/>
    </format>
    <format dxfId="37">
      <pivotArea dataOnly="0" labelOnly="1" outline="0" fieldPosition="0">
        <references count="1">
          <reference field="4294967294" count="1">
            <x v="0"/>
          </reference>
        </references>
      </pivotArea>
    </format>
  </formats>
  <chartFormats count="2">
    <chartFormat chart="5" format="3"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2FD5DE-4CCF-4351-8A28-11D058E0F182}"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E3:H48" firstHeaderRow="0" firstDataRow="1" firstDataCol="2"/>
  <pivotFields count="16">
    <pivotField compact="0" numFmtId="14" outline="0" showAll="0"/>
    <pivotField compact="0" outline="0" showAll="0"/>
    <pivotField dataField="1" compact="0" outline="0" showAll="0"/>
    <pivotField compact="0" outline="0" showAll="0">
      <items count="4">
        <item x="0"/>
        <item x="1"/>
        <item x="2"/>
        <item t="default"/>
      </items>
    </pivotField>
    <pivotField compact="0" outline="0" showAll="0">
      <items count="3">
        <item x="0"/>
        <item x="1"/>
        <item t="default"/>
      </items>
    </pivotField>
    <pivotField compact="0" numFmtId="164" outline="0" showAll="0"/>
    <pivotField axis="axisRow" compact="0" outline="0" showAll="0" defaultSubtotal="0">
      <items count="44">
        <item x="35"/>
        <item x="27"/>
        <item x="38"/>
        <item x="22"/>
        <item x="9"/>
        <item x="6"/>
        <item x="34"/>
        <item x="4"/>
        <item x="7"/>
        <item x="42"/>
        <item x="1"/>
        <item x="26"/>
        <item x="11"/>
        <item x="12"/>
        <item x="18"/>
        <item x="14"/>
        <item x="25"/>
        <item x="28"/>
        <item x="29"/>
        <item x="24"/>
        <item x="0"/>
        <item x="43"/>
        <item x="41"/>
        <item x="33"/>
        <item x="39"/>
        <item x="16"/>
        <item x="13"/>
        <item x="17"/>
        <item x="37"/>
        <item x="10"/>
        <item x="19"/>
        <item x="21"/>
        <item x="2"/>
        <item x="20"/>
        <item x="32"/>
        <item x="23"/>
        <item x="36"/>
        <item x="15"/>
        <item x="40"/>
        <item x="30"/>
        <item x="3"/>
        <item x="5"/>
        <item x="31"/>
        <item x="8"/>
      </items>
    </pivotField>
    <pivotField compact="0" outline="0" showAll="0"/>
    <pivotField axis="axisRow" compact="0" outline="0" showAll="0">
      <items count="6">
        <item x="1"/>
        <item x="0"/>
        <item x="2"/>
        <item x="4"/>
        <item x="3"/>
        <item t="default"/>
      </items>
    </pivotField>
    <pivotField compact="0" outline="0" showAll="0"/>
    <pivotField compact="0" outline="0" showAll="0"/>
    <pivotField compact="0" outline="0" showAll="0"/>
    <pivotField dataField="1" compact="0" outline="0" showAll="0"/>
    <pivotField compact="0" outline="0" showAll="0"/>
    <pivotField compact="0" outline="0" showAll="0">
      <items count="13">
        <item x="11"/>
        <item x="10"/>
        <item x="0"/>
        <item x="9"/>
        <item x="8"/>
        <item x="7"/>
        <item x="6"/>
        <item x="5"/>
        <item x="4"/>
        <item x="3"/>
        <item x="2"/>
        <item x="1"/>
        <item t="default"/>
      </items>
    </pivotField>
    <pivotField compact="0" outline="0" showAll="0">
      <items count="3">
        <item x="0"/>
        <item x="1"/>
        <item t="default"/>
      </items>
    </pivotField>
  </pivotFields>
  <rowFields count="2">
    <field x="6"/>
    <field x="8"/>
  </rowFields>
  <rowItems count="45">
    <i>
      <x/>
      <x v="2"/>
    </i>
    <i>
      <x v="1"/>
      <x v="2"/>
    </i>
    <i>
      <x v="2"/>
      <x v="2"/>
    </i>
    <i>
      <x v="3"/>
      <x v="3"/>
    </i>
    <i>
      <x v="4"/>
      <x v="1"/>
    </i>
    <i>
      <x v="5"/>
      <x v="2"/>
    </i>
    <i>
      <x v="6"/>
      <x v="3"/>
    </i>
    <i>
      <x v="7"/>
      <x v="2"/>
    </i>
    <i>
      <x v="8"/>
      <x v="4"/>
    </i>
    <i>
      <x v="9"/>
      <x v="1"/>
    </i>
    <i>
      <x v="10"/>
      <x/>
    </i>
    <i>
      <x v="11"/>
      <x v="2"/>
    </i>
    <i>
      <x v="12"/>
      <x v="2"/>
    </i>
    <i>
      <x v="13"/>
      <x v="2"/>
    </i>
    <i>
      <x v="14"/>
      <x v="4"/>
    </i>
    <i>
      <x v="15"/>
      <x v="4"/>
    </i>
    <i>
      <x v="16"/>
      <x v="1"/>
    </i>
    <i>
      <x v="17"/>
      <x v="4"/>
    </i>
    <i>
      <x v="18"/>
      <x v="1"/>
    </i>
    <i>
      <x v="19"/>
      <x v="3"/>
    </i>
    <i>
      <x v="20"/>
      <x v="1"/>
    </i>
    <i>
      <x v="21"/>
      <x v="1"/>
    </i>
    <i>
      <x v="22"/>
      <x v="1"/>
    </i>
    <i>
      <x v="23"/>
      <x v="1"/>
    </i>
    <i>
      <x v="24"/>
      <x v="4"/>
    </i>
    <i>
      <x v="25"/>
      <x v="4"/>
    </i>
    <i>
      <x v="26"/>
      <x v="3"/>
    </i>
    <i>
      <x v="27"/>
      <x v="4"/>
    </i>
    <i>
      <x v="28"/>
      <x v="3"/>
    </i>
    <i>
      <x v="29"/>
      <x v="1"/>
    </i>
    <i>
      <x v="30"/>
      <x v="2"/>
    </i>
    <i>
      <x v="31"/>
      <x v="2"/>
    </i>
    <i>
      <x v="32"/>
      <x v="2"/>
    </i>
    <i>
      <x v="33"/>
      <x v="3"/>
    </i>
    <i>
      <x v="34"/>
      <x v="4"/>
    </i>
    <i>
      <x v="35"/>
      <x v="2"/>
    </i>
    <i>
      <x v="36"/>
      <x v="2"/>
    </i>
    <i>
      <x v="37"/>
      <x v="2"/>
    </i>
    <i>
      <x v="38"/>
      <x v="4"/>
    </i>
    <i>
      <x v="39"/>
      <x v="2"/>
    </i>
    <i>
      <x v="40"/>
      <x v="1"/>
    </i>
    <i>
      <x v="41"/>
      <x v="1"/>
    </i>
    <i>
      <x v="42"/>
      <x v="2"/>
    </i>
    <i>
      <x v="43"/>
      <x v="2"/>
    </i>
    <i t="grand">
      <x/>
    </i>
  </rowItems>
  <colFields count="1">
    <field x="-2"/>
  </colFields>
  <colItems count="2">
    <i>
      <x/>
    </i>
    <i i="1">
      <x v="1"/>
    </i>
  </colItems>
  <dataFields count="2">
    <dataField name="Sum of QUANTITY" fld="2" baseField="0" baseItem="0"/>
    <dataField name="Sum of TOTAL SELLING PRICE" fld="12" baseField="0" baseItem="0"/>
  </dataFields>
  <formats count="5">
    <format dxfId="30">
      <pivotArea type="all" dataOnly="0" outline="0" fieldPosition="0"/>
    </format>
    <format dxfId="29">
      <pivotArea outline="0" collapsedLevelsAreSubtotals="1" fieldPosition="0"/>
    </format>
    <format dxfId="28">
      <pivotArea field="14" type="button" dataOnly="0" labelOnly="1" outline="0"/>
    </format>
    <format dxfId="27">
      <pivotArea dataOnly="0" labelOnly="1" grandRow="1" outline="0" fieldPosition="0"/>
    </format>
    <format dxfId="26">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F0B8DA-AE8A-4EDD-9BB7-24D7BA3FA50F}"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3:B16" firstHeaderRow="1" firstDataRow="1" firstDataCol="1"/>
  <pivotFields count="16">
    <pivotField numFmtId="14" showAll="0"/>
    <pivotField showAll="0"/>
    <pivotField showAll="0"/>
    <pivotField showAll="0">
      <items count="4">
        <item x="0"/>
        <item x="1"/>
        <item x="2"/>
        <item t="default"/>
      </items>
    </pivotField>
    <pivotField showAll="0">
      <items count="3">
        <item x="0"/>
        <item x="1"/>
        <item t="default"/>
      </items>
    </pivotField>
    <pivotField numFmtId="164" showAll="0"/>
    <pivotField showAll="0"/>
    <pivotField showAll="0"/>
    <pivotField showAll="0"/>
    <pivotField showAll="0"/>
    <pivotField showAll="0"/>
    <pivotField showAll="0"/>
    <pivotField dataField="1" showAll="0"/>
    <pivotField showAll="0"/>
    <pivotField axis="axisRow" showAll="0">
      <items count="13">
        <item x="11"/>
        <item x="10"/>
        <item x="0"/>
        <item x="9"/>
        <item x="8"/>
        <item x="7"/>
        <item x="6"/>
        <item x="5"/>
        <item x="4"/>
        <item x="3"/>
        <item x="2"/>
        <item x="1"/>
        <item t="default"/>
      </items>
    </pivotField>
    <pivotField showAll="0">
      <items count="3">
        <item x="0"/>
        <item x="1"/>
        <item t="default"/>
      </items>
    </pivotField>
  </pivotFields>
  <rowFields count="1">
    <field x="14"/>
  </rowFields>
  <rowItems count="13">
    <i>
      <x/>
    </i>
    <i>
      <x v="1"/>
    </i>
    <i>
      <x v="2"/>
    </i>
    <i>
      <x v="3"/>
    </i>
    <i>
      <x v="4"/>
    </i>
    <i>
      <x v="5"/>
    </i>
    <i>
      <x v="6"/>
    </i>
    <i>
      <x v="7"/>
    </i>
    <i>
      <x v="8"/>
    </i>
    <i>
      <x v="9"/>
    </i>
    <i>
      <x v="10"/>
    </i>
    <i>
      <x v="11"/>
    </i>
    <i t="grand">
      <x/>
    </i>
  </rowItems>
  <colItems count="1">
    <i/>
  </colItems>
  <dataFields count="1">
    <dataField name="Sum of TOTAL SELLING PRICE" fld="12" baseField="0" baseItem="0"/>
  </dataFields>
  <formats count="6">
    <format dxfId="36">
      <pivotArea type="all" dataOnly="0" outline="0" fieldPosition="0"/>
    </format>
    <format dxfId="35">
      <pivotArea outline="0" collapsedLevelsAreSubtotals="1" fieldPosition="0"/>
    </format>
    <format dxfId="34">
      <pivotArea field="14" type="button" dataOnly="0" labelOnly="1" outline="0" axis="axisRow" fieldPosition="0"/>
    </format>
    <format dxfId="33">
      <pivotArea dataOnly="0" labelOnly="1" fieldPosition="0">
        <references count="1">
          <reference field="14" count="0"/>
        </references>
      </pivotArea>
    </format>
    <format dxfId="32">
      <pivotArea dataOnly="0" labelOnly="1" grandRow="1" outline="0" fieldPosition="0"/>
    </format>
    <format dxfId="31">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A39D71-283C-4C8B-8888-E4DDDD94A862}"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3:B7" firstHeaderRow="1" firstDataRow="1" firstDataCol="1"/>
  <pivotFields count="16">
    <pivotField numFmtId="14" showAll="0"/>
    <pivotField showAll="0"/>
    <pivotField showAll="0"/>
    <pivotField axis="axisRow" showAll="0">
      <items count="4">
        <item x="0"/>
        <item x="1"/>
        <item x="2"/>
        <item t="default"/>
      </items>
    </pivotField>
    <pivotField showAll="0">
      <items count="3">
        <item x="0"/>
        <item x="1"/>
        <item t="default"/>
      </items>
    </pivotField>
    <pivotField numFmtId="164" showAll="0"/>
    <pivotField showAll="0"/>
    <pivotField showAll="0">
      <items count="6">
        <item x="4"/>
        <item x="1"/>
        <item x="0"/>
        <item x="2"/>
        <item x="3"/>
        <item t="default"/>
      </items>
    </pivotField>
    <pivotField showAll="0"/>
    <pivotField showAll="0"/>
    <pivotField showAll="0"/>
    <pivotField showAll="0"/>
    <pivotField dataField="1" showAll="0"/>
    <pivotField showAll="0"/>
    <pivotField showAll="0">
      <items count="13">
        <item x="11"/>
        <item x="10"/>
        <item x="0"/>
        <item x="9"/>
        <item x="8"/>
        <item x="7"/>
        <item x="6"/>
        <item x="5"/>
        <item x="4"/>
        <item x="3"/>
        <item x="2"/>
        <item x="1"/>
        <item t="default"/>
      </items>
    </pivotField>
    <pivotField showAll="0">
      <items count="3">
        <item x="0"/>
        <item x="1"/>
        <item t="default"/>
      </items>
    </pivotField>
  </pivotFields>
  <rowFields count="1">
    <field x="3"/>
  </rowFields>
  <rowItems count="4">
    <i>
      <x/>
    </i>
    <i>
      <x v="1"/>
    </i>
    <i>
      <x v="2"/>
    </i>
    <i t="grand">
      <x/>
    </i>
  </rowItems>
  <colItems count="1">
    <i/>
  </colItems>
  <dataFields count="1">
    <dataField name="Sum of TOTAL SELLING PRICE" fld="12" baseField="0" baseItem="0"/>
  </dataFields>
  <chartFormats count="8">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1"/>
          </reference>
        </references>
      </pivotArea>
    </chartFormat>
    <chartFormat chart="0" format="4">
      <pivotArea type="data" outline="0" fieldPosition="0">
        <references count="2">
          <reference field="4294967294" count="1" selected="0">
            <x v="0"/>
          </reference>
          <reference field="3" count="1" selected="0">
            <x v="2"/>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3" count="1" selected="0">
            <x v="2"/>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051596-5ED5-4F79-B02B-28BE0DB54D67}"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4">
  <location ref="G4:H7" firstHeaderRow="1" firstDataRow="1" firstDataCol="1"/>
  <pivotFields count="16">
    <pivotField numFmtId="14" showAll="0"/>
    <pivotField showAll="0"/>
    <pivotField showAll="0"/>
    <pivotField showAll="0">
      <items count="4">
        <item x="0"/>
        <item x="1"/>
        <item x="2"/>
        <item t="default"/>
      </items>
    </pivotField>
    <pivotField axis="axisRow" showAll="0">
      <items count="3">
        <item x="0"/>
        <item x="1"/>
        <item t="default"/>
      </items>
    </pivotField>
    <pivotField numFmtId="164" showAll="0"/>
    <pivotField showAll="0"/>
    <pivotField showAll="0">
      <items count="6">
        <item x="4"/>
        <item x="1"/>
        <item x="0"/>
        <item x="2"/>
        <item x="3"/>
        <item t="default"/>
      </items>
    </pivotField>
    <pivotField showAll="0"/>
    <pivotField showAll="0"/>
    <pivotField showAll="0"/>
    <pivotField showAll="0"/>
    <pivotField dataField="1" showAll="0"/>
    <pivotField showAll="0"/>
    <pivotField showAll="0">
      <items count="13">
        <item x="11"/>
        <item x="10"/>
        <item x="0"/>
        <item x="9"/>
        <item x="8"/>
        <item x="7"/>
        <item x="6"/>
        <item x="5"/>
        <item x="4"/>
        <item x="3"/>
        <item x="2"/>
        <item x="1"/>
        <item t="default"/>
      </items>
    </pivotField>
    <pivotField showAll="0">
      <items count="3">
        <item x="0"/>
        <item x="1"/>
        <item t="default"/>
      </items>
    </pivotField>
  </pivotFields>
  <rowFields count="1">
    <field x="4"/>
  </rowFields>
  <rowItems count="3">
    <i>
      <x/>
    </i>
    <i>
      <x v="1"/>
    </i>
    <i t="grand">
      <x/>
    </i>
  </rowItems>
  <colItems count="1">
    <i/>
  </colItems>
  <dataFields count="1">
    <dataField name="Sum of TOTAL SELLING PRICE" fld="12" baseField="0" baseItem="0"/>
  </dataFields>
  <chartFormats count="6">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1" format="3">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75B07E-97A9-41E9-AC3B-A34ACF893F67}" name="PivotTable1"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2">
  <location ref="K4:L10" firstHeaderRow="1" firstDataRow="1" firstDataCol="1"/>
  <pivotFields count="16">
    <pivotField numFmtId="14" showAll="0"/>
    <pivotField showAll="0"/>
    <pivotField showAll="0"/>
    <pivotField showAll="0">
      <items count="4">
        <item x="0"/>
        <item x="1"/>
        <item x="2"/>
        <item t="default"/>
      </items>
    </pivotField>
    <pivotField showAll="0">
      <items count="3">
        <item x="0"/>
        <item x="1"/>
        <item t="default"/>
      </items>
    </pivotField>
    <pivotField numFmtId="164" showAll="0"/>
    <pivotField showAll="0"/>
    <pivotField axis="axisRow" showAll="0">
      <items count="6">
        <item x="4"/>
        <item x="1"/>
        <item x="0"/>
        <item x="2"/>
        <item x="3"/>
        <item t="default"/>
      </items>
    </pivotField>
    <pivotField showAll="0"/>
    <pivotField showAll="0"/>
    <pivotField dataField="1" showAll="0"/>
    <pivotField showAll="0"/>
    <pivotField showAll="0"/>
    <pivotField showAll="0"/>
    <pivotField showAll="0">
      <items count="13">
        <item x="11"/>
        <item x="10"/>
        <item x="0"/>
        <item x="9"/>
        <item x="8"/>
        <item x="7"/>
        <item x="6"/>
        <item x="5"/>
        <item x="4"/>
        <item x="3"/>
        <item x="2"/>
        <item x="1"/>
        <item t="default"/>
      </items>
    </pivotField>
    <pivotField showAll="0">
      <items count="3">
        <item x="0"/>
        <item x="1"/>
        <item t="default"/>
      </items>
    </pivotField>
  </pivotFields>
  <rowFields count="1">
    <field x="7"/>
  </rowFields>
  <rowItems count="6">
    <i>
      <x/>
    </i>
    <i>
      <x v="1"/>
    </i>
    <i>
      <x v="2"/>
    </i>
    <i>
      <x v="3"/>
    </i>
    <i>
      <x v="4"/>
    </i>
    <i t="grand">
      <x/>
    </i>
  </rowItems>
  <colItems count="1">
    <i/>
  </colItems>
  <dataFields count="1">
    <dataField name="Sum of SELLING PRICE" fld="10" baseField="0" baseItem="0"/>
  </dataFields>
  <formats count="6">
    <format dxfId="25">
      <pivotArea type="all" dataOnly="0" outline="0" fieldPosition="0"/>
    </format>
    <format dxfId="24">
      <pivotArea outline="0" collapsedLevelsAreSubtotals="1" fieldPosition="0"/>
    </format>
    <format dxfId="23">
      <pivotArea field="7" type="button" dataOnly="0" labelOnly="1" outline="0" axis="axisRow" fieldPosition="0"/>
    </format>
    <format dxfId="22">
      <pivotArea dataOnly="0" labelOnly="1" fieldPosition="0">
        <references count="1">
          <reference field="7" count="0"/>
        </references>
      </pivotArea>
    </format>
    <format dxfId="21">
      <pivotArea dataOnly="0" labelOnly="1" grandRow="1" outline="0" fieldPosition="0"/>
    </format>
    <format dxfId="2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1" xr10:uid="{58620908-787B-46ED-BFE1-39528BFB9121}" sourceName="SALE TYPE">
  <pivotTables>
    <pivotTable tabId="11" name="PivotTable7"/>
    <pivotTable tabId="12" name="PivotTable1"/>
    <pivotTable tabId="12" name="PivotTable6"/>
    <pivotTable tabId="18" name="PivotTable1"/>
    <pivotTable tabId="18" name="PivotTable7"/>
    <pivotTable tabId="18" name="PivotTable8"/>
  </pivotTables>
  <data>
    <tabular pivotCacheId="17251869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1" xr10:uid="{60AB9954-1DE7-4FDA-A75A-77B913BB17BC}" sourceName="PAYMENT MODE">
  <pivotTables>
    <pivotTable tabId="11" name="PivotTable7"/>
    <pivotTable tabId="12" name="PivotTable1"/>
    <pivotTable tabId="12" name="PivotTable6"/>
    <pivotTable tabId="18" name="PivotTable1"/>
    <pivotTable tabId="18" name="PivotTable7"/>
    <pivotTable tabId="18" name="PivotTable8"/>
  </pivotTables>
  <data>
    <tabular pivotCacheId="17251869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BB014218-B538-4F62-9E40-6DD8B6E99B6B}" sourceName="MONTHS">
  <pivotTables>
    <pivotTable tabId="11" name="PivotTable7"/>
    <pivotTable tabId="12" name="PivotTable1"/>
    <pivotTable tabId="12" name="PivotTable6"/>
    <pivotTable tabId="18" name="PivotTable1"/>
    <pivotTable tabId="18" name="PivotTable7"/>
    <pivotTable tabId="18" name="PivotTable8"/>
  </pivotTables>
  <data>
    <tabular pivotCacheId="172518692">
      <items count="12">
        <i x="11" s="1"/>
        <i x="10" s="1"/>
        <i x="0" s="1"/>
        <i x="9" s="1"/>
        <i x="8" s="1"/>
        <i x="7" s="1"/>
        <i x="6" s="1"/>
        <i x="5" s="1"/>
        <i x="4" s="1"/>
        <i x="3"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CAAA355A-07C2-468E-A411-331B60967517}" sourceName="YEARS">
  <pivotTables>
    <pivotTable tabId="11" name="PivotTable7"/>
    <pivotTable tabId="12" name="PivotTable1"/>
    <pivotTable tabId="12" name="PivotTable6"/>
    <pivotTable tabId="18" name="PivotTable1"/>
    <pivotTable tabId="18" name="PivotTable7"/>
    <pivotTable tabId="18" name="PivotTable8"/>
  </pivotTables>
  <data>
    <tabular pivotCacheId="17251869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CDD6A60A-36D6-4925-AFA4-2DA484B9F009}" cache="Slicer_SALE_TYPE1" caption="SALE TYPE" style="SlicerStyleLight1" rowHeight="234950"/>
  <slicer name="PAYMENT MODE" xr10:uid="{432DE2FF-0E16-45C9-8B0E-AE9CFD7C8E02}" cache="Slicer_PAYMENT_MODE1" caption="PAYMENT MODE" style="SlicerStyleLight1" rowHeight="234950"/>
  <slicer name="MONTHS" xr10:uid="{16BB75A8-8CBC-4F6A-8D74-238B61A948B8}" cache="Slicer_MONTHS" caption="MONTHS" startItem="5" style="SlicerStyleLight1" rowHeight="234950"/>
  <slicer name="YEARS" xr10:uid="{E3D44A4D-B89E-43D7-ACC0-D1196AAAC897}" cache="Slicer_YEARS" caption="YEARS" style="SlicerStyleLight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9713C51E-4990-4394-B2CC-9DE38FB563A2}" cache="Slicer_SALE_TYPE1" caption="SALE TYPE" columnCount="3" style="SlicerStyleDark5" rowHeight="216000"/>
  <slicer name="PAYMENT MODE 1" xr10:uid="{3D97D1E6-064D-4947-B266-51E0D9A9596D}" cache="Slicer_PAYMENT_MODE1" caption="PAYMENT MODE" columnCount="2" style="SlicerStyleDark5" rowHeight="216000"/>
  <slicer name="MONTHS 1" xr10:uid="{79EBD9E9-E1DF-4718-B2D1-7D391640C540}" cache="Slicer_MONTHS" caption="MONTHS" style="SlicerStyleDark5" rowHeight="234950"/>
  <slicer name="YEARS 1" xr10:uid="{29522E2F-9709-4173-8451-8CFC66481B23}" cache="Slicer_YEARS" caption="YEARS"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EEF291-2B8F-4749-866B-6B119837A7C1}" name="Table1" displayName="Table1" ref="A1:Q527" totalsRowShown="0" headerRowDxfId="19" dataDxfId="18" tableBorderDxfId="17">
  <autoFilter ref="A1:Q527" xr:uid="{5DEEF291-2B8F-4749-866B-6B119837A7C1}"/>
  <sortState xmlns:xlrd2="http://schemas.microsoft.com/office/spreadsheetml/2017/richdata2" ref="A2:P527">
    <sortCondition descending="1" ref="L1:L527"/>
  </sortState>
  <tableColumns count="17">
    <tableColumn id="1" xr3:uid="{3AE16698-EA68-41F3-BE48-17EADD09EEBE}" name="DATE" dataDxfId="16"/>
    <tableColumn id="2" xr3:uid="{D38E8DAD-20A7-44E1-A235-75A7D4C42A85}" name="PRODUCT ID" dataDxfId="15"/>
    <tableColumn id="3" xr3:uid="{E5824FB8-0A3E-4283-8E8F-128229A4AB0B}" name="QUANTITY" dataDxfId="14"/>
    <tableColumn id="4" xr3:uid="{2E1FA3D7-8EBC-47EC-B743-B0CBD7A9C8ED}" name="SALE TYPE" dataDxfId="13"/>
    <tableColumn id="5" xr3:uid="{93968E58-8F1D-471E-A5AF-EBF567490AB6}" name="PAYMENT MODE" dataDxfId="12"/>
    <tableColumn id="6" xr3:uid="{F36FEB1B-60F7-4982-A618-651402F9124D}" name="DISCOUNT %" dataDxfId="11"/>
    <tableColumn id="7" xr3:uid="{26D40064-F126-404D-B1AC-FDA4475F193B}" name="PRODUCT" dataDxfId="10">
      <calculatedColumnFormula>VLOOKUP(B2,'Master Data'!$A$1:$F$46,2,0)</calculatedColumnFormula>
    </tableColumn>
    <tableColumn id="8" xr3:uid="{8317D572-5BEC-4803-88A0-661C25458E5F}" name="CATEGORY" dataDxfId="9">
      <calculatedColumnFormula>VLOOKUP(B2,'Master Data'!$A$1:$F$46,3,0)</calculatedColumnFormula>
    </tableColumn>
    <tableColumn id="9" xr3:uid="{A5011836-9AF5-485F-845E-A27A1F2DF182}" name="UOM" dataDxfId="8">
      <calculatedColumnFormula>VLOOKUP(B2,'Master Data'!$A$1:$F$46,4,0)</calculatedColumnFormula>
    </tableColumn>
    <tableColumn id="10" xr3:uid="{E75617C1-71C1-4522-8C51-D0634FF0C9EF}" name="BUYING PRIZE" dataDxfId="7">
      <calculatedColumnFormula>VLOOKUP(B2,'Master Data'!$A$1:$F$46,5,0)</calculatedColumnFormula>
    </tableColumn>
    <tableColumn id="11" xr3:uid="{8616BA8F-2123-4311-A5E7-85B94D5E27FD}" name="SELLING PRICE" dataDxfId="6">
      <calculatedColumnFormula>VLOOKUP(B2,'Master Data'!$A$1:$F$46,6,0)</calculatedColumnFormula>
    </tableColumn>
    <tableColumn id="12" xr3:uid="{FA129C6C-DCE5-476D-B2EB-DD7341B594E8}" name="TOTAL BUYING PRIZ" dataDxfId="5">
      <calculatedColumnFormula>'Input Data'!$J2*'Input Data'!$C2</calculatedColumnFormula>
    </tableColumn>
    <tableColumn id="13" xr3:uid="{F33F016E-A610-4852-975C-FDEE7CEE889D}" name="TOTAL SELLING PRICE" dataDxfId="4">
      <calculatedColumnFormula>'Input Data'!$K2*'Input Data'!$C2*(1-'Input Data'!$F2)</calculatedColumnFormula>
    </tableColumn>
    <tableColumn id="14" xr3:uid="{EF88F010-AEAE-43F9-93F9-B0A307B66559}" name="DAYS" dataDxfId="3">
      <calculatedColumnFormula>TEXT('Input Data'!$A2,"DD")</calculatedColumnFormula>
    </tableColumn>
    <tableColumn id="15" xr3:uid="{DC7F60DD-7EBA-406D-9119-130ED33414C1}" name="MONTHS" dataDxfId="2">
      <calculatedColumnFormula>TEXT('Input Data'!$A2, "MMM")</calculatedColumnFormula>
    </tableColumn>
    <tableColumn id="16" xr3:uid="{04EE2EC0-48AD-4236-AAC3-02EBB14091D3}" name="YEARS" dataDxfId="1">
      <calculatedColumnFormula>TEXT('Input Data'!$A2,"yyyy")</calculatedColumnFormula>
    </tableColumn>
    <tableColumn id="17" xr3:uid="{4F493220-2B10-4798-A516-DA8624CF8F75}" name="Column1" dataDxfId="0"/>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L514" headerRowCount="0">
  <tableColumns count="12">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s>
  <tableStyleInfo name="Sheet15-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K11">
  <tableColumns count="11">
    <tableColumn id="1" xr3:uid="{00000000-0010-0000-0200-000001000000}" name="DATE"/>
    <tableColumn id="2" xr3:uid="{00000000-0010-0000-0200-000002000000}" name="PRODUCT ID"/>
    <tableColumn id="3" xr3:uid="{00000000-0010-0000-0200-000003000000}" name="QUANTITY"/>
    <tableColumn id="4" xr3:uid="{00000000-0010-0000-0200-000004000000}" name="SALE TYPE"/>
    <tableColumn id="5" xr3:uid="{00000000-0010-0000-0200-000005000000}" name="PAYMENT MODE"/>
    <tableColumn id="6" xr3:uid="{00000000-0010-0000-0200-000006000000}" name="DISCOUNT %"/>
    <tableColumn id="7" xr3:uid="{00000000-0010-0000-0200-000007000000}" name="PRODUCT"/>
    <tableColumn id="8" xr3:uid="{00000000-0010-0000-0200-000008000000}" name="CATEGORY"/>
    <tableColumn id="9" xr3:uid="{00000000-0010-0000-0200-000009000000}" name="UOM"/>
    <tableColumn id="10" xr3:uid="{00000000-0010-0000-0200-00000A000000}" name="BUYING PRIZE"/>
    <tableColumn id="11" xr3:uid="{00000000-0010-0000-0200-00000B000000}" name="SELLING PRICE"/>
  </tableColumns>
  <tableStyleInfo name="Sheet16-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F46">
  <tableColumns count="6">
    <tableColumn id="1" xr3:uid="{00000000-0010-0000-0300-000001000000}" name="PRODUCT ID"/>
    <tableColumn id="2" xr3:uid="{00000000-0010-0000-0300-000002000000}" name="PRODUCT"/>
    <tableColumn id="3" xr3:uid="{00000000-0010-0000-0300-000003000000}" name="CATEGORY"/>
    <tableColumn id="4" xr3:uid="{00000000-0010-0000-0300-000004000000}" name="UOM"/>
    <tableColumn id="5" xr3:uid="{00000000-0010-0000-0300-000005000000}" name="BUYING PRIZE"/>
    <tableColumn id="6" xr3:uid="{00000000-0010-0000-0300-000006000000}" name="SELLING PRICE"/>
  </tableColumns>
  <tableStyleInfo name="Master 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9454C3"/>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544CF-886D-470D-B4AE-E8BB3B8B4DF7}">
  <dimension ref="A2:I35"/>
  <sheetViews>
    <sheetView workbookViewId="0">
      <selection activeCell="X14" sqref="X14"/>
    </sheetView>
  </sheetViews>
  <sheetFormatPr defaultRowHeight="14.4" x14ac:dyDescent="0.3"/>
  <cols>
    <col min="1" max="1" width="14.6640625" bestFit="1" customWidth="1"/>
    <col min="2" max="2" width="25.21875" bestFit="1" customWidth="1"/>
    <col min="3" max="3" width="24.77734375" bestFit="1" customWidth="1"/>
    <col min="4" max="5" width="18.21875" customWidth="1"/>
    <col min="6" max="6" width="15.6640625" customWidth="1"/>
    <col min="7" max="7" width="10.5546875" customWidth="1"/>
    <col min="8" max="8" width="16.5546875" customWidth="1"/>
  </cols>
  <sheetData>
    <row r="2" spans="1:9" x14ac:dyDescent="0.3">
      <c r="A2" s="43"/>
      <c r="B2" s="43"/>
      <c r="C2" s="43"/>
      <c r="G2" s="43"/>
      <c r="H2" s="43"/>
    </row>
    <row r="3" spans="1:9" x14ac:dyDescent="0.3">
      <c r="A3" s="44" t="s">
        <v>121</v>
      </c>
      <c r="B3" s="45" t="s">
        <v>124</v>
      </c>
      <c r="C3" s="46" t="s">
        <v>128</v>
      </c>
      <c r="D3" s="45" t="s">
        <v>179</v>
      </c>
      <c r="E3" s="49" t="s">
        <v>180</v>
      </c>
      <c r="G3" s="43" t="s">
        <v>174</v>
      </c>
      <c r="H3" s="43" t="s">
        <v>175</v>
      </c>
      <c r="I3" s="49"/>
    </row>
    <row r="4" spans="1:9" x14ac:dyDescent="0.3">
      <c r="A4" s="45" t="s">
        <v>145</v>
      </c>
      <c r="B4" s="45">
        <v>12430.169999999996</v>
      </c>
      <c r="C4" s="46">
        <v>12344</v>
      </c>
      <c r="D4" s="43">
        <f>GETPIVOTDATA("Sum of TOTAL SELLING PRICE",$A$3)</f>
        <v>397916.72</v>
      </c>
      <c r="E4">
        <f>GETPIVOTDATA("Sum of TOTAL BUYING PRIZE",$A$3)</f>
        <v>419400</v>
      </c>
      <c r="G4" s="43" t="str">
        <f t="shared" ref="G4:G34" si="0">A4</f>
        <v>01</v>
      </c>
      <c r="H4" s="43">
        <f t="shared" ref="H4:H34" si="1">GETPIVOTDATA("TOTAL SELLING PRICE",$A$3,"DAYS",A4)</f>
        <v>12430.169999999996</v>
      </c>
    </row>
    <row r="5" spans="1:9" x14ac:dyDescent="0.3">
      <c r="A5" s="47" t="s">
        <v>156</v>
      </c>
      <c r="B5" s="47">
        <v>13569.619999999999</v>
      </c>
      <c r="C5" s="55">
        <v>14265</v>
      </c>
      <c r="D5" s="43"/>
      <c r="G5" s="43" t="str">
        <f t="shared" si="0"/>
        <v>02</v>
      </c>
      <c r="H5" s="43">
        <f t="shared" si="1"/>
        <v>13569.619999999999</v>
      </c>
      <c r="I5" s="43"/>
    </row>
    <row r="6" spans="1:9" x14ac:dyDescent="0.3">
      <c r="A6" s="47" t="s">
        <v>143</v>
      </c>
      <c r="B6" s="47">
        <v>18442.650000000001</v>
      </c>
      <c r="C6" s="55">
        <v>15021</v>
      </c>
      <c r="D6" s="43"/>
      <c r="G6" s="43" t="str">
        <f t="shared" si="0"/>
        <v>03</v>
      </c>
      <c r="H6" s="43">
        <f t="shared" si="1"/>
        <v>18442.650000000001</v>
      </c>
      <c r="I6" s="43"/>
    </row>
    <row r="7" spans="1:9" x14ac:dyDescent="0.3">
      <c r="A7" s="47" t="s">
        <v>170</v>
      </c>
      <c r="B7" s="47">
        <v>11124.529999999999</v>
      </c>
      <c r="C7" s="55">
        <v>10413</v>
      </c>
      <c r="D7" s="43" t="s">
        <v>181</v>
      </c>
      <c r="E7" s="43">
        <f>D4</f>
        <v>397916.72</v>
      </c>
      <c r="G7" s="43" t="str">
        <f t="shared" si="0"/>
        <v>04</v>
      </c>
      <c r="H7" s="43">
        <f t="shared" si="1"/>
        <v>11124.529999999999</v>
      </c>
      <c r="I7" s="43"/>
    </row>
    <row r="8" spans="1:9" x14ac:dyDescent="0.3">
      <c r="A8" s="47" t="s">
        <v>171</v>
      </c>
      <c r="B8" s="47">
        <v>11336.109999999999</v>
      </c>
      <c r="C8" s="55">
        <v>16715</v>
      </c>
      <c r="D8" s="43" t="s">
        <v>182</v>
      </c>
      <c r="E8" s="43">
        <f>D4-E4</f>
        <v>-21483.280000000028</v>
      </c>
      <c r="G8" s="43" t="str">
        <f t="shared" si="0"/>
        <v>05</v>
      </c>
      <c r="H8" s="43">
        <f t="shared" si="1"/>
        <v>11336.109999999999</v>
      </c>
      <c r="I8" s="43"/>
    </row>
    <row r="9" spans="1:9" x14ac:dyDescent="0.3">
      <c r="A9" s="47" t="s">
        <v>146</v>
      </c>
      <c r="B9" s="47">
        <v>15990.940000000002</v>
      </c>
      <c r="C9" s="55">
        <v>18808</v>
      </c>
      <c r="D9" s="43" t="s">
        <v>183</v>
      </c>
      <c r="E9" s="54">
        <f>E8*100/D4</f>
        <v>-5.3989387528124047</v>
      </c>
      <c r="G9" s="43" t="str">
        <f t="shared" si="0"/>
        <v>06</v>
      </c>
      <c r="H9" s="43">
        <f t="shared" si="1"/>
        <v>15990.940000000002</v>
      </c>
      <c r="I9" s="43"/>
    </row>
    <row r="10" spans="1:9" x14ac:dyDescent="0.3">
      <c r="A10" s="47" t="s">
        <v>176</v>
      </c>
      <c r="B10" s="47">
        <v>7132.79</v>
      </c>
      <c r="C10" s="55">
        <v>5781</v>
      </c>
      <c r="D10" s="43"/>
      <c r="E10" s="43"/>
      <c r="G10" s="43" t="str">
        <f t="shared" si="0"/>
        <v>07</v>
      </c>
      <c r="H10" s="43">
        <f t="shared" si="1"/>
        <v>7132.79</v>
      </c>
      <c r="I10" s="43"/>
    </row>
    <row r="11" spans="1:9" x14ac:dyDescent="0.3">
      <c r="A11" s="47" t="s">
        <v>136</v>
      </c>
      <c r="B11" s="47">
        <v>13967.55</v>
      </c>
      <c r="C11" s="55">
        <v>11712</v>
      </c>
      <c r="D11" s="43"/>
      <c r="E11" s="43"/>
      <c r="G11" s="43" t="str">
        <f t="shared" si="0"/>
        <v>08</v>
      </c>
      <c r="H11" s="43">
        <f t="shared" si="1"/>
        <v>13967.55</v>
      </c>
      <c r="I11" s="43"/>
    </row>
    <row r="12" spans="1:9" x14ac:dyDescent="0.3">
      <c r="A12" s="47" t="s">
        <v>157</v>
      </c>
      <c r="B12" s="47">
        <v>16610.189999999999</v>
      </c>
      <c r="C12" s="55">
        <v>22326</v>
      </c>
      <c r="D12" s="43"/>
      <c r="E12" s="43"/>
      <c r="G12" s="43" t="str">
        <f t="shared" si="0"/>
        <v>09</v>
      </c>
      <c r="H12" s="43">
        <f t="shared" si="1"/>
        <v>16610.189999999999</v>
      </c>
      <c r="I12" s="43"/>
    </row>
    <row r="13" spans="1:9" x14ac:dyDescent="0.3">
      <c r="A13" s="47" t="s">
        <v>147</v>
      </c>
      <c r="B13" s="47">
        <v>15014.869999999999</v>
      </c>
      <c r="C13" s="55">
        <v>12398</v>
      </c>
      <c r="D13" s="43"/>
      <c r="E13" s="43"/>
      <c r="G13" s="43" t="str">
        <f t="shared" si="0"/>
        <v>10</v>
      </c>
      <c r="H13" s="43">
        <f t="shared" si="1"/>
        <v>15014.869999999999</v>
      </c>
      <c r="I13" s="43"/>
    </row>
    <row r="14" spans="1:9" x14ac:dyDescent="0.3">
      <c r="A14" s="47" t="s">
        <v>137</v>
      </c>
      <c r="B14" s="47">
        <v>11915.58</v>
      </c>
      <c r="C14" s="55">
        <v>9815</v>
      </c>
      <c r="D14" s="43"/>
      <c r="E14" s="43"/>
      <c r="G14" s="43" t="str">
        <f t="shared" si="0"/>
        <v>11</v>
      </c>
      <c r="H14" s="43">
        <f t="shared" si="1"/>
        <v>11915.58</v>
      </c>
      <c r="I14" s="43"/>
    </row>
    <row r="15" spans="1:9" x14ac:dyDescent="0.3">
      <c r="A15" s="47" t="s">
        <v>158</v>
      </c>
      <c r="B15" s="47">
        <v>14515.640000000001</v>
      </c>
      <c r="C15" s="55">
        <v>12000</v>
      </c>
      <c r="D15" s="43"/>
      <c r="E15" s="43"/>
      <c r="G15" s="43" t="str">
        <f t="shared" si="0"/>
        <v>12</v>
      </c>
      <c r="H15" s="43">
        <f t="shared" si="1"/>
        <v>14515.640000000001</v>
      </c>
      <c r="I15" s="43"/>
    </row>
    <row r="16" spans="1:9" x14ac:dyDescent="0.3">
      <c r="A16" s="47" t="s">
        <v>148</v>
      </c>
      <c r="B16" s="47">
        <v>7816.1599999999989</v>
      </c>
      <c r="C16" s="55">
        <v>20382</v>
      </c>
      <c r="G16" s="43" t="str">
        <f t="shared" si="0"/>
        <v>13</v>
      </c>
      <c r="H16" s="43">
        <f t="shared" si="1"/>
        <v>7816.1599999999989</v>
      </c>
      <c r="I16" s="43"/>
    </row>
    <row r="17" spans="1:9" x14ac:dyDescent="0.3">
      <c r="A17" s="47" t="s">
        <v>172</v>
      </c>
      <c r="B17" s="47">
        <v>9380.7099999999991</v>
      </c>
      <c r="C17" s="55">
        <v>8573</v>
      </c>
      <c r="G17" s="43" t="str">
        <f t="shared" si="0"/>
        <v>14</v>
      </c>
      <c r="H17" s="43">
        <f t="shared" si="1"/>
        <v>9380.7099999999991</v>
      </c>
      <c r="I17" s="43"/>
    </row>
    <row r="18" spans="1:9" x14ac:dyDescent="0.3">
      <c r="A18" s="47" t="s">
        <v>159</v>
      </c>
      <c r="B18" s="47">
        <v>12189.699999999999</v>
      </c>
      <c r="C18" s="55">
        <v>9553</v>
      </c>
      <c r="G18" s="43" t="str">
        <f t="shared" si="0"/>
        <v>15</v>
      </c>
      <c r="H18" s="43">
        <f t="shared" si="1"/>
        <v>12189.699999999999</v>
      </c>
      <c r="I18" s="43"/>
    </row>
    <row r="19" spans="1:9" x14ac:dyDescent="0.3">
      <c r="A19" s="47" t="s">
        <v>138</v>
      </c>
      <c r="B19" s="47">
        <v>12762.629999999997</v>
      </c>
      <c r="C19" s="55">
        <v>10720</v>
      </c>
      <c r="G19" s="43" t="str">
        <f t="shared" si="0"/>
        <v>16</v>
      </c>
      <c r="H19" s="43">
        <f t="shared" si="1"/>
        <v>12762.629999999997</v>
      </c>
      <c r="I19" s="43"/>
    </row>
    <row r="20" spans="1:9" x14ac:dyDescent="0.3">
      <c r="A20" s="47" t="s">
        <v>177</v>
      </c>
      <c r="B20" s="47">
        <v>3659.2400000000002</v>
      </c>
      <c r="C20" s="55">
        <v>3148</v>
      </c>
      <c r="G20" s="43" t="str">
        <f t="shared" si="0"/>
        <v>17</v>
      </c>
      <c r="H20" s="43">
        <f t="shared" si="1"/>
        <v>3659.2400000000002</v>
      </c>
      <c r="I20" s="43"/>
    </row>
    <row r="21" spans="1:9" x14ac:dyDescent="0.3">
      <c r="A21" s="47" t="s">
        <v>149</v>
      </c>
      <c r="B21" s="47">
        <v>18582.390000000003</v>
      </c>
      <c r="C21" s="55">
        <v>15313</v>
      </c>
      <c r="G21" s="43" t="str">
        <f t="shared" si="0"/>
        <v>18</v>
      </c>
      <c r="H21" s="43">
        <f t="shared" si="1"/>
        <v>18582.390000000003</v>
      </c>
      <c r="I21" s="43"/>
    </row>
    <row r="22" spans="1:9" x14ac:dyDescent="0.3">
      <c r="A22" s="47" t="s">
        <v>160</v>
      </c>
      <c r="B22" s="47">
        <v>9962.94</v>
      </c>
      <c r="C22" s="55">
        <v>28235</v>
      </c>
      <c r="D22" t="s">
        <v>129</v>
      </c>
      <c r="G22" s="43" t="str">
        <f t="shared" si="0"/>
        <v>19</v>
      </c>
      <c r="H22" s="43">
        <f t="shared" si="1"/>
        <v>9962.94</v>
      </c>
      <c r="I22" s="43"/>
    </row>
    <row r="23" spans="1:9" x14ac:dyDescent="0.3">
      <c r="A23" s="47" t="s">
        <v>139</v>
      </c>
      <c r="B23" s="47">
        <v>20134.250000000004</v>
      </c>
      <c r="C23" s="55">
        <v>16797</v>
      </c>
      <c r="G23" s="43" t="str">
        <f t="shared" si="0"/>
        <v>20</v>
      </c>
      <c r="H23" s="43">
        <f t="shared" si="1"/>
        <v>20134.250000000004</v>
      </c>
      <c r="I23" s="43"/>
    </row>
    <row r="24" spans="1:9" x14ac:dyDescent="0.3">
      <c r="A24" s="47" t="s">
        <v>141</v>
      </c>
      <c r="B24" s="47">
        <v>10665.4</v>
      </c>
      <c r="C24" s="55">
        <v>8770</v>
      </c>
      <c r="G24" s="43" t="str">
        <f t="shared" si="0"/>
        <v>21</v>
      </c>
      <c r="H24" s="43">
        <f t="shared" si="1"/>
        <v>10665.4</v>
      </c>
      <c r="I24" s="43"/>
    </row>
    <row r="25" spans="1:9" x14ac:dyDescent="0.3">
      <c r="A25" s="47" t="s">
        <v>150</v>
      </c>
      <c r="B25" s="47">
        <v>11315.839999999998</v>
      </c>
      <c r="C25" s="55">
        <v>21138</v>
      </c>
      <c r="G25" s="43" t="str">
        <f t="shared" si="0"/>
        <v>22</v>
      </c>
      <c r="H25" s="43">
        <f t="shared" si="1"/>
        <v>11315.839999999998</v>
      </c>
      <c r="I25" s="43"/>
    </row>
    <row r="26" spans="1:9" x14ac:dyDescent="0.3">
      <c r="A26" s="47" t="s">
        <v>161</v>
      </c>
      <c r="B26" s="47">
        <v>18550.090000000004</v>
      </c>
      <c r="C26" s="55">
        <v>20351</v>
      </c>
      <c r="G26" s="43" t="str">
        <f t="shared" si="0"/>
        <v>23</v>
      </c>
      <c r="H26" s="43">
        <f t="shared" si="1"/>
        <v>18550.090000000004</v>
      </c>
      <c r="I26" s="43"/>
    </row>
    <row r="27" spans="1:9" x14ac:dyDescent="0.3">
      <c r="A27" s="47" t="s">
        <v>125</v>
      </c>
      <c r="B27" s="47">
        <v>11488.400000000001</v>
      </c>
      <c r="C27" s="55">
        <v>9124</v>
      </c>
      <c r="G27" s="43" t="str">
        <f t="shared" si="0"/>
        <v>24</v>
      </c>
      <c r="H27" s="43">
        <f t="shared" si="1"/>
        <v>11488.400000000001</v>
      </c>
      <c r="I27" s="43"/>
    </row>
    <row r="28" spans="1:9" x14ac:dyDescent="0.3">
      <c r="A28" s="47" t="s">
        <v>173</v>
      </c>
      <c r="B28" s="47">
        <v>18688.430000000004</v>
      </c>
      <c r="C28" s="55">
        <v>26160</v>
      </c>
      <c r="G28" s="43" t="str">
        <f t="shared" si="0"/>
        <v>25</v>
      </c>
      <c r="H28" s="43">
        <f t="shared" si="1"/>
        <v>18688.430000000004</v>
      </c>
      <c r="I28" s="43"/>
    </row>
    <row r="29" spans="1:9" x14ac:dyDescent="0.3">
      <c r="A29" s="47" t="s">
        <v>126</v>
      </c>
      <c r="B29" s="47">
        <v>13542.220000000001</v>
      </c>
      <c r="C29" s="55">
        <v>11157</v>
      </c>
      <c r="G29" s="43" t="str">
        <f t="shared" si="0"/>
        <v>26</v>
      </c>
      <c r="H29" s="43">
        <f t="shared" si="1"/>
        <v>13542.220000000001</v>
      </c>
      <c r="I29" s="43"/>
    </row>
    <row r="30" spans="1:9" x14ac:dyDescent="0.3">
      <c r="A30" s="47" t="s">
        <v>162</v>
      </c>
      <c r="B30" s="47">
        <v>11440.67</v>
      </c>
      <c r="C30" s="55">
        <v>9654</v>
      </c>
      <c r="G30" s="43" t="str">
        <f t="shared" si="0"/>
        <v>27</v>
      </c>
      <c r="H30" s="43">
        <f t="shared" si="1"/>
        <v>11440.67</v>
      </c>
      <c r="I30" s="43"/>
    </row>
    <row r="31" spans="1:9" x14ac:dyDescent="0.3">
      <c r="A31" s="47" t="s">
        <v>163</v>
      </c>
      <c r="B31" s="47">
        <v>13306.16</v>
      </c>
      <c r="C31" s="55">
        <v>11061</v>
      </c>
      <c r="G31" s="43" t="str">
        <f t="shared" si="0"/>
        <v>28</v>
      </c>
      <c r="H31" s="43">
        <f t="shared" si="1"/>
        <v>13306.16</v>
      </c>
      <c r="I31" s="43"/>
    </row>
    <row r="32" spans="1:9" x14ac:dyDescent="0.3">
      <c r="A32" s="47" t="s">
        <v>164</v>
      </c>
      <c r="B32" s="47">
        <v>8794.48</v>
      </c>
      <c r="C32" s="55">
        <v>7440</v>
      </c>
      <c r="G32" s="43" t="str">
        <f t="shared" si="0"/>
        <v>29</v>
      </c>
      <c r="H32" s="43">
        <f t="shared" si="1"/>
        <v>8794.48</v>
      </c>
      <c r="I32" s="43"/>
    </row>
    <row r="33" spans="1:9" x14ac:dyDescent="0.3">
      <c r="A33" s="47" t="s">
        <v>165</v>
      </c>
      <c r="B33" s="47">
        <v>16666.269999999997</v>
      </c>
      <c r="C33" s="55">
        <v>14499</v>
      </c>
      <c r="G33" s="43" t="str">
        <f t="shared" si="0"/>
        <v>30</v>
      </c>
      <c r="H33" s="43">
        <f t="shared" si="1"/>
        <v>16666.269999999997</v>
      </c>
      <c r="I33" s="43"/>
    </row>
    <row r="34" spans="1:9" x14ac:dyDescent="0.3">
      <c r="A34" s="47" t="s">
        <v>166</v>
      </c>
      <c r="B34" s="47">
        <v>6920.1</v>
      </c>
      <c r="C34" s="55">
        <v>5727</v>
      </c>
      <c r="G34" s="43" t="str">
        <f t="shared" si="0"/>
        <v>31</v>
      </c>
      <c r="H34" s="43">
        <f t="shared" si="1"/>
        <v>6920.1</v>
      </c>
      <c r="I34" s="43"/>
    </row>
    <row r="35" spans="1:9" x14ac:dyDescent="0.3">
      <c r="A35" s="48" t="s">
        <v>122</v>
      </c>
      <c r="B35" s="48">
        <v>397916.72</v>
      </c>
      <c r="C35" s="56">
        <v>419400</v>
      </c>
      <c r="H35" s="43"/>
      <c r="I35" s="43"/>
    </row>
  </sheetData>
  <sortState xmlns:xlrd2="http://schemas.microsoft.com/office/spreadsheetml/2017/richdata2" ref="G4:H34">
    <sortCondition descending="1" ref="G4:G34"/>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0EC4F-01B6-4237-A441-46CC5031B0C8}">
  <dimension ref="A1:S48"/>
  <sheetViews>
    <sheetView topLeftCell="H1" workbookViewId="0">
      <selection activeCell="M19" sqref="M19"/>
    </sheetView>
  </sheetViews>
  <sheetFormatPr defaultRowHeight="14.4" x14ac:dyDescent="0.3"/>
  <cols>
    <col min="1" max="1" width="14.6640625" bestFit="1" customWidth="1"/>
    <col min="2" max="2" width="25.21875" bestFit="1" customWidth="1"/>
    <col min="3" max="3" width="24.77734375" bestFit="1" customWidth="1"/>
    <col min="5" max="5" width="14.6640625" bestFit="1" customWidth="1"/>
    <col min="6" max="6" width="9.77734375" bestFit="1" customWidth="1"/>
    <col min="7" max="7" width="15.88671875" bestFit="1" customWidth="1"/>
    <col min="8" max="8" width="25.21875" bestFit="1" customWidth="1"/>
    <col min="10" max="11" width="8.88671875" style="43"/>
    <col min="12" max="12" width="10.33203125" style="43" customWidth="1"/>
    <col min="13" max="13" width="17.21875" style="43" customWidth="1"/>
    <col min="15" max="15" width="11.44140625" customWidth="1"/>
    <col min="16" max="16" width="12.5546875" customWidth="1"/>
    <col min="19" max="19" width="11.5546875" customWidth="1"/>
  </cols>
  <sheetData>
    <row r="1" spans="1:19" x14ac:dyDescent="0.3">
      <c r="J1" s="43" t="str">
        <f>VLOOKUP(1,$I$4:$M$47,2,0)</f>
        <v>Product41</v>
      </c>
      <c r="K1" s="43" t="str">
        <f>VLOOKUP(1,$I$4:$M$47,3,0)</f>
        <v>Ft</v>
      </c>
      <c r="L1" s="43">
        <f>VLOOKUP(1,$I$4:$M$47,4,0)</f>
        <v>132</v>
      </c>
      <c r="M1" s="43">
        <f>VLOOKUP(1,$I$4:$M$47,5,0)</f>
        <v>22952.16</v>
      </c>
    </row>
    <row r="2" spans="1:19" x14ac:dyDescent="0.3">
      <c r="A2" s="43"/>
      <c r="B2" s="43"/>
      <c r="O2" s="43"/>
      <c r="P2" s="43">
        <v>20</v>
      </c>
      <c r="Q2">
        <f>COUNT(M4:M47)-11</f>
        <v>33</v>
      </c>
      <c r="R2">
        <f>MIN(P2:Q2)</f>
        <v>20</v>
      </c>
    </row>
    <row r="3" spans="1:19" x14ac:dyDescent="0.3">
      <c r="A3" s="44" t="s">
        <v>121</v>
      </c>
      <c r="B3" s="50" t="s">
        <v>124</v>
      </c>
      <c r="E3" s="44" t="s">
        <v>5</v>
      </c>
      <c r="F3" s="44" t="s">
        <v>7</v>
      </c>
      <c r="G3" s="45" t="s">
        <v>131</v>
      </c>
      <c r="H3" s="46" t="s">
        <v>124</v>
      </c>
      <c r="L3" s="50"/>
      <c r="M3" s="50"/>
      <c r="O3" s="43"/>
      <c r="P3" s="43"/>
    </row>
    <row r="4" spans="1:19" x14ac:dyDescent="0.3">
      <c r="A4" s="45" t="s">
        <v>142</v>
      </c>
      <c r="B4" s="50">
        <v>40968.719999999994</v>
      </c>
      <c r="E4" s="45" t="s">
        <v>61</v>
      </c>
      <c r="F4" s="45" t="s">
        <v>63</v>
      </c>
      <c r="G4" s="45">
        <v>109</v>
      </c>
      <c r="H4" s="46">
        <v>11322.919999999998</v>
      </c>
      <c r="I4" cm="1">
        <f t="array" ref="I4:I47">RANK(M4:M47,M4:M47)</f>
        <v>14</v>
      </c>
      <c r="J4" s="43" t="str">
        <f>E4</f>
        <v>Product01</v>
      </c>
      <c r="K4" s="43" t="str">
        <f>F4</f>
        <v>Kg</v>
      </c>
      <c r="L4" s="43">
        <f>GETPIVOTDATA("Sum of QUANTITY",$E$3,"PRODUCT","Product01","UOM","Kg")</f>
        <v>109</v>
      </c>
      <c r="M4" s="43">
        <f>GETPIVOTDATA("Sum of TOTAL SELLING PRICE",$E$3,"PRODUCT","Product01","UOM","Kg")</f>
        <v>11322.919999999998</v>
      </c>
      <c r="O4" s="43" t="str" cm="1">
        <f t="array" aca="1" ref="O4:O13" ca="1">OFFSET(J4,R2,0,10)</f>
        <v>Product21</v>
      </c>
      <c r="P4" s="43" cm="1">
        <f t="array" aca="1" ref="P4:P13" ca="1">OFFSET(M4,R2,0,10)</f>
        <v>10727.640000000001</v>
      </c>
      <c r="R4" s="43" t="s">
        <v>5</v>
      </c>
      <c r="S4" s="43" t="s">
        <v>185</v>
      </c>
    </row>
    <row r="5" spans="1:19" x14ac:dyDescent="0.3">
      <c r="A5" s="47" t="s">
        <v>144</v>
      </c>
      <c r="B5" s="59">
        <v>30776.870000000006</v>
      </c>
      <c r="E5" s="45" t="s">
        <v>64</v>
      </c>
      <c r="F5" s="45" t="s">
        <v>63</v>
      </c>
      <c r="G5" s="45">
        <v>94</v>
      </c>
      <c r="H5" s="46">
        <v>13423.2</v>
      </c>
      <c r="I5">
        <v>10</v>
      </c>
      <c r="J5" s="43" t="str">
        <f t="shared" ref="J5:J47" si="0">E5</f>
        <v>Product02</v>
      </c>
      <c r="K5" s="43" t="str">
        <f t="shared" ref="K5:K47" si="1">F5</f>
        <v>Kg</v>
      </c>
      <c r="L5" s="43">
        <f>GETPIVOTDATA("Sum of QUANTITY",$E$3,"PRODUCT",E5)</f>
        <v>94</v>
      </c>
      <c r="M5" s="43">
        <f>GETPIVOTDATA("Sum of TOTAL SELLING PRICE",$E$3,"PRODUCT",E5)</f>
        <v>13423.2</v>
      </c>
      <c r="O5" s="43" t="str">
        <f ca="1"/>
        <v>Product22</v>
      </c>
      <c r="P5" s="43">
        <f ca="1"/>
        <v>9909.8999999999978</v>
      </c>
      <c r="R5" s="43" t="str">
        <f t="shared" ref="R5:R14" ca="1" si="2">O4</f>
        <v>Product21</v>
      </c>
      <c r="S5" s="43">
        <f t="shared" ref="S5:S14" ca="1" si="3">P4</f>
        <v>10727.640000000001</v>
      </c>
    </row>
    <row r="6" spans="1:19" x14ac:dyDescent="0.3">
      <c r="A6" s="47" t="s">
        <v>151</v>
      </c>
      <c r="B6" s="59">
        <v>29732.660000000007</v>
      </c>
      <c r="E6" s="45" t="s">
        <v>65</v>
      </c>
      <c r="F6" s="45" t="s">
        <v>63</v>
      </c>
      <c r="G6" s="45">
        <v>79</v>
      </c>
      <c r="H6" s="46">
        <v>6394.26</v>
      </c>
      <c r="I6">
        <v>26</v>
      </c>
      <c r="J6" s="43" t="str">
        <f t="shared" si="0"/>
        <v>Product03</v>
      </c>
      <c r="K6" s="43" t="str">
        <f t="shared" si="1"/>
        <v>Kg</v>
      </c>
      <c r="L6" s="43">
        <f t="shared" ref="L6:L47" si="4">GETPIVOTDATA("Sum of QUANTITY",$E$3,"PRODUCT",E6)</f>
        <v>79</v>
      </c>
      <c r="M6" s="43">
        <f t="shared" ref="M6:M47" si="5">GETPIVOTDATA("Sum of TOTAL SELLING PRICE",$E$3,"PRODUCT",E6)</f>
        <v>6394.26</v>
      </c>
      <c r="O6" s="43" t="str">
        <f ca="1"/>
        <v>Product23</v>
      </c>
      <c r="P6" s="43">
        <f ca="1"/>
        <v>12853.559999999998</v>
      </c>
      <c r="R6" s="43" t="str">
        <f t="shared" ca="1" si="2"/>
        <v>Product22</v>
      </c>
      <c r="S6" s="43">
        <f t="shared" ca="1" si="3"/>
        <v>9909.8999999999978</v>
      </c>
    </row>
    <row r="7" spans="1:19" x14ac:dyDescent="0.3">
      <c r="A7" s="47" t="s">
        <v>167</v>
      </c>
      <c r="B7" s="59">
        <v>26196.770000000004</v>
      </c>
      <c r="E7" s="45" t="s">
        <v>66</v>
      </c>
      <c r="F7" s="45" t="s">
        <v>67</v>
      </c>
      <c r="G7" s="45">
        <v>124</v>
      </c>
      <c r="H7" s="46">
        <v>6056.16</v>
      </c>
      <c r="I7">
        <v>30</v>
      </c>
      <c r="J7" s="43" t="str">
        <f t="shared" si="0"/>
        <v>Product04</v>
      </c>
      <c r="K7" s="43" t="str">
        <f t="shared" si="1"/>
        <v>Lt</v>
      </c>
      <c r="L7" s="43">
        <f t="shared" si="4"/>
        <v>124</v>
      </c>
      <c r="M7" s="43">
        <f t="shared" si="5"/>
        <v>6056.16</v>
      </c>
      <c r="O7" s="43" t="str">
        <f ca="1"/>
        <v>Product24</v>
      </c>
      <c r="P7" s="43">
        <f ca="1"/>
        <v>8789.76</v>
      </c>
      <c r="R7" s="43" t="str">
        <f t="shared" ca="1" si="2"/>
        <v>Product23</v>
      </c>
      <c r="S7" s="43">
        <f t="shared" ca="1" si="3"/>
        <v>12853.559999999998</v>
      </c>
    </row>
    <row r="8" spans="1:19" x14ac:dyDescent="0.3">
      <c r="A8" s="47" t="s">
        <v>168</v>
      </c>
      <c r="B8" s="59">
        <v>30642.350000000002</v>
      </c>
      <c r="E8" s="45" t="s">
        <v>68</v>
      </c>
      <c r="F8" s="45" t="s">
        <v>69</v>
      </c>
      <c r="G8" s="45">
        <v>101</v>
      </c>
      <c r="H8" s="46">
        <v>15716.609999999997</v>
      </c>
      <c r="I8">
        <v>8</v>
      </c>
      <c r="J8" s="43" t="str">
        <f t="shared" si="0"/>
        <v>Product05</v>
      </c>
      <c r="K8" s="43" t="str">
        <f t="shared" si="1"/>
        <v>Ft</v>
      </c>
      <c r="L8" s="43">
        <f t="shared" si="4"/>
        <v>101</v>
      </c>
      <c r="M8" s="43">
        <f t="shared" si="5"/>
        <v>15716.609999999997</v>
      </c>
      <c r="O8" s="43" t="str">
        <f ca="1"/>
        <v>Product25</v>
      </c>
      <c r="P8" s="43">
        <f ca="1"/>
        <v>599.7600000000001</v>
      </c>
      <c r="R8" s="43" t="str">
        <f t="shared" ca="1" si="2"/>
        <v>Product24</v>
      </c>
      <c r="S8" s="43">
        <f t="shared" ca="1" si="3"/>
        <v>8789.76</v>
      </c>
    </row>
    <row r="9" spans="1:19" x14ac:dyDescent="0.3">
      <c r="A9" s="47" t="s">
        <v>140</v>
      </c>
      <c r="B9" s="59">
        <v>28398.92</v>
      </c>
      <c r="E9" s="45" t="s">
        <v>70</v>
      </c>
      <c r="F9" s="45" t="s">
        <v>63</v>
      </c>
      <c r="G9" s="45">
        <v>53</v>
      </c>
      <c r="H9" s="46">
        <v>4531.5</v>
      </c>
      <c r="I9">
        <v>34</v>
      </c>
      <c r="J9" s="43" t="str">
        <f t="shared" si="0"/>
        <v>Product06</v>
      </c>
      <c r="K9" s="43" t="str">
        <f t="shared" si="1"/>
        <v>Kg</v>
      </c>
      <c r="L9" s="43">
        <f t="shared" si="4"/>
        <v>53</v>
      </c>
      <c r="M9" s="43">
        <f t="shared" si="5"/>
        <v>4531.5</v>
      </c>
      <c r="O9" s="43" t="str">
        <f ca="1"/>
        <v>Product26</v>
      </c>
      <c r="P9" s="43">
        <f ca="1"/>
        <v>2761.92</v>
      </c>
      <c r="R9" s="43" t="str">
        <f t="shared" ca="1" si="2"/>
        <v>Product25</v>
      </c>
      <c r="S9" s="43">
        <f t="shared" ca="1" si="3"/>
        <v>599.7600000000001</v>
      </c>
    </row>
    <row r="10" spans="1:19" x14ac:dyDescent="0.3">
      <c r="A10" s="47" t="s">
        <v>152</v>
      </c>
      <c r="B10" s="59">
        <v>34930.07</v>
      </c>
      <c r="E10" s="45" t="s">
        <v>71</v>
      </c>
      <c r="F10" s="45" t="s">
        <v>67</v>
      </c>
      <c r="G10" s="45">
        <v>48</v>
      </c>
      <c r="H10" s="46">
        <v>2291.04</v>
      </c>
      <c r="I10">
        <v>39</v>
      </c>
      <c r="J10" s="43" t="str">
        <f t="shared" si="0"/>
        <v>Product07</v>
      </c>
      <c r="K10" s="43" t="str">
        <f t="shared" si="1"/>
        <v>Lt</v>
      </c>
      <c r="L10" s="43">
        <f t="shared" si="4"/>
        <v>48</v>
      </c>
      <c r="M10" s="43">
        <f t="shared" si="5"/>
        <v>2291.04</v>
      </c>
      <c r="O10" s="43" t="str">
        <f ca="1"/>
        <v>Product27</v>
      </c>
      <c r="P10" s="43">
        <f ca="1"/>
        <v>6111.84</v>
      </c>
      <c r="R10" s="43" t="str">
        <f t="shared" ca="1" si="2"/>
        <v>Product26</v>
      </c>
      <c r="S10" s="43">
        <f t="shared" ca="1" si="3"/>
        <v>2761.92</v>
      </c>
    </row>
    <row r="11" spans="1:19" x14ac:dyDescent="0.3">
      <c r="A11" s="47" t="s">
        <v>153</v>
      </c>
      <c r="B11" s="59">
        <v>34626.529999999984</v>
      </c>
      <c r="E11" s="45" t="s">
        <v>72</v>
      </c>
      <c r="F11" s="45" t="s">
        <v>63</v>
      </c>
      <c r="G11" s="45">
        <v>111</v>
      </c>
      <c r="H11" s="46">
        <v>10502.820000000003</v>
      </c>
      <c r="I11">
        <v>16</v>
      </c>
      <c r="J11" s="43" t="str">
        <f t="shared" si="0"/>
        <v>Product08</v>
      </c>
      <c r="K11" s="43" t="str">
        <f t="shared" si="1"/>
        <v>Kg</v>
      </c>
      <c r="L11" s="43">
        <f t="shared" si="4"/>
        <v>111</v>
      </c>
      <c r="M11" s="43">
        <f t="shared" si="5"/>
        <v>10502.820000000003</v>
      </c>
      <c r="O11" s="43" t="str">
        <f ca="1"/>
        <v>Product28</v>
      </c>
      <c r="P11" s="43">
        <f ca="1"/>
        <v>2355</v>
      </c>
      <c r="R11" s="43" t="str">
        <f t="shared" ca="1" si="2"/>
        <v>Product27</v>
      </c>
      <c r="S11" s="43">
        <f t="shared" ca="1" si="3"/>
        <v>6111.84</v>
      </c>
    </row>
    <row r="12" spans="1:19" x14ac:dyDescent="0.3">
      <c r="A12" s="47" t="s">
        <v>154</v>
      </c>
      <c r="B12" s="59">
        <v>35055.139999999992</v>
      </c>
      <c r="E12" s="45" t="s">
        <v>73</v>
      </c>
      <c r="F12" s="45" t="s">
        <v>74</v>
      </c>
      <c r="G12" s="45">
        <v>74</v>
      </c>
      <c r="H12" s="46">
        <v>581.63999999999987</v>
      </c>
      <c r="I12">
        <v>44</v>
      </c>
      <c r="J12" s="43" t="str">
        <f t="shared" si="0"/>
        <v>Product09</v>
      </c>
      <c r="K12" s="43" t="str">
        <f t="shared" si="1"/>
        <v>No.</v>
      </c>
      <c r="L12" s="43">
        <f t="shared" si="4"/>
        <v>74</v>
      </c>
      <c r="M12" s="43">
        <f t="shared" si="5"/>
        <v>581.63999999999987</v>
      </c>
      <c r="O12" s="43" t="str">
        <f ca="1"/>
        <v>Product29</v>
      </c>
      <c r="P12" s="43">
        <f ca="1"/>
        <v>5523.4399999999987</v>
      </c>
      <c r="R12" s="43" t="str">
        <f t="shared" ca="1" si="2"/>
        <v>Product28</v>
      </c>
      <c r="S12" s="43">
        <f t="shared" ca="1" si="3"/>
        <v>2355</v>
      </c>
    </row>
    <row r="13" spans="1:19" x14ac:dyDescent="0.3">
      <c r="A13" s="47" t="s">
        <v>127</v>
      </c>
      <c r="B13" s="59">
        <v>33500.689999999995</v>
      </c>
      <c r="E13" s="45" t="s">
        <v>75</v>
      </c>
      <c r="F13" s="45" t="s">
        <v>69</v>
      </c>
      <c r="G13" s="45">
        <v>100</v>
      </c>
      <c r="H13" s="46">
        <v>16428</v>
      </c>
      <c r="I13">
        <v>5</v>
      </c>
      <c r="J13" s="43" t="str">
        <f t="shared" si="0"/>
        <v>Product10</v>
      </c>
      <c r="K13" s="43" t="str">
        <f t="shared" si="1"/>
        <v>Ft</v>
      </c>
      <c r="L13" s="43">
        <f t="shared" si="4"/>
        <v>100</v>
      </c>
      <c r="M13" s="43">
        <f t="shared" si="5"/>
        <v>16428</v>
      </c>
      <c r="O13" s="43" t="str">
        <f ca="1"/>
        <v>Product30</v>
      </c>
      <c r="P13" s="43">
        <f ca="1"/>
        <v>22945.919999999998</v>
      </c>
      <c r="R13" s="43" t="str">
        <f t="shared" ca="1" si="2"/>
        <v>Product29</v>
      </c>
      <c r="S13" s="43">
        <f t="shared" ca="1" si="3"/>
        <v>5523.4399999999987</v>
      </c>
    </row>
    <row r="14" spans="1:19" x14ac:dyDescent="0.3">
      <c r="A14" s="47" t="s">
        <v>169</v>
      </c>
      <c r="B14" s="59">
        <v>36124.07</v>
      </c>
      <c r="E14" s="45" t="s">
        <v>77</v>
      </c>
      <c r="F14" s="45" t="s">
        <v>78</v>
      </c>
      <c r="G14" s="45">
        <v>121</v>
      </c>
      <c r="H14" s="46">
        <v>5856.4</v>
      </c>
      <c r="I14">
        <v>31</v>
      </c>
      <c r="J14" s="43" t="str">
        <f t="shared" si="0"/>
        <v>Product11</v>
      </c>
      <c r="K14" s="43" t="str">
        <f t="shared" si="1"/>
        <v>Dozon</v>
      </c>
      <c r="L14" s="43">
        <f t="shared" si="4"/>
        <v>121</v>
      </c>
      <c r="M14" s="43">
        <f t="shared" si="5"/>
        <v>5856.4</v>
      </c>
      <c r="R14" s="43" t="str">
        <f t="shared" ca="1" si="2"/>
        <v>Product30</v>
      </c>
      <c r="S14" s="43">
        <f t="shared" ca="1" si="3"/>
        <v>22945.919999999998</v>
      </c>
    </row>
    <row r="15" spans="1:19" x14ac:dyDescent="0.3">
      <c r="A15" s="47" t="s">
        <v>155</v>
      </c>
      <c r="B15" s="59">
        <v>36963.93</v>
      </c>
      <c r="E15" s="45" t="s">
        <v>79</v>
      </c>
      <c r="F15" s="45" t="s">
        <v>63</v>
      </c>
      <c r="G15" s="45">
        <v>123</v>
      </c>
      <c r="H15" s="46">
        <v>11582.910000000003</v>
      </c>
      <c r="I15">
        <v>13</v>
      </c>
      <c r="J15" s="43" t="str">
        <f t="shared" si="0"/>
        <v>Product12</v>
      </c>
      <c r="K15" s="43" t="str">
        <f t="shared" si="1"/>
        <v>Kg</v>
      </c>
      <c r="L15" s="43">
        <f t="shared" si="4"/>
        <v>123</v>
      </c>
      <c r="M15" s="43">
        <f t="shared" si="5"/>
        <v>11582.910000000003</v>
      </c>
    </row>
    <row r="16" spans="1:19" x14ac:dyDescent="0.3">
      <c r="A16" s="48" t="s">
        <v>122</v>
      </c>
      <c r="B16" s="60">
        <v>397916.72</v>
      </c>
      <c r="E16" s="45" t="s">
        <v>80</v>
      </c>
      <c r="F16" s="45" t="s">
        <v>63</v>
      </c>
      <c r="G16" s="45">
        <v>69</v>
      </c>
      <c r="H16" s="46">
        <v>8423.5199999999986</v>
      </c>
      <c r="I16">
        <v>21</v>
      </c>
      <c r="J16" s="43" t="str">
        <f t="shared" si="0"/>
        <v>Product13</v>
      </c>
      <c r="K16" s="43" t="str">
        <f t="shared" si="1"/>
        <v>Kg</v>
      </c>
      <c r="L16" s="43">
        <f t="shared" si="4"/>
        <v>69</v>
      </c>
      <c r="M16" s="43">
        <f t="shared" si="5"/>
        <v>8423.5199999999986</v>
      </c>
    </row>
    <row r="17" spans="5:13" x14ac:dyDescent="0.3">
      <c r="E17" s="45" t="s">
        <v>81</v>
      </c>
      <c r="F17" s="45" t="s">
        <v>63</v>
      </c>
      <c r="G17" s="45">
        <v>87</v>
      </c>
      <c r="H17" s="46">
        <v>12764.639999999998</v>
      </c>
      <c r="I17">
        <v>12</v>
      </c>
      <c r="J17" s="43" t="str">
        <f t="shared" si="0"/>
        <v>Product14</v>
      </c>
      <c r="K17" s="43" t="str">
        <f t="shared" si="1"/>
        <v>Kg</v>
      </c>
      <c r="L17" s="43">
        <f t="shared" si="4"/>
        <v>87</v>
      </c>
      <c r="M17" s="43">
        <f t="shared" si="5"/>
        <v>12764.639999999998</v>
      </c>
    </row>
    <row r="18" spans="5:13" x14ac:dyDescent="0.3">
      <c r="E18" s="45" t="s">
        <v>82</v>
      </c>
      <c r="F18" s="45" t="s">
        <v>74</v>
      </c>
      <c r="G18" s="45">
        <v>117</v>
      </c>
      <c r="H18" s="46">
        <v>1839.2399999999998</v>
      </c>
      <c r="I18">
        <v>41</v>
      </c>
      <c r="J18" s="43" t="str">
        <f t="shared" si="0"/>
        <v>Product15</v>
      </c>
      <c r="K18" s="43" t="str">
        <f t="shared" si="1"/>
        <v>No.</v>
      </c>
      <c r="L18" s="43">
        <f t="shared" si="4"/>
        <v>117</v>
      </c>
      <c r="M18" s="43">
        <f t="shared" si="5"/>
        <v>1839.2399999999998</v>
      </c>
    </row>
    <row r="19" spans="5:13" x14ac:dyDescent="0.3">
      <c r="E19" s="45" t="s">
        <v>83</v>
      </c>
      <c r="F19" s="45" t="s">
        <v>74</v>
      </c>
      <c r="G19" s="45">
        <v>120</v>
      </c>
      <c r="H19" s="46">
        <v>1996.8</v>
      </c>
      <c r="I19">
        <v>40</v>
      </c>
      <c r="J19" s="43" t="str">
        <f t="shared" si="0"/>
        <v>Product16</v>
      </c>
      <c r="K19" s="43" t="str">
        <f t="shared" si="1"/>
        <v>No.</v>
      </c>
      <c r="L19" s="43">
        <f t="shared" si="4"/>
        <v>120</v>
      </c>
      <c r="M19" s="43">
        <f t="shared" si="5"/>
        <v>1996.8</v>
      </c>
    </row>
    <row r="20" spans="5:13" x14ac:dyDescent="0.3">
      <c r="E20" s="45" t="s">
        <v>84</v>
      </c>
      <c r="F20" s="45" t="s">
        <v>69</v>
      </c>
      <c r="G20" s="45">
        <v>63</v>
      </c>
      <c r="H20" s="46">
        <v>9877.1400000000012</v>
      </c>
      <c r="I20">
        <v>18</v>
      </c>
      <c r="J20" s="43" t="str">
        <f t="shared" si="0"/>
        <v>Product17</v>
      </c>
      <c r="K20" s="43" t="str">
        <f t="shared" si="1"/>
        <v>Ft</v>
      </c>
      <c r="L20" s="43">
        <f t="shared" si="4"/>
        <v>63</v>
      </c>
      <c r="M20" s="43">
        <f t="shared" si="5"/>
        <v>9877.1400000000012</v>
      </c>
    </row>
    <row r="21" spans="5:13" x14ac:dyDescent="0.3">
      <c r="E21" s="45" t="s">
        <v>85</v>
      </c>
      <c r="F21" s="45" t="s">
        <v>74</v>
      </c>
      <c r="G21" s="45">
        <v>82</v>
      </c>
      <c r="H21" s="46">
        <v>4035.2200000000003</v>
      </c>
      <c r="I21">
        <v>35</v>
      </c>
      <c r="J21" s="43" t="str">
        <f t="shared" si="0"/>
        <v>Product18</v>
      </c>
      <c r="K21" s="43" t="str">
        <f t="shared" si="1"/>
        <v>No.</v>
      </c>
      <c r="L21" s="43">
        <f t="shared" si="4"/>
        <v>82</v>
      </c>
      <c r="M21" s="43">
        <f t="shared" si="5"/>
        <v>4035.2200000000003</v>
      </c>
    </row>
    <row r="22" spans="5:13" x14ac:dyDescent="0.3">
      <c r="E22" s="45" t="s">
        <v>86</v>
      </c>
      <c r="F22" s="45" t="s">
        <v>69</v>
      </c>
      <c r="G22" s="45">
        <v>96</v>
      </c>
      <c r="H22" s="46">
        <v>20160</v>
      </c>
      <c r="I22">
        <v>4</v>
      </c>
      <c r="J22" s="43" t="str">
        <f t="shared" si="0"/>
        <v>Product19</v>
      </c>
      <c r="K22" s="43" t="str">
        <f t="shared" si="1"/>
        <v>Ft</v>
      </c>
      <c r="L22" s="43">
        <f t="shared" si="4"/>
        <v>96</v>
      </c>
      <c r="M22" s="43">
        <f t="shared" si="5"/>
        <v>20160</v>
      </c>
    </row>
    <row r="23" spans="5:13" x14ac:dyDescent="0.3">
      <c r="E23" s="45" t="s">
        <v>87</v>
      </c>
      <c r="F23" s="45" t="s">
        <v>67</v>
      </c>
      <c r="G23" s="45">
        <v>105</v>
      </c>
      <c r="H23" s="46">
        <v>8006.25</v>
      </c>
      <c r="I23">
        <v>22</v>
      </c>
      <c r="J23" s="43" t="str">
        <f t="shared" si="0"/>
        <v>Product20</v>
      </c>
      <c r="K23" s="43" t="str">
        <f t="shared" si="1"/>
        <v>Lt</v>
      </c>
      <c r="L23" s="43">
        <f t="shared" si="4"/>
        <v>105</v>
      </c>
      <c r="M23" s="43">
        <f t="shared" si="5"/>
        <v>8006.25</v>
      </c>
    </row>
    <row r="24" spans="5:13" x14ac:dyDescent="0.3">
      <c r="E24" s="45" t="s">
        <v>89</v>
      </c>
      <c r="F24" s="45" t="s">
        <v>69</v>
      </c>
      <c r="G24" s="45">
        <v>66</v>
      </c>
      <c r="H24" s="46">
        <v>10727.640000000001</v>
      </c>
      <c r="I24">
        <v>15</v>
      </c>
      <c r="J24" s="43" t="str">
        <f t="shared" si="0"/>
        <v>Product21</v>
      </c>
      <c r="K24" s="43" t="str">
        <f t="shared" si="1"/>
        <v>Ft</v>
      </c>
      <c r="L24" s="43">
        <f t="shared" si="4"/>
        <v>66</v>
      </c>
      <c r="M24" s="43">
        <f t="shared" si="5"/>
        <v>10727.640000000001</v>
      </c>
    </row>
    <row r="25" spans="5:13" x14ac:dyDescent="0.3">
      <c r="E25" s="45" t="s">
        <v>90</v>
      </c>
      <c r="F25" s="45" t="s">
        <v>69</v>
      </c>
      <c r="G25" s="45">
        <v>70</v>
      </c>
      <c r="H25" s="46">
        <v>9909.8999999999978</v>
      </c>
      <c r="I25">
        <v>17</v>
      </c>
      <c r="J25" s="43" t="str">
        <f t="shared" si="0"/>
        <v>Product22</v>
      </c>
      <c r="K25" s="43" t="str">
        <f t="shared" si="1"/>
        <v>Ft</v>
      </c>
      <c r="L25" s="43">
        <f t="shared" si="4"/>
        <v>70</v>
      </c>
      <c r="M25" s="43">
        <f t="shared" si="5"/>
        <v>9909.8999999999978</v>
      </c>
    </row>
    <row r="26" spans="5:13" x14ac:dyDescent="0.3">
      <c r="E26" s="45" t="s">
        <v>91</v>
      </c>
      <c r="F26" s="45" t="s">
        <v>69</v>
      </c>
      <c r="G26" s="45">
        <v>86</v>
      </c>
      <c r="H26" s="46">
        <v>12853.559999999998</v>
      </c>
      <c r="I26">
        <v>11</v>
      </c>
      <c r="J26" s="43" t="str">
        <f t="shared" si="0"/>
        <v>Product23</v>
      </c>
      <c r="K26" s="43" t="str">
        <f t="shared" si="1"/>
        <v>Ft</v>
      </c>
      <c r="L26" s="43">
        <f t="shared" si="4"/>
        <v>86</v>
      </c>
      <c r="M26" s="43">
        <f t="shared" si="5"/>
        <v>12853.559999999998</v>
      </c>
    </row>
    <row r="27" spans="5:13" x14ac:dyDescent="0.3">
      <c r="E27" s="45" t="s">
        <v>92</v>
      </c>
      <c r="F27" s="45" t="s">
        <v>69</v>
      </c>
      <c r="G27" s="45">
        <v>56</v>
      </c>
      <c r="H27" s="46">
        <v>8789.76</v>
      </c>
      <c r="I27">
        <v>20</v>
      </c>
      <c r="J27" s="43" t="str">
        <f t="shared" si="0"/>
        <v>Product24</v>
      </c>
      <c r="K27" s="43" t="str">
        <f t="shared" si="1"/>
        <v>Ft</v>
      </c>
      <c r="L27" s="43">
        <f t="shared" si="4"/>
        <v>56</v>
      </c>
      <c r="M27" s="43">
        <f t="shared" si="5"/>
        <v>8789.76</v>
      </c>
    </row>
    <row r="28" spans="5:13" x14ac:dyDescent="0.3">
      <c r="E28" s="45" t="s">
        <v>93</v>
      </c>
      <c r="F28" s="45" t="s">
        <v>74</v>
      </c>
      <c r="G28" s="45">
        <v>72</v>
      </c>
      <c r="H28" s="46">
        <v>599.7600000000001</v>
      </c>
      <c r="I28">
        <v>43</v>
      </c>
      <c r="J28" s="43" t="str">
        <f t="shared" si="0"/>
        <v>Product25</v>
      </c>
      <c r="K28" s="43" t="str">
        <f t="shared" si="1"/>
        <v>No.</v>
      </c>
      <c r="L28" s="43">
        <f t="shared" si="4"/>
        <v>72</v>
      </c>
      <c r="M28" s="43">
        <f t="shared" si="5"/>
        <v>599.7600000000001</v>
      </c>
    </row>
    <row r="29" spans="5:13" x14ac:dyDescent="0.3">
      <c r="E29" s="45" t="s">
        <v>94</v>
      </c>
      <c r="F29" s="45" t="s">
        <v>74</v>
      </c>
      <c r="G29" s="45">
        <v>112</v>
      </c>
      <c r="H29" s="46">
        <v>2761.92</v>
      </c>
      <c r="I29">
        <v>37</v>
      </c>
      <c r="J29" s="43" t="str">
        <f t="shared" si="0"/>
        <v>Product26</v>
      </c>
      <c r="K29" s="43" t="str">
        <f t="shared" si="1"/>
        <v>No.</v>
      </c>
      <c r="L29" s="43">
        <f t="shared" si="4"/>
        <v>112</v>
      </c>
      <c r="M29" s="43">
        <f t="shared" si="5"/>
        <v>2761.92</v>
      </c>
    </row>
    <row r="30" spans="5:13" x14ac:dyDescent="0.3">
      <c r="E30" s="45" t="s">
        <v>96</v>
      </c>
      <c r="F30" s="45" t="s">
        <v>67</v>
      </c>
      <c r="G30" s="45">
        <v>107</v>
      </c>
      <c r="H30" s="46">
        <v>6111.84</v>
      </c>
      <c r="I30">
        <v>28</v>
      </c>
      <c r="J30" s="43" t="str">
        <f t="shared" si="0"/>
        <v>Product27</v>
      </c>
      <c r="K30" s="43" t="str">
        <f t="shared" si="1"/>
        <v>Lt</v>
      </c>
      <c r="L30" s="43">
        <f t="shared" si="4"/>
        <v>107</v>
      </c>
      <c r="M30" s="43">
        <f t="shared" si="5"/>
        <v>6111.84</v>
      </c>
    </row>
    <row r="31" spans="5:13" x14ac:dyDescent="0.3">
      <c r="E31" s="45" t="s">
        <v>97</v>
      </c>
      <c r="F31" s="45" t="s">
        <v>74</v>
      </c>
      <c r="G31" s="45">
        <v>162</v>
      </c>
      <c r="H31" s="46">
        <v>2355</v>
      </c>
      <c r="I31">
        <v>38</v>
      </c>
      <c r="J31" s="43" t="str">
        <f t="shared" si="0"/>
        <v>Product28</v>
      </c>
      <c r="K31" s="43" t="str">
        <f t="shared" si="1"/>
        <v>No.</v>
      </c>
      <c r="L31" s="43">
        <f t="shared" si="4"/>
        <v>162</v>
      </c>
      <c r="M31" s="43">
        <f t="shared" si="5"/>
        <v>2355</v>
      </c>
    </row>
    <row r="32" spans="5:13" x14ac:dyDescent="0.3">
      <c r="E32" s="45" t="s">
        <v>98</v>
      </c>
      <c r="F32" s="45" t="s">
        <v>67</v>
      </c>
      <c r="G32" s="45">
        <v>104</v>
      </c>
      <c r="H32" s="46">
        <v>5523.4399999999987</v>
      </c>
      <c r="I32">
        <v>32</v>
      </c>
      <c r="J32" s="43" t="str">
        <f t="shared" si="0"/>
        <v>Product29</v>
      </c>
      <c r="K32" s="43" t="str">
        <f t="shared" si="1"/>
        <v>Lt</v>
      </c>
      <c r="L32" s="43">
        <f t="shared" si="4"/>
        <v>104</v>
      </c>
      <c r="M32" s="43">
        <f t="shared" si="5"/>
        <v>5523.4399999999987</v>
      </c>
    </row>
    <row r="33" spans="5:13" x14ac:dyDescent="0.3">
      <c r="E33" s="45" t="s">
        <v>99</v>
      </c>
      <c r="F33" s="45" t="s">
        <v>69</v>
      </c>
      <c r="G33" s="45">
        <v>114</v>
      </c>
      <c r="H33" s="46">
        <v>22945.919999999998</v>
      </c>
      <c r="I33">
        <v>2</v>
      </c>
      <c r="J33" s="43" t="str">
        <f t="shared" si="0"/>
        <v>Product30</v>
      </c>
      <c r="K33" s="43" t="str">
        <f t="shared" si="1"/>
        <v>Ft</v>
      </c>
      <c r="L33" s="43">
        <f t="shared" si="4"/>
        <v>114</v>
      </c>
      <c r="M33" s="43">
        <f t="shared" si="5"/>
        <v>22945.919999999998</v>
      </c>
    </row>
    <row r="34" spans="5:13" x14ac:dyDescent="0.3">
      <c r="E34" s="45" t="s">
        <v>100</v>
      </c>
      <c r="F34" s="45" t="s">
        <v>63</v>
      </c>
      <c r="G34" s="45">
        <v>60</v>
      </c>
      <c r="H34" s="46">
        <v>6249.5999999999995</v>
      </c>
      <c r="I34">
        <v>27</v>
      </c>
      <c r="J34" s="43" t="str">
        <f t="shared" si="0"/>
        <v>Product31</v>
      </c>
      <c r="K34" s="43" t="str">
        <f t="shared" si="1"/>
        <v>Kg</v>
      </c>
      <c r="L34" s="43">
        <f t="shared" si="4"/>
        <v>60</v>
      </c>
      <c r="M34" s="43">
        <f t="shared" si="5"/>
        <v>6249.5999999999995</v>
      </c>
    </row>
    <row r="35" spans="5:13" x14ac:dyDescent="0.3">
      <c r="E35" s="45" t="s">
        <v>101</v>
      </c>
      <c r="F35" s="45" t="s">
        <v>63</v>
      </c>
      <c r="G35" s="45">
        <v>139</v>
      </c>
      <c r="H35" s="46">
        <v>16329.720000000001</v>
      </c>
      <c r="I35">
        <v>7</v>
      </c>
      <c r="J35" s="43" t="str">
        <f t="shared" si="0"/>
        <v>Product32</v>
      </c>
      <c r="K35" s="43" t="str">
        <f t="shared" si="1"/>
        <v>Kg</v>
      </c>
      <c r="L35" s="43">
        <f t="shared" si="4"/>
        <v>139</v>
      </c>
      <c r="M35" s="43">
        <f t="shared" si="5"/>
        <v>16329.720000000001</v>
      </c>
    </row>
    <row r="36" spans="5:13" x14ac:dyDescent="0.3">
      <c r="E36" s="45" t="s">
        <v>102</v>
      </c>
      <c r="F36" s="45" t="s">
        <v>63</v>
      </c>
      <c r="G36" s="45">
        <v>114</v>
      </c>
      <c r="H36" s="46">
        <v>13645.800000000001</v>
      </c>
      <c r="I36">
        <v>9</v>
      </c>
      <c r="J36" s="43" t="str">
        <f t="shared" si="0"/>
        <v>Product33</v>
      </c>
      <c r="K36" s="43" t="str">
        <f t="shared" si="1"/>
        <v>Kg</v>
      </c>
      <c r="L36" s="43">
        <f t="shared" si="4"/>
        <v>114</v>
      </c>
      <c r="M36" s="43">
        <f t="shared" si="5"/>
        <v>13645.800000000001</v>
      </c>
    </row>
    <row r="37" spans="5:13" x14ac:dyDescent="0.3">
      <c r="E37" s="45" t="s">
        <v>103</v>
      </c>
      <c r="F37" s="45" t="s">
        <v>67</v>
      </c>
      <c r="G37" s="45">
        <v>154</v>
      </c>
      <c r="H37" s="46">
        <v>8978.2000000000007</v>
      </c>
      <c r="I37">
        <v>19</v>
      </c>
      <c r="J37" s="43" t="str">
        <f t="shared" si="0"/>
        <v>Product34</v>
      </c>
      <c r="K37" s="43" t="str">
        <f t="shared" si="1"/>
        <v>Lt</v>
      </c>
      <c r="L37" s="43">
        <f t="shared" si="4"/>
        <v>154</v>
      </c>
      <c r="M37" s="43">
        <f t="shared" si="5"/>
        <v>8978.2000000000007</v>
      </c>
    </row>
    <row r="38" spans="5:13" x14ac:dyDescent="0.3">
      <c r="E38" s="45" t="s">
        <v>104</v>
      </c>
      <c r="F38" s="45" t="s">
        <v>74</v>
      </c>
      <c r="G38" s="45">
        <v>105</v>
      </c>
      <c r="H38" s="46">
        <v>703.5</v>
      </c>
      <c r="I38">
        <v>42</v>
      </c>
      <c r="J38" s="43" t="str">
        <f t="shared" si="0"/>
        <v>Product35</v>
      </c>
      <c r="K38" s="43" t="str">
        <f t="shared" si="1"/>
        <v>No.</v>
      </c>
      <c r="L38" s="43">
        <f t="shared" si="4"/>
        <v>105</v>
      </c>
      <c r="M38" s="43">
        <f t="shared" si="5"/>
        <v>703.5</v>
      </c>
    </row>
    <row r="39" spans="5:13" x14ac:dyDescent="0.3">
      <c r="E39" s="45" t="s">
        <v>105</v>
      </c>
      <c r="F39" s="45" t="s">
        <v>63</v>
      </c>
      <c r="G39" s="45">
        <v>75</v>
      </c>
      <c r="H39" s="46">
        <v>7222.5</v>
      </c>
      <c r="I39">
        <v>25</v>
      </c>
      <c r="J39" s="43" t="str">
        <f t="shared" si="0"/>
        <v>Product36</v>
      </c>
      <c r="K39" s="43" t="str">
        <f t="shared" si="1"/>
        <v>Kg</v>
      </c>
      <c r="L39" s="43">
        <f t="shared" si="4"/>
        <v>75</v>
      </c>
      <c r="M39" s="43">
        <f t="shared" si="5"/>
        <v>7222.5</v>
      </c>
    </row>
    <row r="40" spans="5:13" x14ac:dyDescent="0.3">
      <c r="E40" s="45" t="s">
        <v>106</v>
      </c>
      <c r="F40" s="45" t="s">
        <v>63</v>
      </c>
      <c r="G40" s="45">
        <v>60</v>
      </c>
      <c r="H40" s="46">
        <v>5145.5999999999995</v>
      </c>
      <c r="I40">
        <v>33</v>
      </c>
      <c r="J40" s="43" t="str">
        <f t="shared" si="0"/>
        <v>Product37</v>
      </c>
      <c r="K40" s="43" t="str">
        <f t="shared" si="1"/>
        <v>Kg</v>
      </c>
      <c r="L40" s="43">
        <f t="shared" si="4"/>
        <v>60</v>
      </c>
      <c r="M40" s="43">
        <f t="shared" si="5"/>
        <v>5145.5999999999995</v>
      </c>
    </row>
    <row r="41" spans="5:13" x14ac:dyDescent="0.3">
      <c r="E41" s="45" t="s">
        <v>108</v>
      </c>
      <c r="F41" s="45" t="s">
        <v>63</v>
      </c>
      <c r="G41" s="45">
        <v>96</v>
      </c>
      <c r="H41" s="46">
        <v>7672.3200000000006</v>
      </c>
      <c r="I41">
        <v>24</v>
      </c>
      <c r="J41" s="43" t="str">
        <f t="shared" si="0"/>
        <v>Product38</v>
      </c>
      <c r="K41" s="43" t="str">
        <f t="shared" si="1"/>
        <v>Kg</v>
      </c>
      <c r="L41" s="43">
        <f t="shared" si="4"/>
        <v>96</v>
      </c>
      <c r="M41" s="43">
        <f t="shared" si="5"/>
        <v>7672.3200000000006</v>
      </c>
    </row>
    <row r="42" spans="5:13" x14ac:dyDescent="0.3">
      <c r="E42" s="45" t="s">
        <v>109</v>
      </c>
      <c r="F42" s="45" t="s">
        <v>74</v>
      </c>
      <c r="G42" s="45">
        <v>93</v>
      </c>
      <c r="H42" s="46">
        <v>3957.1499999999996</v>
      </c>
      <c r="I42">
        <v>36</v>
      </c>
      <c r="J42" s="43" t="str">
        <f t="shared" si="0"/>
        <v>Product39</v>
      </c>
      <c r="K42" s="43" t="str">
        <f t="shared" si="1"/>
        <v>No.</v>
      </c>
      <c r="L42" s="43">
        <f t="shared" si="4"/>
        <v>93</v>
      </c>
      <c r="M42" s="43">
        <f t="shared" si="5"/>
        <v>3957.1499999999996</v>
      </c>
    </row>
    <row r="43" spans="5:13" x14ac:dyDescent="0.3">
      <c r="E43" s="45" t="s">
        <v>110</v>
      </c>
      <c r="F43" s="45" t="s">
        <v>63</v>
      </c>
      <c r="G43" s="45">
        <v>67</v>
      </c>
      <c r="H43" s="46">
        <v>7718.4</v>
      </c>
      <c r="I43">
        <v>23</v>
      </c>
      <c r="J43" s="43" t="str">
        <f t="shared" si="0"/>
        <v>Product40</v>
      </c>
      <c r="K43" s="43" t="str">
        <f t="shared" si="1"/>
        <v>Kg</v>
      </c>
      <c r="L43" s="43">
        <f t="shared" si="4"/>
        <v>67</v>
      </c>
      <c r="M43" s="43">
        <f t="shared" si="5"/>
        <v>7718.4</v>
      </c>
    </row>
    <row r="44" spans="5:13" x14ac:dyDescent="0.3">
      <c r="E44" s="45" t="s">
        <v>111</v>
      </c>
      <c r="F44" s="45" t="s">
        <v>69</v>
      </c>
      <c r="G44" s="45">
        <v>132</v>
      </c>
      <c r="H44" s="46">
        <v>22952.16</v>
      </c>
      <c r="I44">
        <v>1</v>
      </c>
      <c r="J44" s="43" t="str">
        <f t="shared" si="0"/>
        <v>Product41</v>
      </c>
      <c r="K44" s="43" t="str">
        <f t="shared" si="1"/>
        <v>Ft</v>
      </c>
      <c r="L44" s="43">
        <f t="shared" si="4"/>
        <v>132</v>
      </c>
      <c r="M44" s="43">
        <f t="shared" si="5"/>
        <v>22952.16</v>
      </c>
    </row>
    <row r="45" spans="5:13" x14ac:dyDescent="0.3">
      <c r="E45" s="45" t="s">
        <v>112</v>
      </c>
      <c r="F45" s="45" t="s">
        <v>69</v>
      </c>
      <c r="G45" s="45">
        <v>127</v>
      </c>
      <c r="H45" s="46">
        <v>20574</v>
      </c>
      <c r="I45">
        <v>3</v>
      </c>
      <c r="J45" s="43" t="str">
        <f t="shared" si="0"/>
        <v>Product42</v>
      </c>
      <c r="K45" s="43" t="str">
        <f t="shared" si="1"/>
        <v>Ft</v>
      </c>
      <c r="L45" s="43">
        <f t="shared" si="4"/>
        <v>127</v>
      </c>
      <c r="M45" s="43">
        <f t="shared" si="5"/>
        <v>20574</v>
      </c>
    </row>
    <row r="46" spans="5:13" x14ac:dyDescent="0.3">
      <c r="E46" s="45" t="s">
        <v>113</v>
      </c>
      <c r="F46" s="45" t="s">
        <v>63</v>
      </c>
      <c r="G46" s="45">
        <v>73</v>
      </c>
      <c r="H46" s="46">
        <v>6064.8399999999992</v>
      </c>
      <c r="I46">
        <v>29</v>
      </c>
      <c r="J46" s="43" t="str">
        <f t="shared" si="0"/>
        <v>Product43</v>
      </c>
      <c r="K46" s="43" t="str">
        <f t="shared" si="1"/>
        <v>Kg</v>
      </c>
      <c r="L46" s="43">
        <f t="shared" si="4"/>
        <v>73</v>
      </c>
      <c r="M46" s="43">
        <f t="shared" si="5"/>
        <v>6064.8399999999992</v>
      </c>
    </row>
    <row r="47" spans="5:13" x14ac:dyDescent="0.3">
      <c r="E47" s="45" t="s">
        <v>114</v>
      </c>
      <c r="F47" s="45" t="s">
        <v>63</v>
      </c>
      <c r="G47" s="45">
        <v>199</v>
      </c>
      <c r="H47" s="46">
        <v>16333.919999999998</v>
      </c>
      <c r="I47">
        <v>6</v>
      </c>
      <c r="J47" s="43" t="str">
        <f t="shared" si="0"/>
        <v>Product44</v>
      </c>
      <c r="K47" s="43" t="str">
        <f t="shared" si="1"/>
        <v>Kg</v>
      </c>
      <c r="L47" s="43">
        <f t="shared" si="4"/>
        <v>199</v>
      </c>
      <c r="M47" s="43">
        <f t="shared" si="5"/>
        <v>16333.919999999998</v>
      </c>
    </row>
    <row r="48" spans="5:13" x14ac:dyDescent="0.3">
      <c r="E48" s="48" t="s">
        <v>122</v>
      </c>
      <c r="F48" s="51"/>
      <c r="G48" s="48">
        <v>4319</v>
      </c>
      <c r="H48" s="56">
        <v>397916.72000000009</v>
      </c>
    </row>
  </sheetData>
  <sortState xmlns:xlrd2="http://schemas.microsoft.com/office/spreadsheetml/2017/richdata2" ref="S5:S14">
    <sortCondition ref="S5:S14"/>
  </sortState>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7172" r:id="rId5" name="Scroll Bar 4">
              <controlPr defaultSize="0" autoPict="0">
                <anchor moveWithCells="1">
                  <from>
                    <xdr:col>13</xdr:col>
                    <xdr:colOff>38100</xdr:colOff>
                    <xdr:row>13</xdr:row>
                    <xdr:rowOff>7620</xdr:rowOff>
                  </from>
                  <to>
                    <xdr:col>13</xdr:col>
                    <xdr:colOff>472440</xdr:colOff>
                    <xdr:row>23</xdr:row>
                    <xdr:rowOff>53340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A71CC-C2FA-4097-9E6A-87F368F847F1}">
  <dimension ref="A1:O17"/>
  <sheetViews>
    <sheetView topLeftCell="E1" workbookViewId="0">
      <selection activeCell="J17" sqref="J17"/>
    </sheetView>
  </sheetViews>
  <sheetFormatPr defaultRowHeight="14.4" x14ac:dyDescent="0.3"/>
  <cols>
    <col min="1" max="1" width="12.44140625" bestFit="1" customWidth="1"/>
    <col min="2" max="2" width="25.21875" bestFit="1" customWidth="1"/>
    <col min="7" max="7" width="12.44140625" bestFit="1" customWidth="1"/>
    <col min="8" max="8" width="25.21875" bestFit="1" customWidth="1"/>
    <col min="11" max="11" width="14.6640625" bestFit="1" customWidth="1"/>
    <col min="12" max="12" width="19.33203125" bestFit="1" customWidth="1"/>
    <col min="13" max="13" width="13.88671875" customWidth="1"/>
    <col min="14" max="14" width="13.77734375" customWidth="1"/>
    <col min="15" max="15" width="15.109375" customWidth="1"/>
  </cols>
  <sheetData>
    <row r="1" spans="1:15" x14ac:dyDescent="0.3">
      <c r="M1">
        <f>VLOOKUP(1,$M$4:$O$9,1,0)</f>
        <v>1</v>
      </c>
      <c r="N1" t="str">
        <f>VLOOKUP(1,$M$4:$O$9,2,0)</f>
        <v>Category05</v>
      </c>
      <c r="O1">
        <f>VLOOKUP(1,$M$4:$O$9,3,0)</f>
        <v>11418.11</v>
      </c>
    </row>
    <row r="3" spans="1:15" x14ac:dyDescent="0.3">
      <c r="A3" s="39" t="s">
        <v>121</v>
      </c>
      <c r="B3" s="40" t="s">
        <v>124</v>
      </c>
    </row>
    <row r="4" spans="1:15" x14ac:dyDescent="0.3">
      <c r="A4" s="41" t="s">
        <v>123</v>
      </c>
      <c r="B4" s="40">
        <v>205881.11000000002</v>
      </c>
      <c r="G4" s="39" t="s">
        <v>121</v>
      </c>
      <c r="H4" s="40" t="s">
        <v>124</v>
      </c>
      <c r="J4" s="43"/>
      <c r="K4" s="44" t="s">
        <v>121</v>
      </c>
      <c r="L4" s="50" t="s">
        <v>132</v>
      </c>
      <c r="M4" s="49" t="s">
        <v>135</v>
      </c>
      <c r="N4" s="49" t="s">
        <v>133</v>
      </c>
      <c r="O4" s="49" t="s">
        <v>134</v>
      </c>
    </row>
    <row r="5" spans="1:15" x14ac:dyDescent="0.3">
      <c r="A5" s="52" t="s">
        <v>12</v>
      </c>
      <c r="B5" s="57">
        <v>134041.98000000001</v>
      </c>
      <c r="G5" s="41" t="s">
        <v>14</v>
      </c>
      <c r="H5" s="40">
        <v>198126.65000000002</v>
      </c>
      <c r="J5" s="43"/>
      <c r="K5" s="45" t="s">
        <v>62</v>
      </c>
      <c r="L5" s="50">
        <v>9439.869999999999</v>
      </c>
      <c r="M5" s="43" cm="1">
        <f t="array" ref="M5:M9">RANK(O5:O9,O4:O9)</f>
        <v>4</v>
      </c>
      <c r="N5" s="43" t="str">
        <f>K5</f>
        <v>Category01</v>
      </c>
      <c r="O5" s="43">
        <f>GETPIVOTDATA("SELLING PRICE",$K$4,"CATEGORY","Category01")</f>
        <v>9439.869999999999</v>
      </c>
    </row>
    <row r="6" spans="1:15" x14ac:dyDescent="0.3">
      <c r="A6" s="52" t="s">
        <v>11</v>
      </c>
      <c r="B6" s="57">
        <v>57993.630000000012</v>
      </c>
      <c r="G6" s="52" t="s">
        <v>12</v>
      </c>
      <c r="H6" s="57">
        <v>199790.07</v>
      </c>
      <c r="J6" s="43"/>
      <c r="K6" s="47" t="s">
        <v>76</v>
      </c>
      <c r="L6" s="59">
        <v>11185.139999999992</v>
      </c>
      <c r="M6" s="43">
        <v>3</v>
      </c>
      <c r="N6" s="43" t="str">
        <f>K6</f>
        <v>Category02</v>
      </c>
      <c r="O6" s="43">
        <f>GETPIVOTDATA("SELLING PRICE",$K$4,"CATEGORY",K6)</f>
        <v>11185.139999999992</v>
      </c>
    </row>
    <row r="7" spans="1:15" x14ac:dyDescent="0.3">
      <c r="A7" s="42" t="s">
        <v>122</v>
      </c>
      <c r="B7" s="58">
        <v>397916.72000000003</v>
      </c>
      <c r="G7" s="42" t="s">
        <v>122</v>
      </c>
      <c r="H7" s="58">
        <v>397916.72000000003</v>
      </c>
      <c r="J7" s="43"/>
      <c r="K7" s="47" t="s">
        <v>88</v>
      </c>
      <c r="L7" s="59">
        <v>5796.869999999999</v>
      </c>
      <c r="M7" s="43">
        <v>5</v>
      </c>
      <c r="N7" s="43" t="str">
        <f>K7</f>
        <v>Category03</v>
      </c>
      <c r="O7" s="43">
        <f>GETPIVOTDATA("SELLING PRICE",$K$4,"CATEGORY",K7)</f>
        <v>5796.869999999999</v>
      </c>
    </row>
    <row r="8" spans="1:15" x14ac:dyDescent="0.3">
      <c r="J8" s="43"/>
      <c r="K8" s="47" t="s">
        <v>95</v>
      </c>
      <c r="L8" s="59">
        <v>11205.970000000005</v>
      </c>
      <c r="M8" s="43">
        <v>2</v>
      </c>
      <c r="N8" s="43" t="str">
        <f>K8</f>
        <v>Category04</v>
      </c>
      <c r="O8" s="43">
        <f>GETPIVOTDATA("SELLING PRICE",$K$4,"CATEGORY",K8)</f>
        <v>11205.970000000005</v>
      </c>
    </row>
    <row r="9" spans="1:15" x14ac:dyDescent="0.3">
      <c r="J9" s="43"/>
      <c r="K9" s="47" t="s">
        <v>107</v>
      </c>
      <c r="L9" s="59">
        <v>11418.11</v>
      </c>
      <c r="M9" s="43">
        <v>1</v>
      </c>
      <c r="N9" s="43" t="str">
        <f>K9</f>
        <v>Category05</v>
      </c>
      <c r="O9" s="43">
        <f>GETPIVOTDATA("SELLING PRICE",$K$4,"CATEGORY",K9)</f>
        <v>11418.11</v>
      </c>
    </row>
    <row r="10" spans="1:15" x14ac:dyDescent="0.3">
      <c r="J10" s="43"/>
      <c r="K10" s="48" t="s">
        <v>122</v>
      </c>
      <c r="L10" s="60">
        <v>49045.959999999992</v>
      </c>
      <c r="M10" s="43"/>
      <c r="N10" s="43"/>
    </row>
    <row r="17" spans="10:10" ht="26.4" x14ac:dyDescent="0.3">
      <c r="J17" s="61" t="s">
        <v>184</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56708-5779-4400-B90B-D34BB651F34E}">
  <sheetPr>
    <pageSetUpPr fitToPage="1"/>
  </sheetPr>
  <dimension ref="A1"/>
  <sheetViews>
    <sheetView showGridLines="0" tabSelected="1" zoomScaleNormal="100" workbookViewId="0">
      <selection activeCell="C6" sqref="C6"/>
    </sheetView>
  </sheetViews>
  <sheetFormatPr defaultRowHeight="14.4" x14ac:dyDescent="0.3"/>
  <sheetData/>
  <pageMargins left="0.25" right="0.25" top="0.75" bottom="0.75" header="0.3" footer="0.3"/>
  <pageSetup paperSize="9" orientation="landscape"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Q1000"/>
  <sheetViews>
    <sheetView topLeftCell="G56" zoomScaleNormal="100" workbookViewId="0">
      <selection activeCell="L92" sqref="L92"/>
    </sheetView>
  </sheetViews>
  <sheetFormatPr defaultColWidth="14.44140625" defaultRowHeight="15" customHeight="1" x14ac:dyDescent="0.3"/>
  <cols>
    <col min="1" max="1" width="18" customWidth="1"/>
    <col min="2" max="3" width="15.88671875" customWidth="1"/>
    <col min="4" max="4" width="14.33203125" customWidth="1"/>
    <col min="5" max="5" width="18.109375" customWidth="1"/>
    <col min="6" max="6" width="14.88671875" customWidth="1"/>
    <col min="7" max="11" width="15.88671875" customWidth="1"/>
    <col min="12" max="12" width="23.33203125" customWidth="1"/>
    <col min="13" max="13" width="21.109375" customWidth="1"/>
    <col min="14" max="14" width="16.33203125" customWidth="1"/>
    <col min="15" max="15" width="15.88671875" customWidth="1"/>
  </cols>
  <sheetData>
    <row r="1" spans="1:17" ht="12.75" customHeight="1" x14ac:dyDescent="0.3">
      <c r="A1" s="36" t="s">
        <v>59</v>
      </c>
      <c r="B1" s="28" t="s">
        <v>0</v>
      </c>
      <c r="C1" s="28" t="s">
        <v>1</v>
      </c>
      <c r="D1" s="28" t="s">
        <v>2</v>
      </c>
      <c r="E1" s="28" t="s">
        <v>3</v>
      </c>
      <c r="F1" s="28" t="s">
        <v>4</v>
      </c>
      <c r="G1" s="27" t="s">
        <v>5</v>
      </c>
      <c r="H1" s="27" t="s">
        <v>6</v>
      </c>
      <c r="I1" s="27" t="s">
        <v>7</v>
      </c>
      <c r="J1" s="27" t="s">
        <v>8</v>
      </c>
      <c r="K1" s="27" t="s">
        <v>9</v>
      </c>
      <c r="L1" s="27" t="s">
        <v>130</v>
      </c>
      <c r="M1" s="27" t="s">
        <v>117</v>
      </c>
      <c r="N1" s="27" t="s">
        <v>118</v>
      </c>
      <c r="O1" s="27" t="s">
        <v>119</v>
      </c>
      <c r="P1" s="27" t="s">
        <v>120</v>
      </c>
      <c r="Q1" s="14" t="s">
        <v>178</v>
      </c>
    </row>
    <row r="2" spans="1:17" ht="12.75" customHeight="1" x14ac:dyDescent="0.3">
      <c r="A2" s="37">
        <v>44779</v>
      </c>
      <c r="B2" s="3" t="s">
        <v>34</v>
      </c>
      <c r="C2" s="4">
        <v>9</v>
      </c>
      <c r="D2" s="4" t="s">
        <v>12</v>
      </c>
      <c r="E2" s="4" t="s">
        <v>12</v>
      </c>
      <c r="F2" s="5">
        <v>0</v>
      </c>
      <c r="G2" s="4" t="str">
        <f>VLOOKUP(B2,'Master Data'!$A$1:$F$46,2,0)</f>
        <v>Product16</v>
      </c>
      <c r="H2" s="4" t="str">
        <f>VLOOKUP(B2,'Master Data'!$A$1:$F$46,3,0)</f>
        <v>Category02</v>
      </c>
      <c r="I2" s="4" t="str">
        <f>VLOOKUP(B2,'Master Data'!$A$1:$F$46,4,0)</f>
        <v>No.</v>
      </c>
      <c r="J2" s="4">
        <f>VLOOKUP(B2,'Master Data'!$A$1:$F$46,5,0)</f>
        <v>13</v>
      </c>
      <c r="K2" s="4">
        <f>VLOOKUP(B2,'Master Data'!$A$1:$F$46,6,0)</f>
        <v>16.64</v>
      </c>
      <c r="L2" s="27">
        <f>'Input Data'!$J2*'Input Data'!$C2</f>
        <v>117</v>
      </c>
      <c r="M2" s="27">
        <f>'Input Data'!$K2*'Input Data'!$C2*(1-'Input Data'!$F2)</f>
        <v>149.76</v>
      </c>
      <c r="N2" s="29" t="str">
        <f>TEXT('Input Data'!$A2,"DD")</f>
        <v>06</v>
      </c>
      <c r="O2" s="29" t="str">
        <f>TEXT('Input Data'!$A2, "MMM")</f>
        <v>Aug</v>
      </c>
      <c r="P2" s="29" t="str">
        <f>TEXT('Input Data'!$A2,"yyyy")</f>
        <v>2022</v>
      </c>
      <c r="Q2" s="53"/>
    </row>
    <row r="3" spans="1:17" ht="12.75" customHeight="1" x14ac:dyDescent="0.3">
      <c r="A3" s="37">
        <v>44280</v>
      </c>
      <c r="B3" s="3" t="s">
        <v>50</v>
      </c>
      <c r="C3" s="4">
        <v>2</v>
      </c>
      <c r="D3" s="4" t="s">
        <v>123</v>
      </c>
      <c r="E3" s="4" t="s">
        <v>12</v>
      </c>
      <c r="F3" s="5">
        <v>0</v>
      </c>
      <c r="G3" s="4" t="str">
        <f>VLOOKUP(B3,'Master Data'!$A$1:$F$46,2,0)</f>
        <v>Product38</v>
      </c>
      <c r="H3" s="4" t="str">
        <f>VLOOKUP(B3,'Master Data'!$A$1:$F$46,3,0)</f>
        <v>Category05</v>
      </c>
      <c r="I3" s="4" t="str">
        <f>VLOOKUP(B3,'Master Data'!$A$1:$F$46,4,0)</f>
        <v>Kg</v>
      </c>
      <c r="J3" s="4">
        <f>VLOOKUP(B3,'Master Data'!$A$1:$F$46,5,0)</f>
        <v>72</v>
      </c>
      <c r="K3" s="4">
        <f>VLOOKUP(B3,'Master Data'!$A$1:$F$46,6,0)</f>
        <v>79.92</v>
      </c>
      <c r="L3" s="27">
        <f>'Input Data'!$J3*'Input Data'!$C3</f>
        <v>144</v>
      </c>
      <c r="M3" s="27">
        <f>'Input Data'!$K3*'Input Data'!$C3*(1-'Input Data'!$F3)</f>
        <v>159.84</v>
      </c>
      <c r="N3" s="29" t="str">
        <f>TEXT('Input Data'!$A3,"DD")</f>
        <v>25</v>
      </c>
      <c r="O3" s="29" t="str">
        <f>TEXT('Input Data'!$A3, "MMM")</f>
        <v>Mar</v>
      </c>
      <c r="P3" s="29" t="str">
        <f>TEXT('Input Data'!$A3,"yyyy")</f>
        <v>2021</v>
      </c>
      <c r="Q3" s="53"/>
    </row>
    <row r="4" spans="1:17" ht="12.75" customHeight="1" x14ac:dyDescent="0.3">
      <c r="A4" s="37">
        <v>44207</v>
      </c>
      <c r="B4" s="3" t="s">
        <v>23</v>
      </c>
      <c r="C4" s="4">
        <v>4</v>
      </c>
      <c r="D4" s="4" t="s">
        <v>11</v>
      </c>
      <c r="E4" s="4" t="s">
        <v>12</v>
      </c>
      <c r="F4" s="5">
        <v>0</v>
      </c>
      <c r="G4" s="4" t="str">
        <f>VLOOKUP(B4,'Master Data'!$A$1:$F$46,2,0)</f>
        <v>Product14</v>
      </c>
      <c r="H4" s="4" t="str">
        <f>VLOOKUP(B4,'Master Data'!$A$1:$F$46,3,0)</f>
        <v>Category02</v>
      </c>
      <c r="I4" s="4" t="str">
        <f>VLOOKUP(B4,'Master Data'!$A$1:$F$46,4,0)</f>
        <v>Kg</v>
      </c>
      <c r="J4" s="4">
        <f>VLOOKUP(B4,'Master Data'!$A$1:$F$46,5,0)</f>
        <v>112</v>
      </c>
      <c r="K4" s="4">
        <f>VLOOKUP(B4,'Master Data'!$A$1:$F$46,6,0)</f>
        <v>146.72</v>
      </c>
      <c r="L4" s="27">
        <f>'Input Data'!$J4*'Input Data'!$C4</f>
        <v>448</v>
      </c>
      <c r="M4" s="27">
        <f>'Input Data'!$K4*'Input Data'!$C4*(1-'Input Data'!$F4)</f>
        <v>586.88</v>
      </c>
      <c r="N4" s="29" t="str">
        <f>TEXT('Input Data'!$A4,"DD")</f>
        <v>11</v>
      </c>
      <c r="O4" s="29" t="str">
        <f>TEXT('Input Data'!$A4, "MMM")</f>
        <v>Jan</v>
      </c>
      <c r="P4" s="29" t="str">
        <f>TEXT('Input Data'!$A4,"yyyy")</f>
        <v>2021</v>
      </c>
      <c r="Q4" s="53"/>
    </row>
    <row r="5" spans="1:17" ht="12.75" customHeight="1" x14ac:dyDescent="0.3">
      <c r="A5" s="37">
        <v>44462</v>
      </c>
      <c r="B5" s="3" t="s">
        <v>46</v>
      </c>
      <c r="C5" s="4">
        <v>7</v>
      </c>
      <c r="D5" s="4" t="s">
        <v>12</v>
      </c>
      <c r="E5" s="4" t="s">
        <v>12</v>
      </c>
      <c r="F5" s="5">
        <v>0</v>
      </c>
      <c r="G5" s="4" t="str">
        <f>VLOOKUP(B5,'Master Data'!$A$1:$F$46,2,0)</f>
        <v>Product21</v>
      </c>
      <c r="H5" s="4" t="str">
        <f>VLOOKUP(B5,'Master Data'!$A$1:$F$46,3,0)</f>
        <v>Category03</v>
      </c>
      <c r="I5" s="4" t="str">
        <f>VLOOKUP(B5,'Master Data'!$A$1:$F$46,4,0)</f>
        <v>Ft</v>
      </c>
      <c r="J5" s="4">
        <f>VLOOKUP(B5,'Master Data'!$A$1:$F$46,5,0)</f>
        <v>126</v>
      </c>
      <c r="K5" s="4">
        <f>VLOOKUP(B5,'Master Data'!$A$1:$F$46,6,0)</f>
        <v>162.54</v>
      </c>
      <c r="L5" s="27">
        <f>'Input Data'!$J5*'Input Data'!$C5</f>
        <v>882</v>
      </c>
      <c r="M5" s="27">
        <f>'Input Data'!$K5*'Input Data'!$C5*(1-'Input Data'!$F5)</f>
        <v>1137.78</v>
      </c>
      <c r="N5" s="29" t="str">
        <f>TEXT('Input Data'!$A5,"DD")</f>
        <v>23</v>
      </c>
      <c r="O5" s="29" t="str">
        <f>TEXT('Input Data'!$A5, "MMM")</f>
        <v>Sep</v>
      </c>
      <c r="P5" s="29" t="str">
        <f>TEXT('Input Data'!$A5,"yyyy")</f>
        <v>2021</v>
      </c>
      <c r="Q5" s="53"/>
    </row>
    <row r="6" spans="1:17" ht="12.75" customHeight="1" x14ac:dyDescent="0.3">
      <c r="A6" s="37">
        <v>44600</v>
      </c>
      <c r="B6" s="3" t="s">
        <v>37</v>
      </c>
      <c r="C6" s="4">
        <v>11</v>
      </c>
      <c r="D6" s="4" t="s">
        <v>12</v>
      </c>
      <c r="E6" s="4" t="s">
        <v>14</v>
      </c>
      <c r="F6" s="5">
        <v>0</v>
      </c>
      <c r="G6" s="4" t="str">
        <f>VLOOKUP(B6,'Master Data'!$A$1:$F$46,2,0)</f>
        <v>Product05</v>
      </c>
      <c r="H6" s="4" t="str">
        <f>VLOOKUP(B6,'Master Data'!$A$1:$F$46,3,0)</f>
        <v>Category01</v>
      </c>
      <c r="I6" s="4" t="str">
        <f>VLOOKUP(B6,'Master Data'!$A$1:$F$46,4,0)</f>
        <v>Ft</v>
      </c>
      <c r="J6" s="4">
        <f>VLOOKUP(B6,'Master Data'!$A$1:$F$46,5,0)</f>
        <v>133</v>
      </c>
      <c r="K6" s="4">
        <f>VLOOKUP(B6,'Master Data'!$A$1:$F$46,6,0)</f>
        <v>155.61000000000001</v>
      </c>
      <c r="L6" s="27">
        <f>'Input Data'!$J6*'Input Data'!$C6</f>
        <v>1463</v>
      </c>
      <c r="M6" s="27">
        <f>'Input Data'!$K6*'Input Data'!$C6*(1-'Input Data'!$F6)</f>
        <v>1711.71</v>
      </c>
      <c r="N6" s="29" t="str">
        <f>TEXT('Input Data'!$A6,"DD")</f>
        <v>08</v>
      </c>
      <c r="O6" s="29" t="str">
        <f>TEXT('Input Data'!$A6, "MMM")</f>
        <v>Feb</v>
      </c>
      <c r="P6" s="29" t="str">
        <f>TEXT('Input Data'!$A6,"yyyy")</f>
        <v>2022</v>
      </c>
      <c r="Q6" s="53"/>
    </row>
    <row r="7" spans="1:17" ht="12.75" customHeight="1" x14ac:dyDescent="0.3">
      <c r="A7" s="37">
        <v>44469</v>
      </c>
      <c r="B7" s="3" t="s">
        <v>29</v>
      </c>
      <c r="C7" s="4">
        <v>5</v>
      </c>
      <c r="D7" s="4" t="s">
        <v>12</v>
      </c>
      <c r="E7" s="4" t="s">
        <v>12</v>
      </c>
      <c r="F7" s="5">
        <v>0</v>
      </c>
      <c r="G7" s="4" t="str">
        <f>VLOOKUP(B7,'Master Data'!$A$1:$F$46,2,0)</f>
        <v>Product06</v>
      </c>
      <c r="H7" s="4" t="str">
        <f>VLOOKUP(B7,'Master Data'!$A$1:$F$46,3,0)</f>
        <v>Category01</v>
      </c>
      <c r="I7" s="4" t="str">
        <f>VLOOKUP(B7,'Master Data'!$A$1:$F$46,4,0)</f>
        <v>Kg</v>
      </c>
      <c r="J7" s="4">
        <f>VLOOKUP(B7,'Master Data'!$A$1:$F$46,5,0)</f>
        <v>75</v>
      </c>
      <c r="K7" s="4">
        <f>VLOOKUP(B7,'Master Data'!$A$1:$F$46,6,0)</f>
        <v>85.5</v>
      </c>
      <c r="L7" s="27">
        <f>'Input Data'!$J7*'Input Data'!$C7</f>
        <v>375</v>
      </c>
      <c r="M7" s="27">
        <f>'Input Data'!$K7*'Input Data'!$C7*(1-'Input Data'!$F7)</f>
        <v>427.5</v>
      </c>
      <c r="N7" s="29" t="str">
        <f>TEXT('Input Data'!$A7,"DD")</f>
        <v>30</v>
      </c>
      <c r="O7" s="29" t="str">
        <f>TEXT('Input Data'!$A7, "MMM")</f>
        <v>Sep</v>
      </c>
      <c r="P7" s="29" t="str">
        <f>TEXT('Input Data'!$A7,"yyyy")</f>
        <v>2021</v>
      </c>
      <c r="Q7" s="53"/>
    </row>
    <row r="8" spans="1:17" ht="12.75" customHeight="1" x14ac:dyDescent="0.3">
      <c r="A8" s="37">
        <v>44615</v>
      </c>
      <c r="B8" s="3" t="s">
        <v>58</v>
      </c>
      <c r="C8" s="4">
        <v>8</v>
      </c>
      <c r="D8" s="4" t="s">
        <v>123</v>
      </c>
      <c r="E8" s="4" t="s">
        <v>12</v>
      </c>
      <c r="F8" s="5">
        <v>0</v>
      </c>
      <c r="G8" s="4" t="str">
        <f>VLOOKUP(B8,'Master Data'!$A$1:$F$46,2,0)</f>
        <v>Product36</v>
      </c>
      <c r="H8" s="4" t="str">
        <f>VLOOKUP(B8,'Master Data'!$A$1:$F$46,3,0)</f>
        <v>Category04</v>
      </c>
      <c r="I8" s="4" t="str">
        <f>VLOOKUP(B8,'Master Data'!$A$1:$F$46,4,0)</f>
        <v>Kg</v>
      </c>
      <c r="J8" s="4">
        <f>VLOOKUP(B8,'Master Data'!$A$1:$F$46,5,0)</f>
        <v>90</v>
      </c>
      <c r="K8" s="4">
        <f>VLOOKUP(B8,'Master Data'!$A$1:$F$46,6,0)</f>
        <v>96.3</v>
      </c>
      <c r="L8" s="27">
        <f>'Input Data'!$J8*'Input Data'!$C8</f>
        <v>720</v>
      </c>
      <c r="M8" s="27">
        <f>'Input Data'!$K8*'Input Data'!$C8*(1-'Input Data'!$F8)</f>
        <v>770.4</v>
      </c>
      <c r="N8" s="29" t="str">
        <f>TEXT('Input Data'!$A8,"DD")</f>
        <v>23</v>
      </c>
      <c r="O8" s="29" t="str">
        <f>TEXT('Input Data'!$A8, "MMM")</f>
        <v>Feb</v>
      </c>
      <c r="P8" s="29" t="str">
        <f>TEXT('Input Data'!$A8,"yyyy")</f>
        <v>2022</v>
      </c>
      <c r="Q8" s="53"/>
    </row>
    <row r="9" spans="1:17" ht="12.75" customHeight="1" x14ac:dyDescent="0.3">
      <c r="A9" s="37">
        <v>44814</v>
      </c>
      <c r="B9" s="3" t="s">
        <v>18</v>
      </c>
      <c r="C9" s="4">
        <v>15</v>
      </c>
      <c r="D9" s="4" t="s">
        <v>12</v>
      </c>
      <c r="E9" s="4" t="s">
        <v>14</v>
      </c>
      <c r="F9" s="5">
        <v>0</v>
      </c>
      <c r="G9" s="4" t="str">
        <f>VLOOKUP(B9,'Master Data'!$A$1:$F$46,2,0)</f>
        <v>Product35</v>
      </c>
      <c r="H9" s="4" t="str">
        <f>VLOOKUP(B9,'Master Data'!$A$1:$F$46,3,0)</f>
        <v>Category04</v>
      </c>
      <c r="I9" s="4" t="str">
        <f>VLOOKUP(B9,'Master Data'!$A$1:$F$46,4,0)</f>
        <v>No.</v>
      </c>
      <c r="J9" s="4">
        <f>VLOOKUP(B9,'Master Data'!$A$1:$F$46,5,0)</f>
        <v>5</v>
      </c>
      <c r="K9" s="4">
        <f>VLOOKUP(B9,'Master Data'!$A$1:$F$46,6,0)</f>
        <v>6.7</v>
      </c>
      <c r="L9" s="27">
        <f>'Input Data'!$J9*'Input Data'!$C9</f>
        <v>75</v>
      </c>
      <c r="M9" s="27">
        <f>'Input Data'!$K9*'Input Data'!$C9*(1-'Input Data'!$F9)</f>
        <v>100.5</v>
      </c>
      <c r="N9" s="29" t="str">
        <f>TEXT('Input Data'!$A9,"DD")</f>
        <v>10</v>
      </c>
      <c r="O9" s="29" t="str">
        <f>TEXT('Input Data'!$A9, "MMM")</f>
        <v>Sep</v>
      </c>
      <c r="P9" s="29" t="str">
        <f>TEXT('Input Data'!$A9,"yyyy")</f>
        <v>2022</v>
      </c>
      <c r="Q9" s="53"/>
    </row>
    <row r="10" spans="1:17" ht="12.75" customHeight="1" x14ac:dyDescent="0.3">
      <c r="A10" s="37">
        <v>44494</v>
      </c>
      <c r="B10" s="3" t="s">
        <v>25</v>
      </c>
      <c r="C10" s="4">
        <v>9</v>
      </c>
      <c r="D10" s="4" t="s">
        <v>12</v>
      </c>
      <c r="E10" s="4" t="s">
        <v>14</v>
      </c>
      <c r="F10" s="5">
        <v>0</v>
      </c>
      <c r="G10" s="4" t="str">
        <f>VLOOKUP(B10,'Master Data'!$A$1:$F$46,2,0)</f>
        <v>Product44</v>
      </c>
      <c r="H10" s="4" t="str">
        <f>VLOOKUP(B10,'Master Data'!$A$1:$F$46,3,0)</f>
        <v>Category05</v>
      </c>
      <c r="I10" s="4" t="str">
        <f>VLOOKUP(B10,'Master Data'!$A$1:$F$46,4,0)</f>
        <v>Kg</v>
      </c>
      <c r="J10" s="4">
        <f>VLOOKUP(B10,'Master Data'!$A$1:$F$46,5,0)</f>
        <v>76</v>
      </c>
      <c r="K10" s="4">
        <f>VLOOKUP(B10,'Master Data'!$A$1:$F$46,6,0)</f>
        <v>82.08</v>
      </c>
      <c r="L10" s="27">
        <f>'Input Data'!$J10*'Input Data'!$C10</f>
        <v>684</v>
      </c>
      <c r="M10" s="27">
        <f>'Input Data'!$K10*'Input Data'!$C10*(1-'Input Data'!$F10)</f>
        <v>738.72</v>
      </c>
      <c r="N10" s="29" t="str">
        <f>TEXT('Input Data'!$A10,"DD")</f>
        <v>25</v>
      </c>
      <c r="O10" s="29" t="str">
        <f>TEXT('Input Data'!$A10, "MMM")</f>
        <v>Oct</v>
      </c>
      <c r="P10" s="29" t="str">
        <f>TEXT('Input Data'!$A10,"yyyy")</f>
        <v>2021</v>
      </c>
      <c r="Q10" s="53"/>
    </row>
    <row r="11" spans="1:17" ht="12.75" customHeight="1" x14ac:dyDescent="0.3">
      <c r="A11" s="37">
        <v>44198</v>
      </c>
      <c r="B11" s="3" t="s">
        <v>13</v>
      </c>
      <c r="C11" s="4">
        <v>15</v>
      </c>
      <c r="D11" s="4" t="s">
        <v>12</v>
      </c>
      <c r="E11" s="4" t="s">
        <v>14</v>
      </c>
      <c r="F11" s="5">
        <v>0</v>
      </c>
      <c r="G11" s="4" t="str">
        <f>VLOOKUP(B11,'Master Data'!$A$1:$F$46,2,0)</f>
        <v>Product01</v>
      </c>
      <c r="H11" s="4" t="str">
        <f>VLOOKUP(B11,'Master Data'!$A$1:$F$46,3,0)</f>
        <v>Category01</v>
      </c>
      <c r="I11" s="4" t="str">
        <f>VLOOKUP(B11,'Master Data'!$A$1:$F$46,4,0)</f>
        <v>Kg</v>
      </c>
      <c r="J11" s="4">
        <f>VLOOKUP(B11,'Master Data'!$A$1:$F$46,5,0)</f>
        <v>100</v>
      </c>
      <c r="K11" s="8">
        <f>VLOOKUP(B11,'Master Data'!$A$1:$F$46,6,0)</f>
        <v>103.88</v>
      </c>
      <c r="L11" s="27">
        <f>'Input Data'!$J11*'Input Data'!$C11</f>
        <v>1500</v>
      </c>
      <c r="M11" s="27">
        <f>'Input Data'!$K11*'Input Data'!$C11*(1-'Input Data'!$F11)</f>
        <v>1558.1999999999998</v>
      </c>
      <c r="N11" s="29" t="str">
        <f>TEXT('Input Data'!$A11,"DD")</f>
        <v>02</v>
      </c>
      <c r="O11" s="29" t="str">
        <f>TEXT('Input Data'!$A11, "MMM")</f>
        <v>Jan</v>
      </c>
      <c r="P11" s="29" t="str">
        <f>TEXT('Input Data'!$A11,"yyyy")</f>
        <v>2021</v>
      </c>
      <c r="Q11" s="53"/>
    </row>
    <row r="12" spans="1:17" ht="12.75" customHeight="1" x14ac:dyDescent="0.3">
      <c r="A12" s="37">
        <v>44910</v>
      </c>
      <c r="B12" s="3" t="s">
        <v>52</v>
      </c>
      <c r="C12" s="4">
        <v>13</v>
      </c>
      <c r="D12" s="4" t="s">
        <v>123</v>
      </c>
      <c r="E12" s="4" t="s">
        <v>12</v>
      </c>
      <c r="F12" s="5">
        <v>0</v>
      </c>
      <c r="G12" s="4" t="str">
        <f>VLOOKUP(B12,'Master Data'!$A$1:$F$46,2,0)</f>
        <v>Product09</v>
      </c>
      <c r="H12" s="4" t="str">
        <f>VLOOKUP(B12,'Master Data'!$A$1:$F$46,3,0)</f>
        <v>Category01</v>
      </c>
      <c r="I12" s="4" t="str">
        <f>VLOOKUP(B12,'Master Data'!$A$1:$F$46,4,0)</f>
        <v>No.</v>
      </c>
      <c r="J12" s="4">
        <f>VLOOKUP(B12,'Master Data'!$A$1:$F$46,5,0)</f>
        <v>6</v>
      </c>
      <c r="K12" s="4">
        <f>VLOOKUP(B12,'Master Data'!$A$1:$F$46,6,0)</f>
        <v>7.8599999999999994</v>
      </c>
      <c r="L12" s="27">
        <f>'Input Data'!$J12*'Input Data'!$C12</f>
        <v>78</v>
      </c>
      <c r="M12" s="27">
        <f>'Input Data'!$K12*'Input Data'!$C12*(1-'Input Data'!$F12)</f>
        <v>102.17999999999999</v>
      </c>
      <c r="N12" s="29" t="str">
        <f>TEXT('Input Data'!$A12,"DD")</f>
        <v>15</v>
      </c>
      <c r="O12" s="29" t="str">
        <f>TEXT('Input Data'!$A12, "MMM")</f>
        <v>Dec</v>
      </c>
      <c r="P12" s="29" t="str">
        <f>TEXT('Input Data'!$A12,"yyyy")</f>
        <v>2022</v>
      </c>
      <c r="Q12" s="53"/>
    </row>
    <row r="13" spans="1:17" ht="12.75" customHeight="1" x14ac:dyDescent="0.3">
      <c r="A13" s="37">
        <v>44643</v>
      </c>
      <c r="B13" s="3" t="s">
        <v>31</v>
      </c>
      <c r="C13" s="4">
        <v>9</v>
      </c>
      <c r="D13" s="4" t="s">
        <v>123</v>
      </c>
      <c r="E13" s="4" t="s">
        <v>14</v>
      </c>
      <c r="F13" s="5">
        <v>0</v>
      </c>
      <c r="G13" s="4" t="str">
        <f>VLOOKUP(B13,'Master Data'!$A$1:$F$46,2,0)</f>
        <v>Product32</v>
      </c>
      <c r="H13" s="4" t="str">
        <f>VLOOKUP(B13,'Master Data'!$A$1:$F$46,3,0)</f>
        <v>Category04</v>
      </c>
      <c r="I13" s="4" t="str">
        <f>VLOOKUP(B13,'Master Data'!$A$1:$F$46,4,0)</f>
        <v>Kg</v>
      </c>
      <c r="J13" s="4">
        <f>VLOOKUP(B13,'Master Data'!$A$1:$F$46,5,0)</f>
        <v>89</v>
      </c>
      <c r="K13" s="4">
        <f>VLOOKUP(B13,'Master Data'!$A$1:$F$46,6,0)</f>
        <v>117.48</v>
      </c>
      <c r="L13" s="27">
        <f>'Input Data'!$J13*'Input Data'!$C13</f>
        <v>801</v>
      </c>
      <c r="M13" s="27">
        <f>'Input Data'!$K13*'Input Data'!$C13*(1-'Input Data'!$F13)</f>
        <v>1057.32</v>
      </c>
      <c r="N13" s="29" t="str">
        <f>TEXT('Input Data'!$A13,"DD")</f>
        <v>23</v>
      </c>
      <c r="O13" s="29" t="str">
        <f>TEXT('Input Data'!$A13, "MMM")</f>
        <v>Mar</v>
      </c>
      <c r="P13" s="29" t="str">
        <f>TEXT('Input Data'!$A13,"yyyy")</f>
        <v>2022</v>
      </c>
      <c r="Q13" s="53"/>
    </row>
    <row r="14" spans="1:17" ht="12.75" customHeight="1" x14ac:dyDescent="0.3">
      <c r="A14" s="37">
        <v>44549</v>
      </c>
      <c r="B14" s="3" t="s">
        <v>45</v>
      </c>
      <c r="C14" s="4">
        <v>10</v>
      </c>
      <c r="D14" s="4" t="s">
        <v>12</v>
      </c>
      <c r="E14" s="4" t="s">
        <v>12</v>
      </c>
      <c r="F14" s="5">
        <v>0</v>
      </c>
      <c r="G14" s="4" t="str">
        <f>VLOOKUP(B14,'Master Data'!$A$1:$F$46,2,0)</f>
        <v>Product11</v>
      </c>
      <c r="H14" s="4" t="str">
        <f>VLOOKUP(B14,'Master Data'!$A$1:$F$46,3,0)</f>
        <v>Category02</v>
      </c>
      <c r="I14" s="4" t="str">
        <f>VLOOKUP(B14,'Master Data'!$A$1:$F$46,4,0)</f>
        <v>Dozon</v>
      </c>
      <c r="J14" s="4">
        <f>VLOOKUP(B14,'Master Data'!$A$1:$F$46,5,0)</f>
        <v>44</v>
      </c>
      <c r="K14" s="4">
        <f>VLOOKUP(B14,'Master Data'!$A$1:$F$46,6,0)</f>
        <v>48.4</v>
      </c>
      <c r="L14" s="27">
        <f>'Input Data'!$J14*'Input Data'!$C14</f>
        <v>440</v>
      </c>
      <c r="M14" s="27">
        <f>'Input Data'!$K14*'Input Data'!$C14*(1-'Input Data'!$F14)</f>
        <v>484</v>
      </c>
      <c r="N14" s="29" t="str">
        <f>TEXT('Input Data'!$A14,"DD")</f>
        <v>19</v>
      </c>
      <c r="O14" s="29" t="str">
        <f>TEXT('Input Data'!$A14, "MMM")</f>
        <v>Dec</v>
      </c>
      <c r="P14" s="29" t="str">
        <f>TEXT('Input Data'!$A14,"yyyy")</f>
        <v>2021</v>
      </c>
      <c r="Q14" s="53"/>
    </row>
    <row r="15" spans="1:17" ht="12.75" customHeight="1" x14ac:dyDescent="0.3">
      <c r="A15" s="37">
        <v>44682</v>
      </c>
      <c r="B15" s="3" t="s">
        <v>27</v>
      </c>
      <c r="C15" s="4">
        <v>9</v>
      </c>
      <c r="D15" s="4" t="s">
        <v>11</v>
      </c>
      <c r="E15" s="4" t="s">
        <v>12</v>
      </c>
      <c r="F15" s="5">
        <v>0</v>
      </c>
      <c r="G15" s="4" t="str">
        <f>VLOOKUP(B15,'Master Data'!$A$1:$F$46,2,0)</f>
        <v>Product34</v>
      </c>
      <c r="H15" s="4" t="str">
        <f>VLOOKUP(B15,'Master Data'!$A$1:$F$46,3,0)</f>
        <v>Category04</v>
      </c>
      <c r="I15" s="4" t="str">
        <f>VLOOKUP(B15,'Master Data'!$A$1:$F$46,4,0)</f>
        <v>Lt</v>
      </c>
      <c r="J15" s="4">
        <f>VLOOKUP(B15,'Master Data'!$A$1:$F$46,5,0)</f>
        <v>55</v>
      </c>
      <c r="K15" s="4">
        <f>VLOOKUP(B15,'Master Data'!$A$1:$F$46,6,0)</f>
        <v>58.3</v>
      </c>
      <c r="L15" s="27">
        <f>'Input Data'!$J15*'Input Data'!$C15</f>
        <v>495</v>
      </c>
      <c r="M15" s="27">
        <f>'Input Data'!$K15*'Input Data'!$C15*(1-'Input Data'!$F15)</f>
        <v>524.69999999999993</v>
      </c>
      <c r="N15" s="29" t="str">
        <f>TEXT('Input Data'!$A15,"DD")</f>
        <v>01</v>
      </c>
      <c r="O15" s="29" t="str">
        <f>TEXT('Input Data'!$A15, "MMM")</f>
        <v>May</v>
      </c>
      <c r="P15" s="29" t="str">
        <f>TEXT('Input Data'!$A15,"yyyy")</f>
        <v>2022</v>
      </c>
      <c r="Q15" s="53"/>
    </row>
    <row r="16" spans="1:17" ht="12.75" customHeight="1" x14ac:dyDescent="0.3">
      <c r="A16" s="37">
        <v>44399</v>
      </c>
      <c r="B16" s="3" t="s">
        <v>49</v>
      </c>
      <c r="C16" s="4">
        <v>14</v>
      </c>
      <c r="D16" s="4" t="s">
        <v>12</v>
      </c>
      <c r="E16" s="4" t="s">
        <v>14</v>
      </c>
      <c r="F16" s="5">
        <v>0</v>
      </c>
      <c r="G16" s="4" t="str">
        <f>VLOOKUP(B16,'Master Data'!$A$1:$F$46,2,0)</f>
        <v>Product24</v>
      </c>
      <c r="H16" s="4" t="str">
        <f>VLOOKUP(B16,'Master Data'!$A$1:$F$46,3,0)</f>
        <v>Category03</v>
      </c>
      <c r="I16" s="4" t="str">
        <f>VLOOKUP(B16,'Master Data'!$A$1:$F$46,4,0)</f>
        <v>Ft</v>
      </c>
      <c r="J16" s="4">
        <f>VLOOKUP(B16,'Master Data'!$A$1:$F$46,5,0)</f>
        <v>144</v>
      </c>
      <c r="K16" s="4">
        <f>VLOOKUP(B16,'Master Data'!$A$1:$F$46,6,0)</f>
        <v>156.96</v>
      </c>
      <c r="L16" s="27">
        <f>'Input Data'!$J16*'Input Data'!$C16</f>
        <v>2016</v>
      </c>
      <c r="M16" s="27">
        <f>'Input Data'!$K16*'Input Data'!$C16*(1-'Input Data'!$F16)</f>
        <v>2197.44</v>
      </c>
      <c r="N16" s="29" t="str">
        <f>TEXT('Input Data'!$A16,"DD")</f>
        <v>22</v>
      </c>
      <c r="O16" s="29" t="str">
        <f>TEXT('Input Data'!$A16, "MMM")</f>
        <v>Jul</v>
      </c>
      <c r="P16" s="29" t="str">
        <f>TEXT('Input Data'!$A16,"yyyy")</f>
        <v>2021</v>
      </c>
      <c r="Q16" s="53"/>
    </row>
    <row r="17" spans="1:17" ht="12.75" customHeight="1" x14ac:dyDescent="0.3">
      <c r="A17" s="37">
        <v>44634</v>
      </c>
      <c r="B17" s="3" t="s">
        <v>57</v>
      </c>
      <c r="C17" s="4">
        <v>13</v>
      </c>
      <c r="D17" s="4" t="s">
        <v>123</v>
      </c>
      <c r="E17" s="4" t="s">
        <v>12</v>
      </c>
      <c r="F17" s="5">
        <v>0</v>
      </c>
      <c r="G17" s="4" t="str">
        <f>VLOOKUP(B17,'Master Data'!$A$1:$F$46,2,0)</f>
        <v>Product26</v>
      </c>
      <c r="H17" s="4" t="str">
        <f>VLOOKUP(B17,'Master Data'!$A$1:$F$46,3,0)</f>
        <v>Category04</v>
      </c>
      <c r="I17" s="4" t="str">
        <f>VLOOKUP(B17,'Master Data'!$A$1:$F$46,4,0)</f>
        <v>No.</v>
      </c>
      <c r="J17" s="4">
        <f>VLOOKUP(B17,'Master Data'!$A$1:$F$46,5,0)</f>
        <v>18</v>
      </c>
      <c r="K17" s="4">
        <f>VLOOKUP(B17,'Master Data'!$A$1:$F$46,6,0)</f>
        <v>24.66</v>
      </c>
      <c r="L17" s="27">
        <f>'Input Data'!$J17*'Input Data'!$C17</f>
        <v>234</v>
      </c>
      <c r="M17" s="27">
        <f>'Input Data'!$K17*'Input Data'!$C17*(1-'Input Data'!$F17)</f>
        <v>320.58</v>
      </c>
      <c r="N17" s="29" t="str">
        <f>TEXT('Input Data'!$A17,"DD")</f>
        <v>14</v>
      </c>
      <c r="O17" s="29" t="str">
        <f>TEXT('Input Data'!$A17, "MMM")</f>
        <v>Mar</v>
      </c>
      <c r="P17" s="29" t="str">
        <f>TEXT('Input Data'!$A17,"yyyy")</f>
        <v>2022</v>
      </c>
      <c r="Q17" s="53"/>
    </row>
    <row r="18" spans="1:17" ht="12.75" customHeight="1" x14ac:dyDescent="0.3">
      <c r="A18" s="37">
        <v>44754</v>
      </c>
      <c r="B18" s="3" t="s">
        <v>10</v>
      </c>
      <c r="C18" s="4">
        <v>12</v>
      </c>
      <c r="D18" s="4" t="s">
        <v>123</v>
      </c>
      <c r="E18" s="4" t="s">
        <v>14</v>
      </c>
      <c r="F18" s="5">
        <v>0</v>
      </c>
      <c r="G18" s="4" t="str">
        <f>VLOOKUP(B18,'Master Data'!$A$1:$F$46,2,0)</f>
        <v>Product28</v>
      </c>
      <c r="H18" s="4" t="str">
        <f>VLOOKUP(B18,'Master Data'!$A$1:$F$46,3,0)</f>
        <v>Category04</v>
      </c>
      <c r="I18" s="4" t="str">
        <f>VLOOKUP(B18,'Master Data'!$A$1:$F$46,4,0)</f>
        <v>No.</v>
      </c>
      <c r="J18" s="4">
        <f>VLOOKUP(B18,'Master Data'!$A$1:$F$46,5,0)</f>
        <v>15</v>
      </c>
      <c r="K18" s="4">
        <f>VLOOKUP(B18,'Master Data'!$A$1:$F$46,6,0)</f>
        <v>15</v>
      </c>
      <c r="L18" s="27">
        <f>'Input Data'!$J18*'Input Data'!$C18</f>
        <v>180</v>
      </c>
      <c r="M18" s="27">
        <f>'Input Data'!$K18*'Input Data'!$C18*(1-'Input Data'!$F18)</f>
        <v>180</v>
      </c>
      <c r="N18" s="29" t="str">
        <f>TEXT('Input Data'!$A18,"DD")</f>
        <v>12</v>
      </c>
      <c r="O18" s="29" t="str">
        <f>TEXT('Input Data'!$A18, "MMM")</f>
        <v>Jul</v>
      </c>
      <c r="P18" s="29" t="str">
        <f>TEXT('Input Data'!$A18,"yyyy")</f>
        <v>2022</v>
      </c>
      <c r="Q18" s="53"/>
    </row>
    <row r="19" spans="1:17" ht="12.75" customHeight="1" x14ac:dyDescent="0.3">
      <c r="A19" s="37">
        <v>44845</v>
      </c>
      <c r="B19" s="3" t="s">
        <v>38</v>
      </c>
      <c r="C19" s="4">
        <v>10</v>
      </c>
      <c r="D19" s="4" t="s">
        <v>123</v>
      </c>
      <c r="E19" s="4" t="s">
        <v>12</v>
      </c>
      <c r="F19" s="5">
        <v>0</v>
      </c>
      <c r="G19" s="4" t="str">
        <f>VLOOKUP(B19,'Master Data'!$A$1:$F$46,2,0)</f>
        <v>Product08</v>
      </c>
      <c r="H19" s="4" t="str">
        <f>VLOOKUP(B19,'Master Data'!$A$1:$F$46,3,0)</f>
        <v>Category01</v>
      </c>
      <c r="I19" s="4" t="str">
        <f>VLOOKUP(B19,'Master Data'!$A$1:$F$46,4,0)</f>
        <v>Kg</v>
      </c>
      <c r="J19" s="4">
        <f>VLOOKUP(B19,'Master Data'!$A$1:$F$46,5,0)</f>
        <v>83</v>
      </c>
      <c r="K19" s="4">
        <f>VLOOKUP(B19,'Master Data'!$A$1:$F$46,6,0)</f>
        <v>94.62</v>
      </c>
      <c r="L19" s="27">
        <f>'Input Data'!$J19*'Input Data'!$C19</f>
        <v>830</v>
      </c>
      <c r="M19" s="27">
        <f>'Input Data'!$K19*'Input Data'!$C19*(1-'Input Data'!$F19)</f>
        <v>946.2</v>
      </c>
      <c r="N19" s="29" t="str">
        <f>TEXT('Input Data'!$A19,"DD")</f>
        <v>11</v>
      </c>
      <c r="O19" s="29" t="str">
        <f>TEXT('Input Data'!$A19, "MMM")</f>
        <v>Oct</v>
      </c>
      <c r="P19" s="29" t="str">
        <f>TEXT('Input Data'!$A19,"yyyy")</f>
        <v>2022</v>
      </c>
      <c r="Q19" s="53"/>
    </row>
    <row r="20" spans="1:17" ht="12.75" customHeight="1" x14ac:dyDescent="0.3">
      <c r="A20" s="37">
        <v>44738</v>
      </c>
      <c r="B20" s="3" t="s">
        <v>36</v>
      </c>
      <c r="C20" s="4">
        <v>12</v>
      </c>
      <c r="D20" s="4" t="s">
        <v>123</v>
      </c>
      <c r="E20" s="4" t="s">
        <v>12</v>
      </c>
      <c r="F20" s="5">
        <v>0</v>
      </c>
      <c r="G20" s="4" t="str">
        <f>VLOOKUP(B20,'Master Data'!$A$1:$F$46,2,0)</f>
        <v>Product43</v>
      </c>
      <c r="H20" s="4" t="str">
        <f>VLOOKUP(B20,'Master Data'!$A$1:$F$46,3,0)</f>
        <v>Category05</v>
      </c>
      <c r="I20" s="4" t="str">
        <f>VLOOKUP(B20,'Master Data'!$A$1:$F$46,4,0)</f>
        <v>Kg</v>
      </c>
      <c r="J20" s="4">
        <f>VLOOKUP(B20,'Master Data'!$A$1:$F$46,5,0)</f>
        <v>67</v>
      </c>
      <c r="K20" s="4">
        <f>VLOOKUP(B20,'Master Data'!$A$1:$F$46,6,0)</f>
        <v>83.08</v>
      </c>
      <c r="L20" s="27">
        <f>'Input Data'!$J20*'Input Data'!$C20</f>
        <v>804</v>
      </c>
      <c r="M20" s="27">
        <f>'Input Data'!$K20*'Input Data'!$C20*(1-'Input Data'!$F20)</f>
        <v>996.96</v>
      </c>
      <c r="N20" s="29" t="str">
        <f>TEXT('Input Data'!$A20,"DD")</f>
        <v>26</v>
      </c>
      <c r="O20" s="29" t="str">
        <f>TEXT('Input Data'!$A20, "MMM")</f>
        <v>Jun</v>
      </c>
      <c r="P20" s="29" t="str">
        <f>TEXT('Input Data'!$A20,"yyyy")</f>
        <v>2022</v>
      </c>
      <c r="Q20" s="53"/>
    </row>
    <row r="21" spans="1:17" ht="12.75" customHeight="1" x14ac:dyDescent="0.3">
      <c r="A21" s="37">
        <v>44399</v>
      </c>
      <c r="B21" s="3" t="s">
        <v>57</v>
      </c>
      <c r="C21" s="4">
        <v>3</v>
      </c>
      <c r="D21" s="4" t="s">
        <v>11</v>
      </c>
      <c r="E21" s="4" t="s">
        <v>14</v>
      </c>
      <c r="F21" s="5">
        <v>0</v>
      </c>
      <c r="G21" s="4" t="str">
        <f>VLOOKUP(B21,'Master Data'!$A$1:$F$46,2,0)</f>
        <v>Product26</v>
      </c>
      <c r="H21" s="4" t="str">
        <f>VLOOKUP(B21,'Master Data'!$A$1:$F$46,3,0)</f>
        <v>Category04</v>
      </c>
      <c r="I21" s="4" t="str">
        <f>VLOOKUP(B21,'Master Data'!$A$1:$F$46,4,0)</f>
        <v>No.</v>
      </c>
      <c r="J21" s="4">
        <f>VLOOKUP(B21,'Master Data'!$A$1:$F$46,5,0)</f>
        <v>18</v>
      </c>
      <c r="K21" s="4">
        <f>VLOOKUP(B21,'Master Data'!$A$1:$F$46,6,0)</f>
        <v>24.66</v>
      </c>
      <c r="L21" s="27">
        <f>'Input Data'!$J21*'Input Data'!$C21</f>
        <v>54</v>
      </c>
      <c r="M21" s="27">
        <f>'Input Data'!$K21*'Input Data'!$C21*(1-'Input Data'!$F21)</f>
        <v>73.98</v>
      </c>
      <c r="N21" s="29" t="str">
        <f>TEXT('Input Data'!$A21,"DD")</f>
        <v>22</v>
      </c>
      <c r="O21" s="29" t="str">
        <f>TEXT('Input Data'!$A21, "MMM")</f>
        <v>Jul</v>
      </c>
      <c r="P21" s="29" t="str">
        <f>TEXT('Input Data'!$A21,"yyyy")</f>
        <v>2021</v>
      </c>
      <c r="Q21" s="53"/>
    </row>
    <row r="22" spans="1:17" ht="12.75" customHeight="1" x14ac:dyDescent="0.3">
      <c r="A22" s="37">
        <v>44563</v>
      </c>
      <c r="B22" s="3" t="s">
        <v>53</v>
      </c>
      <c r="C22" s="4">
        <v>1</v>
      </c>
      <c r="D22" s="4" t="s">
        <v>123</v>
      </c>
      <c r="E22" s="4" t="s">
        <v>14</v>
      </c>
      <c r="F22" s="5">
        <v>0</v>
      </c>
      <c r="G22" s="4" t="str">
        <f>VLOOKUP(B22,'Master Data'!$A$1:$F$46,2,0)</f>
        <v>Product33</v>
      </c>
      <c r="H22" s="4" t="str">
        <f>VLOOKUP(B22,'Master Data'!$A$1:$F$46,3,0)</f>
        <v>Category04</v>
      </c>
      <c r="I22" s="4" t="str">
        <f>VLOOKUP(B22,'Master Data'!$A$1:$F$46,4,0)</f>
        <v>Kg</v>
      </c>
      <c r="J22" s="4">
        <f>VLOOKUP(B22,'Master Data'!$A$1:$F$46,5,0)</f>
        <v>95</v>
      </c>
      <c r="K22" s="4">
        <f>VLOOKUP(B22,'Master Data'!$A$1:$F$46,6,0)</f>
        <v>119.7</v>
      </c>
      <c r="L22" s="27">
        <f>'Input Data'!$J22*'Input Data'!$C22</f>
        <v>95</v>
      </c>
      <c r="M22" s="27">
        <f>'Input Data'!$K22*'Input Data'!$C22*(1-'Input Data'!$F22)</f>
        <v>119.7</v>
      </c>
      <c r="N22" s="29" t="str">
        <f>TEXT('Input Data'!$A22,"DD")</f>
        <v>02</v>
      </c>
      <c r="O22" s="29" t="str">
        <f>TEXT('Input Data'!$A22, "MMM")</f>
        <v>Jan</v>
      </c>
      <c r="P22" s="29" t="str">
        <f>TEXT('Input Data'!$A22,"yyyy")</f>
        <v>2022</v>
      </c>
      <c r="Q22" s="53"/>
    </row>
    <row r="23" spans="1:17" ht="12.75" customHeight="1" x14ac:dyDescent="0.3">
      <c r="A23" s="37">
        <v>44475</v>
      </c>
      <c r="B23" s="3" t="s">
        <v>18</v>
      </c>
      <c r="C23" s="4">
        <v>1</v>
      </c>
      <c r="D23" s="4" t="s">
        <v>123</v>
      </c>
      <c r="E23" s="4" t="s">
        <v>12</v>
      </c>
      <c r="F23" s="5">
        <v>0</v>
      </c>
      <c r="G23" s="4" t="str">
        <f>VLOOKUP(B23,'Master Data'!$A$1:$F$46,2,0)</f>
        <v>Product35</v>
      </c>
      <c r="H23" s="4" t="str">
        <f>VLOOKUP(B23,'Master Data'!$A$1:$F$46,3,0)</f>
        <v>Category04</v>
      </c>
      <c r="I23" s="4" t="str">
        <f>VLOOKUP(B23,'Master Data'!$A$1:$F$46,4,0)</f>
        <v>No.</v>
      </c>
      <c r="J23" s="4">
        <f>VLOOKUP(B23,'Master Data'!$A$1:$F$46,5,0)</f>
        <v>5</v>
      </c>
      <c r="K23" s="4">
        <f>VLOOKUP(B23,'Master Data'!$A$1:$F$46,6,0)</f>
        <v>6.7</v>
      </c>
      <c r="L23" s="27">
        <f>'Input Data'!$J23*'Input Data'!$C23</f>
        <v>5</v>
      </c>
      <c r="M23" s="27">
        <f>'Input Data'!$K23*'Input Data'!$C23*(1-'Input Data'!$F23)</f>
        <v>6.7</v>
      </c>
      <c r="N23" s="29" t="str">
        <f>TEXT('Input Data'!$A23,"DD")</f>
        <v>06</v>
      </c>
      <c r="O23" s="29" t="str">
        <f>TEXT('Input Data'!$A23, "MMM")</f>
        <v>Oct</v>
      </c>
      <c r="P23" s="29" t="str">
        <f>TEXT('Input Data'!$A23,"yyyy")</f>
        <v>2021</v>
      </c>
      <c r="Q23" s="53"/>
    </row>
    <row r="24" spans="1:17" ht="12.75" customHeight="1" x14ac:dyDescent="0.3">
      <c r="A24" s="37">
        <v>44478</v>
      </c>
      <c r="B24" s="3" t="s">
        <v>31</v>
      </c>
      <c r="C24" s="4">
        <v>11</v>
      </c>
      <c r="D24" s="4" t="s">
        <v>12</v>
      </c>
      <c r="E24" s="4" t="s">
        <v>14</v>
      </c>
      <c r="F24" s="5">
        <v>0</v>
      </c>
      <c r="G24" s="4" t="str">
        <f>VLOOKUP(B24,'Master Data'!$A$1:$F$46,2,0)</f>
        <v>Product32</v>
      </c>
      <c r="H24" s="4" t="str">
        <f>VLOOKUP(B24,'Master Data'!$A$1:$F$46,3,0)</f>
        <v>Category04</v>
      </c>
      <c r="I24" s="4" t="str">
        <f>VLOOKUP(B24,'Master Data'!$A$1:$F$46,4,0)</f>
        <v>Kg</v>
      </c>
      <c r="J24" s="4">
        <f>VLOOKUP(B24,'Master Data'!$A$1:$F$46,5,0)</f>
        <v>89</v>
      </c>
      <c r="K24" s="4">
        <f>VLOOKUP(B24,'Master Data'!$A$1:$F$46,6,0)</f>
        <v>117.48</v>
      </c>
      <c r="L24" s="27">
        <f>'Input Data'!$J24*'Input Data'!$C24</f>
        <v>979</v>
      </c>
      <c r="M24" s="27">
        <f>'Input Data'!$K24*'Input Data'!$C24*(1-'Input Data'!$F24)</f>
        <v>1292.28</v>
      </c>
      <c r="N24" s="29" t="str">
        <f>TEXT('Input Data'!$A24,"DD")</f>
        <v>09</v>
      </c>
      <c r="O24" s="29" t="str">
        <f>TEXT('Input Data'!$A24, "MMM")</f>
        <v>Oct</v>
      </c>
      <c r="P24" s="29" t="str">
        <f>TEXT('Input Data'!$A24,"yyyy")</f>
        <v>2021</v>
      </c>
      <c r="Q24" s="53"/>
    </row>
    <row r="25" spans="1:17" ht="12.75" customHeight="1" x14ac:dyDescent="0.3">
      <c r="A25" s="37">
        <v>44476</v>
      </c>
      <c r="B25" s="3" t="s">
        <v>57</v>
      </c>
      <c r="C25" s="4">
        <v>6</v>
      </c>
      <c r="D25" s="4" t="s">
        <v>123</v>
      </c>
      <c r="E25" s="4" t="s">
        <v>14</v>
      </c>
      <c r="F25" s="5">
        <v>0</v>
      </c>
      <c r="G25" s="4" t="str">
        <f>VLOOKUP(B25,'Master Data'!$A$1:$F$46,2,0)</f>
        <v>Product26</v>
      </c>
      <c r="H25" s="4" t="str">
        <f>VLOOKUP(B25,'Master Data'!$A$1:$F$46,3,0)</f>
        <v>Category04</v>
      </c>
      <c r="I25" s="4" t="str">
        <f>VLOOKUP(B25,'Master Data'!$A$1:$F$46,4,0)</f>
        <v>No.</v>
      </c>
      <c r="J25" s="4">
        <f>VLOOKUP(B25,'Master Data'!$A$1:$F$46,5,0)</f>
        <v>18</v>
      </c>
      <c r="K25" s="4">
        <f>VLOOKUP(B25,'Master Data'!$A$1:$F$46,6,0)</f>
        <v>24.66</v>
      </c>
      <c r="L25" s="27">
        <f>'Input Data'!$J25*'Input Data'!$C25</f>
        <v>108</v>
      </c>
      <c r="M25" s="27">
        <f>'Input Data'!$K25*'Input Data'!$C25*(1-'Input Data'!$F25)</f>
        <v>147.96</v>
      </c>
      <c r="N25" s="29" t="str">
        <f>TEXT('Input Data'!$A25,"DD")</f>
        <v>07</v>
      </c>
      <c r="O25" s="29" t="str">
        <f>TEXT('Input Data'!$A25, "MMM")</f>
        <v>Oct</v>
      </c>
      <c r="P25" s="29" t="str">
        <f>TEXT('Input Data'!$A25,"yyyy")</f>
        <v>2021</v>
      </c>
      <c r="Q25" s="53"/>
    </row>
    <row r="26" spans="1:17" ht="12.75" customHeight="1" x14ac:dyDescent="0.3">
      <c r="A26" s="37">
        <v>44906</v>
      </c>
      <c r="B26" s="3" t="s">
        <v>39</v>
      </c>
      <c r="C26" s="4">
        <v>5</v>
      </c>
      <c r="D26" s="4" t="s">
        <v>123</v>
      </c>
      <c r="E26" s="4" t="s">
        <v>12</v>
      </c>
      <c r="F26" s="5">
        <v>0</v>
      </c>
      <c r="G26" s="4" t="str">
        <f>VLOOKUP(B26,'Master Data'!$A$1:$F$46,2,0)</f>
        <v>Product27</v>
      </c>
      <c r="H26" s="4" t="str">
        <f>VLOOKUP(B26,'Master Data'!$A$1:$F$46,3,0)</f>
        <v>Category04</v>
      </c>
      <c r="I26" s="4" t="str">
        <f>VLOOKUP(B26,'Master Data'!$A$1:$F$46,4,0)</f>
        <v>Lt</v>
      </c>
      <c r="J26" s="4">
        <f>VLOOKUP(B26,'Master Data'!$A$1:$F$46,5,0)</f>
        <v>48</v>
      </c>
      <c r="K26" s="4">
        <f>VLOOKUP(B26,'Master Data'!$A$1:$F$46,6,0)</f>
        <v>57.120000000000005</v>
      </c>
      <c r="L26" s="27">
        <f>'Input Data'!$J26*'Input Data'!$C26</f>
        <v>240</v>
      </c>
      <c r="M26" s="27">
        <f>'Input Data'!$K26*'Input Data'!$C26*(1-'Input Data'!$F26)</f>
        <v>285.60000000000002</v>
      </c>
      <c r="N26" s="29" t="str">
        <f>TEXT('Input Data'!$A26,"DD")</f>
        <v>11</v>
      </c>
      <c r="O26" s="29" t="str">
        <f>TEXT('Input Data'!$A26, "MMM")</f>
        <v>Dec</v>
      </c>
      <c r="P26" s="29" t="str">
        <f>TEXT('Input Data'!$A26,"yyyy")</f>
        <v>2022</v>
      </c>
      <c r="Q26" s="53"/>
    </row>
    <row r="27" spans="1:17" ht="12.75" customHeight="1" x14ac:dyDescent="0.3">
      <c r="A27" s="37">
        <v>44736</v>
      </c>
      <c r="B27" s="3" t="s">
        <v>44</v>
      </c>
      <c r="C27" s="4">
        <v>7</v>
      </c>
      <c r="D27" s="4" t="s">
        <v>123</v>
      </c>
      <c r="E27" s="4" t="s">
        <v>14</v>
      </c>
      <c r="F27" s="5">
        <v>0</v>
      </c>
      <c r="G27" s="4" t="str">
        <f>VLOOKUP(B27,'Master Data'!$A$1:$F$46,2,0)</f>
        <v>Product18</v>
      </c>
      <c r="H27" s="4" t="str">
        <f>VLOOKUP(B27,'Master Data'!$A$1:$F$46,3,0)</f>
        <v>Category02</v>
      </c>
      <c r="I27" s="4" t="str">
        <f>VLOOKUP(B27,'Master Data'!$A$1:$F$46,4,0)</f>
        <v>No.</v>
      </c>
      <c r="J27" s="4">
        <f>VLOOKUP(B27,'Master Data'!$A$1:$F$46,5,0)</f>
        <v>37</v>
      </c>
      <c r="K27" s="4">
        <f>VLOOKUP(B27,'Master Data'!$A$1:$F$46,6,0)</f>
        <v>49.21</v>
      </c>
      <c r="L27" s="27">
        <f>'Input Data'!$J27*'Input Data'!$C27</f>
        <v>259</v>
      </c>
      <c r="M27" s="27">
        <f>'Input Data'!$K27*'Input Data'!$C27*(1-'Input Data'!$F27)</f>
        <v>344.47</v>
      </c>
      <c r="N27" s="29" t="str">
        <f>TEXT('Input Data'!$A27,"DD")</f>
        <v>24</v>
      </c>
      <c r="O27" s="29" t="str">
        <f>TEXT('Input Data'!$A27, "MMM")</f>
        <v>Jun</v>
      </c>
      <c r="P27" s="29" t="str">
        <f>TEXT('Input Data'!$A27,"yyyy")</f>
        <v>2022</v>
      </c>
      <c r="Q27" s="53"/>
    </row>
    <row r="28" spans="1:17" ht="12.75" customHeight="1" x14ac:dyDescent="0.3">
      <c r="A28" s="37">
        <v>44346</v>
      </c>
      <c r="B28" s="3" t="s">
        <v>15</v>
      </c>
      <c r="C28" s="4">
        <v>6</v>
      </c>
      <c r="D28" s="4" t="s">
        <v>12</v>
      </c>
      <c r="E28" s="4" t="s">
        <v>14</v>
      </c>
      <c r="F28" s="5">
        <v>0</v>
      </c>
      <c r="G28" s="4" t="str">
        <f>VLOOKUP(B28,'Master Data'!$A$1:$F$46,2,0)</f>
        <v>Product13</v>
      </c>
      <c r="H28" s="4" t="str">
        <f>VLOOKUP(B28,'Master Data'!$A$1:$F$46,3,0)</f>
        <v>Category02</v>
      </c>
      <c r="I28" s="4" t="str">
        <f>VLOOKUP(B28,'Master Data'!$A$1:$F$46,4,0)</f>
        <v>Kg</v>
      </c>
      <c r="J28" s="4">
        <f>VLOOKUP(B28,'Master Data'!$A$1:$F$46,5,0)</f>
        <v>112</v>
      </c>
      <c r="K28" s="4">
        <f>VLOOKUP(B28,'Master Data'!$A$1:$F$46,6,0)</f>
        <v>122.08</v>
      </c>
      <c r="L28" s="27">
        <f>'Input Data'!$J28*'Input Data'!$C28</f>
        <v>672</v>
      </c>
      <c r="M28" s="27">
        <f>'Input Data'!$K28*'Input Data'!$C28*(1-'Input Data'!$F28)</f>
        <v>732.48</v>
      </c>
      <c r="N28" s="29" t="str">
        <f>TEXT('Input Data'!$A28,"DD")</f>
        <v>30</v>
      </c>
      <c r="O28" s="29" t="str">
        <f>TEXT('Input Data'!$A28, "MMM")</f>
        <v>May</v>
      </c>
      <c r="P28" s="29" t="str">
        <f>TEXT('Input Data'!$A28,"yyyy")</f>
        <v>2021</v>
      </c>
      <c r="Q28" s="53"/>
    </row>
    <row r="29" spans="1:17" ht="12.75" customHeight="1" x14ac:dyDescent="0.3">
      <c r="A29" s="37">
        <v>44870</v>
      </c>
      <c r="B29" s="3" t="s">
        <v>55</v>
      </c>
      <c r="C29" s="4">
        <v>15</v>
      </c>
      <c r="D29" s="4" t="s">
        <v>123</v>
      </c>
      <c r="E29" s="4" t="s">
        <v>14</v>
      </c>
      <c r="F29" s="5">
        <v>0</v>
      </c>
      <c r="G29" s="4" t="str">
        <f>VLOOKUP(B29,'Master Data'!$A$1:$F$46,2,0)</f>
        <v>Product19</v>
      </c>
      <c r="H29" s="4" t="str">
        <f>VLOOKUP(B29,'Master Data'!$A$1:$F$46,3,0)</f>
        <v>Category02</v>
      </c>
      <c r="I29" s="4" t="str">
        <f>VLOOKUP(B29,'Master Data'!$A$1:$F$46,4,0)</f>
        <v>Ft</v>
      </c>
      <c r="J29" s="4">
        <f>VLOOKUP(B29,'Master Data'!$A$1:$F$46,5,0)</f>
        <v>150</v>
      </c>
      <c r="K29" s="4">
        <f>VLOOKUP(B29,'Master Data'!$A$1:$F$46,6,0)</f>
        <v>210</v>
      </c>
      <c r="L29" s="27">
        <f>'Input Data'!$J29*'Input Data'!$C29</f>
        <v>2250</v>
      </c>
      <c r="M29" s="27">
        <f>'Input Data'!$K29*'Input Data'!$C29*(1-'Input Data'!$F29)</f>
        <v>3150</v>
      </c>
      <c r="N29" s="29" t="str">
        <f>TEXT('Input Data'!$A29,"DD")</f>
        <v>05</v>
      </c>
      <c r="O29" s="29" t="str">
        <f>TEXT('Input Data'!$A29, "MMM")</f>
        <v>Nov</v>
      </c>
      <c r="P29" s="29" t="str">
        <f>TEXT('Input Data'!$A29,"yyyy")</f>
        <v>2022</v>
      </c>
      <c r="Q29" s="53"/>
    </row>
    <row r="30" spans="1:17" ht="12.75" customHeight="1" x14ac:dyDescent="0.3">
      <c r="A30" s="37">
        <v>44329</v>
      </c>
      <c r="B30" s="3" t="s">
        <v>32</v>
      </c>
      <c r="C30" s="4">
        <v>4</v>
      </c>
      <c r="D30" s="4" t="s">
        <v>123</v>
      </c>
      <c r="E30" s="4" t="s">
        <v>12</v>
      </c>
      <c r="F30" s="5">
        <v>0</v>
      </c>
      <c r="G30" s="4" t="str">
        <f>VLOOKUP(B30,'Master Data'!$A$1:$F$46,2,0)</f>
        <v>Product29</v>
      </c>
      <c r="H30" s="4" t="str">
        <f>VLOOKUP(B30,'Master Data'!$A$1:$F$46,3,0)</f>
        <v>Category04</v>
      </c>
      <c r="I30" s="4" t="str">
        <f>VLOOKUP(B30,'Master Data'!$A$1:$F$46,4,0)</f>
        <v>Lt</v>
      </c>
      <c r="J30" s="4">
        <f>VLOOKUP(B30,'Master Data'!$A$1:$F$46,5,0)</f>
        <v>47</v>
      </c>
      <c r="K30" s="4">
        <f>VLOOKUP(B30,'Master Data'!$A$1:$F$46,6,0)</f>
        <v>53.11</v>
      </c>
      <c r="L30" s="27">
        <f>'Input Data'!$J30*'Input Data'!$C30</f>
        <v>188</v>
      </c>
      <c r="M30" s="27">
        <f>'Input Data'!$K30*'Input Data'!$C30*(1-'Input Data'!$F30)</f>
        <v>212.44</v>
      </c>
      <c r="N30" s="29" t="str">
        <f>TEXT('Input Data'!$A30,"DD")</f>
        <v>13</v>
      </c>
      <c r="O30" s="29" t="str">
        <f>TEXT('Input Data'!$A30, "MMM")</f>
        <v>May</v>
      </c>
      <c r="P30" s="29" t="str">
        <f>TEXT('Input Data'!$A30,"yyyy")</f>
        <v>2021</v>
      </c>
      <c r="Q30" s="53"/>
    </row>
    <row r="31" spans="1:17" ht="12.75" customHeight="1" x14ac:dyDescent="0.3">
      <c r="A31" s="37">
        <v>44549</v>
      </c>
      <c r="B31" s="3" t="s">
        <v>26</v>
      </c>
      <c r="C31" s="4">
        <v>12</v>
      </c>
      <c r="D31" s="4" t="s">
        <v>123</v>
      </c>
      <c r="E31" s="4" t="s">
        <v>12</v>
      </c>
      <c r="F31" s="5">
        <v>0</v>
      </c>
      <c r="G31" s="4" t="str">
        <f>VLOOKUP(B31,'Master Data'!$A$1:$F$46,2,0)</f>
        <v>Product23</v>
      </c>
      <c r="H31" s="4" t="str">
        <f>VLOOKUP(B31,'Master Data'!$A$1:$F$46,3,0)</f>
        <v>Category03</v>
      </c>
      <c r="I31" s="4" t="str">
        <f>VLOOKUP(B31,'Master Data'!$A$1:$F$46,4,0)</f>
        <v>Ft</v>
      </c>
      <c r="J31" s="4">
        <f>VLOOKUP(B31,'Master Data'!$A$1:$F$46,5,0)</f>
        <v>141</v>
      </c>
      <c r="K31" s="4">
        <f>VLOOKUP(B31,'Master Data'!$A$1:$F$46,6,0)</f>
        <v>149.46</v>
      </c>
      <c r="L31" s="27">
        <f>'Input Data'!$J31*'Input Data'!$C31</f>
        <v>1692</v>
      </c>
      <c r="M31" s="27">
        <f>'Input Data'!$K31*'Input Data'!$C31*(1-'Input Data'!$F31)</f>
        <v>1793.52</v>
      </c>
      <c r="N31" s="29" t="str">
        <f>TEXT('Input Data'!$A31,"DD")</f>
        <v>19</v>
      </c>
      <c r="O31" s="29" t="str">
        <f>TEXT('Input Data'!$A31, "MMM")</f>
        <v>Dec</v>
      </c>
      <c r="P31" s="29" t="str">
        <f>TEXT('Input Data'!$A31,"yyyy")</f>
        <v>2021</v>
      </c>
      <c r="Q31" s="53"/>
    </row>
    <row r="32" spans="1:17" ht="12.75" customHeight="1" x14ac:dyDescent="0.3">
      <c r="A32" s="37">
        <v>44521</v>
      </c>
      <c r="B32" s="3" t="s">
        <v>23</v>
      </c>
      <c r="C32" s="4">
        <v>1</v>
      </c>
      <c r="D32" s="4" t="s">
        <v>11</v>
      </c>
      <c r="E32" s="4" t="s">
        <v>12</v>
      </c>
      <c r="F32" s="5">
        <v>0</v>
      </c>
      <c r="G32" s="4" t="str">
        <f>VLOOKUP(B32,'Master Data'!$A$1:$F$46,2,0)</f>
        <v>Product14</v>
      </c>
      <c r="H32" s="4" t="str">
        <f>VLOOKUP(B32,'Master Data'!$A$1:$F$46,3,0)</f>
        <v>Category02</v>
      </c>
      <c r="I32" s="4" t="str">
        <f>VLOOKUP(B32,'Master Data'!$A$1:$F$46,4,0)</f>
        <v>Kg</v>
      </c>
      <c r="J32" s="4">
        <f>VLOOKUP(B32,'Master Data'!$A$1:$F$46,5,0)</f>
        <v>112</v>
      </c>
      <c r="K32" s="4">
        <f>VLOOKUP(B32,'Master Data'!$A$1:$F$46,6,0)</f>
        <v>146.72</v>
      </c>
      <c r="L32" s="27">
        <f>'Input Data'!$J32*'Input Data'!$C32</f>
        <v>112</v>
      </c>
      <c r="M32" s="27">
        <f>'Input Data'!$K32*'Input Data'!$C32*(1-'Input Data'!$F32)</f>
        <v>146.72</v>
      </c>
      <c r="N32" s="29" t="str">
        <f>TEXT('Input Data'!$A32,"DD")</f>
        <v>21</v>
      </c>
      <c r="O32" s="29" t="str">
        <f>TEXT('Input Data'!$A32, "MMM")</f>
        <v>Nov</v>
      </c>
      <c r="P32" s="29" t="str">
        <f>TEXT('Input Data'!$A32,"yyyy")</f>
        <v>2021</v>
      </c>
      <c r="Q32" s="53"/>
    </row>
    <row r="33" spans="1:17" ht="12.75" customHeight="1" x14ac:dyDescent="0.3">
      <c r="A33" s="37">
        <v>44304</v>
      </c>
      <c r="B33" s="3" t="s">
        <v>50</v>
      </c>
      <c r="C33" s="4">
        <v>9</v>
      </c>
      <c r="D33" s="4" t="s">
        <v>11</v>
      </c>
      <c r="E33" s="4" t="s">
        <v>12</v>
      </c>
      <c r="F33" s="5">
        <v>0</v>
      </c>
      <c r="G33" s="4" t="str">
        <f>VLOOKUP(B33,'Master Data'!$A$1:$F$46,2,0)</f>
        <v>Product38</v>
      </c>
      <c r="H33" s="4" t="str">
        <f>VLOOKUP(B33,'Master Data'!$A$1:$F$46,3,0)</f>
        <v>Category05</v>
      </c>
      <c r="I33" s="4" t="str">
        <f>VLOOKUP(B33,'Master Data'!$A$1:$F$46,4,0)</f>
        <v>Kg</v>
      </c>
      <c r="J33" s="4">
        <f>VLOOKUP(B33,'Master Data'!$A$1:$F$46,5,0)</f>
        <v>72</v>
      </c>
      <c r="K33" s="4">
        <f>VLOOKUP(B33,'Master Data'!$A$1:$F$46,6,0)</f>
        <v>79.92</v>
      </c>
      <c r="L33" s="27">
        <f>'Input Data'!$J33*'Input Data'!$C33</f>
        <v>648</v>
      </c>
      <c r="M33" s="27">
        <f>'Input Data'!$K33*'Input Data'!$C33*(1-'Input Data'!$F33)</f>
        <v>719.28</v>
      </c>
      <c r="N33" s="29" t="str">
        <f>TEXT('Input Data'!$A33,"DD")</f>
        <v>18</v>
      </c>
      <c r="O33" s="29" t="str">
        <f>TEXT('Input Data'!$A33, "MMM")</f>
        <v>Apr</v>
      </c>
      <c r="P33" s="29" t="str">
        <f>TEXT('Input Data'!$A33,"yyyy")</f>
        <v>2021</v>
      </c>
      <c r="Q33" s="53"/>
    </row>
    <row r="34" spans="1:17" ht="12.75" customHeight="1" x14ac:dyDescent="0.3">
      <c r="A34" s="37">
        <v>44217</v>
      </c>
      <c r="B34" s="3" t="s">
        <v>20</v>
      </c>
      <c r="C34" s="4">
        <v>9</v>
      </c>
      <c r="D34" s="4" t="s">
        <v>123</v>
      </c>
      <c r="E34" s="4" t="s">
        <v>12</v>
      </c>
      <c r="F34" s="5">
        <v>0</v>
      </c>
      <c r="G34" s="4" t="str">
        <f>VLOOKUP(B34,'Master Data'!$A$1:$F$46,2,0)</f>
        <v>Product03</v>
      </c>
      <c r="H34" s="4" t="str">
        <f>VLOOKUP(B34,'Master Data'!$A$1:$F$46,3,0)</f>
        <v>Category01</v>
      </c>
      <c r="I34" s="4" t="str">
        <f>VLOOKUP(B34,'Master Data'!$A$1:$F$46,4,0)</f>
        <v>Kg</v>
      </c>
      <c r="J34" s="4">
        <f>VLOOKUP(B34,'Master Data'!$A$1:$F$46,5,0)</f>
        <v>71</v>
      </c>
      <c r="K34" s="4">
        <f>VLOOKUP(B34,'Master Data'!$A$1:$F$46,6,0)</f>
        <v>80.94</v>
      </c>
      <c r="L34" s="27">
        <f>'Input Data'!$J34*'Input Data'!$C34</f>
        <v>639</v>
      </c>
      <c r="M34" s="27">
        <f>'Input Data'!$K34*'Input Data'!$C34*(1-'Input Data'!$F34)</f>
        <v>728.46</v>
      </c>
      <c r="N34" s="29" t="str">
        <f>TEXT('Input Data'!$A34,"DD")</f>
        <v>21</v>
      </c>
      <c r="O34" s="29" t="str">
        <f>TEXT('Input Data'!$A34, "MMM")</f>
        <v>Jan</v>
      </c>
      <c r="P34" s="29" t="str">
        <f>TEXT('Input Data'!$A34,"yyyy")</f>
        <v>2021</v>
      </c>
      <c r="Q34" s="53"/>
    </row>
    <row r="35" spans="1:17" ht="12.75" customHeight="1" x14ac:dyDescent="0.3">
      <c r="A35" s="37">
        <v>44831</v>
      </c>
      <c r="B35" s="3" t="s">
        <v>58</v>
      </c>
      <c r="C35" s="4">
        <v>4</v>
      </c>
      <c r="D35" s="4" t="s">
        <v>123</v>
      </c>
      <c r="E35" s="4" t="s">
        <v>14</v>
      </c>
      <c r="F35" s="5">
        <v>0</v>
      </c>
      <c r="G35" s="4" t="str">
        <f>VLOOKUP(B35,'Master Data'!$A$1:$F$46,2,0)</f>
        <v>Product36</v>
      </c>
      <c r="H35" s="4" t="str">
        <f>VLOOKUP(B35,'Master Data'!$A$1:$F$46,3,0)</f>
        <v>Category04</v>
      </c>
      <c r="I35" s="4" t="str">
        <f>VLOOKUP(B35,'Master Data'!$A$1:$F$46,4,0)</f>
        <v>Kg</v>
      </c>
      <c r="J35" s="4">
        <f>VLOOKUP(B35,'Master Data'!$A$1:$F$46,5,0)</f>
        <v>90</v>
      </c>
      <c r="K35" s="4">
        <f>VLOOKUP(B35,'Master Data'!$A$1:$F$46,6,0)</f>
        <v>96.3</v>
      </c>
      <c r="L35" s="27">
        <f>'Input Data'!$J35*'Input Data'!$C35</f>
        <v>360</v>
      </c>
      <c r="M35" s="27">
        <f>'Input Data'!$K35*'Input Data'!$C35*(1-'Input Data'!$F35)</f>
        <v>385.2</v>
      </c>
      <c r="N35" s="29" t="str">
        <f>TEXT('Input Data'!$A35,"DD")</f>
        <v>27</v>
      </c>
      <c r="O35" s="29" t="str">
        <f>TEXT('Input Data'!$A35, "MMM")</f>
        <v>Sep</v>
      </c>
      <c r="P35" s="29" t="str">
        <f>TEXT('Input Data'!$A35,"yyyy")</f>
        <v>2022</v>
      </c>
      <c r="Q35" s="53"/>
    </row>
    <row r="36" spans="1:17" ht="12.75" customHeight="1" x14ac:dyDescent="0.3">
      <c r="A36" s="37">
        <v>44924</v>
      </c>
      <c r="B36" s="3" t="s">
        <v>38</v>
      </c>
      <c r="C36" s="4">
        <v>15</v>
      </c>
      <c r="D36" s="4" t="s">
        <v>123</v>
      </c>
      <c r="E36" s="4" t="s">
        <v>12</v>
      </c>
      <c r="F36" s="5">
        <v>0</v>
      </c>
      <c r="G36" s="4" t="str">
        <f>VLOOKUP(B36,'Master Data'!$A$1:$F$46,2,0)</f>
        <v>Product08</v>
      </c>
      <c r="H36" s="4" t="str">
        <f>VLOOKUP(B36,'Master Data'!$A$1:$F$46,3,0)</f>
        <v>Category01</v>
      </c>
      <c r="I36" s="4" t="str">
        <f>VLOOKUP(B36,'Master Data'!$A$1:$F$46,4,0)</f>
        <v>Kg</v>
      </c>
      <c r="J36" s="4">
        <f>VLOOKUP(B36,'Master Data'!$A$1:$F$46,5,0)</f>
        <v>83</v>
      </c>
      <c r="K36" s="4">
        <f>VLOOKUP(B36,'Master Data'!$A$1:$F$46,6,0)</f>
        <v>94.62</v>
      </c>
      <c r="L36" s="27">
        <f>'Input Data'!$J36*'Input Data'!$C36</f>
        <v>1245</v>
      </c>
      <c r="M36" s="27">
        <f>'Input Data'!$K36*'Input Data'!$C36*(1-'Input Data'!$F36)</f>
        <v>1419.3000000000002</v>
      </c>
      <c r="N36" s="29" t="str">
        <f>TEXT('Input Data'!$A36,"DD")</f>
        <v>29</v>
      </c>
      <c r="O36" s="29" t="str">
        <f>TEXT('Input Data'!$A36, "MMM")</f>
        <v>Dec</v>
      </c>
      <c r="P36" s="29" t="str">
        <f>TEXT('Input Data'!$A36,"yyyy")</f>
        <v>2022</v>
      </c>
      <c r="Q36" s="53"/>
    </row>
    <row r="37" spans="1:17" ht="12.75" customHeight="1" x14ac:dyDescent="0.3">
      <c r="A37" s="37">
        <v>44584</v>
      </c>
      <c r="B37" s="3" t="s">
        <v>43</v>
      </c>
      <c r="C37" s="4">
        <v>5</v>
      </c>
      <c r="D37" s="4" t="s">
        <v>11</v>
      </c>
      <c r="E37" s="4" t="s">
        <v>14</v>
      </c>
      <c r="F37" s="5">
        <v>0</v>
      </c>
      <c r="G37" s="4" t="str">
        <f>VLOOKUP(B37,'Master Data'!$A$1:$F$46,2,0)</f>
        <v>Product02</v>
      </c>
      <c r="H37" s="4" t="str">
        <f>VLOOKUP(B37,'Master Data'!$A$1:$F$46,3,0)</f>
        <v>Category01</v>
      </c>
      <c r="I37" s="4" t="str">
        <f>VLOOKUP(B37,'Master Data'!$A$1:$F$46,4,0)</f>
        <v>Kg</v>
      </c>
      <c r="J37" s="4">
        <f>VLOOKUP(B37,'Master Data'!$A$1:$F$46,5,0)</f>
        <v>1056</v>
      </c>
      <c r="K37" s="4">
        <f>VLOOKUP(B37,'Master Data'!$A$1:$F$46,6,0)</f>
        <v>142.80000000000001</v>
      </c>
      <c r="L37" s="27">
        <v>726</v>
      </c>
      <c r="M37" s="27">
        <v>5280</v>
      </c>
      <c r="N37" s="29" t="str">
        <f>TEXT('Input Data'!$A37,"DD")</f>
        <v>23</v>
      </c>
      <c r="O37" s="29" t="str">
        <f>TEXT('Input Data'!$A37, "MMM")</f>
        <v>Jan</v>
      </c>
      <c r="P37" s="29" t="str">
        <f>TEXT('Input Data'!$A37,"yyyy")</f>
        <v>2022</v>
      </c>
      <c r="Q37" s="53"/>
    </row>
    <row r="38" spans="1:17" ht="12.75" customHeight="1" x14ac:dyDescent="0.3">
      <c r="A38" s="37">
        <v>44776</v>
      </c>
      <c r="B38" s="3" t="s">
        <v>48</v>
      </c>
      <c r="C38" s="4">
        <v>5</v>
      </c>
      <c r="D38" s="4" t="s">
        <v>123</v>
      </c>
      <c r="E38" s="4" t="s">
        <v>14</v>
      </c>
      <c r="F38" s="5">
        <v>0</v>
      </c>
      <c r="G38" s="4" t="str">
        <f>VLOOKUP(B38,'Master Data'!$A$1:$F$46,2,0)</f>
        <v>Product12</v>
      </c>
      <c r="H38" s="4" t="str">
        <f>VLOOKUP(B38,'Master Data'!$A$1:$F$46,3,0)</f>
        <v>Category02</v>
      </c>
      <c r="I38" s="4" t="str">
        <f>VLOOKUP(B38,'Master Data'!$A$1:$F$46,4,0)</f>
        <v>Kg</v>
      </c>
      <c r="J38" s="4">
        <f>VLOOKUP(B38,'Master Data'!$A$1:$F$46,5,0)</f>
        <v>73</v>
      </c>
      <c r="K38" s="4">
        <f>VLOOKUP(B38,'Master Data'!$A$1:$F$46,6,0)</f>
        <v>94.17</v>
      </c>
      <c r="L38" s="27">
        <f>'Input Data'!$J38*'Input Data'!$C38</f>
        <v>365</v>
      </c>
      <c r="M38" s="27">
        <f>'Input Data'!$K38*'Input Data'!$C38*(1-'Input Data'!$F38)</f>
        <v>470.85</v>
      </c>
      <c r="N38" s="29" t="str">
        <f>TEXT('Input Data'!$A38,"DD")</f>
        <v>03</v>
      </c>
      <c r="O38" s="29" t="str">
        <f>TEXT('Input Data'!$A38, "MMM")</f>
        <v>Aug</v>
      </c>
      <c r="P38" s="29" t="str">
        <f>TEXT('Input Data'!$A38,"yyyy")</f>
        <v>2022</v>
      </c>
      <c r="Q38" s="53">
        <f>SUM(L31:L60)</f>
        <v>19120</v>
      </c>
    </row>
    <row r="39" spans="1:17" ht="12.75" customHeight="1" x14ac:dyDescent="0.3">
      <c r="A39" s="37">
        <v>44322</v>
      </c>
      <c r="B39" s="3" t="s">
        <v>52</v>
      </c>
      <c r="C39" s="4">
        <v>6</v>
      </c>
      <c r="D39" s="4" t="s">
        <v>12</v>
      </c>
      <c r="E39" s="4" t="s">
        <v>12</v>
      </c>
      <c r="F39" s="5">
        <v>0</v>
      </c>
      <c r="G39" s="4" t="str">
        <f>VLOOKUP(B39,'Master Data'!$A$1:$F$46,2,0)</f>
        <v>Product09</v>
      </c>
      <c r="H39" s="4" t="str">
        <f>VLOOKUP(B39,'Master Data'!$A$1:$F$46,3,0)</f>
        <v>Category01</v>
      </c>
      <c r="I39" s="4" t="str">
        <f>VLOOKUP(B39,'Master Data'!$A$1:$F$46,4,0)</f>
        <v>No.</v>
      </c>
      <c r="J39" s="4">
        <f>VLOOKUP(B39,'Master Data'!$A$1:$F$46,5,0)</f>
        <v>6</v>
      </c>
      <c r="K39" s="4">
        <f>VLOOKUP(B39,'Master Data'!$A$1:$F$46,6,0)</f>
        <v>7.8599999999999994</v>
      </c>
      <c r="L39" s="27">
        <f>'Input Data'!$J39*'Input Data'!$C39</f>
        <v>36</v>
      </c>
      <c r="M39" s="27">
        <f>'Input Data'!$K39*'Input Data'!$C39*(1-'Input Data'!$F39)</f>
        <v>47.16</v>
      </c>
      <c r="N39" s="29" t="str">
        <f>TEXT('Input Data'!$A39,"DD")</f>
        <v>06</v>
      </c>
      <c r="O39" s="29" t="str">
        <f>TEXT('Input Data'!$A39, "MMM")</f>
        <v>May</v>
      </c>
      <c r="P39" s="29" t="str">
        <f>TEXT('Input Data'!$A39,"yyyy")</f>
        <v>2021</v>
      </c>
      <c r="Q39" s="53"/>
    </row>
    <row r="40" spans="1:17" ht="12.75" customHeight="1" x14ac:dyDescent="0.3">
      <c r="A40" s="37">
        <v>44421</v>
      </c>
      <c r="B40" s="3" t="s">
        <v>45</v>
      </c>
      <c r="C40" s="4">
        <v>13</v>
      </c>
      <c r="D40" s="4" t="s">
        <v>123</v>
      </c>
      <c r="E40" s="4" t="s">
        <v>12</v>
      </c>
      <c r="F40" s="5">
        <v>0</v>
      </c>
      <c r="G40" s="4" t="str">
        <f>VLOOKUP(B40,'Master Data'!$A$1:$F$46,2,0)</f>
        <v>Product11</v>
      </c>
      <c r="H40" s="4" t="str">
        <f>VLOOKUP(B40,'Master Data'!$A$1:$F$46,3,0)</f>
        <v>Category02</v>
      </c>
      <c r="I40" s="4" t="str">
        <f>VLOOKUP(B40,'Master Data'!$A$1:$F$46,4,0)</f>
        <v>Dozon</v>
      </c>
      <c r="J40" s="4">
        <f>VLOOKUP(B40,'Master Data'!$A$1:$F$46,5,0)</f>
        <v>44</v>
      </c>
      <c r="K40" s="4">
        <f>VLOOKUP(B40,'Master Data'!$A$1:$F$46,6,0)</f>
        <v>48.4</v>
      </c>
      <c r="L40" s="27">
        <f>'Input Data'!$J40*'Input Data'!$C40</f>
        <v>572</v>
      </c>
      <c r="M40" s="27">
        <f>'Input Data'!$K40*'Input Data'!$C40*(1-'Input Data'!$F40)</f>
        <v>629.19999999999993</v>
      </c>
      <c r="N40" s="29" t="str">
        <f>TEXT('Input Data'!$A40,"DD")</f>
        <v>13</v>
      </c>
      <c r="O40" s="29" t="str">
        <f>TEXT('Input Data'!$A40, "MMM")</f>
        <v>Aug</v>
      </c>
      <c r="P40" s="29" t="str">
        <f>TEXT('Input Data'!$A40,"yyyy")</f>
        <v>2021</v>
      </c>
      <c r="Q40" s="53"/>
    </row>
    <row r="41" spans="1:17" ht="12.75" customHeight="1" x14ac:dyDescent="0.3">
      <c r="A41" s="37">
        <v>44796</v>
      </c>
      <c r="B41" s="3" t="s">
        <v>25</v>
      </c>
      <c r="C41" s="4">
        <v>11</v>
      </c>
      <c r="D41" s="4" t="s">
        <v>12</v>
      </c>
      <c r="E41" s="4" t="s">
        <v>12</v>
      </c>
      <c r="F41" s="5">
        <v>0</v>
      </c>
      <c r="G41" s="4" t="str">
        <f>VLOOKUP(B41,'Master Data'!$A$1:$F$46,2,0)</f>
        <v>Product44</v>
      </c>
      <c r="H41" s="4" t="str">
        <f>VLOOKUP(B41,'Master Data'!$A$1:$F$46,3,0)</f>
        <v>Category05</v>
      </c>
      <c r="I41" s="4" t="str">
        <f>VLOOKUP(B41,'Master Data'!$A$1:$F$46,4,0)</f>
        <v>Kg</v>
      </c>
      <c r="J41" s="4">
        <f>VLOOKUP(B41,'Master Data'!$A$1:$F$46,5,0)</f>
        <v>76</v>
      </c>
      <c r="K41" s="4">
        <f>VLOOKUP(B41,'Master Data'!$A$1:$F$46,6,0)</f>
        <v>82.08</v>
      </c>
      <c r="L41" s="27">
        <f>'Input Data'!$J41*'Input Data'!$C41</f>
        <v>836</v>
      </c>
      <c r="M41" s="27">
        <f>'Input Data'!$K41*'Input Data'!$C41*(1-'Input Data'!$F41)</f>
        <v>902.88</v>
      </c>
      <c r="N41" s="29" t="str">
        <f>TEXT('Input Data'!$A41,"DD")</f>
        <v>23</v>
      </c>
      <c r="O41" s="29" t="str">
        <f>TEXT('Input Data'!$A41, "MMM")</f>
        <v>Aug</v>
      </c>
      <c r="P41" s="29" t="str">
        <f>TEXT('Input Data'!$A41,"yyyy")</f>
        <v>2022</v>
      </c>
      <c r="Q41" s="53"/>
    </row>
    <row r="42" spans="1:17" ht="12.75" customHeight="1" x14ac:dyDescent="0.3">
      <c r="A42" s="37">
        <v>44298</v>
      </c>
      <c r="B42" s="3" t="s">
        <v>32</v>
      </c>
      <c r="C42" s="4">
        <v>4</v>
      </c>
      <c r="D42" s="4" t="s">
        <v>123</v>
      </c>
      <c r="E42" s="4" t="s">
        <v>12</v>
      </c>
      <c r="F42" s="5">
        <v>0</v>
      </c>
      <c r="G42" s="4" t="str">
        <f>VLOOKUP(B42,'Master Data'!$A$1:$F$46,2,0)</f>
        <v>Product29</v>
      </c>
      <c r="H42" s="4" t="str">
        <f>VLOOKUP(B42,'Master Data'!$A$1:$F$46,3,0)</f>
        <v>Category04</v>
      </c>
      <c r="I42" s="4" t="str">
        <f>VLOOKUP(B42,'Master Data'!$A$1:$F$46,4,0)</f>
        <v>Lt</v>
      </c>
      <c r="J42" s="4">
        <f>VLOOKUP(B42,'Master Data'!$A$1:$F$46,5,0)</f>
        <v>47</v>
      </c>
      <c r="K42" s="4">
        <f>VLOOKUP(B42,'Master Data'!$A$1:$F$46,6,0)</f>
        <v>53.11</v>
      </c>
      <c r="L42" s="27">
        <f>'Input Data'!$J42*'Input Data'!$C42</f>
        <v>188</v>
      </c>
      <c r="M42" s="27">
        <f>'Input Data'!$K42*'Input Data'!$C42*(1-'Input Data'!$F42)</f>
        <v>212.44</v>
      </c>
      <c r="N42" s="29" t="str">
        <f>TEXT('Input Data'!$A42,"DD")</f>
        <v>12</v>
      </c>
      <c r="O42" s="29" t="str">
        <f>TEXT('Input Data'!$A42, "MMM")</f>
        <v>Apr</v>
      </c>
      <c r="P42" s="29" t="str">
        <f>TEXT('Input Data'!$A42,"yyyy")</f>
        <v>2021</v>
      </c>
      <c r="Q42" s="53">
        <f>SUM(M31:M60)</f>
        <v>26494.030000000006</v>
      </c>
    </row>
    <row r="43" spans="1:17" ht="12.75" customHeight="1" x14ac:dyDescent="0.3">
      <c r="A43" s="37">
        <v>44752</v>
      </c>
      <c r="B43" s="3" t="s">
        <v>31</v>
      </c>
      <c r="C43" s="4">
        <v>12</v>
      </c>
      <c r="D43" s="4" t="s">
        <v>12</v>
      </c>
      <c r="E43" s="4" t="s">
        <v>14</v>
      </c>
      <c r="F43" s="5">
        <v>0</v>
      </c>
      <c r="G43" s="4" t="str">
        <f>VLOOKUP(B43,'Master Data'!$A$1:$F$46,2,0)</f>
        <v>Product32</v>
      </c>
      <c r="H43" s="4" t="str">
        <f>VLOOKUP(B43,'Master Data'!$A$1:$F$46,3,0)</f>
        <v>Category04</v>
      </c>
      <c r="I43" s="4" t="str">
        <f>VLOOKUP(B43,'Master Data'!$A$1:$F$46,4,0)</f>
        <v>Kg</v>
      </c>
      <c r="J43" s="4">
        <f>VLOOKUP(B43,'Master Data'!$A$1:$F$46,5,0)</f>
        <v>89</v>
      </c>
      <c r="K43" s="4">
        <f>VLOOKUP(B43,'Master Data'!$A$1:$F$46,6,0)</f>
        <v>117.48</v>
      </c>
      <c r="L43" s="27">
        <f>'Input Data'!$J43*'Input Data'!$C43</f>
        <v>1068</v>
      </c>
      <c r="M43" s="27">
        <f>'Input Data'!$K43*'Input Data'!$C43*(1-'Input Data'!$F43)</f>
        <v>1409.76</v>
      </c>
      <c r="N43" s="29" t="str">
        <f>TEXT('Input Data'!$A43,"DD")</f>
        <v>10</v>
      </c>
      <c r="O43" s="29" t="str">
        <f>TEXT('Input Data'!$A43, "MMM")</f>
        <v>Jul</v>
      </c>
      <c r="P43" s="29" t="str">
        <f>TEXT('Input Data'!$A43,"yyyy")</f>
        <v>2022</v>
      </c>
      <c r="Q43" s="53"/>
    </row>
    <row r="44" spans="1:17" ht="12.75" customHeight="1" x14ac:dyDescent="0.3">
      <c r="A44" s="37">
        <v>44351</v>
      </c>
      <c r="B44" s="3" t="s">
        <v>28</v>
      </c>
      <c r="C44" s="4">
        <v>12</v>
      </c>
      <c r="D44" s="4" t="s">
        <v>12</v>
      </c>
      <c r="E44" s="4" t="s">
        <v>14</v>
      </c>
      <c r="F44" s="5">
        <v>0</v>
      </c>
      <c r="G44" s="4" t="str">
        <f>VLOOKUP(B44,'Master Data'!$A$1:$F$46,2,0)</f>
        <v>Product20</v>
      </c>
      <c r="H44" s="4" t="str">
        <f>VLOOKUP(B44,'Master Data'!$A$1:$F$46,3,0)</f>
        <v>Category03</v>
      </c>
      <c r="I44" s="4" t="str">
        <f>VLOOKUP(B44,'Master Data'!$A$1:$F$46,4,0)</f>
        <v>Lt</v>
      </c>
      <c r="J44" s="4">
        <f>VLOOKUP(B44,'Master Data'!$A$1:$F$46,5,0)</f>
        <v>61</v>
      </c>
      <c r="K44" s="4">
        <f>VLOOKUP(B44,'Master Data'!$A$1:$F$46,6,0)</f>
        <v>76.25</v>
      </c>
      <c r="L44" s="27">
        <f>'Input Data'!$J44*'Input Data'!$C44</f>
        <v>732</v>
      </c>
      <c r="M44" s="27">
        <f>'Input Data'!$K44*'Input Data'!$C44*(1-'Input Data'!$F44)</f>
        <v>915</v>
      </c>
      <c r="N44" s="29" t="str">
        <f>TEXT('Input Data'!$A44,"DD")</f>
        <v>04</v>
      </c>
      <c r="O44" s="29" t="str">
        <f>TEXT('Input Data'!$A44, "MMM")</f>
        <v>Jun</v>
      </c>
      <c r="P44" s="29" t="str">
        <f>TEXT('Input Data'!$A44,"yyyy")</f>
        <v>2021</v>
      </c>
      <c r="Q44" s="53"/>
    </row>
    <row r="45" spans="1:17" ht="12.75" customHeight="1" x14ac:dyDescent="0.3">
      <c r="A45" s="37">
        <v>44867</v>
      </c>
      <c r="B45" s="3" t="s">
        <v>18</v>
      </c>
      <c r="C45" s="4">
        <v>5</v>
      </c>
      <c r="D45" s="4" t="s">
        <v>123</v>
      </c>
      <c r="E45" s="4" t="s">
        <v>14</v>
      </c>
      <c r="F45" s="5">
        <v>0</v>
      </c>
      <c r="G45" s="4" t="str">
        <f>VLOOKUP(B45,'Master Data'!$A$1:$F$46,2,0)</f>
        <v>Product35</v>
      </c>
      <c r="H45" s="4" t="str">
        <f>VLOOKUP(B45,'Master Data'!$A$1:$F$46,3,0)</f>
        <v>Category04</v>
      </c>
      <c r="I45" s="4" t="str">
        <f>VLOOKUP(B45,'Master Data'!$A$1:$F$46,4,0)</f>
        <v>No.</v>
      </c>
      <c r="J45" s="4">
        <f>VLOOKUP(B45,'Master Data'!$A$1:$F$46,5,0)</f>
        <v>5</v>
      </c>
      <c r="K45" s="4">
        <f>VLOOKUP(B45,'Master Data'!$A$1:$F$46,6,0)</f>
        <v>6.7</v>
      </c>
      <c r="L45" s="27">
        <f>'Input Data'!$J45*'Input Data'!$C45</f>
        <v>25</v>
      </c>
      <c r="M45" s="27">
        <f>'Input Data'!$K45*'Input Data'!$C45*(1-'Input Data'!$F45)</f>
        <v>33.5</v>
      </c>
      <c r="N45" s="29" t="str">
        <f>TEXT('Input Data'!$A45,"DD")</f>
        <v>02</v>
      </c>
      <c r="O45" s="29" t="str">
        <f>TEXT('Input Data'!$A45, "MMM")</f>
        <v>Nov</v>
      </c>
      <c r="P45" s="29" t="str">
        <f>TEXT('Input Data'!$A45,"yyyy")</f>
        <v>2022</v>
      </c>
      <c r="Q45" s="53"/>
    </row>
    <row r="46" spans="1:17" ht="12.75" customHeight="1" x14ac:dyDescent="0.3">
      <c r="A46" s="37">
        <v>44277</v>
      </c>
      <c r="B46" s="3" t="s">
        <v>48</v>
      </c>
      <c r="C46" s="4">
        <v>4</v>
      </c>
      <c r="D46" s="4" t="s">
        <v>12</v>
      </c>
      <c r="E46" s="4" t="s">
        <v>12</v>
      </c>
      <c r="F46" s="5">
        <v>0</v>
      </c>
      <c r="G46" s="4" t="str">
        <f>VLOOKUP(B46,'Master Data'!$A$1:$F$46,2,0)</f>
        <v>Product12</v>
      </c>
      <c r="H46" s="4" t="str">
        <f>VLOOKUP(B46,'Master Data'!$A$1:$F$46,3,0)</f>
        <v>Category02</v>
      </c>
      <c r="I46" s="4" t="str">
        <f>VLOOKUP(B46,'Master Data'!$A$1:$F$46,4,0)</f>
        <v>Kg</v>
      </c>
      <c r="J46" s="4">
        <f>VLOOKUP(B46,'Master Data'!$A$1:$F$46,5,0)</f>
        <v>73</v>
      </c>
      <c r="K46" s="4">
        <f>VLOOKUP(B46,'Master Data'!$A$1:$F$46,6,0)</f>
        <v>94.17</v>
      </c>
      <c r="L46" s="27">
        <f>'Input Data'!$J46*'Input Data'!$C46</f>
        <v>292</v>
      </c>
      <c r="M46" s="27">
        <f>'Input Data'!$K46*'Input Data'!$C46*(1-'Input Data'!$F46)</f>
        <v>376.68</v>
      </c>
      <c r="N46" s="29" t="str">
        <f>TEXT('Input Data'!$A46,"DD")</f>
        <v>22</v>
      </c>
      <c r="O46" s="29" t="str">
        <f>TEXT('Input Data'!$A46, "MMM")</f>
        <v>Mar</v>
      </c>
      <c r="P46" s="29" t="str">
        <f>TEXT('Input Data'!$A46,"yyyy")</f>
        <v>2021</v>
      </c>
      <c r="Q46" s="53"/>
    </row>
    <row r="47" spans="1:17" ht="12.75" customHeight="1" x14ac:dyDescent="0.3">
      <c r="A47" s="37">
        <v>44409</v>
      </c>
      <c r="B47" s="3" t="s">
        <v>13</v>
      </c>
      <c r="C47" s="4">
        <v>11</v>
      </c>
      <c r="D47" s="4" t="s">
        <v>123</v>
      </c>
      <c r="E47" s="4" t="s">
        <v>14</v>
      </c>
      <c r="F47" s="5">
        <v>0</v>
      </c>
      <c r="G47" s="4" t="str">
        <f>VLOOKUP(B47,'Master Data'!$A$1:$F$46,2,0)</f>
        <v>Product01</v>
      </c>
      <c r="H47" s="4" t="str">
        <f>VLOOKUP(B47,'Master Data'!$A$1:$F$46,3,0)</f>
        <v>Category01</v>
      </c>
      <c r="I47" s="4" t="str">
        <f>VLOOKUP(B47,'Master Data'!$A$1:$F$46,4,0)</f>
        <v>Kg</v>
      </c>
      <c r="J47" s="4">
        <f>VLOOKUP(B47,'Master Data'!$A$1:$F$46,5,0)</f>
        <v>100</v>
      </c>
      <c r="K47" s="4">
        <f>VLOOKUP(B47,'Master Data'!$A$1:$F$46,6,0)</f>
        <v>103.88</v>
      </c>
      <c r="L47" s="27">
        <f>'Input Data'!$J47*'Input Data'!$C47</f>
        <v>1100</v>
      </c>
      <c r="M47" s="27">
        <f>'Input Data'!$K47*'Input Data'!$C47*(1-'Input Data'!$F47)</f>
        <v>1142.6799999999998</v>
      </c>
      <c r="N47" s="29" t="str">
        <f>TEXT('Input Data'!$A47,"DD")</f>
        <v>01</v>
      </c>
      <c r="O47" s="29" t="str">
        <f>TEXT('Input Data'!$A47, "MMM")</f>
        <v>Aug</v>
      </c>
      <c r="P47" s="29" t="str">
        <f>TEXT('Input Data'!$A47,"yyyy")</f>
        <v>2021</v>
      </c>
      <c r="Q47" s="53"/>
    </row>
    <row r="48" spans="1:17" ht="12.75" customHeight="1" x14ac:dyDescent="0.3">
      <c r="A48" s="37">
        <v>44565</v>
      </c>
      <c r="B48" s="3" t="s">
        <v>32</v>
      </c>
      <c r="C48" s="4">
        <v>1</v>
      </c>
      <c r="D48" s="4" t="s">
        <v>12</v>
      </c>
      <c r="E48" s="4" t="s">
        <v>12</v>
      </c>
      <c r="F48" s="5">
        <v>0</v>
      </c>
      <c r="G48" s="4" t="str">
        <f>VLOOKUP(B48,'Master Data'!$A$1:$F$46,2,0)</f>
        <v>Product29</v>
      </c>
      <c r="H48" s="4" t="str">
        <f>VLOOKUP(B48,'Master Data'!$A$1:$F$46,3,0)</f>
        <v>Category04</v>
      </c>
      <c r="I48" s="4" t="str">
        <f>VLOOKUP(B48,'Master Data'!$A$1:$F$46,4,0)</f>
        <v>Lt</v>
      </c>
      <c r="J48" s="4">
        <f>VLOOKUP(B48,'Master Data'!$A$1:$F$46,5,0)</f>
        <v>47</v>
      </c>
      <c r="K48" s="4">
        <f>VLOOKUP(B48,'Master Data'!$A$1:$F$46,6,0)</f>
        <v>53.11</v>
      </c>
      <c r="L48" s="27">
        <f>'Input Data'!$J48*'Input Data'!$C48</f>
        <v>47</v>
      </c>
      <c r="M48" s="27">
        <f>'Input Data'!$K48*'Input Data'!$C48*(1-'Input Data'!$F48)</f>
        <v>53.11</v>
      </c>
      <c r="N48" s="29" t="str">
        <f>TEXT('Input Data'!$A48,"DD")</f>
        <v>04</v>
      </c>
      <c r="O48" s="29" t="str">
        <f>TEXT('Input Data'!$A48, "MMM")</f>
        <v>Jan</v>
      </c>
      <c r="P48" s="29" t="str">
        <f>TEXT('Input Data'!$A48,"yyyy")</f>
        <v>2022</v>
      </c>
      <c r="Q48" s="53"/>
    </row>
    <row r="49" spans="1:17" ht="12.75" customHeight="1" x14ac:dyDescent="0.3">
      <c r="A49" s="37">
        <v>44390</v>
      </c>
      <c r="B49" s="3" t="s">
        <v>55</v>
      </c>
      <c r="C49" s="4">
        <v>1</v>
      </c>
      <c r="D49" s="4" t="s">
        <v>123</v>
      </c>
      <c r="E49" s="4" t="s">
        <v>14</v>
      </c>
      <c r="F49" s="5">
        <v>0</v>
      </c>
      <c r="G49" s="4" t="str">
        <f>VLOOKUP(B49,'Master Data'!$A$1:$F$46,2,0)</f>
        <v>Product19</v>
      </c>
      <c r="H49" s="4" t="str">
        <f>VLOOKUP(B49,'Master Data'!$A$1:$F$46,3,0)</f>
        <v>Category02</v>
      </c>
      <c r="I49" s="4" t="str">
        <f>VLOOKUP(B49,'Master Data'!$A$1:$F$46,4,0)</f>
        <v>Ft</v>
      </c>
      <c r="J49" s="4">
        <f>VLOOKUP(B49,'Master Data'!$A$1:$F$46,5,0)</f>
        <v>150</v>
      </c>
      <c r="K49" s="4">
        <f>VLOOKUP(B49,'Master Data'!$A$1:$F$46,6,0)</f>
        <v>210</v>
      </c>
      <c r="L49" s="27">
        <f>'Input Data'!$J49*'Input Data'!$C49</f>
        <v>150</v>
      </c>
      <c r="M49" s="27">
        <f>'Input Data'!$K49*'Input Data'!$C49*(1-'Input Data'!$F49)</f>
        <v>210</v>
      </c>
      <c r="N49" s="29" t="str">
        <f>TEXT('Input Data'!$A49,"DD")</f>
        <v>13</v>
      </c>
      <c r="O49" s="29" t="str">
        <f>TEXT('Input Data'!$A49, "MMM")</f>
        <v>Jul</v>
      </c>
      <c r="P49" s="29" t="str">
        <f>TEXT('Input Data'!$A49,"yyyy")</f>
        <v>2021</v>
      </c>
      <c r="Q49" s="53"/>
    </row>
    <row r="50" spans="1:17" ht="12.75" customHeight="1" x14ac:dyDescent="0.3">
      <c r="A50" s="37">
        <v>44232</v>
      </c>
      <c r="B50" s="3" t="s">
        <v>37</v>
      </c>
      <c r="C50" s="4">
        <v>1</v>
      </c>
      <c r="D50" s="4" t="s">
        <v>123</v>
      </c>
      <c r="E50" s="4" t="s">
        <v>14</v>
      </c>
      <c r="F50" s="5">
        <v>0</v>
      </c>
      <c r="G50" s="4" t="str">
        <f>VLOOKUP(B50,'Master Data'!$A$1:$F$46,2,0)</f>
        <v>Product05</v>
      </c>
      <c r="H50" s="4" t="str">
        <f>VLOOKUP(B50,'Master Data'!$A$1:$F$46,3,0)</f>
        <v>Category01</v>
      </c>
      <c r="I50" s="4" t="str">
        <f>VLOOKUP(B50,'Master Data'!$A$1:$F$46,4,0)</f>
        <v>Ft</v>
      </c>
      <c r="J50" s="4">
        <f>VLOOKUP(B50,'Master Data'!$A$1:$F$46,5,0)</f>
        <v>133</v>
      </c>
      <c r="K50" s="4">
        <f>VLOOKUP(B50,'Master Data'!$A$1:$F$46,6,0)</f>
        <v>155.61000000000001</v>
      </c>
      <c r="L50" s="27">
        <f>'Input Data'!$J50*'Input Data'!$C50</f>
        <v>133</v>
      </c>
      <c r="M50" s="27">
        <f>'Input Data'!$K50*'Input Data'!$C50*(1-'Input Data'!$F50)</f>
        <v>155.61000000000001</v>
      </c>
      <c r="N50" s="29" t="str">
        <f>TEXT('Input Data'!$A50,"DD")</f>
        <v>05</v>
      </c>
      <c r="O50" s="29" t="str">
        <f>TEXT('Input Data'!$A50, "MMM")</f>
        <v>Feb</v>
      </c>
      <c r="P50" s="29" t="str">
        <f>TEXT('Input Data'!$A50,"yyyy")</f>
        <v>2021</v>
      </c>
      <c r="Q50" s="53"/>
    </row>
    <row r="51" spans="1:17" ht="12.75" customHeight="1" x14ac:dyDescent="0.3">
      <c r="A51" s="37">
        <v>44550</v>
      </c>
      <c r="B51" s="3" t="s">
        <v>48</v>
      </c>
      <c r="C51" s="4">
        <v>14</v>
      </c>
      <c r="D51" s="4" t="s">
        <v>123</v>
      </c>
      <c r="E51" s="4" t="s">
        <v>12</v>
      </c>
      <c r="F51" s="5">
        <v>0</v>
      </c>
      <c r="G51" s="4" t="str">
        <f>VLOOKUP(B51,'Master Data'!$A$1:$F$46,2,0)</f>
        <v>Product12</v>
      </c>
      <c r="H51" s="4" t="str">
        <f>VLOOKUP(B51,'Master Data'!$A$1:$F$46,3,0)</f>
        <v>Category02</v>
      </c>
      <c r="I51" s="4" t="str">
        <f>VLOOKUP(B51,'Master Data'!$A$1:$F$46,4,0)</f>
        <v>Kg</v>
      </c>
      <c r="J51" s="4">
        <f>VLOOKUP(B51,'Master Data'!$A$1:$F$46,5,0)</f>
        <v>73</v>
      </c>
      <c r="K51" s="4">
        <f>VLOOKUP(B51,'Master Data'!$A$1:$F$46,6,0)</f>
        <v>94.17</v>
      </c>
      <c r="L51" s="27">
        <f>'Input Data'!$J51*'Input Data'!$C51</f>
        <v>1022</v>
      </c>
      <c r="M51" s="27">
        <f>'Input Data'!$K51*'Input Data'!$C51*(1-'Input Data'!$F51)</f>
        <v>1318.38</v>
      </c>
      <c r="N51" s="29" t="str">
        <f>TEXT('Input Data'!$A51,"DD")</f>
        <v>20</v>
      </c>
      <c r="O51" s="29" t="str">
        <f>TEXT('Input Data'!$A51, "MMM")</f>
        <v>Dec</v>
      </c>
      <c r="P51" s="29" t="str">
        <f>TEXT('Input Data'!$A51,"yyyy")</f>
        <v>2021</v>
      </c>
      <c r="Q51" s="53"/>
    </row>
    <row r="52" spans="1:17" ht="12.75" customHeight="1" x14ac:dyDescent="0.3">
      <c r="A52" s="37">
        <v>44205</v>
      </c>
      <c r="B52" s="3" t="s">
        <v>21</v>
      </c>
      <c r="C52" s="4">
        <v>4</v>
      </c>
      <c r="D52" s="4" t="s">
        <v>123</v>
      </c>
      <c r="E52" s="4" t="s">
        <v>12</v>
      </c>
      <c r="F52" s="5">
        <v>0</v>
      </c>
      <c r="G52" s="4" t="str">
        <f>VLOOKUP(B52,'Master Data'!$A$1:$F$46,2,0)</f>
        <v>Product25</v>
      </c>
      <c r="H52" s="4" t="str">
        <f>VLOOKUP(B52,'Master Data'!$A$1:$F$46,3,0)</f>
        <v>Category03</v>
      </c>
      <c r="I52" s="4" t="str">
        <f>VLOOKUP(B52,'Master Data'!$A$1:$F$46,4,0)</f>
        <v>No.</v>
      </c>
      <c r="J52" s="4">
        <f>VLOOKUP(B52,'Master Data'!$A$1:$F$46,5,0)</f>
        <v>7</v>
      </c>
      <c r="K52" s="4">
        <f>VLOOKUP(B52,'Master Data'!$A$1:$F$46,6,0)</f>
        <v>8.33</v>
      </c>
      <c r="L52" s="27">
        <f>'Input Data'!$J52*'Input Data'!$C52</f>
        <v>28</v>
      </c>
      <c r="M52" s="27">
        <f>'Input Data'!$K52*'Input Data'!$C52*(1-'Input Data'!$F52)</f>
        <v>33.32</v>
      </c>
      <c r="N52" s="29" t="str">
        <f>TEXT('Input Data'!$A52,"DD")</f>
        <v>09</v>
      </c>
      <c r="O52" s="29" t="str">
        <f>TEXT('Input Data'!$A52, "MMM")</f>
        <v>Jan</v>
      </c>
      <c r="P52" s="29" t="str">
        <f>TEXT('Input Data'!$A52,"yyyy")</f>
        <v>2021</v>
      </c>
      <c r="Q52" s="53"/>
    </row>
    <row r="53" spans="1:17" ht="12.75" customHeight="1" x14ac:dyDescent="0.3">
      <c r="A53" s="37">
        <v>44831</v>
      </c>
      <c r="B53" s="3" t="s">
        <v>25</v>
      </c>
      <c r="C53" s="4">
        <v>9</v>
      </c>
      <c r="D53" s="4" t="s">
        <v>123</v>
      </c>
      <c r="E53" s="4" t="s">
        <v>14</v>
      </c>
      <c r="F53" s="5">
        <v>0</v>
      </c>
      <c r="G53" s="4" t="str">
        <f>VLOOKUP(B53,'Master Data'!$A$1:$F$46,2,0)</f>
        <v>Product44</v>
      </c>
      <c r="H53" s="4" t="str">
        <f>VLOOKUP(B53,'Master Data'!$A$1:$F$46,3,0)</f>
        <v>Category05</v>
      </c>
      <c r="I53" s="4" t="str">
        <f>VLOOKUP(B53,'Master Data'!$A$1:$F$46,4,0)</f>
        <v>Kg</v>
      </c>
      <c r="J53" s="4">
        <f>VLOOKUP(B53,'Master Data'!$A$1:$F$46,5,0)</f>
        <v>76</v>
      </c>
      <c r="K53" s="4">
        <f>VLOOKUP(B53,'Master Data'!$A$1:$F$46,6,0)</f>
        <v>82.08</v>
      </c>
      <c r="L53" s="27">
        <f>'Input Data'!$J53*'Input Data'!$C53</f>
        <v>684</v>
      </c>
      <c r="M53" s="27">
        <f>'Input Data'!$K53*'Input Data'!$C53*(1-'Input Data'!$F53)</f>
        <v>738.72</v>
      </c>
      <c r="N53" s="29" t="str">
        <f>TEXT('Input Data'!$A53,"DD")</f>
        <v>27</v>
      </c>
      <c r="O53" s="29" t="str">
        <f>TEXT('Input Data'!$A53, "MMM")</f>
        <v>Sep</v>
      </c>
      <c r="P53" s="29" t="str">
        <f>TEXT('Input Data'!$A53,"yyyy")</f>
        <v>2022</v>
      </c>
      <c r="Q53" s="53"/>
    </row>
    <row r="54" spans="1:17" ht="12.75" customHeight="1" x14ac:dyDescent="0.3">
      <c r="A54" s="37">
        <v>44249</v>
      </c>
      <c r="B54" s="3" t="s">
        <v>15</v>
      </c>
      <c r="C54" s="4">
        <v>5</v>
      </c>
      <c r="D54" s="4" t="s">
        <v>12</v>
      </c>
      <c r="E54" s="4" t="s">
        <v>14</v>
      </c>
      <c r="F54" s="5">
        <v>0</v>
      </c>
      <c r="G54" s="4" t="str">
        <f>VLOOKUP(B54,'Master Data'!$A$1:$F$46,2,0)</f>
        <v>Product13</v>
      </c>
      <c r="H54" s="4" t="str">
        <f>VLOOKUP(B54,'Master Data'!$A$1:$F$46,3,0)</f>
        <v>Category02</v>
      </c>
      <c r="I54" s="4" t="str">
        <f>VLOOKUP(B54,'Master Data'!$A$1:$F$46,4,0)</f>
        <v>Kg</v>
      </c>
      <c r="J54" s="4">
        <f>VLOOKUP(B54,'Master Data'!$A$1:$F$46,5,0)</f>
        <v>112</v>
      </c>
      <c r="K54" s="4">
        <f>VLOOKUP(B54,'Master Data'!$A$1:$F$46,6,0)</f>
        <v>122.08</v>
      </c>
      <c r="L54" s="27">
        <f>'Input Data'!$J54*'Input Data'!$C54</f>
        <v>560</v>
      </c>
      <c r="M54" s="27">
        <f>'Input Data'!$K54*'Input Data'!$C54*(1-'Input Data'!$F54)</f>
        <v>610.4</v>
      </c>
      <c r="N54" s="29" t="str">
        <f>TEXT('Input Data'!$A54,"DD")</f>
        <v>22</v>
      </c>
      <c r="O54" s="29" t="str">
        <f>TEXT('Input Data'!$A54, "MMM")</f>
        <v>Feb</v>
      </c>
      <c r="P54" s="29" t="str">
        <f>TEXT('Input Data'!$A54,"yyyy")</f>
        <v>2021</v>
      </c>
      <c r="Q54" s="53"/>
    </row>
    <row r="55" spans="1:17" ht="12.75" customHeight="1" x14ac:dyDescent="0.3">
      <c r="A55" s="37">
        <v>44283</v>
      </c>
      <c r="B55" s="3" t="s">
        <v>51</v>
      </c>
      <c r="C55" s="4">
        <v>8</v>
      </c>
      <c r="D55" s="4" t="s">
        <v>12</v>
      </c>
      <c r="E55" s="4" t="s">
        <v>14</v>
      </c>
      <c r="F55" s="5">
        <v>0</v>
      </c>
      <c r="G55" s="4" t="str">
        <f>VLOOKUP(B55,'Master Data'!$A$1:$F$46,2,0)</f>
        <v>Product07</v>
      </c>
      <c r="H55" s="4" t="str">
        <f>VLOOKUP(B55,'Master Data'!$A$1:$F$46,3,0)</f>
        <v>Category01</v>
      </c>
      <c r="I55" s="4" t="str">
        <f>VLOOKUP(B55,'Master Data'!$A$1:$F$46,4,0)</f>
        <v>Lt</v>
      </c>
      <c r="J55" s="4">
        <f>VLOOKUP(B55,'Master Data'!$A$1:$F$46,5,0)</f>
        <v>43</v>
      </c>
      <c r="K55" s="4">
        <f>VLOOKUP(B55,'Master Data'!$A$1:$F$46,6,0)</f>
        <v>47.730000000000004</v>
      </c>
      <c r="L55" s="27">
        <f>'Input Data'!$J55*'Input Data'!$C55</f>
        <v>344</v>
      </c>
      <c r="M55" s="27">
        <f>'Input Data'!$K55*'Input Data'!$C55*(1-'Input Data'!$F55)</f>
        <v>381.84000000000003</v>
      </c>
      <c r="N55" s="29" t="str">
        <f>TEXT('Input Data'!$A55,"DD")</f>
        <v>28</v>
      </c>
      <c r="O55" s="29" t="str">
        <f>TEXT('Input Data'!$A55, "MMM")</f>
        <v>Mar</v>
      </c>
      <c r="P55" s="29" t="str">
        <f>TEXT('Input Data'!$A55,"yyyy")</f>
        <v>2021</v>
      </c>
      <c r="Q55" s="53"/>
    </row>
    <row r="56" spans="1:17" ht="12.75" customHeight="1" x14ac:dyDescent="0.3">
      <c r="A56" s="37">
        <v>44800</v>
      </c>
      <c r="B56" s="3" t="s">
        <v>47</v>
      </c>
      <c r="C56" s="4">
        <v>15</v>
      </c>
      <c r="D56" s="4" t="s">
        <v>11</v>
      </c>
      <c r="E56" s="4" t="s">
        <v>12</v>
      </c>
      <c r="F56" s="5">
        <v>0</v>
      </c>
      <c r="G56" s="4" t="str">
        <f>VLOOKUP(B56,'Master Data'!$A$1:$F$46,2,0)</f>
        <v>Product39</v>
      </c>
      <c r="H56" s="4" t="str">
        <f>VLOOKUP(B56,'Master Data'!$A$1:$F$46,3,0)</f>
        <v>Category05</v>
      </c>
      <c r="I56" s="4" t="str">
        <f>VLOOKUP(B56,'Master Data'!$A$1:$F$46,4,0)</f>
        <v>No.</v>
      </c>
      <c r="J56" s="4">
        <f>VLOOKUP(B56,'Master Data'!$A$1:$F$46,5,0)</f>
        <v>37</v>
      </c>
      <c r="K56" s="4">
        <f>VLOOKUP(B56,'Master Data'!$A$1:$F$46,6,0)</f>
        <v>42.55</v>
      </c>
      <c r="L56" s="27">
        <f>'Input Data'!$J56*'Input Data'!$C56</f>
        <v>555</v>
      </c>
      <c r="M56" s="27">
        <f>'Input Data'!$K56*'Input Data'!$C56*(1-'Input Data'!$F56)</f>
        <v>638.25</v>
      </c>
      <c r="N56" s="29" t="str">
        <f>TEXT('Input Data'!$A56,"DD")</f>
        <v>27</v>
      </c>
      <c r="O56" s="29" t="str">
        <f>TEXT('Input Data'!$A56, "MMM")</f>
        <v>Aug</v>
      </c>
      <c r="P56" s="29" t="str">
        <f>TEXT('Input Data'!$A56,"yyyy")</f>
        <v>2022</v>
      </c>
      <c r="Q56" s="53"/>
    </row>
    <row r="57" spans="1:17" ht="12.75" customHeight="1" x14ac:dyDescent="0.3">
      <c r="A57" s="37">
        <v>44679</v>
      </c>
      <c r="B57" s="3" t="s">
        <v>23</v>
      </c>
      <c r="C57" s="4">
        <v>14</v>
      </c>
      <c r="D57" s="4" t="s">
        <v>123</v>
      </c>
      <c r="E57" s="4" t="s">
        <v>14</v>
      </c>
      <c r="F57" s="5">
        <v>0</v>
      </c>
      <c r="G57" s="4" t="str">
        <f>VLOOKUP(B57,'Master Data'!$A$1:$F$46,2,0)</f>
        <v>Product14</v>
      </c>
      <c r="H57" s="4" t="str">
        <f>VLOOKUP(B57,'Master Data'!$A$1:$F$46,3,0)</f>
        <v>Category02</v>
      </c>
      <c r="I57" s="4" t="str">
        <f>VLOOKUP(B57,'Master Data'!$A$1:$F$46,4,0)</f>
        <v>Kg</v>
      </c>
      <c r="J57" s="4">
        <f>VLOOKUP(B57,'Master Data'!$A$1:$F$46,5,0)</f>
        <v>112</v>
      </c>
      <c r="K57" s="4">
        <f>VLOOKUP(B57,'Master Data'!$A$1:$F$46,6,0)</f>
        <v>146.72</v>
      </c>
      <c r="L57" s="27">
        <f>'Input Data'!$J57*'Input Data'!$C57</f>
        <v>1568</v>
      </c>
      <c r="M57" s="27">
        <f>'Input Data'!$K57*'Input Data'!$C57*(1-'Input Data'!$F57)</f>
        <v>2054.08</v>
      </c>
      <c r="N57" s="29" t="str">
        <f>TEXT('Input Data'!$A57,"DD")</f>
        <v>28</v>
      </c>
      <c r="O57" s="29" t="str">
        <f>TEXT('Input Data'!$A57, "MMM")</f>
        <v>Apr</v>
      </c>
      <c r="P57" s="29" t="str">
        <f>TEXT('Input Data'!$A57,"yyyy")</f>
        <v>2022</v>
      </c>
      <c r="Q57" s="53"/>
    </row>
    <row r="58" spans="1:17" ht="12.75" customHeight="1" x14ac:dyDescent="0.3">
      <c r="A58" s="37">
        <v>44593</v>
      </c>
      <c r="B58" s="3" t="s">
        <v>37</v>
      </c>
      <c r="C58" s="4">
        <v>9</v>
      </c>
      <c r="D58" s="4" t="s">
        <v>123</v>
      </c>
      <c r="E58" s="4" t="s">
        <v>14</v>
      </c>
      <c r="F58" s="5">
        <v>0</v>
      </c>
      <c r="G58" s="4" t="str">
        <f>VLOOKUP(B58,'Master Data'!$A$1:$F$46,2,0)</f>
        <v>Product05</v>
      </c>
      <c r="H58" s="4" t="str">
        <f>VLOOKUP(B58,'Master Data'!$A$1:$F$46,3,0)</f>
        <v>Category01</v>
      </c>
      <c r="I58" s="4" t="str">
        <f>VLOOKUP(B58,'Master Data'!$A$1:$F$46,4,0)</f>
        <v>Ft</v>
      </c>
      <c r="J58" s="4">
        <f>VLOOKUP(B58,'Master Data'!$A$1:$F$46,5,0)</f>
        <v>133</v>
      </c>
      <c r="K58" s="4">
        <f>VLOOKUP(B58,'Master Data'!$A$1:$F$46,6,0)</f>
        <v>155.61000000000001</v>
      </c>
      <c r="L58" s="27">
        <f>'Input Data'!$J58*'Input Data'!$C58</f>
        <v>1197</v>
      </c>
      <c r="M58" s="27">
        <f>'Input Data'!$K58*'Input Data'!$C58*(1-'Input Data'!$F58)</f>
        <v>1400.4900000000002</v>
      </c>
      <c r="N58" s="29" t="str">
        <f>TEXT('Input Data'!$A58,"DD")</f>
        <v>01</v>
      </c>
      <c r="O58" s="29" t="str">
        <f>TEXT('Input Data'!$A58, "MMM")</f>
        <v>Feb</v>
      </c>
      <c r="P58" s="29" t="str">
        <f>TEXT('Input Data'!$A58,"yyyy")</f>
        <v>2022</v>
      </c>
      <c r="Q58" s="53"/>
    </row>
    <row r="59" spans="1:17" ht="12.75" customHeight="1" x14ac:dyDescent="0.3">
      <c r="A59" s="37">
        <v>44701</v>
      </c>
      <c r="B59" s="3" t="s">
        <v>25</v>
      </c>
      <c r="C59" s="4">
        <v>15</v>
      </c>
      <c r="D59" s="4" t="s">
        <v>12</v>
      </c>
      <c r="E59" s="4" t="s">
        <v>14</v>
      </c>
      <c r="F59" s="5">
        <v>0</v>
      </c>
      <c r="G59" s="4" t="str">
        <f>VLOOKUP(B59,'Master Data'!$A$1:$F$46,2,0)</f>
        <v>Product44</v>
      </c>
      <c r="H59" s="4" t="str">
        <f>VLOOKUP(B59,'Master Data'!$A$1:$F$46,3,0)</f>
        <v>Category05</v>
      </c>
      <c r="I59" s="4" t="str">
        <f>VLOOKUP(B59,'Master Data'!$A$1:$F$46,4,0)</f>
        <v>Kg</v>
      </c>
      <c r="J59" s="4">
        <f>VLOOKUP(B59,'Master Data'!$A$1:$F$46,5,0)</f>
        <v>76</v>
      </c>
      <c r="K59" s="4">
        <f>VLOOKUP(B59,'Master Data'!$A$1:$F$46,6,0)</f>
        <v>82.08</v>
      </c>
      <c r="L59" s="27">
        <f>'Input Data'!$J59*'Input Data'!$C59</f>
        <v>1140</v>
      </c>
      <c r="M59" s="27">
        <f>'Input Data'!$K59*'Input Data'!$C59*(1-'Input Data'!$F59)</f>
        <v>1231.2</v>
      </c>
      <c r="N59" s="29" t="str">
        <f>TEXT('Input Data'!$A59,"DD")</f>
        <v>20</v>
      </c>
      <c r="O59" s="29" t="str">
        <f>TEXT('Input Data'!$A59, "MMM")</f>
        <v>May</v>
      </c>
      <c r="P59" s="29" t="str">
        <f>TEXT('Input Data'!$A59,"yyyy")</f>
        <v>2022</v>
      </c>
      <c r="Q59" s="53"/>
    </row>
    <row r="60" spans="1:17" ht="12.75" customHeight="1" x14ac:dyDescent="0.3">
      <c r="A60" s="37">
        <v>44879</v>
      </c>
      <c r="B60" s="3" t="s">
        <v>43</v>
      </c>
      <c r="C60" s="4">
        <v>1</v>
      </c>
      <c r="D60" s="4" t="s">
        <v>123</v>
      </c>
      <c r="E60" s="4" t="s">
        <v>14</v>
      </c>
      <c r="F60" s="5">
        <v>0</v>
      </c>
      <c r="G60" s="4" t="str">
        <f>VLOOKUP(B60,'Master Data'!$A$1:$F$46,2,0)</f>
        <v>Product02</v>
      </c>
      <c r="H60" s="4" t="str">
        <f>VLOOKUP(B60,'Master Data'!$A$1:$F$46,3,0)</f>
        <v>Category01</v>
      </c>
      <c r="I60" s="4" t="str">
        <f>VLOOKUP(B60,'Master Data'!$A$1:$F$46,4,0)</f>
        <v>Kg</v>
      </c>
      <c r="J60" s="4">
        <f>VLOOKUP(B60,'Master Data'!$A$1:$F$46,5,0)</f>
        <v>1056</v>
      </c>
      <c r="K60" s="4">
        <f>VLOOKUP(B60,'Master Data'!$A$1:$F$46,6,0)</f>
        <v>142.80000000000001</v>
      </c>
      <c r="L60" s="27">
        <f>'Input Data'!$J60*'Input Data'!$C60</f>
        <v>1056</v>
      </c>
      <c r="M60" s="27">
        <v>1056</v>
      </c>
      <c r="N60" s="29" t="str">
        <f>TEXT('Input Data'!$A60,"DD")</f>
        <v>14</v>
      </c>
      <c r="O60" s="29" t="str">
        <f>TEXT('Input Data'!$A60, "MMM")</f>
        <v>Nov</v>
      </c>
      <c r="P60" s="29" t="str">
        <f>TEXT('Input Data'!$A60,"yyyy")</f>
        <v>2022</v>
      </c>
      <c r="Q60" s="53"/>
    </row>
    <row r="61" spans="1:17" ht="12.75" customHeight="1" x14ac:dyDescent="0.3">
      <c r="A61" s="37">
        <v>44706</v>
      </c>
      <c r="B61" s="3" t="s">
        <v>43</v>
      </c>
      <c r="C61" s="4">
        <v>7</v>
      </c>
      <c r="D61" s="4" t="s">
        <v>12</v>
      </c>
      <c r="E61" s="4" t="s">
        <v>12</v>
      </c>
      <c r="F61" s="5">
        <v>0</v>
      </c>
      <c r="G61" s="4" t="str">
        <f>VLOOKUP(B61,'Master Data'!$A$1:$F$46,2,0)</f>
        <v>Product02</v>
      </c>
      <c r="H61" s="4" t="str">
        <f>VLOOKUP(B61,'Master Data'!$A$1:$F$46,3,0)</f>
        <v>Category01</v>
      </c>
      <c r="I61" s="4" t="str">
        <f>VLOOKUP(B61,'Master Data'!$A$1:$F$46,4,0)</f>
        <v>Kg</v>
      </c>
      <c r="J61" s="4">
        <f>VLOOKUP(B61,'Master Data'!$A$1:$F$46,5,0)</f>
        <v>1056</v>
      </c>
      <c r="K61" s="4">
        <f>VLOOKUP(B61,'Master Data'!$A$1:$F$46,6,0)</f>
        <v>142.80000000000001</v>
      </c>
      <c r="L61" s="27">
        <f>'Input Data'!$J61*'Input Data'!$C61</f>
        <v>7392</v>
      </c>
      <c r="M61" s="27">
        <f>'Input Data'!$K61*'Input Data'!$C61*(1-'Input Data'!$F61)</f>
        <v>999.60000000000014</v>
      </c>
      <c r="N61" s="29" t="str">
        <f>TEXT('Input Data'!$A61,"DD")</f>
        <v>25</v>
      </c>
      <c r="O61" s="29" t="str">
        <f>TEXT('Input Data'!$A61, "MMM")</f>
        <v>May</v>
      </c>
      <c r="P61" s="29" t="str">
        <f>TEXT('Input Data'!$A61,"yyyy")</f>
        <v>2022</v>
      </c>
      <c r="Q61" s="53"/>
    </row>
    <row r="62" spans="1:17" ht="12.75" customHeight="1" x14ac:dyDescent="0.3">
      <c r="A62" s="37">
        <v>44371</v>
      </c>
      <c r="B62" s="3" t="s">
        <v>45</v>
      </c>
      <c r="C62" s="4">
        <v>13</v>
      </c>
      <c r="D62" s="4" t="s">
        <v>123</v>
      </c>
      <c r="E62" s="4" t="s">
        <v>12</v>
      </c>
      <c r="F62" s="5">
        <v>0</v>
      </c>
      <c r="G62" s="4" t="str">
        <f>VLOOKUP(B62,'Master Data'!$A$1:$F$46,2,0)</f>
        <v>Product11</v>
      </c>
      <c r="H62" s="4" t="str">
        <f>VLOOKUP(B62,'Master Data'!$A$1:$F$46,3,0)</f>
        <v>Category02</v>
      </c>
      <c r="I62" s="4" t="str">
        <f>VLOOKUP(B62,'Master Data'!$A$1:$F$46,4,0)</f>
        <v>Dozon</v>
      </c>
      <c r="J62" s="4">
        <f>VLOOKUP(B62,'Master Data'!$A$1:$F$46,5,0)</f>
        <v>44</v>
      </c>
      <c r="K62" s="4">
        <f>VLOOKUP(B62,'Master Data'!$A$1:$F$46,6,0)</f>
        <v>48.4</v>
      </c>
      <c r="L62" s="27">
        <f>'Input Data'!$J62*'Input Data'!$C62</f>
        <v>572</v>
      </c>
      <c r="M62" s="27">
        <f>'Input Data'!$K62*'Input Data'!$C62*(1-'Input Data'!$F62)</f>
        <v>629.19999999999993</v>
      </c>
      <c r="N62" s="29" t="str">
        <f>TEXT('Input Data'!$A62,"DD")</f>
        <v>24</v>
      </c>
      <c r="O62" s="29" t="str">
        <f>TEXT('Input Data'!$A62, "MMM")</f>
        <v>Jun</v>
      </c>
      <c r="P62" s="29" t="str">
        <f>TEXT('Input Data'!$A62,"yyyy")</f>
        <v>2021</v>
      </c>
      <c r="Q62" s="53"/>
    </row>
    <row r="63" spans="1:17" ht="12.75" customHeight="1" x14ac:dyDescent="0.3">
      <c r="A63" s="37">
        <v>44375</v>
      </c>
      <c r="B63" s="3" t="s">
        <v>18</v>
      </c>
      <c r="C63" s="4">
        <v>7</v>
      </c>
      <c r="D63" s="4" t="s">
        <v>12</v>
      </c>
      <c r="E63" s="4" t="s">
        <v>12</v>
      </c>
      <c r="F63" s="5">
        <v>0</v>
      </c>
      <c r="G63" s="4" t="str">
        <f>VLOOKUP(B63,'Master Data'!$A$1:$F$46,2,0)</f>
        <v>Product35</v>
      </c>
      <c r="H63" s="4" t="str">
        <f>VLOOKUP(B63,'Master Data'!$A$1:$F$46,3,0)</f>
        <v>Category04</v>
      </c>
      <c r="I63" s="4" t="str">
        <f>VLOOKUP(B63,'Master Data'!$A$1:$F$46,4,0)</f>
        <v>No.</v>
      </c>
      <c r="J63" s="4">
        <f>VLOOKUP(B63,'Master Data'!$A$1:$F$46,5,0)</f>
        <v>5</v>
      </c>
      <c r="K63" s="4">
        <f>VLOOKUP(B63,'Master Data'!$A$1:$F$46,6,0)</f>
        <v>6.7</v>
      </c>
      <c r="L63" s="27">
        <f>'Input Data'!$J63*'Input Data'!$C63</f>
        <v>35</v>
      </c>
      <c r="M63" s="27">
        <f>'Input Data'!$K63*'Input Data'!$C63*(1-'Input Data'!$F63)</f>
        <v>46.9</v>
      </c>
      <c r="N63" s="29" t="str">
        <f>TEXT('Input Data'!$A63,"DD")</f>
        <v>28</v>
      </c>
      <c r="O63" s="29" t="str">
        <f>TEXT('Input Data'!$A63, "MMM")</f>
        <v>Jun</v>
      </c>
      <c r="P63" s="29" t="str">
        <f>TEXT('Input Data'!$A63,"yyyy")</f>
        <v>2021</v>
      </c>
      <c r="Q63" s="53"/>
    </row>
    <row r="64" spans="1:17" ht="12.75" customHeight="1" x14ac:dyDescent="0.3">
      <c r="A64" s="37">
        <v>44906</v>
      </c>
      <c r="B64" s="3" t="s">
        <v>23</v>
      </c>
      <c r="C64" s="4">
        <v>10</v>
      </c>
      <c r="D64" s="4" t="s">
        <v>12</v>
      </c>
      <c r="E64" s="4" t="s">
        <v>14</v>
      </c>
      <c r="F64" s="5">
        <v>0</v>
      </c>
      <c r="G64" s="4" t="str">
        <f>VLOOKUP(B64,'Master Data'!$A$1:$F$46,2,0)</f>
        <v>Product14</v>
      </c>
      <c r="H64" s="4" t="str">
        <f>VLOOKUP(B64,'Master Data'!$A$1:$F$46,3,0)</f>
        <v>Category02</v>
      </c>
      <c r="I64" s="4" t="str">
        <f>VLOOKUP(B64,'Master Data'!$A$1:$F$46,4,0)</f>
        <v>Kg</v>
      </c>
      <c r="J64" s="4">
        <f>VLOOKUP(B64,'Master Data'!$A$1:$F$46,5,0)</f>
        <v>112</v>
      </c>
      <c r="K64" s="4">
        <f>VLOOKUP(B64,'Master Data'!$A$1:$F$46,6,0)</f>
        <v>146.72</v>
      </c>
      <c r="L64" s="27">
        <f>'Input Data'!$J64*'Input Data'!$C64</f>
        <v>1120</v>
      </c>
      <c r="M64" s="27">
        <f>'Input Data'!$K64*'Input Data'!$C64*(1-'Input Data'!$F64)</f>
        <v>1467.2</v>
      </c>
      <c r="N64" s="29" t="str">
        <f>TEXT('Input Data'!$A64,"DD")</f>
        <v>11</v>
      </c>
      <c r="O64" s="29" t="str">
        <f>TEXT('Input Data'!$A64, "MMM")</f>
        <v>Dec</v>
      </c>
      <c r="P64" s="29" t="str">
        <f>TEXT('Input Data'!$A64,"yyyy")</f>
        <v>2022</v>
      </c>
      <c r="Q64" s="53"/>
    </row>
    <row r="65" spans="1:17" ht="12.75" customHeight="1" x14ac:dyDescent="0.3">
      <c r="A65" s="37">
        <v>44254</v>
      </c>
      <c r="B65" s="3" t="s">
        <v>44</v>
      </c>
      <c r="C65" s="4">
        <v>11</v>
      </c>
      <c r="D65" s="4" t="s">
        <v>11</v>
      </c>
      <c r="E65" s="4" t="s">
        <v>12</v>
      </c>
      <c r="F65" s="5">
        <v>0</v>
      </c>
      <c r="G65" s="4" t="str">
        <f>VLOOKUP(B65,'Master Data'!$A$1:$F$46,2,0)</f>
        <v>Product18</v>
      </c>
      <c r="H65" s="4" t="str">
        <f>VLOOKUP(B65,'Master Data'!$A$1:$F$46,3,0)</f>
        <v>Category02</v>
      </c>
      <c r="I65" s="4" t="str">
        <f>VLOOKUP(B65,'Master Data'!$A$1:$F$46,4,0)</f>
        <v>No.</v>
      </c>
      <c r="J65" s="4">
        <f>VLOOKUP(B65,'Master Data'!$A$1:$F$46,5,0)</f>
        <v>37</v>
      </c>
      <c r="K65" s="4">
        <f>VLOOKUP(B65,'Master Data'!$A$1:$F$46,6,0)</f>
        <v>49.21</v>
      </c>
      <c r="L65" s="27">
        <f>'Input Data'!$J65*'Input Data'!$C65</f>
        <v>407</v>
      </c>
      <c r="M65" s="27">
        <f>'Input Data'!$K65*'Input Data'!$C65*(1-'Input Data'!$F65)</f>
        <v>541.31000000000006</v>
      </c>
      <c r="N65" s="29" t="str">
        <f>TEXT('Input Data'!$A65,"DD")</f>
        <v>27</v>
      </c>
      <c r="O65" s="29" t="str">
        <f>TEXT('Input Data'!$A65, "MMM")</f>
        <v>Feb</v>
      </c>
      <c r="P65" s="29" t="str">
        <f>TEXT('Input Data'!$A65,"yyyy")</f>
        <v>2021</v>
      </c>
      <c r="Q65" s="53"/>
    </row>
    <row r="66" spans="1:17" ht="12.75" customHeight="1" x14ac:dyDescent="0.3">
      <c r="A66" s="37">
        <v>44361</v>
      </c>
      <c r="B66" s="3" t="s">
        <v>21</v>
      </c>
      <c r="C66" s="4">
        <v>10</v>
      </c>
      <c r="D66" s="4" t="s">
        <v>12</v>
      </c>
      <c r="E66" s="4" t="s">
        <v>14</v>
      </c>
      <c r="F66" s="5">
        <v>0</v>
      </c>
      <c r="G66" s="4" t="str">
        <f>VLOOKUP(B66,'Master Data'!$A$1:$F$46,2,0)</f>
        <v>Product25</v>
      </c>
      <c r="H66" s="4" t="str">
        <f>VLOOKUP(B66,'Master Data'!$A$1:$F$46,3,0)</f>
        <v>Category03</v>
      </c>
      <c r="I66" s="4" t="str">
        <f>VLOOKUP(B66,'Master Data'!$A$1:$F$46,4,0)</f>
        <v>No.</v>
      </c>
      <c r="J66" s="4">
        <f>VLOOKUP(B66,'Master Data'!$A$1:$F$46,5,0)</f>
        <v>7</v>
      </c>
      <c r="K66" s="4">
        <f>VLOOKUP(B66,'Master Data'!$A$1:$F$46,6,0)</f>
        <v>8.33</v>
      </c>
      <c r="L66" s="27">
        <f>'Input Data'!$J66*'Input Data'!$C66</f>
        <v>70</v>
      </c>
      <c r="M66" s="27">
        <f>'Input Data'!$K66*'Input Data'!$C66*(1-'Input Data'!$F66)</f>
        <v>83.3</v>
      </c>
      <c r="N66" s="29" t="str">
        <f>TEXT('Input Data'!$A66,"DD")</f>
        <v>14</v>
      </c>
      <c r="O66" s="29" t="str">
        <f>TEXT('Input Data'!$A66, "MMM")</f>
        <v>Jun</v>
      </c>
      <c r="P66" s="29" t="str">
        <f>TEXT('Input Data'!$A66,"yyyy")</f>
        <v>2021</v>
      </c>
      <c r="Q66" s="53"/>
    </row>
    <row r="67" spans="1:17" ht="12.75" customHeight="1" x14ac:dyDescent="0.3">
      <c r="A67" s="37">
        <v>44250</v>
      </c>
      <c r="B67" s="3" t="s">
        <v>37</v>
      </c>
      <c r="C67" s="4">
        <v>2</v>
      </c>
      <c r="D67" s="4" t="s">
        <v>123</v>
      </c>
      <c r="E67" s="4" t="s">
        <v>12</v>
      </c>
      <c r="F67" s="5">
        <v>0</v>
      </c>
      <c r="G67" s="4" t="str">
        <f>VLOOKUP(B67,'Master Data'!$A$1:$F$46,2,0)</f>
        <v>Product05</v>
      </c>
      <c r="H67" s="4" t="str">
        <f>VLOOKUP(B67,'Master Data'!$A$1:$F$46,3,0)</f>
        <v>Category01</v>
      </c>
      <c r="I67" s="4" t="str">
        <f>VLOOKUP(B67,'Master Data'!$A$1:$F$46,4,0)</f>
        <v>Ft</v>
      </c>
      <c r="J67" s="4">
        <f>VLOOKUP(B67,'Master Data'!$A$1:$F$46,5,0)</f>
        <v>133</v>
      </c>
      <c r="K67" s="4">
        <f>VLOOKUP(B67,'Master Data'!$A$1:$F$46,6,0)</f>
        <v>155.61000000000001</v>
      </c>
      <c r="L67" s="27">
        <f>'Input Data'!$J67*'Input Data'!$C67</f>
        <v>266</v>
      </c>
      <c r="M67" s="27">
        <f>'Input Data'!$K67*'Input Data'!$C67*(1-'Input Data'!$F67)</f>
        <v>311.22000000000003</v>
      </c>
      <c r="N67" s="29" t="str">
        <f>TEXT('Input Data'!$A67,"DD")</f>
        <v>23</v>
      </c>
      <c r="O67" s="29" t="str">
        <f>TEXT('Input Data'!$A67, "MMM")</f>
        <v>Feb</v>
      </c>
      <c r="P67" s="29" t="str">
        <f>TEXT('Input Data'!$A67,"yyyy")</f>
        <v>2021</v>
      </c>
      <c r="Q67" s="53"/>
    </row>
    <row r="68" spans="1:17" ht="12.75" customHeight="1" x14ac:dyDescent="0.3">
      <c r="A68" s="37">
        <v>44198</v>
      </c>
      <c r="B68" s="3" t="s">
        <v>15</v>
      </c>
      <c r="C68" s="4">
        <v>6</v>
      </c>
      <c r="D68" s="4" t="s">
        <v>123</v>
      </c>
      <c r="E68" s="4" t="s">
        <v>14</v>
      </c>
      <c r="F68" s="5">
        <v>0</v>
      </c>
      <c r="G68" s="4" t="str">
        <f>VLOOKUP(B68,'Master Data'!$A$1:$F$46,2,0)</f>
        <v>Product13</v>
      </c>
      <c r="H68" s="4" t="str">
        <f>VLOOKUP(B68,'Master Data'!$A$1:$F$46,3,0)</f>
        <v>Category02</v>
      </c>
      <c r="I68" s="4" t="str">
        <f>VLOOKUP(B68,'Master Data'!$A$1:$F$46,4,0)</f>
        <v>Kg</v>
      </c>
      <c r="J68" s="4">
        <f>VLOOKUP(B68,'Master Data'!$A$1:$F$46,5,0)</f>
        <v>112</v>
      </c>
      <c r="K68" s="4">
        <f>VLOOKUP(B68,'Master Data'!$A$1:$F$46,6,0)</f>
        <v>122.08</v>
      </c>
      <c r="L68" s="27">
        <f>'Input Data'!$J68*'Input Data'!$C68</f>
        <v>672</v>
      </c>
      <c r="M68" s="27">
        <f>'Input Data'!$K68*'Input Data'!$C68*(1-'Input Data'!$F68)</f>
        <v>732.48</v>
      </c>
      <c r="N68" s="29" t="str">
        <f>TEXT('Input Data'!$A68,"DD")</f>
        <v>02</v>
      </c>
      <c r="O68" s="29" t="str">
        <f>TEXT('Input Data'!$A68, "MMM")</f>
        <v>Jan</v>
      </c>
      <c r="P68" s="29" t="str">
        <f>TEXT('Input Data'!$A68,"yyyy")</f>
        <v>2021</v>
      </c>
      <c r="Q68" s="53"/>
    </row>
    <row r="69" spans="1:17" ht="12.75" customHeight="1" x14ac:dyDescent="0.3">
      <c r="A69" s="37">
        <v>44914</v>
      </c>
      <c r="B69" s="3" t="s">
        <v>45</v>
      </c>
      <c r="C69" s="4">
        <v>14</v>
      </c>
      <c r="D69" s="4" t="s">
        <v>123</v>
      </c>
      <c r="E69" s="4" t="s">
        <v>14</v>
      </c>
      <c r="F69" s="5">
        <v>0</v>
      </c>
      <c r="G69" s="4" t="str">
        <f>VLOOKUP(B69,'Master Data'!$A$1:$F$46,2,0)</f>
        <v>Product11</v>
      </c>
      <c r="H69" s="4" t="str">
        <f>VLOOKUP(B69,'Master Data'!$A$1:$F$46,3,0)</f>
        <v>Category02</v>
      </c>
      <c r="I69" s="4" t="str">
        <f>VLOOKUP(B69,'Master Data'!$A$1:$F$46,4,0)</f>
        <v>Dozon</v>
      </c>
      <c r="J69" s="4">
        <f>VLOOKUP(B69,'Master Data'!$A$1:$F$46,5,0)</f>
        <v>44</v>
      </c>
      <c r="K69" s="4">
        <f>VLOOKUP(B69,'Master Data'!$A$1:$F$46,6,0)</f>
        <v>48.4</v>
      </c>
      <c r="L69" s="27">
        <f>'Input Data'!$J69*'Input Data'!$C69</f>
        <v>616</v>
      </c>
      <c r="M69" s="27">
        <f>'Input Data'!$K69*'Input Data'!$C69*(1-'Input Data'!$F69)</f>
        <v>677.6</v>
      </c>
      <c r="N69" s="29" t="str">
        <f>TEXT('Input Data'!$A69,"DD")</f>
        <v>19</v>
      </c>
      <c r="O69" s="29" t="str">
        <f>TEXT('Input Data'!$A69, "MMM")</f>
        <v>Dec</v>
      </c>
      <c r="P69" s="29" t="str">
        <f>TEXT('Input Data'!$A69,"yyyy")</f>
        <v>2022</v>
      </c>
      <c r="Q69" s="53"/>
    </row>
    <row r="70" spans="1:17" ht="12.75" customHeight="1" x14ac:dyDescent="0.3">
      <c r="A70" s="37">
        <v>44612</v>
      </c>
      <c r="B70" s="3" t="s">
        <v>48</v>
      </c>
      <c r="C70" s="4">
        <v>6</v>
      </c>
      <c r="D70" s="4" t="s">
        <v>123</v>
      </c>
      <c r="E70" s="4" t="s">
        <v>14</v>
      </c>
      <c r="F70" s="5">
        <v>0</v>
      </c>
      <c r="G70" s="4" t="str">
        <f>VLOOKUP(B70,'Master Data'!$A$1:$F$46,2,0)</f>
        <v>Product12</v>
      </c>
      <c r="H70" s="4" t="str">
        <f>VLOOKUP(B70,'Master Data'!$A$1:$F$46,3,0)</f>
        <v>Category02</v>
      </c>
      <c r="I70" s="4" t="str">
        <f>VLOOKUP(B70,'Master Data'!$A$1:$F$46,4,0)</f>
        <v>Kg</v>
      </c>
      <c r="J70" s="4">
        <f>VLOOKUP(B70,'Master Data'!$A$1:$F$46,5,0)</f>
        <v>73</v>
      </c>
      <c r="K70" s="4">
        <f>VLOOKUP(B70,'Master Data'!$A$1:$F$46,6,0)</f>
        <v>94.17</v>
      </c>
      <c r="L70" s="27">
        <f>'Input Data'!$J70*'Input Data'!$C70</f>
        <v>438</v>
      </c>
      <c r="M70" s="27">
        <f>'Input Data'!$K70*'Input Data'!$C70*(1-'Input Data'!$F70)</f>
        <v>565.02</v>
      </c>
      <c r="N70" s="29" t="str">
        <f>TEXT('Input Data'!$A70,"DD")</f>
        <v>20</v>
      </c>
      <c r="O70" s="29" t="str">
        <f>TEXT('Input Data'!$A70, "MMM")</f>
        <v>Feb</v>
      </c>
      <c r="P70" s="29" t="str">
        <f>TEXT('Input Data'!$A70,"yyyy")</f>
        <v>2022</v>
      </c>
      <c r="Q70" s="53"/>
    </row>
    <row r="71" spans="1:17" ht="12.75" customHeight="1" x14ac:dyDescent="0.3">
      <c r="A71" s="37">
        <v>44406</v>
      </c>
      <c r="B71" s="3" t="s">
        <v>25</v>
      </c>
      <c r="C71" s="4">
        <v>15</v>
      </c>
      <c r="D71" s="4" t="s">
        <v>12</v>
      </c>
      <c r="E71" s="4" t="s">
        <v>14</v>
      </c>
      <c r="F71" s="5">
        <v>0</v>
      </c>
      <c r="G71" s="4" t="str">
        <f>VLOOKUP(B71,'Master Data'!$A$1:$F$46,2,0)</f>
        <v>Product44</v>
      </c>
      <c r="H71" s="4" t="str">
        <f>VLOOKUP(B71,'Master Data'!$A$1:$F$46,3,0)</f>
        <v>Category05</v>
      </c>
      <c r="I71" s="4" t="str">
        <f>VLOOKUP(B71,'Master Data'!$A$1:$F$46,4,0)</f>
        <v>Kg</v>
      </c>
      <c r="J71" s="4">
        <f>VLOOKUP(B71,'Master Data'!$A$1:$F$46,5,0)</f>
        <v>76</v>
      </c>
      <c r="K71" s="4">
        <f>VLOOKUP(B71,'Master Data'!$A$1:$F$46,6,0)</f>
        <v>82.08</v>
      </c>
      <c r="L71" s="27">
        <f>'Input Data'!$J71*'Input Data'!$C71</f>
        <v>1140</v>
      </c>
      <c r="M71" s="27">
        <f>'Input Data'!$K71*'Input Data'!$C71*(1-'Input Data'!$F71)</f>
        <v>1231.2</v>
      </c>
      <c r="N71" s="29" t="str">
        <f>TEXT('Input Data'!$A71,"DD")</f>
        <v>29</v>
      </c>
      <c r="O71" s="29" t="str">
        <f>TEXT('Input Data'!$A71, "MMM")</f>
        <v>Jul</v>
      </c>
      <c r="P71" s="29" t="str">
        <f>TEXT('Input Data'!$A71,"yyyy")</f>
        <v>2021</v>
      </c>
      <c r="Q71" s="53"/>
    </row>
    <row r="72" spans="1:17" ht="12.75" customHeight="1" x14ac:dyDescent="0.3">
      <c r="A72" s="37">
        <v>44840</v>
      </c>
      <c r="B72" s="3" t="s">
        <v>18</v>
      </c>
      <c r="C72" s="4">
        <v>1</v>
      </c>
      <c r="D72" s="4" t="s">
        <v>123</v>
      </c>
      <c r="E72" s="4" t="s">
        <v>12</v>
      </c>
      <c r="F72" s="5">
        <v>0</v>
      </c>
      <c r="G72" s="4" t="str">
        <f>VLOOKUP(B72,'Master Data'!$A$1:$F$46,2,0)</f>
        <v>Product35</v>
      </c>
      <c r="H72" s="4" t="str">
        <f>VLOOKUP(B72,'Master Data'!$A$1:$F$46,3,0)</f>
        <v>Category04</v>
      </c>
      <c r="I72" s="4" t="str">
        <f>VLOOKUP(B72,'Master Data'!$A$1:$F$46,4,0)</f>
        <v>No.</v>
      </c>
      <c r="J72" s="4">
        <f>VLOOKUP(B72,'Master Data'!$A$1:$F$46,5,0)</f>
        <v>5</v>
      </c>
      <c r="K72" s="4">
        <f>VLOOKUP(B72,'Master Data'!$A$1:$F$46,6,0)</f>
        <v>6.7</v>
      </c>
      <c r="L72" s="27">
        <f>'Input Data'!$J72*'Input Data'!$C72</f>
        <v>5</v>
      </c>
      <c r="M72" s="27">
        <f>'Input Data'!$K72*'Input Data'!$C72*(1-'Input Data'!$F72)</f>
        <v>6.7</v>
      </c>
      <c r="N72" s="29" t="str">
        <f>TEXT('Input Data'!$A72,"DD")</f>
        <v>06</v>
      </c>
      <c r="O72" s="29" t="str">
        <f>TEXT('Input Data'!$A72, "MMM")</f>
        <v>Oct</v>
      </c>
      <c r="P72" s="29" t="str">
        <f>TEXT('Input Data'!$A72,"yyyy")</f>
        <v>2022</v>
      </c>
      <c r="Q72" s="53"/>
    </row>
    <row r="73" spans="1:17" ht="12.75" customHeight="1" x14ac:dyDescent="0.3">
      <c r="A73" s="37">
        <v>44320</v>
      </c>
      <c r="B73" s="3" t="s">
        <v>40</v>
      </c>
      <c r="C73" s="4">
        <v>13</v>
      </c>
      <c r="D73" s="4" t="s">
        <v>12</v>
      </c>
      <c r="E73" s="4" t="s">
        <v>12</v>
      </c>
      <c r="F73" s="5">
        <v>0</v>
      </c>
      <c r="G73" s="4" t="str">
        <f>VLOOKUP(B73,'Master Data'!$A$1:$F$46,2,0)</f>
        <v>Product15</v>
      </c>
      <c r="H73" s="4" t="str">
        <f>VLOOKUP(B73,'Master Data'!$A$1:$F$46,3,0)</f>
        <v>Category02</v>
      </c>
      <c r="I73" s="4" t="str">
        <f>VLOOKUP(B73,'Master Data'!$A$1:$F$46,4,0)</f>
        <v>No.</v>
      </c>
      <c r="J73" s="4">
        <f>VLOOKUP(B73,'Master Data'!$A$1:$F$46,5,0)</f>
        <v>12</v>
      </c>
      <c r="K73" s="4">
        <f>VLOOKUP(B73,'Master Data'!$A$1:$F$46,6,0)</f>
        <v>15.719999999999999</v>
      </c>
      <c r="L73" s="27">
        <f>'Input Data'!$J73*'Input Data'!$C73</f>
        <v>156</v>
      </c>
      <c r="M73" s="27">
        <f>'Input Data'!$K73*'Input Data'!$C73*(1-'Input Data'!$F73)</f>
        <v>204.35999999999999</v>
      </c>
      <c r="N73" s="29" t="str">
        <f>TEXT('Input Data'!$A73,"DD")</f>
        <v>04</v>
      </c>
      <c r="O73" s="29" t="str">
        <f>TEXT('Input Data'!$A73, "MMM")</f>
        <v>May</v>
      </c>
      <c r="P73" s="29" t="str">
        <f>TEXT('Input Data'!$A73,"yyyy")</f>
        <v>2021</v>
      </c>
      <c r="Q73" s="53"/>
    </row>
    <row r="74" spans="1:17" ht="12.75" customHeight="1" x14ac:dyDescent="0.3">
      <c r="A74" s="37">
        <v>44316</v>
      </c>
      <c r="B74" s="3" t="s">
        <v>32</v>
      </c>
      <c r="C74" s="4">
        <v>1</v>
      </c>
      <c r="D74" s="4" t="s">
        <v>123</v>
      </c>
      <c r="E74" s="4" t="s">
        <v>12</v>
      </c>
      <c r="F74" s="5">
        <v>0</v>
      </c>
      <c r="G74" s="4" t="str">
        <f>VLOOKUP(B74,'Master Data'!$A$1:$F$46,2,0)</f>
        <v>Product29</v>
      </c>
      <c r="H74" s="4" t="str">
        <f>VLOOKUP(B74,'Master Data'!$A$1:$F$46,3,0)</f>
        <v>Category04</v>
      </c>
      <c r="I74" s="4" t="str">
        <f>VLOOKUP(B74,'Master Data'!$A$1:$F$46,4,0)</f>
        <v>Lt</v>
      </c>
      <c r="J74" s="4">
        <f>VLOOKUP(B74,'Master Data'!$A$1:$F$46,5,0)</f>
        <v>47</v>
      </c>
      <c r="K74" s="4">
        <f>VLOOKUP(B74,'Master Data'!$A$1:$F$46,6,0)</f>
        <v>53.11</v>
      </c>
      <c r="L74" s="27">
        <f>'Input Data'!$J74*'Input Data'!$C74</f>
        <v>47</v>
      </c>
      <c r="M74" s="27">
        <f>'Input Data'!$K74*'Input Data'!$C74*(1-'Input Data'!$F74)</f>
        <v>53.11</v>
      </c>
      <c r="N74" s="29" t="str">
        <f>TEXT('Input Data'!$A74,"DD")</f>
        <v>30</v>
      </c>
      <c r="O74" s="29" t="str">
        <f>TEXT('Input Data'!$A74, "MMM")</f>
        <v>Apr</v>
      </c>
      <c r="P74" s="29" t="str">
        <f>TEXT('Input Data'!$A74,"yyyy")</f>
        <v>2021</v>
      </c>
      <c r="Q74" s="53"/>
    </row>
    <row r="75" spans="1:17" ht="12.75" customHeight="1" x14ac:dyDescent="0.3">
      <c r="A75" s="37">
        <v>44871</v>
      </c>
      <c r="B75" s="3" t="s">
        <v>24</v>
      </c>
      <c r="C75" s="4">
        <v>13</v>
      </c>
      <c r="D75" s="4" t="s">
        <v>123</v>
      </c>
      <c r="E75" s="4" t="s">
        <v>14</v>
      </c>
      <c r="F75" s="5">
        <v>0</v>
      </c>
      <c r="G75" s="4" t="str">
        <f>VLOOKUP(B75,'Master Data'!$A$1:$F$46,2,0)</f>
        <v>Product42</v>
      </c>
      <c r="H75" s="4" t="str">
        <f>VLOOKUP(B75,'Master Data'!$A$1:$F$46,3,0)</f>
        <v>Category05</v>
      </c>
      <c r="I75" s="4" t="str">
        <f>VLOOKUP(B75,'Master Data'!$A$1:$F$46,4,0)</f>
        <v>Ft</v>
      </c>
      <c r="J75" s="4">
        <f>VLOOKUP(B75,'Master Data'!$A$1:$F$46,5,0)</f>
        <v>120</v>
      </c>
      <c r="K75" s="4">
        <f>VLOOKUP(B75,'Master Data'!$A$1:$F$46,6,0)</f>
        <v>162</v>
      </c>
      <c r="L75" s="27">
        <f>'Input Data'!$J75*'Input Data'!$C75</f>
        <v>1560</v>
      </c>
      <c r="M75" s="27">
        <f>'Input Data'!$K75*'Input Data'!$C75*(1-'Input Data'!$F75)</f>
        <v>2106</v>
      </c>
      <c r="N75" s="29" t="str">
        <f>TEXT('Input Data'!$A75,"DD")</f>
        <v>06</v>
      </c>
      <c r="O75" s="29" t="str">
        <f>TEXT('Input Data'!$A75, "MMM")</f>
        <v>Nov</v>
      </c>
      <c r="P75" s="29" t="str">
        <f>TEXT('Input Data'!$A75,"yyyy")</f>
        <v>2022</v>
      </c>
      <c r="Q75" s="53"/>
    </row>
    <row r="76" spans="1:17" ht="12.75" customHeight="1" x14ac:dyDescent="0.3">
      <c r="A76" s="37">
        <v>44375</v>
      </c>
      <c r="B76" s="3" t="s">
        <v>46</v>
      </c>
      <c r="C76" s="4">
        <v>2</v>
      </c>
      <c r="D76" s="4" t="s">
        <v>12</v>
      </c>
      <c r="E76" s="4" t="s">
        <v>14</v>
      </c>
      <c r="F76" s="5">
        <v>0</v>
      </c>
      <c r="G76" s="4" t="str">
        <f>VLOOKUP(B76,'Master Data'!$A$1:$F$46,2,0)</f>
        <v>Product21</v>
      </c>
      <c r="H76" s="4" t="str">
        <f>VLOOKUP(B76,'Master Data'!$A$1:$F$46,3,0)</f>
        <v>Category03</v>
      </c>
      <c r="I76" s="4" t="str">
        <f>VLOOKUP(B76,'Master Data'!$A$1:$F$46,4,0)</f>
        <v>Ft</v>
      </c>
      <c r="J76" s="4">
        <f>VLOOKUP(B76,'Master Data'!$A$1:$F$46,5,0)</f>
        <v>126</v>
      </c>
      <c r="K76" s="4">
        <f>VLOOKUP(B76,'Master Data'!$A$1:$F$46,6,0)</f>
        <v>162.54</v>
      </c>
      <c r="L76" s="27">
        <f>'Input Data'!$J76*'Input Data'!$C76</f>
        <v>252</v>
      </c>
      <c r="M76" s="27">
        <f>'Input Data'!$K76*'Input Data'!$C76*(1-'Input Data'!$F76)</f>
        <v>325.08</v>
      </c>
      <c r="N76" s="29" t="str">
        <f>TEXT('Input Data'!$A76,"DD")</f>
        <v>28</v>
      </c>
      <c r="O76" s="29" t="str">
        <f>TEXT('Input Data'!$A76, "MMM")</f>
        <v>Jun</v>
      </c>
      <c r="P76" s="29" t="str">
        <f>TEXT('Input Data'!$A76,"yyyy")</f>
        <v>2021</v>
      </c>
      <c r="Q76" s="53"/>
    </row>
    <row r="77" spans="1:17" ht="12.75" customHeight="1" x14ac:dyDescent="0.3">
      <c r="A77" s="37">
        <v>44263</v>
      </c>
      <c r="B77" s="3" t="s">
        <v>25</v>
      </c>
      <c r="C77" s="4">
        <v>9</v>
      </c>
      <c r="D77" s="4" t="s">
        <v>12</v>
      </c>
      <c r="E77" s="4" t="s">
        <v>12</v>
      </c>
      <c r="F77" s="5">
        <v>0</v>
      </c>
      <c r="G77" s="4" t="str">
        <f>VLOOKUP(B77,'Master Data'!$A$1:$F$46,2,0)</f>
        <v>Product44</v>
      </c>
      <c r="H77" s="4" t="str">
        <f>VLOOKUP(B77,'Master Data'!$A$1:$F$46,3,0)</f>
        <v>Category05</v>
      </c>
      <c r="I77" s="4" t="str">
        <f>VLOOKUP(B77,'Master Data'!$A$1:$F$46,4,0)</f>
        <v>Kg</v>
      </c>
      <c r="J77" s="4">
        <f>VLOOKUP(B77,'Master Data'!$A$1:$F$46,5,0)</f>
        <v>76</v>
      </c>
      <c r="K77" s="4">
        <f>VLOOKUP(B77,'Master Data'!$A$1:$F$46,6,0)</f>
        <v>82.08</v>
      </c>
      <c r="L77" s="27">
        <f>'Input Data'!$J77*'Input Data'!$C77</f>
        <v>684</v>
      </c>
      <c r="M77" s="27">
        <f>'Input Data'!$K77*'Input Data'!$C77*(1-'Input Data'!$F77)</f>
        <v>738.72</v>
      </c>
      <c r="N77" s="29" t="str">
        <f>TEXT('Input Data'!$A77,"DD")</f>
        <v>08</v>
      </c>
      <c r="O77" s="29" t="str">
        <f>TEXT('Input Data'!$A77, "MMM")</f>
        <v>Mar</v>
      </c>
      <c r="P77" s="29" t="str">
        <f>TEXT('Input Data'!$A77,"yyyy")</f>
        <v>2021</v>
      </c>
      <c r="Q77" s="53"/>
    </row>
    <row r="78" spans="1:17" ht="12.75" customHeight="1" x14ac:dyDescent="0.3">
      <c r="A78" s="37">
        <v>44681</v>
      </c>
      <c r="B78" s="3" t="s">
        <v>39</v>
      </c>
      <c r="C78" s="4">
        <v>8</v>
      </c>
      <c r="D78" s="4" t="s">
        <v>123</v>
      </c>
      <c r="E78" s="4" t="s">
        <v>12</v>
      </c>
      <c r="F78" s="5">
        <v>0</v>
      </c>
      <c r="G78" s="4" t="str">
        <f>VLOOKUP(B78,'Master Data'!$A$1:$F$46,2,0)</f>
        <v>Product27</v>
      </c>
      <c r="H78" s="4" t="str">
        <f>VLOOKUP(B78,'Master Data'!$A$1:$F$46,3,0)</f>
        <v>Category04</v>
      </c>
      <c r="I78" s="4" t="str">
        <f>VLOOKUP(B78,'Master Data'!$A$1:$F$46,4,0)</f>
        <v>Lt</v>
      </c>
      <c r="J78" s="4">
        <f>VLOOKUP(B78,'Master Data'!$A$1:$F$46,5,0)</f>
        <v>48</v>
      </c>
      <c r="K78" s="4">
        <f>VLOOKUP(B78,'Master Data'!$A$1:$F$46,6,0)</f>
        <v>57.120000000000005</v>
      </c>
      <c r="L78" s="27">
        <f>'Input Data'!$J78*'Input Data'!$C78</f>
        <v>384</v>
      </c>
      <c r="M78" s="27">
        <f>'Input Data'!$K78*'Input Data'!$C78*(1-'Input Data'!$F78)</f>
        <v>456.96000000000004</v>
      </c>
      <c r="N78" s="29" t="str">
        <f>TEXT('Input Data'!$A78,"DD")</f>
        <v>30</v>
      </c>
      <c r="O78" s="29" t="str">
        <f>TEXT('Input Data'!$A78, "MMM")</f>
        <v>Apr</v>
      </c>
      <c r="P78" s="29" t="str">
        <f>TEXT('Input Data'!$A78,"yyyy")</f>
        <v>2022</v>
      </c>
      <c r="Q78" s="53"/>
    </row>
    <row r="79" spans="1:17" ht="12.75" customHeight="1" x14ac:dyDescent="0.3">
      <c r="A79" s="37">
        <v>44393</v>
      </c>
      <c r="B79" s="3" t="s">
        <v>26</v>
      </c>
      <c r="C79" s="4">
        <v>8</v>
      </c>
      <c r="D79" s="4" t="s">
        <v>11</v>
      </c>
      <c r="E79" s="4" t="s">
        <v>14</v>
      </c>
      <c r="F79" s="5">
        <v>0</v>
      </c>
      <c r="G79" s="4" t="str">
        <f>VLOOKUP(B79,'Master Data'!$A$1:$F$46,2,0)</f>
        <v>Product23</v>
      </c>
      <c r="H79" s="4" t="str">
        <f>VLOOKUP(B79,'Master Data'!$A$1:$F$46,3,0)</f>
        <v>Category03</v>
      </c>
      <c r="I79" s="4" t="str">
        <f>VLOOKUP(B79,'Master Data'!$A$1:$F$46,4,0)</f>
        <v>Ft</v>
      </c>
      <c r="J79" s="4">
        <f>VLOOKUP(B79,'Master Data'!$A$1:$F$46,5,0)</f>
        <v>141</v>
      </c>
      <c r="K79" s="4">
        <f>VLOOKUP(B79,'Master Data'!$A$1:$F$46,6,0)</f>
        <v>149.46</v>
      </c>
      <c r="L79" s="27">
        <f>'Input Data'!$J79*'Input Data'!$C79</f>
        <v>1128</v>
      </c>
      <c r="M79" s="27">
        <f>'Input Data'!$K79*'Input Data'!$C79*(1-'Input Data'!$F79)</f>
        <v>1195.68</v>
      </c>
      <c r="N79" s="29" t="str">
        <f>TEXT('Input Data'!$A79,"DD")</f>
        <v>16</v>
      </c>
      <c r="O79" s="29" t="str">
        <f>TEXT('Input Data'!$A79, "MMM")</f>
        <v>Jul</v>
      </c>
      <c r="P79" s="29" t="str">
        <f>TEXT('Input Data'!$A79,"yyyy")</f>
        <v>2021</v>
      </c>
      <c r="Q79" s="53"/>
    </row>
    <row r="80" spans="1:17" ht="12.75" customHeight="1" x14ac:dyDescent="0.3">
      <c r="A80" s="37">
        <v>44685</v>
      </c>
      <c r="B80" s="3" t="s">
        <v>28</v>
      </c>
      <c r="C80" s="4">
        <v>10</v>
      </c>
      <c r="D80" s="4" t="s">
        <v>123</v>
      </c>
      <c r="E80" s="4" t="s">
        <v>12</v>
      </c>
      <c r="F80" s="5">
        <v>0</v>
      </c>
      <c r="G80" s="4" t="str">
        <f>VLOOKUP(B80,'Master Data'!$A$1:$F$46,2,0)</f>
        <v>Product20</v>
      </c>
      <c r="H80" s="4" t="str">
        <f>VLOOKUP(B80,'Master Data'!$A$1:$F$46,3,0)</f>
        <v>Category03</v>
      </c>
      <c r="I80" s="4" t="str">
        <f>VLOOKUP(B80,'Master Data'!$A$1:$F$46,4,0)</f>
        <v>Lt</v>
      </c>
      <c r="J80" s="4">
        <f>VLOOKUP(B80,'Master Data'!$A$1:$F$46,5,0)</f>
        <v>61</v>
      </c>
      <c r="K80" s="4">
        <f>VLOOKUP(B80,'Master Data'!$A$1:$F$46,6,0)</f>
        <v>76.25</v>
      </c>
      <c r="L80" s="27">
        <f>'Input Data'!$J80*'Input Data'!$C80</f>
        <v>610</v>
      </c>
      <c r="M80" s="27">
        <f>'Input Data'!$K80*'Input Data'!$C80*(1-'Input Data'!$F80)</f>
        <v>762.5</v>
      </c>
      <c r="N80" s="29" t="str">
        <f>TEXT('Input Data'!$A80,"DD")</f>
        <v>04</v>
      </c>
      <c r="O80" s="29" t="str">
        <f>TEXT('Input Data'!$A80, "MMM")</f>
        <v>May</v>
      </c>
      <c r="P80" s="29" t="str">
        <f>TEXT('Input Data'!$A80,"yyyy")</f>
        <v>2022</v>
      </c>
      <c r="Q80" s="53"/>
    </row>
    <row r="81" spans="1:17" ht="12.75" customHeight="1" x14ac:dyDescent="0.3">
      <c r="A81" s="37">
        <v>44827</v>
      </c>
      <c r="B81" s="3" t="s">
        <v>48</v>
      </c>
      <c r="C81" s="4">
        <v>12</v>
      </c>
      <c r="D81" s="4" t="s">
        <v>123</v>
      </c>
      <c r="E81" s="4" t="s">
        <v>12</v>
      </c>
      <c r="F81" s="5">
        <v>0</v>
      </c>
      <c r="G81" s="4" t="str">
        <f>VLOOKUP(B81,'Master Data'!$A$1:$F$46,2,0)</f>
        <v>Product12</v>
      </c>
      <c r="H81" s="4" t="str">
        <f>VLOOKUP(B81,'Master Data'!$A$1:$F$46,3,0)</f>
        <v>Category02</v>
      </c>
      <c r="I81" s="4" t="str">
        <f>VLOOKUP(B81,'Master Data'!$A$1:$F$46,4,0)</f>
        <v>Kg</v>
      </c>
      <c r="J81" s="4">
        <f>VLOOKUP(B81,'Master Data'!$A$1:$F$46,5,0)</f>
        <v>73</v>
      </c>
      <c r="K81" s="4">
        <f>VLOOKUP(B81,'Master Data'!$A$1:$F$46,6,0)</f>
        <v>94.17</v>
      </c>
      <c r="L81" s="27">
        <f>'Input Data'!$J81*'Input Data'!$C81</f>
        <v>876</v>
      </c>
      <c r="M81" s="27">
        <f>'Input Data'!$K81*'Input Data'!$C81*(1-'Input Data'!$F81)</f>
        <v>1130.04</v>
      </c>
      <c r="N81" s="29" t="str">
        <f>TEXT('Input Data'!$A81,"DD")</f>
        <v>23</v>
      </c>
      <c r="O81" s="29" t="str">
        <f>TEXT('Input Data'!$A81, "MMM")</f>
        <v>Sep</v>
      </c>
      <c r="P81" s="29" t="str">
        <f>TEXT('Input Data'!$A81,"yyyy")</f>
        <v>2022</v>
      </c>
      <c r="Q81" s="53"/>
    </row>
    <row r="82" spans="1:17" ht="12.75" customHeight="1" x14ac:dyDescent="0.3">
      <c r="A82" s="37">
        <v>44847</v>
      </c>
      <c r="B82" s="3" t="s">
        <v>43</v>
      </c>
      <c r="C82" s="4">
        <v>15</v>
      </c>
      <c r="D82" s="4" t="s">
        <v>12</v>
      </c>
      <c r="E82" s="4" t="s">
        <v>12</v>
      </c>
      <c r="F82" s="5">
        <v>0</v>
      </c>
      <c r="G82" s="4" t="str">
        <f>VLOOKUP(B82,'Master Data'!$A$1:$F$46,2,0)</f>
        <v>Product02</v>
      </c>
      <c r="H82" s="4" t="str">
        <f>VLOOKUP(B82,'Master Data'!$A$1:$F$46,3,0)</f>
        <v>Category01</v>
      </c>
      <c r="I82" s="4" t="str">
        <f>VLOOKUP(B82,'Master Data'!$A$1:$F$46,4,0)</f>
        <v>Kg</v>
      </c>
      <c r="J82" s="4">
        <f>VLOOKUP(B82,'Master Data'!$A$1:$F$46,5,0)</f>
        <v>1056</v>
      </c>
      <c r="K82" s="4">
        <f>VLOOKUP(B82,'Master Data'!$A$1:$F$46,6,0)</f>
        <v>142.80000000000001</v>
      </c>
      <c r="L82" s="27">
        <f>'Input Data'!$J82*'Input Data'!$C82</f>
        <v>15840</v>
      </c>
      <c r="M82" s="27">
        <f>'Input Data'!$K82*'Input Data'!$C82*(1-'Input Data'!$F82)</f>
        <v>2142</v>
      </c>
      <c r="N82" s="29" t="str">
        <f>TEXT('Input Data'!$A82,"DD")</f>
        <v>13</v>
      </c>
      <c r="O82" s="29" t="str">
        <f>TEXT('Input Data'!$A82, "MMM")</f>
        <v>Oct</v>
      </c>
      <c r="P82" s="29" t="str">
        <f>TEXT('Input Data'!$A82,"yyyy")</f>
        <v>2022</v>
      </c>
      <c r="Q82" s="53"/>
    </row>
    <row r="83" spans="1:17" ht="12.75" customHeight="1" x14ac:dyDescent="0.3">
      <c r="A83" s="37">
        <v>44454</v>
      </c>
      <c r="B83" s="3" t="s">
        <v>24</v>
      </c>
      <c r="C83" s="4">
        <v>6</v>
      </c>
      <c r="D83" s="4" t="s">
        <v>123</v>
      </c>
      <c r="E83" s="4" t="s">
        <v>12</v>
      </c>
      <c r="F83" s="5">
        <v>0</v>
      </c>
      <c r="G83" s="4" t="str">
        <f>VLOOKUP(B83,'Master Data'!$A$1:$F$46,2,0)</f>
        <v>Product42</v>
      </c>
      <c r="H83" s="4" t="str">
        <f>VLOOKUP(B83,'Master Data'!$A$1:$F$46,3,0)</f>
        <v>Category05</v>
      </c>
      <c r="I83" s="4" t="str">
        <f>VLOOKUP(B83,'Master Data'!$A$1:$F$46,4,0)</f>
        <v>Ft</v>
      </c>
      <c r="J83" s="4">
        <f>VLOOKUP(B83,'Master Data'!$A$1:$F$46,5,0)</f>
        <v>120</v>
      </c>
      <c r="K83" s="4">
        <f>VLOOKUP(B83,'Master Data'!$A$1:$F$46,6,0)</f>
        <v>162</v>
      </c>
      <c r="L83" s="27">
        <f>'Input Data'!$J83*'Input Data'!$C83</f>
        <v>720</v>
      </c>
      <c r="M83" s="27">
        <f>'Input Data'!$K83*'Input Data'!$C83*(1-'Input Data'!$F83)</f>
        <v>972</v>
      </c>
      <c r="N83" s="29" t="str">
        <f>TEXT('Input Data'!$A83,"DD")</f>
        <v>15</v>
      </c>
      <c r="O83" s="29" t="str">
        <f>TEXT('Input Data'!$A83, "MMM")</f>
        <v>Sep</v>
      </c>
      <c r="P83" s="29" t="str">
        <f>TEXT('Input Data'!$A83,"yyyy")</f>
        <v>2021</v>
      </c>
      <c r="Q83" s="53"/>
    </row>
    <row r="84" spans="1:17" ht="12.75" customHeight="1" x14ac:dyDescent="0.3">
      <c r="A84" s="37">
        <v>44498</v>
      </c>
      <c r="B84" s="3" t="s">
        <v>50</v>
      </c>
      <c r="C84" s="4">
        <v>14</v>
      </c>
      <c r="D84" s="4" t="s">
        <v>12</v>
      </c>
      <c r="E84" s="4" t="s">
        <v>12</v>
      </c>
      <c r="F84" s="5">
        <v>0</v>
      </c>
      <c r="G84" s="4" t="str">
        <f>VLOOKUP(B84,'Master Data'!$A$1:$F$46,2,0)</f>
        <v>Product38</v>
      </c>
      <c r="H84" s="4" t="str">
        <f>VLOOKUP(B84,'Master Data'!$A$1:$F$46,3,0)</f>
        <v>Category05</v>
      </c>
      <c r="I84" s="4" t="str">
        <f>VLOOKUP(B84,'Master Data'!$A$1:$F$46,4,0)</f>
        <v>Kg</v>
      </c>
      <c r="J84" s="4">
        <f>VLOOKUP(B84,'Master Data'!$A$1:$F$46,5,0)</f>
        <v>72</v>
      </c>
      <c r="K84" s="4">
        <f>VLOOKUP(B84,'Master Data'!$A$1:$F$46,6,0)</f>
        <v>79.92</v>
      </c>
      <c r="L84" s="27">
        <f>'Input Data'!$J84*'Input Data'!$C84</f>
        <v>1008</v>
      </c>
      <c r="M84" s="27">
        <f>'Input Data'!$K84*'Input Data'!$C84*(1-'Input Data'!$F84)</f>
        <v>1118.8800000000001</v>
      </c>
      <c r="N84" s="29" t="str">
        <f>TEXT('Input Data'!$A84,"DD")</f>
        <v>29</v>
      </c>
      <c r="O84" s="29" t="str">
        <f>TEXT('Input Data'!$A84, "MMM")</f>
        <v>Oct</v>
      </c>
      <c r="P84" s="29" t="str">
        <f>TEXT('Input Data'!$A84,"yyyy")</f>
        <v>2021</v>
      </c>
      <c r="Q84" s="53"/>
    </row>
    <row r="85" spans="1:17" ht="12.75" customHeight="1" x14ac:dyDescent="0.3">
      <c r="A85" s="37">
        <v>44733</v>
      </c>
      <c r="B85" s="3" t="s">
        <v>54</v>
      </c>
      <c r="C85" s="4">
        <v>14</v>
      </c>
      <c r="D85" s="4" t="s">
        <v>123</v>
      </c>
      <c r="E85" s="4" t="s">
        <v>14</v>
      </c>
      <c r="F85" s="5">
        <v>0</v>
      </c>
      <c r="G85" s="4" t="str">
        <f>VLOOKUP(B85,'Master Data'!$A$1:$F$46,2,0)</f>
        <v>Product17</v>
      </c>
      <c r="H85" s="4" t="str">
        <f>VLOOKUP(B85,'Master Data'!$A$1:$F$46,3,0)</f>
        <v>Category02</v>
      </c>
      <c r="I85" s="4" t="str">
        <f>VLOOKUP(B85,'Master Data'!$A$1:$F$46,4,0)</f>
        <v>Ft</v>
      </c>
      <c r="J85" s="4">
        <f>VLOOKUP(B85,'Master Data'!$A$1:$F$46,5,0)</f>
        <v>134</v>
      </c>
      <c r="K85" s="4">
        <f>VLOOKUP(B85,'Master Data'!$A$1:$F$46,6,0)</f>
        <v>156.78</v>
      </c>
      <c r="L85" s="27">
        <f>'Input Data'!$J85*'Input Data'!$C85</f>
        <v>1876</v>
      </c>
      <c r="M85" s="27">
        <f>'Input Data'!$K85*'Input Data'!$C85*(1-'Input Data'!$F85)</f>
        <v>2194.92</v>
      </c>
      <c r="N85" s="29" t="str">
        <f>TEXT('Input Data'!$A85,"DD")</f>
        <v>21</v>
      </c>
      <c r="O85" s="29" t="str">
        <f>TEXT('Input Data'!$A85, "MMM")</f>
        <v>Jun</v>
      </c>
      <c r="P85" s="29" t="str">
        <f>TEXT('Input Data'!$A85,"yyyy")</f>
        <v>2022</v>
      </c>
      <c r="Q85" s="53"/>
    </row>
    <row r="86" spans="1:17" ht="12.75" customHeight="1" x14ac:dyDescent="0.3">
      <c r="A86" s="37">
        <v>44363</v>
      </c>
      <c r="B86" s="3" t="s">
        <v>47</v>
      </c>
      <c r="C86" s="4">
        <v>11</v>
      </c>
      <c r="D86" s="4" t="s">
        <v>123</v>
      </c>
      <c r="E86" s="4" t="s">
        <v>14</v>
      </c>
      <c r="F86" s="5">
        <v>0</v>
      </c>
      <c r="G86" s="4" t="str">
        <f>VLOOKUP(B86,'Master Data'!$A$1:$F$46,2,0)</f>
        <v>Product39</v>
      </c>
      <c r="H86" s="4" t="str">
        <f>VLOOKUP(B86,'Master Data'!$A$1:$F$46,3,0)</f>
        <v>Category05</v>
      </c>
      <c r="I86" s="4" t="str">
        <f>VLOOKUP(B86,'Master Data'!$A$1:$F$46,4,0)</f>
        <v>No.</v>
      </c>
      <c r="J86" s="4">
        <f>VLOOKUP(B86,'Master Data'!$A$1:$F$46,5,0)</f>
        <v>37</v>
      </c>
      <c r="K86" s="4">
        <f>VLOOKUP(B86,'Master Data'!$A$1:$F$46,6,0)</f>
        <v>42.55</v>
      </c>
      <c r="L86" s="27">
        <f>'Input Data'!$J86*'Input Data'!$C86</f>
        <v>407</v>
      </c>
      <c r="M86" s="27">
        <f>'Input Data'!$K86*'Input Data'!$C86*(1-'Input Data'!$F86)</f>
        <v>468.04999999999995</v>
      </c>
      <c r="N86" s="29" t="str">
        <f>TEXT('Input Data'!$A86,"DD")</f>
        <v>16</v>
      </c>
      <c r="O86" s="29" t="str">
        <f>TEXT('Input Data'!$A86, "MMM")</f>
        <v>Jun</v>
      </c>
      <c r="P86" s="29" t="str">
        <f>TEXT('Input Data'!$A86,"yyyy")</f>
        <v>2021</v>
      </c>
      <c r="Q86" s="53">
        <f>SUM(L59:L258)</f>
        <v>177778</v>
      </c>
    </row>
    <row r="87" spans="1:17" ht="12.75" customHeight="1" x14ac:dyDescent="0.3">
      <c r="A87" s="37">
        <v>44600</v>
      </c>
      <c r="B87" s="3" t="s">
        <v>17</v>
      </c>
      <c r="C87" s="4">
        <v>3</v>
      </c>
      <c r="D87" s="4" t="s">
        <v>12</v>
      </c>
      <c r="E87" s="4" t="s">
        <v>14</v>
      </c>
      <c r="F87" s="5">
        <v>0</v>
      </c>
      <c r="G87" s="4" t="str">
        <f>VLOOKUP(B87,'Master Data'!$A$1:$F$46,2,0)</f>
        <v>Product04</v>
      </c>
      <c r="H87" s="4" t="str">
        <f>VLOOKUP(B87,'Master Data'!$A$1:$F$46,3,0)</f>
        <v>Category01</v>
      </c>
      <c r="I87" s="4" t="str">
        <f>VLOOKUP(B87,'Master Data'!$A$1:$F$46,4,0)</f>
        <v>Lt</v>
      </c>
      <c r="J87" s="4">
        <f>VLOOKUP(B87,'Master Data'!$A$1:$F$46,5,0)</f>
        <v>44</v>
      </c>
      <c r="K87" s="4">
        <f>VLOOKUP(B87,'Master Data'!$A$1:$F$46,6,0)</f>
        <v>48.84</v>
      </c>
      <c r="L87" s="27">
        <f>'Input Data'!$J87*'Input Data'!$C87</f>
        <v>132</v>
      </c>
      <c r="M87" s="27">
        <f>'Input Data'!$K87*'Input Data'!$C87*(1-'Input Data'!$F87)</f>
        <v>146.52000000000001</v>
      </c>
      <c r="N87" s="29" t="str">
        <f>TEXT('Input Data'!$A87,"DD")</f>
        <v>08</v>
      </c>
      <c r="O87" s="29" t="str">
        <f>TEXT('Input Data'!$A87, "MMM")</f>
        <v>Feb</v>
      </c>
      <c r="P87" s="29" t="str">
        <f>TEXT('Input Data'!$A87,"yyyy")</f>
        <v>2022</v>
      </c>
      <c r="Q87" s="53"/>
    </row>
    <row r="88" spans="1:17" ht="12.75" customHeight="1" x14ac:dyDescent="0.3">
      <c r="A88" s="37">
        <v>44608</v>
      </c>
      <c r="B88" s="3" t="s">
        <v>31</v>
      </c>
      <c r="C88" s="4">
        <v>1</v>
      </c>
      <c r="D88" s="4" t="s">
        <v>12</v>
      </c>
      <c r="E88" s="4" t="s">
        <v>14</v>
      </c>
      <c r="F88" s="5">
        <v>0</v>
      </c>
      <c r="G88" s="4" t="str">
        <f>VLOOKUP(B88,'Master Data'!$A$1:$F$46,2,0)</f>
        <v>Product32</v>
      </c>
      <c r="H88" s="4" t="str">
        <f>VLOOKUP(B88,'Master Data'!$A$1:$F$46,3,0)</f>
        <v>Category04</v>
      </c>
      <c r="I88" s="4" t="str">
        <f>VLOOKUP(B88,'Master Data'!$A$1:$F$46,4,0)</f>
        <v>Kg</v>
      </c>
      <c r="J88" s="4">
        <f>VLOOKUP(B88,'Master Data'!$A$1:$F$46,5,0)</f>
        <v>89</v>
      </c>
      <c r="K88" s="4">
        <f>VLOOKUP(B88,'Master Data'!$A$1:$F$46,6,0)</f>
        <v>117.48</v>
      </c>
      <c r="L88" s="27">
        <f>'Input Data'!$J88*'Input Data'!$C88</f>
        <v>89</v>
      </c>
      <c r="M88" s="27">
        <f>'Input Data'!$K88*'Input Data'!$C88*(1-'Input Data'!$F88)</f>
        <v>117.48</v>
      </c>
      <c r="N88" s="29" t="str">
        <f>TEXT('Input Data'!$A88,"DD")</f>
        <v>16</v>
      </c>
      <c r="O88" s="29" t="str">
        <f>TEXT('Input Data'!$A88, "MMM")</f>
        <v>Feb</v>
      </c>
      <c r="P88" s="29" t="str">
        <f>TEXT('Input Data'!$A88,"yyyy")</f>
        <v>2022</v>
      </c>
      <c r="Q88" s="53"/>
    </row>
    <row r="89" spans="1:17" ht="12.75" customHeight="1" x14ac:dyDescent="0.3">
      <c r="A89" s="37">
        <v>44230</v>
      </c>
      <c r="B89" s="3" t="s">
        <v>35</v>
      </c>
      <c r="C89" s="4">
        <v>2</v>
      </c>
      <c r="D89" s="4" t="s">
        <v>11</v>
      </c>
      <c r="E89" s="4" t="s">
        <v>14</v>
      </c>
      <c r="F89" s="5">
        <v>0</v>
      </c>
      <c r="G89" s="4" t="str">
        <f>VLOOKUP(B89,'Master Data'!$A$1:$F$46,2,0)</f>
        <v>Product22</v>
      </c>
      <c r="H89" s="4" t="str">
        <f>VLOOKUP(B89,'Master Data'!$A$1:$F$46,3,0)</f>
        <v>Category03</v>
      </c>
      <c r="I89" s="4" t="str">
        <f>VLOOKUP(B89,'Master Data'!$A$1:$F$46,4,0)</f>
        <v>Ft</v>
      </c>
      <c r="J89" s="4">
        <f>VLOOKUP(B89,'Master Data'!$A$1:$F$46,5,0)</f>
        <v>121</v>
      </c>
      <c r="K89" s="4">
        <f>VLOOKUP(B89,'Master Data'!$A$1:$F$46,6,0)</f>
        <v>141.57</v>
      </c>
      <c r="L89" s="27">
        <f>'Input Data'!$J89*'Input Data'!$C89</f>
        <v>242</v>
      </c>
      <c r="M89" s="27">
        <f>'Input Data'!$K89*'Input Data'!$C89*(1-'Input Data'!$F89)</f>
        <v>283.14</v>
      </c>
      <c r="N89" s="29" t="str">
        <f>TEXT('Input Data'!$A89,"DD")</f>
        <v>03</v>
      </c>
      <c r="O89" s="29" t="str">
        <f>TEXT('Input Data'!$A89, "MMM")</f>
        <v>Feb</v>
      </c>
      <c r="P89" s="29" t="str">
        <f>TEXT('Input Data'!$A89,"yyyy")</f>
        <v>2021</v>
      </c>
      <c r="Q89" s="53">
        <f>SUM(M59:M258)</f>
        <v>148676.36999999997</v>
      </c>
    </row>
    <row r="90" spans="1:17" ht="12.75" customHeight="1" x14ac:dyDescent="0.3">
      <c r="A90" s="37">
        <v>44844</v>
      </c>
      <c r="B90" s="3" t="s">
        <v>25</v>
      </c>
      <c r="C90" s="4">
        <v>12</v>
      </c>
      <c r="D90" s="4" t="s">
        <v>12</v>
      </c>
      <c r="E90" s="4" t="s">
        <v>12</v>
      </c>
      <c r="F90" s="5">
        <v>0</v>
      </c>
      <c r="G90" s="4" t="str">
        <f>VLOOKUP(B90,'Master Data'!$A$1:$F$46,2,0)</f>
        <v>Product44</v>
      </c>
      <c r="H90" s="4" t="str">
        <f>VLOOKUP(B90,'Master Data'!$A$1:$F$46,3,0)</f>
        <v>Category05</v>
      </c>
      <c r="I90" s="4" t="str">
        <f>VLOOKUP(B90,'Master Data'!$A$1:$F$46,4,0)</f>
        <v>Kg</v>
      </c>
      <c r="J90" s="4">
        <f>VLOOKUP(B90,'Master Data'!$A$1:$F$46,5,0)</f>
        <v>76</v>
      </c>
      <c r="K90" s="4">
        <f>VLOOKUP(B90,'Master Data'!$A$1:$F$46,6,0)</f>
        <v>82.08</v>
      </c>
      <c r="L90" s="27">
        <f>'Input Data'!$J90*'Input Data'!$C90</f>
        <v>912</v>
      </c>
      <c r="M90" s="27">
        <f>'Input Data'!$K90*'Input Data'!$C90*(1-'Input Data'!$F90)</f>
        <v>984.96</v>
      </c>
      <c r="N90" s="29" t="str">
        <f>TEXT('Input Data'!$A90,"DD")</f>
        <v>10</v>
      </c>
      <c r="O90" s="29" t="str">
        <f>TEXT('Input Data'!$A90, "MMM")</f>
        <v>Oct</v>
      </c>
      <c r="P90" s="29" t="str">
        <f>TEXT('Input Data'!$A90,"yyyy")</f>
        <v>2022</v>
      </c>
      <c r="Q90" s="53"/>
    </row>
    <row r="91" spans="1:17" ht="12.75" customHeight="1" x14ac:dyDescent="0.3">
      <c r="A91" s="37">
        <v>44755</v>
      </c>
      <c r="B91" s="3" t="s">
        <v>21</v>
      </c>
      <c r="C91" s="4">
        <v>7</v>
      </c>
      <c r="D91" s="4" t="s">
        <v>123</v>
      </c>
      <c r="E91" s="4" t="s">
        <v>12</v>
      </c>
      <c r="F91" s="5">
        <v>0</v>
      </c>
      <c r="G91" s="4" t="str">
        <f>VLOOKUP(B91,'Master Data'!$A$1:$F$46,2,0)</f>
        <v>Product25</v>
      </c>
      <c r="H91" s="4" t="str">
        <f>VLOOKUP(B91,'Master Data'!$A$1:$F$46,3,0)</f>
        <v>Category03</v>
      </c>
      <c r="I91" s="4" t="str">
        <f>VLOOKUP(B91,'Master Data'!$A$1:$F$46,4,0)</f>
        <v>No.</v>
      </c>
      <c r="J91" s="4">
        <f>VLOOKUP(B91,'Master Data'!$A$1:$F$46,5,0)</f>
        <v>7</v>
      </c>
      <c r="K91" s="4">
        <f>VLOOKUP(B91,'Master Data'!$A$1:$F$46,6,0)</f>
        <v>8.33</v>
      </c>
      <c r="L91" s="27">
        <f>'Input Data'!$J91*'Input Data'!$C91</f>
        <v>49</v>
      </c>
      <c r="M91" s="27">
        <f>'Input Data'!$K91*'Input Data'!$C91*(1-'Input Data'!$F91)</f>
        <v>58.31</v>
      </c>
      <c r="N91" s="29" t="str">
        <f>TEXT('Input Data'!$A91,"DD")</f>
        <v>13</v>
      </c>
      <c r="O91" s="29" t="str">
        <f>TEXT('Input Data'!$A91, "MMM")</f>
        <v>Jul</v>
      </c>
      <c r="P91" s="29" t="str">
        <f>TEXT('Input Data'!$A91,"yyyy")</f>
        <v>2022</v>
      </c>
      <c r="Q91" s="53"/>
    </row>
    <row r="92" spans="1:17" ht="12.75" customHeight="1" x14ac:dyDescent="0.3">
      <c r="A92" s="37">
        <v>44781</v>
      </c>
      <c r="B92" s="3" t="s">
        <v>31</v>
      </c>
      <c r="C92" s="4">
        <v>12</v>
      </c>
      <c r="D92" s="4" t="s">
        <v>123</v>
      </c>
      <c r="E92" s="4" t="s">
        <v>14</v>
      </c>
      <c r="F92" s="5">
        <v>0</v>
      </c>
      <c r="G92" s="4" t="str">
        <f>VLOOKUP(B92,'Master Data'!$A$1:$F$46,2,0)</f>
        <v>Product32</v>
      </c>
      <c r="H92" s="4" t="str">
        <f>VLOOKUP(B92,'Master Data'!$A$1:$F$46,3,0)</f>
        <v>Category04</v>
      </c>
      <c r="I92" s="4" t="str">
        <f>VLOOKUP(B92,'Master Data'!$A$1:$F$46,4,0)</f>
        <v>Kg</v>
      </c>
      <c r="J92" s="4">
        <f>VLOOKUP(B92,'Master Data'!$A$1:$F$46,5,0)</f>
        <v>89</v>
      </c>
      <c r="K92" s="4">
        <f>VLOOKUP(B92,'Master Data'!$A$1:$F$46,6,0)</f>
        <v>117.48</v>
      </c>
      <c r="L92" s="27">
        <f>'Input Data'!$J92*'Input Data'!$C92</f>
        <v>1068</v>
      </c>
      <c r="M92" s="27">
        <f>'Input Data'!$K92*'Input Data'!$C92*(1-'Input Data'!$F92)</f>
        <v>1409.76</v>
      </c>
      <c r="N92" s="29" t="str">
        <f>TEXT('Input Data'!$A92,"DD")</f>
        <v>08</v>
      </c>
      <c r="O92" s="29" t="str">
        <f>TEXT('Input Data'!$A92, "MMM")</f>
        <v>Aug</v>
      </c>
      <c r="P92" s="29" t="str">
        <f>TEXT('Input Data'!$A92,"yyyy")</f>
        <v>2022</v>
      </c>
      <c r="Q92" s="53"/>
    </row>
    <row r="93" spans="1:17" ht="12.75" customHeight="1" x14ac:dyDescent="0.3">
      <c r="A93" s="37">
        <v>44532</v>
      </c>
      <c r="B93" s="3" t="s">
        <v>34</v>
      </c>
      <c r="C93" s="4">
        <v>10</v>
      </c>
      <c r="D93" s="4" t="s">
        <v>123</v>
      </c>
      <c r="E93" s="4" t="s">
        <v>14</v>
      </c>
      <c r="F93" s="5">
        <v>0</v>
      </c>
      <c r="G93" s="4" t="str">
        <f>VLOOKUP(B93,'Master Data'!$A$1:$F$46,2,0)</f>
        <v>Product16</v>
      </c>
      <c r="H93" s="4" t="str">
        <f>VLOOKUP(B93,'Master Data'!$A$1:$F$46,3,0)</f>
        <v>Category02</v>
      </c>
      <c r="I93" s="4" t="str">
        <f>VLOOKUP(B93,'Master Data'!$A$1:$F$46,4,0)</f>
        <v>No.</v>
      </c>
      <c r="J93" s="4">
        <f>VLOOKUP(B93,'Master Data'!$A$1:$F$46,5,0)</f>
        <v>13</v>
      </c>
      <c r="K93" s="4">
        <f>VLOOKUP(B93,'Master Data'!$A$1:$F$46,6,0)</f>
        <v>16.64</v>
      </c>
      <c r="L93" s="27">
        <f>'Input Data'!$J93*'Input Data'!$C93</f>
        <v>130</v>
      </c>
      <c r="M93" s="27">
        <f>'Input Data'!$K93*'Input Data'!$C93*(1-'Input Data'!$F93)</f>
        <v>166.4</v>
      </c>
      <c r="N93" s="29" t="str">
        <f>TEXT('Input Data'!$A93,"DD")</f>
        <v>02</v>
      </c>
      <c r="O93" s="29" t="str">
        <f>TEXT('Input Data'!$A93, "MMM")</f>
        <v>Dec</v>
      </c>
      <c r="P93" s="29" t="str">
        <f>TEXT('Input Data'!$A93,"yyyy")</f>
        <v>2021</v>
      </c>
      <c r="Q93" s="53"/>
    </row>
    <row r="94" spans="1:17" ht="12.75" customHeight="1" x14ac:dyDescent="0.3">
      <c r="A94" s="37">
        <v>44914</v>
      </c>
      <c r="B94" s="3" t="s">
        <v>25</v>
      </c>
      <c r="C94" s="4">
        <v>7</v>
      </c>
      <c r="D94" s="4" t="s">
        <v>123</v>
      </c>
      <c r="E94" s="4" t="s">
        <v>12</v>
      </c>
      <c r="F94" s="5">
        <v>0</v>
      </c>
      <c r="G94" s="4" t="str">
        <f>VLOOKUP(B94,'Master Data'!$A$1:$F$46,2,0)</f>
        <v>Product44</v>
      </c>
      <c r="H94" s="4" t="str">
        <f>VLOOKUP(B94,'Master Data'!$A$1:$F$46,3,0)</f>
        <v>Category05</v>
      </c>
      <c r="I94" s="4" t="str">
        <f>VLOOKUP(B94,'Master Data'!$A$1:$F$46,4,0)</f>
        <v>Kg</v>
      </c>
      <c r="J94" s="4">
        <f>VLOOKUP(B94,'Master Data'!$A$1:$F$46,5,0)</f>
        <v>76</v>
      </c>
      <c r="K94" s="4">
        <f>VLOOKUP(B94,'Master Data'!$A$1:$F$46,6,0)</f>
        <v>82.08</v>
      </c>
      <c r="L94" s="27">
        <f>'Input Data'!$J94*'Input Data'!$C94</f>
        <v>532</v>
      </c>
      <c r="M94" s="27">
        <f>'Input Data'!$K94*'Input Data'!$C94*(1-'Input Data'!$F94)</f>
        <v>574.55999999999995</v>
      </c>
      <c r="N94" s="29" t="str">
        <f>TEXT('Input Data'!$A94,"DD")</f>
        <v>19</v>
      </c>
      <c r="O94" s="29" t="str">
        <f>TEXT('Input Data'!$A94, "MMM")</f>
        <v>Dec</v>
      </c>
      <c r="P94" s="29" t="str">
        <f>TEXT('Input Data'!$A94,"yyyy")</f>
        <v>2022</v>
      </c>
      <c r="Q94" s="53"/>
    </row>
    <row r="95" spans="1:17" ht="12.75" customHeight="1" x14ac:dyDescent="0.3">
      <c r="A95" s="37">
        <v>44731</v>
      </c>
      <c r="B95" s="3" t="s">
        <v>43</v>
      </c>
      <c r="C95" s="4">
        <v>8</v>
      </c>
      <c r="D95" s="4" t="s">
        <v>123</v>
      </c>
      <c r="E95" s="4" t="s">
        <v>14</v>
      </c>
      <c r="F95" s="5">
        <v>0</v>
      </c>
      <c r="G95" s="4" t="str">
        <f>VLOOKUP(B95,'Master Data'!$A$1:$F$46,2,0)</f>
        <v>Product02</v>
      </c>
      <c r="H95" s="4" t="str">
        <f>VLOOKUP(B95,'Master Data'!$A$1:$F$46,3,0)</f>
        <v>Category01</v>
      </c>
      <c r="I95" s="4" t="str">
        <f>VLOOKUP(B95,'Master Data'!$A$1:$F$46,4,0)</f>
        <v>Kg</v>
      </c>
      <c r="J95" s="4">
        <f>VLOOKUP(B95,'Master Data'!$A$1:$F$46,5,0)</f>
        <v>1056</v>
      </c>
      <c r="K95" s="4">
        <f>VLOOKUP(B95,'Master Data'!$A$1:$F$46,6,0)</f>
        <v>142.80000000000001</v>
      </c>
      <c r="L95" s="27">
        <f>'Input Data'!$J95*'Input Data'!$C95</f>
        <v>8448</v>
      </c>
      <c r="M95" s="27">
        <f>'Input Data'!$K95*'Input Data'!$C95*(1-'Input Data'!$F95)</f>
        <v>1142.4000000000001</v>
      </c>
      <c r="N95" s="29" t="str">
        <f>TEXT('Input Data'!$A95,"DD")</f>
        <v>19</v>
      </c>
      <c r="O95" s="29" t="str">
        <f>TEXT('Input Data'!$A95, "MMM")</f>
        <v>Jun</v>
      </c>
      <c r="P95" s="29" t="str">
        <f>TEXT('Input Data'!$A95,"yyyy")</f>
        <v>2022</v>
      </c>
      <c r="Q95" s="53"/>
    </row>
    <row r="96" spans="1:17" ht="12.75" customHeight="1" x14ac:dyDescent="0.3">
      <c r="A96" s="37">
        <v>44715</v>
      </c>
      <c r="B96" s="3" t="s">
        <v>38</v>
      </c>
      <c r="C96" s="4">
        <v>14</v>
      </c>
      <c r="D96" s="4" t="s">
        <v>12</v>
      </c>
      <c r="E96" s="4" t="s">
        <v>12</v>
      </c>
      <c r="F96" s="5">
        <v>0</v>
      </c>
      <c r="G96" s="4" t="str">
        <f>VLOOKUP(B96,'Master Data'!$A$1:$F$46,2,0)</f>
        <v>Product08</v>
      </c>
      <c r="H96" s="4" t="str">
        <f>VLOOKUP(B96,'Master Data'!$A$1:$F$46,3,0)</f>
        <v>Category01</v>
      </c>
      <c r="I96" s="4" t="str">
        <f>VLOOKUP(B96,'Master Data'!$A$1:$F$46,4,0)</f>
        <v>Kg</v>
      </c>
      <c r="J96" s="4">
        <f>VLOOKUP(B96,'Master Data'!$A$1:$F$46,5,0)</f>
        <v>83</v>
      </c>
      <c r="K96" s="4">
        <f>VLOOKUP(B96,'Master Data'!$A$1:$F$46,6,0)</f>
        <v>94.62</v>
      </c>
      <c r="L96" s="27">
        <f>'Input Data'!$J96*'Input Data'!$C96</f>
        <v>1162</v>
      </c>
      <c r="M96" s="27">
        <f>'Input Data'!$K96*'Input Data'!$C96*(1-'Input Data'!$F96)</f>
        <v>1324.68</v>
      </c>
      <c r="N96" s="29" t="str">
        <f>TEXT('Input Data'!$A96,"DD")</f>
        <v>03</v>
      </c>
      <c r="O96" s="29" t="str">
        <f>TEXT('Input Data'!$A96, "MMM")</f>
        <v>Jun</v>
      </c>
      <c r="P96" s="29" t="str">
        <f>TEXT('Input Data'!$A96,"yyyy")</f>
        <v>2022</v>
      </c>
      <c r="Q96" s="53"/>
    </row>
    <row r="97" spans="1:17" ht="12.75" customHeight="1" x14ac:dyDescent="0.3">
      <c r="A97" s="37">
        <v>44413</v>
      </c>
      <c r="B97" s="3" t="s">
        <v>10</v>
      </c>
      <c r="C97" s="4">
        <v>14</v>
      </c>
      <c r="D97" s="4" t="s">
        <v>123</v>
      </c>
      <c r="E97" s="4" t="s">
        <v>14</v>
      </c>
      <c r="F97" s="5">
        <v>0</v>
      </c>
      <c r="G97" s="4" t="str">
        <f>VLOOKUP(B97,'Master Data'!$A$1:$F$46,2,0)</f>
        <v>Product28</v>
      </c>
      <c r="H97" s="4" t="str">
        <f>VLOOKUP(B97,'Master Data'!$A$1:$F$46,3,0)</f>
        <v>Category04</v>
      </c>
      <c r="I97" s="4" t="str">
        <f>VLOOKUP(B97,'Master Data'!$A$1:$F$46,4,0)</f>
        <v>No.</v>
      </c>
      <c r="J97" s="4">
        <f>VLOOKUP(B97,'Master Data'!$A$1:$F$46,5,0)</f>
        <v>15</v>
      </c>
      <c r="K97" s="4">
        <f>VLOOKUP(B97,'Master Data'!$A$1:$F$46,6,0)</f>
        <v>15</v>
      </c>
      <c r="L97" s="27">
        <f>'Input Data'!$J97*'Input Data'!$C97</f>
        <v>210</v>
      </c>
      <c r="M97" s="27">
        <f>'Input Data'!$K97*'Input Data'!$C97*(1-'Input Data'!$F97)</f>
        <v>210</v>
      </c>
      <c r="N97" s="29" t="str">
        <f>TEXT('Input Data'!$A97,"DD")</f>
        <v>05</v>
      </c>
      <c r="O97" s="29" t="str">
        <f>TEXT('Input Data'!$A97, "MMM")</f>
        <v>Aug</v>
      </c>
      <c r="P97" s="29" t="str">
        <f>TEXT('Input Data'!$A97,"yyyy")</f>
        <v>2021</v>
      </c>
      <c r="Q97" s="53"/>
    </row>
    <row r="98" spans="1:17" ht="12.75" customHeight="1" x14ac:dyDescent="0.3">
      <c r="A98" s="37">
        <v>44691</v>
      </c>
      <c r="B98" s="3" t="s">
        <v>52</v>
      </c>
      <c r="C98" s="4">
        <v>6</v>
      </c>
      <c r="D98" s="4" t="s">
        <v>123</v>
      </c>
      <c r="E98" s="4" t="s">
        <v>12</v>
      </c>
      <c r="F98" s="5">
        <v>0</v>
      </c>
      <c r="G98" s="4" t="str">
        <f>VLOOKUP(B98,'Master Data'!$A$1:$F$46,2,0)</f>
        <v>Product09</v>
      </c>
      <c r="H98" s="4" t="str">
        <f>VLOOKUP(B98,'Master Data'!$A$1:$F$46,3,0)</f>
        <v>Category01</v>
      </c>
      <c r="I98" s="4" t="str">
        <f>VLOOKUP(B98,'Master Data'!$A$1:$F$46,4,0)</f>
        <v>No.</v>
      </c>
      <c r="J98" s="4">
        <f>VLOOKUP(B98,'Master Data'!$A$1:$F$46,5,0)</f>
        <v>6</v>
      </c>
      <c r="K98" s="4">
        <f>VLOOKUP(B98,'Master Data'!$A$1:$F$46,6,0)</f>
        <v>7.8599999999999994</v>
      </c>
      <c r="L98" s="27">
        <f>'Input Data'!$J98*'Input Data'!$C98</f>
        <v>36</v>
      </c>
      <c r="M98" s="27">
        <f>'Input Data'!$K98*'Input Data'!$C98*(1-'Input Data'!$F98)</f>
        <v>47.16</v>
      </c>
      <c r="N98" s="29" t="str">
        <f>TEXT('Input Data'!$A98,"DD")</f>
        <v>10</v>
      </c>
      <c r="O98" s="29" t="str">
        <f>TEXT('Input Data'!$A98, "MMM")</f>
        <v>May</v>
      </c>
      <c r="P98" s="29" t="str">
        <f>TEXT('Input Data'!$A98,"yyyy")</f>
        <v>2022</v>
      </c>
      <c r="Q98" s="53"/>
    </row>
    <row r="99" spans="1:17" ht="12.75" customHeight="1" x14ac:dyDescent="0.3">
      <c r="A99" s="37">
        <v>44899</v>
      </c>
      <c r="B99" s="3" t="s">
        <v>57</v>
      </c>
      <c r="C99" s="4">
        <v>10</v>
      </c>
      <c r="D99" s="4" t="s">
        <v>123</v>
      </c>
      <c r="E99" s="4" t="s">
        <v>14</v>
      </c>
      <c r="F99" s="5">
        <v>0</v>
      </c>
      <c r="G99" s="4" t="str">
        <f>VLOOKUP(B99,'Master Data'!$A$1:$F$46,2,0)</f>
        <v>Product26</v>
      </c>
      <c r="H99" s="4" t="str">
        <f>VLOOKUP(B99,'Master Data'!$A$1:$F$46,3,0)</f>
        <v>Category04</v>
      </c>
      <c r="I99" s="4" t="str">
        <f>VLOOKUP(B99,'Master Data'!$A$1:$F$46,4,0)</f>
        <v>No.</v>
      </c>
      <c r="J99" s="4">
        <f>VLOOKUP(B99,'Master Data'!$A$1:$F$46,5,0)</f>
        <v>18</v>
      </c>
      <c r="K99" s="4">
        <f>VLOOKUP(B99,'Master Data'!$A$1:$F$46,6,0)</f>
        <v>24.66</v>
      </c>
      <c r="L99" s="27">
        <f>'Input Data'!$J99*'Input Data'!$C99</f>
        <v>180</v>
      </c>
      <c r="M99" s="27">
        <f>'Input Data'!$K99*'Input Data'!$C99*(1-'Input Data'!$F99)</f>
        <v>246.6</v>
      </c>
      <c r="N99" s="29" t="str">
        <f>TEXT('Input Data'!$A99,"DD")</f>
        <v>04</v>
      </c>
      <c r="O99" s="29" t="str">
        <f>TEXT('Input Data'!$A99, "MMM")</f>
        <v>Dec</v>
      </c>
      <c r="P99" s="29" t="str">
        <f>TEXT('Input Data'!$A99,"yyyy")</f>
        <v>2022</v>
      </c>
      <c r="Q99" s="53"/>
    </row>
    <row r="100" spans="1:17" ht="12.75" customHeight="1" x14ac:dyDescent="0.3">
      <c r="A100" s="37">
        <v>44902</v>
      </c>
      <c r="B100" s="3" t="s">
        <v>50</v>
      </c>
      <c r="C100" s="4">
        <v>12</v>
      </c>
      <c r="D100" s="4" t="s">
        <v>123</v>
      </c>
      <c r="E100" s="4" t="s">
        <v>14</v>
      </c>
      <c r="F100" s="5">
        <v>0</v>
      </c>
      <c r="G100" s="4" t="str">
        <f>VLOOKUP(B100,'Master Data'!$A$1:$F$46,2,0)</f>
        <v>Product38</v>
      </c>
      <c r="H100" s="4" t="str">
        <f>VLOOKUP(B100,'Master Data'!$A$1:$F$46,3,0)</f>
        <v>Category05</v>
      </c>
      <c r="I100" s="4" t="str">
        <f>VLOOKUP(B100,'Master Data'!$A$1:$F$46,4,0)</f>
        <v>Kg</v>
      </c>
      <c r="J100" s="4">
        <f>VLOOKUP(B100,'Master Data'!$A$1:$F$46,5,0)</f>
        <v>72</v>
      </c>
      <c r="K100" s="4">
        <f>VLOOKUP(B100,'Master Data'!$A$1:$F$46,6,0)</f>
        <v>79.92</v>
      </c>
      <c r="L100" s="27">
        <f>'Input Data'!$J100*'Input Data'!$C100</f>
        <v>864</v>
      </c>
      <c r="M100" s="27">
        <f>'Input Data'!$K100*'Input Data'!$C100*(1-'Input Data'!$F100)</f>
        <v>959.04</v>
      </c>
      <c r="N100" s="29" t="str">
        <f>TEXT('Input Data'!$A100,"DD")</f>
        <v>07</v>
      </c>
      <c r="O100" s="29" t="str">
        <f>TEXT('Input Data'!$A100, "MMM")</f>
        <v>Dec</v>
      </c>
      <c r="P100" s="29" t="str">
        <f>TEXT('Input Data'!$A100,"yyyy")</f>
        <v>2022</v>
      </c>
      <c r="Q100" s="53"/>
    </row>
    <row r="101" spans="1:17" ht="12.75" customHeight="1" x14ac:dyDescent="0.3">
      <c r="A101" s="37">
        <v>44867</v>
      </c>
      <c r="B101" s="3" t="s">
        <v>40</v>
      </c>
      <c r="C101" s="4">
        <v>15</v>
      </c>
      <c r="D101" s="4" t="s">
        <v>11</v>
      </c>
      <c r="E101" s="4" t="s">
        <v>14</v>
      </c>
      <c r="F101" s="5">
        <v>0</v>
      </c>
      <c r="G101" s="4" t="str">
        <f>VLOOKUP(B101,'Master Data'!$A$1:$F$46,2,0)</f>
        <v>Product15</v>
      </c>
      <c r="H101" s="4" t="str">
        <f>VLOOKUP(B101,'Master Data'!$A$1:$F$46,3,0)</f>
        <v>Category02</v>
      </c>
      <c r="I101" s="4" t="str">
        <f>VLOOKUP(B101,'Master Data'!$A$1:$F$46,4,0)</f>
        <v>No.</v>
      </c>
      <c r="J101" s="4">
        <f>VLOOKUP(B101,'Master Data'!$A$1:$F$46,5,0)</f>
        <v>12</v>
      </c>
      <c r="K101" s="4">
        <f>VLOOKUP(B101,'Master Data'!$A$1:$F$46,6,0)</f>
        <v>15.719999999999999</v>
      </c>
      <c r="L101" s="27">
        <f>'Input Data'!$J101*'Input Data'!$C101</f>
        <v>180</v>
      </c>
      <c r="M101" s="27">
        <f>'Input Data'!$K101*'Input Data'!$C101*(1-'Input Data'!$F101)</f>
        <v>235.79999999999998</v>
      </c>
      <c r="N101" s="29" t="str">
        <f>TEXT('Input Data'!$A101,"DD")</f>
        <v>02</v>
      </c>
      <c r="O101" s="29" t="str">
        <f>TEXT('Input Data'!$A101, "MMM")</f>
        <v>Nov</v>
      </c>
      <c r="P101" s="29" t="str">
        <f>TEXT('Input Data'!$A101,"yyyy")</f>
        <v>2022</v>
      </c>
      <c r="Q101" s="53"/>
    </row>
    <row r="102" spans="1:17" ht="12.75" customHeight="1" x14ac:dyDescent="0.3">
      <c r="A102" s="37">
        <v>44734</v>
      </c>
      <c r="B102" s="3" t="s">
        <v>30</v>
      </c>
      <c r="C102" s="4">
        <v>10</v>
      </c>
      <c r="D102" s="4" t="s">
        <v>12</v>
      </c>
      <c r="E102" s="4" t="s">
        <v>14</v>
      </c>
      <c r="F102" s="5">
        <v>0</v>
      </c>
      <c r="G102" s="4" t="str">
        <f>VLOOKUP(B102,'Master Data'!$A$1:$F$46,2,0)</f>
        <v>Product40</v>
      </c>
      <c r="H102" s="4" t="str">
        <f>VLOOKUP(B102,'Master Data'!$A$1:$F$46,3,0)</f>
        <v>Category05</v>
      </c>
      <c r="I102" s="4" t="str">
        <f>VLOOKUP(B102,'Master Data'!$A$1:$F$46,4,0)</f>
        <v>Kg</v>
      </c>
      <c r="J102" s="4">
        <f>VLOOKUP(B102,'Master Data'!$A$1:$F$46,5,0)</f>
        <v>90</v>
      </c>
      <c r="K102" s="4">
        <f>VLOOKUP(B102,'Master Data'!$A$1:$F$46,6,0)</f>
        <v>115.2</v>
      </c>
      <c r="L102" s="27">
        <f>'Input Data'!$J102*'Input Data'!$C102</f>
        <v>900</v>
      </c>
      <c r="M102" s="27">
        <f>'Input Data'!$K102*'Input Data'!$C102*(1-'Input Data'!$F102)</f>
        <v>1152</v>
      </c>
      <c r="N102" s="29" t="str">
        <f>TEXT('Input Data'!$A102,"DD")</f>
        <v>22</v>
      </c>
      <c r="O102" s="29" t="str">
        <f>TEXT('Input Data'!$A102, "MMM")</f>
        <v>Jun</v>
      </c>
      <c r="P102" s="29" t="str">
        <f>TEXT('Input Data'!$A102,"yyyy")</f>
        <v>2022</v>
      </c>
      <c r="Q102" s="53"/>
    </row>
    <row r="103" spans="1:17" ht="12.75" customHeight="1" x14ac:dyDescent="0.3">
      <c r="A103" s="37">
        <v>44660</v>
      </c>
      <c r="B103" s="3" t="s">
        <v>47</v>
      </c>
      <c r="C103" s="4">
        <v>12</v>
      </c>
      <c r="D103" s="4" t="s">
        <v>11</v>
      </c>
      <c r="E103" s="4" t="s">
        <v>14</v>
      </c>
      <c r="F103" s="5">
        <v>0</v>
      </c>
      <c r="G103" s="4" t="str">
        <f>VLOOKUP(B103,'Master Data'!$A$1:$F$46,2,0)</f>
        <v>Product39</v>
      </c>
      <c r="H103" s="4" t="str">
        <f>VLOOKUP(B103,'Master Data'!$A$1:$F$46,3,0)</f>
        <v>Category05</v>
      </c>
      <c r="I103" s="4" t="str">
        <f>VLOOKUP(B103,'Master Data'!$A$1:$F$46,4,0)</f>
        <v>No.</v>
      </c>
      <c r="J103" s="4">
        <f>VLOOKUP(B103,'Master Data'!$A$1:$F$46,5,0)</f>
        <v>37</v>
      </c>
      <c r="K103" s="4">
        <f>VLOOKUP(B103,'Master Data'!$A$1:$F$46,6,0)</f>
        <v>42.55</v>
      </c>
      <c r="L103" s="27">
        <f>'Input Data'!$J103*'Input Data'!$C103</f>
        <v>444</v>
      </c>
      <c r="M103" s="27">
        <f>'Input Data'!$K103*'Input Data'!$C103*(1-'Input Data'!$F103)</f>
        <v>510.59999999999997</v>
      </c>
      <c r="N103" s="29" t="str">
        <f>TEXT('Input Data'!$A103,"DD")</f>
        <v>09</v>
      </c>
      <c r="O103" s="29" t="str">
        <f>TEXT('Input Data'!$A103, "MMM")</f>
        <v>Apr</v>
      </c>
      <c r="P103" s="29" t="str">
        <f>TEXT('Input Data'!$A103,"yyyy")</f>
        <v>2022</v>
      </c>
      <c r="Q103" s="53"/>
    </row>
    <row r="104" spans="1:17" ht="12.75" customHeight="1" x14ac:dyDescent="0.3">
      <c r="A104" s="37">
        <v>44443</v>
      </c>
      <c r="B104" s="3" t="s">
        <v>26</v>
      </c>
      <c r="C104" s="4">
        <v>15</v>
      </c>
      <c r="D104" s="4" t="s">
        <v>123</v>
      </c>
      <c r="E104" s="4" t="s">
        <v>12</v>
      </c>
      <c r="F104" s="5">
        <v>0</v>
      </c>
      <c r="G104" s="4" t="str">
        <f>VLOOKUP(B104,'Master Data'!$A$1:$F$46,2,0)</f>
        <v>Product23</v>
      </c>
      <c r="H104" s="4" t="str">
        <f>VLOOKUP(B104,'Master Data'!$A$1:$F$46,3,0)</f>
        <v>Category03</v>
      </c>
      <c r="I104" s="4" t="str">
        <f>VLOOKUP(B104,'Master Data'!$A$1:$F$46,4,0)</f>
        <v>Ft</v>
      </c>
      <c r="J104" s="4">
        <f>VLOOKUP(B104,'Master Data'!$A$1:$F$46,5,0)</f>
        <v>141</v>
      </c>
      <c r="K104" s="4">
        <f>VLOOKUP(B104,'Master Data'!$A$1:$F$46,6,0)</f>
        <v>149.46</v>
      </c>
      <c r="L104" s="27">
        <f>'Input Data'!$J104*'Input Data'!$C104</f>
        <v>2115</v>
      </c>
      <c r="M104" s="27">
        <f>'Input Data'!$K104*'Input Data'!$C104*(1-'Input Data'!$F104)</f>
        <v>2241.9</v>
      </c>
      <c r="N104" s="29" t="str">
        <f>TEXT('Input Data'!$A104,"DD")</f>
        <v>04</v>
      </c>
      <c r="O104" s="29" t="str">
        <f>TEXT('Input Data'!$A104, "MMM")</f>
        <v>Sep</v>
      </c>
      <c r="P104" s="29" t="str">
        <f>TEXT('Input Data'!$A104,"yyyy")</f>
        <v>2021</v>
      </c>
      <c r="Q104" s="53"/>
    </row>
    <row r="105" spans="1:17" ht="12.75" customHeight="1" x14ac:dyDescent="0.3">
      <c r="A105" s="37">
        <v>44722</v>
      </c>
      <c r="B105" s="3" t="s">
        <v>10</v>
      </c>
      <c r="C105" s="4">
        <v>8</v>
      </c>
      <c r="D105" s="4" t="s">
        <v>11</v>
      </c>
      <c r="E105" s="4" t="s">
        <v>12</v>
      </c>
      <c r="F105" s="5">
        <v>0</v>
      </c>
      <c r="G105" s="4" t="str">
        <f>VLOOKUP(B105,'Master Data'!$A$1:$F$46,2,0)</f>
        <v>Product28</v>
      </c>
      <c r="H105" s="4" t="str">
        <f>VLOOKUP(B105,'Master Data'!$A$1:$F$46,3,0)</f>
        <v>Category04</v>
      </c>
      <c r="I105" s="4" t="str">
        <f>VLOOKUP(B105,'Master Data'!$A$1:$F$46,4,0)</f>
        <v>No.</v>
      </c>
      <c r="J105" s="4">
        <f>VLOOKUP(B105,'Master Data'!$A$1:$F$46,5,0)</f>
        <v>15</v>
      </c>
      <c r="K105" s="4">
        <f>VLOOKUP(B105,'Master Data'!$A$1:$F$46,6,0)</f>
        <v>15</v>
      </c>
      <c r="L105" s="27">
        <f>'Input Data'!$J105*'Input Data'!$C105</f>
        <v>120</v>
      </c>
      <c r="M105" s="27">
        <f>'Input Data'!$K105*'Input Data'!$C105*(1-'Input Data'!$F105)</f>
        <v>120</v>
      </c>
      <c r="N105" s="29" t="str">
        <f>TEXT('Input Data'!$A105,"DD")</f>
        <v>10</v>
      </c>
      <c r="O105" s="29" t="str">
        <f>TEXT('Input Data'!$A105, "MMM")</f>
        <v>Jun</v>
      </c>
      <c r="P105" s="29" t="str">
        <f>TEXT('Input Data'!$A105,"yyyy")</f>
        <v>2022</v>
      </c>
      <c r="Q105" s="53"/>
    </row>
    <row r="106" spans="1:17" ht="12.75" customHeight="1" x14ac:dyDescent="0.3">
      <c r="A106" s="37">
        <v>44446</v>
      </c>
      <c r="B106" s="3" t="s">
        <v>55</v>
      </c>
      <c r="C106" s="4">
        <v>5</v>
      </c>
      <c r="D106" s="4" t="s">
        <v>123</v>
      </c>
      <c r="E106" s="4" t="s">
        <v>12</v>
      </c>
      <c r="F106" s="5">
        <v>0</v>
      </c>
      <c r="G106" s="4" t="str">
        <f>VLOOKUP(B106,'Master Data'!$A$1:$F$46,2,0)</f>
        <v>Product19</v>
      </c>
      <c r="H106" s="4" t="str">
        <f>VLOOKUP(B106,'Master Data'!$A$1:$F$46,3,0)</f>
        <v>Category02</v>
      </c>
      <c r="I106" s="4" t="str">
        <f>VLOOKUP(B106,'Master Data'!$A$1:$F$46,4,0)</f>
        <v>Ft</v>
      </c>
      <c r="J106" s="4">
        <f>VLOOKUP(B106,'Master Data'!$A$1:$F$46,5,0)</f>
        <v>150</v>
      </c>
      <c r="K106" s="4">
        <f>VLOOKUP(B106,'Master Data'!$A$1:$F$46,6,0)</f>
        <v>210</v>
      </c>
      <c r="L106" s="27">
        <f>'Input Data'!$J106*'Input Data'!$C106</f>
        <v>750</v>
      </c>
      <c r="M106" s="27">
        <f>'Input Data'!$K106*'Input Data'!$C106*(1-'Input Data'!$F106)</f>
        <v>1050</v>
      </c>
      <c r="N106" s="29" t="str">
        <f>TEXT('Input Data'!$A106,"DD")</f>
        <v>07</v>
      </c>
      <c r="O106" s="29" t="str">
        <f>TEXT('Input Data'!$A106, "MMM")</f>
        <v>Sep</v>
      </c>
      <c r="P106" s="29" t="str">
        <f>TEXT('Input Data'!$A106,"yyyy")</f>
        <v>2021</v>
      </c>
      <c r="Q106" s="53"/>
    </row>
    <row r="107" spans="1:17" ht="12.75" customHeight="1" x14ac:dyDescent="0.3">
      <c r="A107" s="37">
        <v>44538</v>
      </c>
      <c r="B107" s="3" t="s">
        <v>25</v>
      </c>
      <c r="C107" s="4">
        <v>14</v>
      </c>
      <c r="D107" s="4" t="s">
        <v>123</v>
      </c>
      <c r="E107" s="4" t="s">
        <v>12</v>
      </c>
      <c r="F107" s="5">
        <v>0</v>
      </c>
      <c r="G107" s="4" t="str">
        <f>VLOOKUP(B107,'Master Data'!$A$1:$F$46,2,0)</f>
        <v>Product44</v>
      </c>
      <c r="H107" s="4" t="str">
        <f>VLOOKUP(B107,'Master Data'!$A$1:$F$46,3,0)</f>
        <v>Category05</v>
      </c>
      <c r="I107" s="4" t="str">
        <f>VLOOKUP(B107,'Master Data'!$A$1:$F$46,4,0)</f>
        <v>Kg</v>
      </c>
      <c r="J107" s="4">
        <f>VLOOKUP(B107,'Master Data'!$A$1:$F$46,5,0)</f>
        <v>76</v>
      </c>
      <c r="K107" s="4">
        <f>VLOOKUP(B107,'Master Data'!$A$1:$F$46,6,0)</f>
        <v>82.08</v>
      </c>
      <c r="L107" s="27">
        <f>'Input Data'!$J107*'Input Data'!$C107</f>
        <v>1064</v>
      </c>
      <c r="M107" s="27">
        <f>'Input Data'!$K107*'Input Data'!$C107*(1-'Input Data'!$F107)</f>
        <v>1149.1199999999999</v>
      </c>
      <c r="N107" s="29" t="str">
        <f>TEXT('Input Data'!$A107,"DD")</f>
        <v>08</v>
      </c>
      <c r="O107" s="29" t="str">
        <f>TEXT('Input Data'!$A107, "MMM")</f>
        <v>Dec</v>
      </c>
      <c r="P107" s="29" t="str">
        <f>TEXT('Input Data'!$A107,"yyyy")</f>
        <v>2021</v>
      </c>
      <c r="Q107" s="53"/>
    </row>
    <row r="108" spans="1:17" ht="12.75" customHeight="1" x14ac:dyDescent="0.3">
      <c r="A108" s="37">
        <v>44276</v>
      </c>
      <c r="B108" s="3" t="s">
        <v>47</v>
      </c>
      <c r="C108" s="4">
        <v>7</v>
      </c>
      <c r="D108" s="4" t="s">
        <v>123</v>
      </c>
      <c r="E108" s="4" t="s">
        <v>12</v>
      </c>
      <c r="F108" s="5">
        <v>0</v>
      </c>
      <c r="G108" s="4" t="str">
        <f>VLOOKUP(B108,'Master Data'!$A$1:$F$46,2,0)</f>
        <v>Product39</v>
      </c>
      <c r="H108" s="4" t="str">
        <f>VLOOKUP(B108,'Master Data'!$A$1:$F$46,3,0)</f>
        <v>Category05</v>
      </c>
      <c r="I108" s="4" t="str">
        <f>VLOOKUP(B108,'Master Data'!$A$1:$F$46,4,0)</f>
        <v>No.</v>
      </c>
      <c r="J108" s="4">
        <f>VLOOKUP(B108,'Master Data'!$A$1:$F$46,5,0)</f>
        <v>37</v>
      </c>
      <c r="K108" s="4">
        <f>VLOOKUP(B108,'Master Data'!$A$1:$F$46,6,0)</f>
        <v>42.55</v>
      </c>
      <c r="L108" s="27">
        <f>'Input Data'!$J108*'Input Data'!$C108</f>
        <v>259</v>
      </c>
      <c r="M108" s="27">
        <f>'Input Data'!$K108*'Input Data'!$C108*(1-'Input Data'!$F108)</f>
        <v>297.84999999999997</v>
      </c>
      <c r="N108" s="29" t="str">
        <f>TEXT('Input Data'!$A108,"DD")</f>
        <v>21</v>
      </c>
      <c r="O108" s="29" t="str">
        <f>TEXT('Input Data'!$A108, "MMM")</f>
        <v>Mar</v>
      </c>
      <c r="P108" s="29" t="str">
        <f>TEXT('Input Data'!$A108,"yyyy")</f>
        <v>2021</v>
      </c>
      <c r="Q108" s="53"/>
    </row>
    <row r="109" spans="1:17" ht="12.75" customHeight="1" x14ac:dyDescent="0.3">
      <c r="A109" s="37">
        <v>44615</v>
      </c>
      <c r="B109" s="3" t="s">
        <v>15</v>
      </c>
      <c r="C109" s="4">
        <v>6</v>
      </c>
      <c r="D109" s="4" t="s">
        <v>12</v>
      </c>
      <c r="E109" s="4" t="s">
        <v>12</v>
      </c>
      <c r="F109" s="5">
        <v>0</v>
      </c>
      <c r="G109" s="4" t="str">
        <f>VLOOKUP(B109,'Master Data'!$A$1:$F$46,2,0)</f>
        <v>Product13</v>
      </c>
      <c r="H109" s="4" t="str">
        <f>VLOOKUP(B109,'Master Data'!$A$1:$F$46,3,0)</f>
        <v>Category02</v>
      </c>
      <c r="I109" s="4" t="str">
        <f>VLOOKUP(B109,'Master Data'!$A$1:$F$46,4,0)</f>
        <v>Kg</v>
      </c>
      <c r="J109" s="4">
        <f>VLOOKUP(B109,'Master Data'!$A$1:$F$46,5,0)</f>
        <v>112</v>
      </c>
      <c r="K109" s="4">
        <f>VLOOKUP(B109,'Master Data'!$A$1:$F$46,6,0)</f>
        <v>122.08</v>
      </c>
      <c r="L109" s="27">
        <f>'Input Data'!$J109*'Input Data'!$C109</f>
        <v>672</v>
      </c>
      <c r="M109" s="27">
        <f>'Input Data'!$K109*'Input Data'!$C109*(1-'Input Data'!$F109)</f>
        <v>732.48</v>
      </c>
      <c r="N109" s="29" t="str">
        <f>TEXT('Input Data'!$A109,"DD")</f>
        <v>23</v>
      </c>
      <c r="O109" s="29" t="str">
        <f>TEXT('Input Data'!$A109, "MMM")</f>
        <v>Feb</v>
      </c>
      <c r="P109" s="29" t="str">
        <f>TEXT('Input Data'!$A109,"yyyy")</f>
        <v>2022</v>
      </c>
      <c r="Q109" s="53"/>
    </row>
    <row r="110" spans="1:17" ht="12.75" customHeight="1" x14ac:dyDescent="0.3">
      <c r="A110" s="37">
        <v>44598</v>
      </c>
      <c r="B110" s="3" t="s">
        <v>43</v>
      </c>
      <c r="C110" s="4">
        <v>6</v>
      </c>
      <c r="D110" s="4" t="s">
        <v>123</v>
      </c>
      <c r="E110" s="4" t="s">
        <v>14</v>
      </c>
      <c r="F110" s="5">
        <v>0</v>
      </c>
      <c r="G110" s="4" t="str">
        <f>VLOOKUP(B110,'Master Data'!$A$1:$F$46,2,0)</f>
        <v>Product02</v>
      </c>
      <c r="H110" s="4" t="str">
        <f>VLOOKUP(B110,'Master Data'!$A$1:$F$46,3,0)</f>
        <v>Category01</v>
      </c>
      <c r="I110" s="4" t="str">
        <f>VLOOKUP(B110,'Master Data'!$A$1:$F$46,4,0)</f>
        <v>Kg</v>
      </c>
      <c r="J110" s="4">
        <f>VLOOKUP(B110,'Master Data'!$A$1:$F$46,5,0)</f>
        <v>1056</v>
      </c>
      <c r="K110" s="4">
        <f>VLOOKUP(B110,'Master Data'!$A$1:$F$46,6,0)</f>
        <v>142.80000000000001</v>
      </c>
      <c r="L110" s="27">
        <f>'Input Data'!$J110*'Input Data'!$C110</f>
        <v>6336</v>
      </c>
      <c r="M110" s="27">
        <f>'Input Data'!$K110*'Input Data'!$C110*(1-'Input Data'!$F110)</f>
        <v>856.80000000000007</v>
      </c>
      <c r="N110" s="29" t="str">
        <f>TEXT('Input Data'!$A110,"DD")</f>
        <v>06</v>
      </c>
      <c r="O110" s="29" t="str">
        <f>TEXT('Input Data'!$A110, "MMM")</f>
        <v>Feb</v>
      </c>
      <c r="P110" s="29" t="str">
        <f>TEXT('Input Data'!$A110,"yyyy")</f>
        <v>2022</v>
      </c>
      <c r="Q110" s="53"/>
    </row>
    <row r="111" spans="1:17" ht="12.75" customHeight="1" x14ac:dyDescent="0.3">
      <c r="A111" s="37">
        <v>44907</v>
      </c>
      <c r="B111" s="3" t="s">
        <v>41</v>
      </c>
      <c r="C111" s="4">
        <v>9</v>
      </c>
      <c r="D111" s="4" t="s">
        <v>11</v>
      </c>
      <c r="E111" s="4" t="s">
        <v>14</v>
      </c>
      <c r="F111" s="5">
        <v>0</v>
      </c>
      <c r="G111" s="4" t="str">
        <f>VLOOKUP(B111,'Master Data'!$A$1:$F$46,2,0)</f>
        <v>Product30</v>
      </c>
      <c r="H111" s="4" t="str">
        <f>VLOOKUP(B111,'Master Data'!$A$1:$F$46,3,0)</f>
        <v>Category04</v>
      </c>
      <c r="I111" s="4" t="str">
        <f>VLOOKUP(B111,'Master Data'!$A$1:$F$46,4,0)</f>
        <v>Ft</v>
      </c>
      <c r="J111" s="4">
        <f>VLOOKUP(B111,'Master Data'!$A$1:$F$46,5,0)</f>
        <v>148</v>
      </c>
      <c r="K111" s="4">
        <f>VLOOKUP(B111,'Master Data'!$A$1:$F$46,6,0)</f>
        <v>201.28</v>
      </c>
      <c r="L111" s="27">
        <f>'Input Data'!$J111*'Input Data'!$C111</f>
        <v>1332</v>
      </c>
      <c r="M111" s="27">
        <f>'Input Data'!$K111*'Input Data'!$C111*(1-'Input Data'!$F111)</f>
        <v>1811.52</v>
      </c>
      <c r="N111" s="29" t="str">
        <f>TEXT('Input Data'!$A111,"DD")</f>
        <v>12</v>
      </c>
      <c r="O111" s="29" t="str">
        <f>TEXT('Input Data'!$A111, "MMM")</f>
        <v>Dec</v>
      </c>
      <c r="P111" s="29" t="str">
        <f>TEXT('Input Data'!$A111,"yyyy")</f>
        <v>2022</v>
      </c>
      <c r="Q111" s="53"/>
    </row>
    <row r="112" spans="1:17" ht="12.75" customHeight="1" x14ac:dyDescent="0.3">
      <c r="A112" s="37">
        <v>44286</v>
      </c>
      <c r="B112" s="3" t="s">
        <v>24</v>
      </c>
      <c r="C112" s="4">
        <v>3</v>
      </c>
      <c r="D112" s="4" t="s">
        <v>123</v>
      </c>
      <c r="E112" s="4" t="s">
        <v>14</v>
      </c>
      <c r="F112" s="5">
        <v>0</v>
      </c>
      <c r="G112" s="4" t="str">
        <f>VLOOKUP(B112,'Master Data'!$A$1:$F$46,2,0)</f>
        <v>Product42</v>
      </c>
      <c r="H112" s="4" t="str">
        <f>VLOOKUP(B112,'Master Data'!$A$1:$F$46,3,0)</f>
        <v>Category05</v>
      </c>
      <c r="I112" s="4" t="str">
        <f>VLOOKUP(B112,'Master Data'!$A$1:$F$46,4,0)</f>
        <v>Ft</v>
      </c>
      <c r="J112" s="4">
        <f>VLOOKUP(B112,'Master Data'!$A$1:$F$46,5,0)</f>
        <v>120</v>
      </c>
      <c r="K112" s="4">
        <f>VLOOKUP(B112,'Master Data'!$A$1:$F$46,6,0)</f>
        <v>162</v>
      </c>
      <c r="L112" s="27">
        <f>'Input Data'!$J112*'Input Data'!$C112</f>
        <v>360</v>
      </c>
      <c r="M112" s="27">
        <f>'Input Data'!$K112*'Input Data'!$C112*(1-'Input Data'!$F112)</f>
        <v>486</v>
      </c>
      <c r="N112" s="29" t="str">
        <f>TEXT('Input Data'!$A112,"DD")</f>
        <v>31</v>
      </c>
      <c r="O112" s="29" t="str">
        <f>TEXT('Input Data'!$A112, "MMM")</f>
        <v>Mar</v>
      </c>
      <c r="P112" s="29" t="str">
        <f>TEXT('Input Data'!$A112,"yyyy")</f>
        <v>2021</v>
      </c>
      <c r="Q112" s="53"/>
    </row>
    <row r="113" spans="1:17" ht="12.75" customHeight="1" x14ac:dyDescent="0.3">
      <c r="A113" s="37">
        <v>44520</v>
      </c>
      <c r="B113" s="3" t="s">
        <v>38</v>
      </c>
      <c r="C113" s="4">
        <v>11</v>
      </c>
      <c r="D113" s="4" t="s">
        <v>12</v>
      </c>
      <c r="E113" s="4" t="s">
        <v>14</v>
      </c>
      <c r="F113" s="5">
        <v>0</v>
      </c>
      <c r="G113" s="4" t="str">
        <f>VLOOKUP(B113,'Master Data'!$A$1:$F$46,2,0)</f>
        <v>Product08</v>
      </c>
      <c r="H113" s="4" t="str">
        <f>VLOOKUP(B113,'Master Data'!$A$1:$F$46,3,0)</f>
        <v>Category01</v>
      </c>
      <c r="I113" s="4" t="str">
        <f>VLOOKUP(B113,'Master Data'!$A$1:$F$46,4,0)</f>
        <v>Kg</v>
      </c>
      <c r="J113" s="4">
        <f>VLOOKUP(B113,'Master Data'!$A$1:$F$46,5,0)</f>
        <v>83</v>
      </c>
      <c r="K113" s="4">
        <f>VLOOKUP(B113,'Master Data'!$A$1:$F$46,6,0)</f>
        <v>94.62</v>
      </c>
      <c r="L113" s="27">
        <f>'Input Data'!$J113*'Input Data'!$C113</f>
        <v>913</v>
      </c>
      <c r="M113" s="27">
        <f>'Input Data'!$K113*'Input Data'!$C113*(1-'Input Data'!$F113)</f>
        <v>1040.8200000000002</v>
      </c>
      <c r="N113" s="29" t="str">
        <f>TEXT('Input Data'!$A113,"DD")</f>
        <v>20</v>
      </c>
      <c r="O113" s="29" t="str">
        <f>TEXT('Input Data'!$A113, "MMM")</f>
        <v>Nov</v>
      </c>
      <c r="P113" s="29" t="str">
        <f>TEXT('Input Data'!$A113,"yyyy")</f>
        <v>2021</v>
      </c>
      <c r="Q113" s="53"/>
    </row>
    <row r="114" spans="1:17" ht="12.75" customHeight="1" x14ac:dyDescent="0.3">
      <c r="A114" s="37">
        <v>44217</v>
      </c>
      <c r="B114" s="3" t="s">
        <v>24</v>
      </c>
      <c r="C114" s="4">
        <v>6</v>
      </c>
      <c r="D114" s="4" t="s">
        <v>123</v>
      </c>
      <c r="E114" s="4" t="s">
        <v>12</v>
      </c>
      <c r="F114" s="5">
        <v>0</v>
      </c>
      <c r="G114" s="4" t="str">
        <f>VLOOKUP(B114,'Master Data'!$A$1:$F$46,2,0)</f>
        <v>Product42</v>
      </c>
      <c r="H114" s="4" t="str">
        <f>VLOOKUP(B114,'Master Data'!$A$1:$F$46,3,0)</f>
        <v>Category05</v>
      </c>
      <c r="I114" s="4" t="str">
        <f>VLOOKUP(B114,'Master Data'!$A$1:$F$46,4,0)</f>
        <v>Ft</v>
      </c>
      <c r="J114" s="4">
        <f>VLOOKUP(B114,'Master Data'!$A$1:$F$46,5,0)</f>
        <v>120</v>
      </c>
      <c r="K114" s="4">
        <f>VLOOKUP(B114,'Master Data'!$A$1:$F$46,6,0)</f>
        <v>162</v>
      </c>
      <c r="L114" s="27">
        <f>'Input Data'!$J114*'Input Data'!$C114</f>
        <v>720</v>
      </c>
      <c r="M114" s="27">
        <f>'Input Data'!$K114*'Input Data'!$C114*(1-'Input Data'!$F114)</f>
        <v>972</v>
      </c>
      <c r="N114" s="29" t="str">
        <f>TEXT('Input Data'!$A114,"DD")</f>
        <v>21</v>
      </c>
      <c r="O114" s="29" t="str">
        <f>TEXT('Input Data'!$A114, "MMM")</f>
        <v>Jan</v>
      </c>
      <c r="P114" s="29" t="str">
        <f>TEXT('Input Data'!$A114,"yyyy")</f>
        <v>2021</v>
      </c>
      <c r="Q114" s="53"/>
    </row>
    <row r="115" spans="1:17" ht="12.75" customHeight="1" x14ac:dyDescent="0.3">
      <c r="A115" s="37">
        <v>44223</v>
      </c>
      <c r="B115" s="3" t="s">
        <v>30</v>
      </c>
      <c r="C115" s="4">
        <v>7</v>
      </c>
      <c r="D115" s="4" t="s">
        <v>11</v>
      </c>
      <c r="E115" s="4" t="s">
        <v>12</v>
      </c>
      <c r="F115" s="5">
        <v>0</v>
      </c>
      <c r="G115" s="4" t="str">
        <f>VLOOKUP(B115,'Master Data'!$A$1:$F$46,2,0)</f>
        <v>Product40</v>
      </c>
      <c r="H115" s="4" t="str">
        <f>VLOOKUP(B115,'Master Data'!$A$1:$F$46,3,0)</f>
        <v>Category05</v>
      </c>
      <c r="I115" s="4" t="str">
        <f>VLOOKUP(B115,'Master Data'!$A$1:$F$46,4,0)</f>
        <v>Kg</v>
      </c>
      <c r="J115" s="4">
        <f>VLOOKUP(B115,'Master Data'!$A$1:$F$46,5,0)</f>
        <v>90</v>
      </c>
      <c r="K115" s="4">
        <f>VLOOKUP(B115,'Master Data'!$A$1:$F$46,6,0)</f>
        <v>115.2</v>
      </c>
      <c r="L115" s="27">
        <f>'Input Data'!$J115*'Input Data'!$C115</f>
        <v>630</v>
      </c>
      <c r="M115" s="27">
        <f>'Input Data'!$K115*'Input Data'!$C115*(1-'Input Data'!$F115)</f>
        <v>806.4</v>
      </c>
      <c r="N115" s="29" t="str">
        <f>TEXT('Input Data'!$A115,"DD")</f>
        <v>27</v>
      </c>
      <c r="O115" s="29" t="str">
        <f>TEXT('Input Data'!$A115, "MMM")</f>
        <v>Jan</v>
      </c>
      <c r="P115" s="29" t="str">
        <f>TEXT('Input Data'!$A115,"yyyy")</f>
        <v>2021</v>
      </c>
      <c r="Q115" s="53"/>
    </row>
    <row r="116" spans="1:17" ht="12.75" customHeight="1" x14ac:dyDescent="0.3">
      <c r="A116" s="37">
        <v>44709</v>
      </c>
      <c r="B116" s="3" t="s">
        <v>38</v>
      </c>
      <c r="C116" s="4">
        <v>5</v>
      </c>
      <c r="D116" s="4" t="s">
        <v>11</v>
      </c>
      <c r="E116" s="4" t="s">
        <v>12</v>
      </c>
      <c r="F116" s="5">
        <v>0</v>
      </c>
      <c r="G116" s="4" t="str">
        <f>VLOOKUP(B116,'Master Data'!$A$1:$F$46,2,0)</f>
        <v>Product08</v>
      </c>
      <c r="H116" s="4" t="str">
        <f>VLOOKUP(B116,'Master Data'!$A$1:$F$46,3,0)</f>
        <v>Category01</v>
      </c>
      <c r="I116" s="4" t="str">
        <f>VLOOKUP(B116,'Master Data'!$A$1:$F$46,4,0)</f>
        <v>Kg</v>
      </c>
      <c r="J116" s="4">
        <f>VLOOKUP(B116,'Master Data'!$A$1:$F$46,5,0)</f>
        <v>83</v>
      </c>
      <c r="K116" s="4">
        <f>VLOOKUP(B116,'Master Data'!$A$1:$F$46,6,0)</f>
        <v>94.62</v>
      </c>
      <c r="L116" s="27">
        <f>'Input Data'!$J116*'Input Data'!$C116</f>
        <v>415</v>
      </c>
      <c r="M116" s="27">
        <f>'Input Data'!$K116*'Input Data'!$C116*(1-'Input Data'!$F116)</f>
        <v>473.1</v>
      </c>
      <c r="N116" s="29" t="str">
        <f>TEXT('Input Data'!$A116,"DD")</f>
        <v>28</v>
      </c>
      <c r="O116" s="29" t="str">
        <f>TEXT('Input Data'!$A116, "MMM")</f>
        <v>May</v>
      </c>
      <c r="P116" s="29" t="str">
        <f>TEXT('Input Data'!$A116,"yyyy")</f>
        <v>2022</v>
      </c>
      <c r="Q116" s="53"/>
    </row>
    <row r="117" spans="1:17" ht="12.75" customHeight="1" x14ac:dyDescent="0.3">
      <c r="A117" s="37">
        <v>44472</v>
      </c>
      <c r="B117" s="3" t="s">
        <v>55</v>
      </c>
      <c r="C117" s="4">
        <v>9</v>
      </c>
      <c r="D117" s="4" t="s">
        <v>123</v>
      </c>
      <c r="E117" s="4" t="s">
        <v>12</v>
      </c>
      <c r="F117" s="5">
        <v>0</v>
      </c>
      <c r="G117" s="4" t="str">
        <f>VLOOKUP(B117,'Master Data'!$A$1:$F$46,2,0)</f>
        <v>Product19</v>
      </c>
      <c r="H117" s="4" t="str">
        <f>VLOOKUP(B117,'Master Data'!$A$1:$F$46,3,0)</f>
        <v>Category02</v>
      </c>
      <c r="I117" s="4" t="str">
        <f>VLOOKUP(B117,'Master Data'!$A$1:$F$46,4,0)</f>
        <v>Ft</v>
      </c>
      <c r="J117" s="4">
        <f>VLOOKUP(B117,'Master Data'!$A$1:$F$46,5,0)</f>
        <v>150</v>
      </c>
      <c r="K117" s="4">
        <f>VLOOKUP(B117,'Master Data'!$A$1:$F$46,6,0)</f>
        <v>210</v>
      </c>
      <c r="L117" s="27">
        <f>'Input Data'!$J117*'Input Data'!$C117</f>
        <v>1350</v>
      </c>
      <c r="M117" s="27">
        <f>'Input Data'!$K117*'Input Data'!$C117*(1-'Input Data'!$F117)</f>
        <v>1890</v>
      </c>
      <c r="N117" s="29" t="str">
        <f>TEXT('Input Data'!$A117,"DD")</f>
        <v>03</v>
      </c>
      <c r="O117" s="29" t="str">
        <f>TEXT('Input Data'!$A117, "MMM")</f>
        <v>Oct</v>
      </c>
      <c r="P117" s="29" t="str">
        <f>TEXT('Input Data'!$A117,"yyyy")</f>
        <v>2021</v>
      </c>
      <c r="Q117" s="53"/>
    </row>
    <row r="118" spans="1:17" ht="12.75" customHeight="1" x14ac:dyDescent="0.3">
      <c r="A118" s="37">
        <v>44387</v>
      </c>
      <c r="B118" s="3" t="s">
        <v>27</v>
      </c>
      <c r="C118" s="4">
        <v>6</v>
      </c>
      <c r="D118" s="4" t="s">
        <v>11</v>
      </c>
      <c r="E118" s="4" t="s">
        <v>14</v>
      </c>
      <c r="F118" s="5">
        <v>0</v>
      </c>
      <c r="G118" s="4" t="str">
        <f>VLOOKUP(B118,'Master Data'!$A$1:$F$46,2,0)</f>
        <v>Product34</v>
      </c>
      <c r="H118" s="4" t="str">
        <f>VLOOKUP(B118,'Master Data'!$A$1:$F$46,3,0)</f>
        <v>Category04</v>
      </c>
      <c r="I118" s="4" t="str">
        <f>VLOOKUP(B118,'Master Data'!$A$1:$F$46,4,0)</f>
        <v>Lt</v>
      </c>
      <c r="J118" s="4">
        <f>VLOOKUP(B118,'Master Data'!$A$1:$F$46,5,0)</f>
        <v>55</v>
      </c>
      <c r="K118" s="4">
        <f>VLOOKUP(B118,'Master Data'!$A$1:$F$46,6,0)</f>
        <v>58.3</v>
      </c>
      <c r="L118" s="27">
        <f>'Input Data'!$J118*'Input Data'!$C118</f>
        <v>330</v>
      </c>
      <c r="M118" s="27">
        <f>'Input Data'!$K118*'Input Data'!$C118*(1-'Input Data'!$F118)</f>
        <v>349.79999999999995</v>
      </c>
      <c r="N118" s="29" t="str">
        <f>TEXT('Input Data'!$A118,"DD")</f>
        <v>10</v>
      </c>
      <c r="O118" s="29" t="str">
        <f>TEXT('Input Data'!$A118, "MMM")</f>
        <v>Jul</v>
      </c>
      <c r="P118" s="29" t="str">
        <f>TEXT('Input Data'!$A118,"yyyy")</f>
        <v>2021</v>
      </c>
      <c r="Q118" s="53"/>
    </row>
    <row r="119" spans="1:17" ht="12.75" customHeight="1" x14ac:dyDescent="0.3">
      <c r="A119" s="37">
        <v>44438</v>
      </c>
      <c r="B119" s="3" t="s">
        <v>15</v>
      </c>
      <c r="C119" s="4">
        <v>13</v>
      </c>
      <c r="D119" s="4" t="s">
        <v>123</v>
      </c>
      <c r="E119" s="4" t="s">
        <v>12</v>
      </c>
      <c r="F119" s="5">
        <v>0</v>
      </c>
      <c r="G119" s="4" t="str">
        <f>VLOOKUP(B119,'Master Data'!$A$1:$F$46,2,0)</f>
        <v>Product13</v>
      </c>
      <c r="H119" s="4" t="str">
        <f>VLOOKUP(B119,'Master Data'!$A$1:$F$46,3,0)</f>
        <v>Category02</v>
      </c>
      <c r="I119" s="4" t="str">
        <f>VLOOKUP(B119,'Master Data'!$A$1:$F$46,4,0)</f>
        <v>Kg</v>
      </c>
      <c r="J119" s="4">
        <f>VLOOKUP(B119,'Master Data'!$A$1:$F$46,5,0)</f>
        <v>112</v>
      </c>
      <c r="K119" s="4">
        <f>VLOOKUP(B119,'Master Data'!$A$1:$F$46,6,0)</f>
        <v>122.08</v>
      </c>
      <c r="L119" s="27">
        <f>'Input Data'!$J119*'Input Data'!$C119</f>
        <v>1456</v>
      </c>
      <c r="M119" s="27">
        <f>'Input Data'!$K119*'Input Data'!$C119*(1-'Input Data'!$F119)</f>
        <v>1587.04</v>
      </c>
      <c r="N119" s="29" t="str">
        <f>TEXT('Input Data'!$A119,"DD")</f>
        <v>30</v>
      </c>
      <c r="O119" s="29" t="str">
        <f>TEXT('Input Data'!$A119, "MMM")</f>
        <v>Aug</v>
      </c>
      <c r="P119" s="29" t="str">
        <f>TEXT('Input Data'!$A119,"yyyy")</f>
        <v>2021</v>
      </c>
      <c r="Q119" s="53"/>
    </row>
    <row r="120" spans="1:17" ht="12.75" customHeight="1" x14ac:dyDescent="0.3">
      <c r="A120" s="37">
        <v>44765</v>
      </c>
      <c r="B120" s="3" t="s">
        <v>44</v>
      </c>
      <c r="C120" s="4">
        <v>2</v>
      </c>
      <c r="D120" s="4" t="s">
        <v>12</v>
      </c>
      <c r="E120" s="4" t="s">
        <v>12</v>
      </c>
      <c r="F120" s="5">
        <v>0</v>
      </c>
      <c r="G120" s="4" t="str">
        <f>VLOOKUP(B120,'Master Data'!$A$1:$F$46,2,0)</f>
        <v>Product18</v>
      </c>
      <c r="H120" s="4" t="str">
        <f>VLOOKUP(B120,'Master Data'!$A$1:$F$46,3,0)</f>
        <v>Category02</v>
      </c>
      <c r="I120" s="4" t="str">
        <f>VLOOKUP(B120,'Master Data'!$A$1:$F$46,4,0)</f>
        <v>No.</v>
      </c>
      <c r="J120" s="4">
        <f>VLOOKUP(B120,'Master Data'!$A$1:$F$46,5,0)</f>
        <v>37</v>
      </c>
      <c r="K120" s="4">
        <f>VLOOKUP(B120,'Master Data'!$A$1:$F$46,6,0)</f>
        <v>49.21</v>
      </c>
      <c r="L120" s="27">
        <f>'Input Data'!$J120*'Input Data'!$C120</f>
        <v>74</v>
      </c>
      <c r="M120" s="27">
        <f>'Input Data'!$K120*'Input Data'!$C120*(1-'Input Data'!$F120)</f>
        <v>98.42</v>
      </c>
      <c r="N120" s="29" t="str">
        <f>TEXT('Input Data'!$A120,"DD")</f>
        <v>23</v>
      </c>
      <c r="O120" s="29" t="str">
        <f>TEXT('Input Data'!$A120, "MMM")</f>
        <v>Jul</v>
      </c>
      <c r="P120" s="29" t="str">
        <f>TEXT('Input Data'!$A120,"yyyy")</f>
        <v>2022</v>
      </c>
      <c r="Q120" s="53"/>
    </row>
    <row r="121" spans="1:17" ht="12.75" customHeight="1" x14ac:dyDescent="0.3">
      <c r="A121" s="37">
        <v>44606</v>
      </c>
      <c r="B121" s="3" t="s">
        <v>57</v>
      </c>
      <c r="C121" s="4">
        <v>8</v>
      </c>
      <c r="D121" s="4" t="s">
        <v>12</v>
      </c>
      <c r="E121" s="4" t="s">
        <v>14</v>
      </c>
      <c r="F121" s="5">
        <v>0</v>
      </c>
      <c r="G121" s="4" t="str">
        <f>VLOOKUP(B121,'Master Data'!$A$1:$F$46,2,0)</f>
        <v>Product26</v>
      </c>
      <c r="H121" s="4" t="str">
        <f>VLOOKUP(B121,'Master Data'!$A$1:$F$46,3,0)</f>
        <v>Category04</v>
      </c>
      <c r="I121" s="4" t="str">
        <f>VLOOKUP(B121,'Master Data'!$A$1:$F$46,4,0)</f>
        <v>No.</v>
      </c>
      <c r="J121" s="4">
        <f>VLOOKUP(B121,'Master Data'!$A$1:$F$46,5,0)</f>
        <v>18</v>
      </c>
      <c r="K121" s="4">
        <f>VLOOKUP(B121,'Master Data'!$A$1:$F$46,6,0)</f>
        <v>24.66</v>
      </c>
      <c r="L121" s="27">
        <f>'Input Data'!$J121*'Input Data'!$C121</f>
        <v>144</v>
      </c>
      <c r="M121" s="27">
        <f>'Input Data'!$K121*'Input Data'!$C121*(1-'Input Data'!$F121)</f>
        <v>197.28</v>
      </c>
      <c r="N121" s="29" t="str">
        <f>TEXT('Input Data'!$A121,"DD")</f>
        <v>14</v>
      </c>
      <c r="O121" s="29" t="str">
        <f>TEXT('Input Data'!$A121, "MMM")</f>
        <v>Feb</v>
      </c>
      <c r="P121" s="29" t="str">
        <f>TEXT('Input Data'!$A121,"yyyy")</f>
        <v>2022</v>
      </c>
      <c r="Q121" s="53"/>
    </row>
    <row r="122" spans="1:17" ht="12.75" customHeight="1" x14ac:dyDescent="0.3">
      <c r="A122" s="37">
        <v>44537</v>
      </c>
      <c r="B122" s="3" t="s">
        <v>15</v>
      </c>
      <c r="C122" s="4">
        <v>8</v>
      </c>
      <c r="D122" s="4" t="s">
        <v>123</v>
      </c>
      <c r="E122" s="4" t="s">
        <v>12</v>
      </c>
      <c r="F122" s="5">
        <v>0</v>
      </c>
      <c r="G122" s="4" t="str">
        <f>VLOOKUP(B122,'Master Data'!$A$1:$F$46,2,0)</f>
        <v>Product13</v>
      </c>
      <c r="H122" s="4" t="str">
        <f>VLOOKUP(B122,'Master Data'!$A$1:$F$46,3,0)</f>
        <v>Category02</v>
      </c>
      <c r="I122" s="4" t="str">
        <f>VLOOKUP(B122,'Master Data'!$A$1:$F$46,4,0)</f>
        <v>Kg</v>
      </c>
      <c r="J122" s="4">
        <f>VLOOKUP(B122,'Master Data'!$A$1:$F$46,5,0)</f>
        <v>112</v>
      </c>
      <c r="K122" s="4">
        <f>VLOOKUP(B122,'Master Data'!$A$1:$F$46,6,0)</f>
        <v>122.08</v>
      </c>
      <c r="L122" s="27">
        <f>'Input Data'!$J122*'Input Data'!$C122</f>
        <v>896</v>
      </c>
      <c r="M122" s="27">
        <f>'Input Data'!$K122*'Input Data'!$C122*(1-'Input Data'!$F122)</f>
        <v>976.64</v>
      </c>
      <c r="N122" s="29" t="str">
        <f>TEXT('Input Data'!$A122,"DD")</f>
        <v>07</v>
      </c>
      <c r="O122" s="29" t="str">
        <f>TEXT('Input Data'!$A122, "MMM")</f>
        <v>Dec</v>
      </c>
      <c r="P122" s="29" t="str">
        <f>TEXT('Input Data'!$A122,"yyyy")</f>
        <v>2021</v>
      </c>
      <c r="Q122" s="53"/>
    </row>
    <row r="123" spans="1:17" ht="12.75" customHeight="1" x14ac:dyDescent="0.3">
      <c r="A123" s="37">
        <v>44873</v>
      </c>
      <c r="B123" s="3" t="s">
        <v>55</v>
      </c>
      <c r="C123" s="4">
        <v>10</v>
      </c>
      <c r="D123" s="4" t="s">
        <v>11</v>
      </c>
      <c r="E123" s="4" t="s">
        <v>12</v>
      </c>
      <c r="F123" s="5">
        <v>0</v>
      </c>
      <c r="G123" s="4" t="str">
        <f>VLOOKUP(B123,'Master Data'!$A$1:$F$46,2,0)</f>
        <v>Product19</v>
      </c>
      <c r="H123" s="4" t="str">
        <f>VLOOKUP(B123,'Master Data'!$A$1:$F$46,3,0)</f>
        <v>Category02</v>
      </c>
      <c r="I123" s="4" t="str">
        <f>VLOOKUP(B123,'Master Data'!$A$1:$F$46,4,0)</f>
        <v>Ft</v>
      </c>
      <c r="J123" s="4">
        <f>VLOOKUP(B123,'Master Data'!$A$1:$F$46,5,0)</f>
        <v>150</v>
      </c>
      <c r="K123" s="4">
        <f>VLOOKUP(B123,'Master Data'!$A$1:$F$46,6,0)</f>
        <v>210</v>
      </c>
      <c r="L123" s="27">
        <f>'Input Data'!$J123*'Input Data'!$C123</f>
        <v>1500</v>
      </c>
      <c r="M123" s="27">
        <f>'Input Data'!$K123*'Input Data'!$C123*(1-'Input Data'!$F123)</f>
        <v>2100</v>
      </c>
      <c r="N123" s="29" t="str">
        <f>TEXT('Input Data'!$A123,"DD")</f>
        <v>08</v>
      </c>
      <c r="O123" s="29" t="str">
        <f>TEXT('Input Data'!$A123, "MMM")</f>
        <v>Nov</v>
      </c>
      <c r="P123" s="29" t="str">
        <f>TEXT('Input Data'!$A123,"yyyy")</f>
        <v>2022</v>
      </c>
      <c r="Q123" s="53"/>
    </row>
    <row r="124" spans="1:17" ht="12.75" customHeight="1" x14ac:dyDescent="0.3">
      <c r="A124" s="37">
        <v>44336</v>
      </c>
      <c r="B124" s="3" t="s">
        <v>24</v>
      </c>
      <c r="C124" s="4">
        <v>2</v>
      </c>
      <c r="D124" s="4" t="s">
        <v>12</v>
      </c>
      <c r="E124" s="4" t="s">
        <v>14</v>
      </c>
      <c r="F124" s="5">
        <v>0</v>
      </c>
      <c r="G124" s="4" t="str">
        <f>VLOOKUP(B124,'Master Data'!$A$1:$F$46,2,0)</f>
        <v>Product42</v>
      </c>
      <c r="H124" s="4" t="str">
        <f>VLOOKUP(B124,'Master Data'!$A$1:$F$46,3,0)</f>
        <v>Category05</v>
      </c>
      <c r="I124" s="4" t="str">
        <f>VLOOKUP(B124,'Master Data'!$A$1:$F$46,4,0)</f>
        <v>Ft</v>
      </c>
      <c r="J124" s="4">
        <f>VLOOKUP(B124,'Master Data'!$A$1:$F$46,5,0)</f>
        <v>120</v>
      </c>
      <c r="K124" s="4">
        <f>VLOOKUP(B124,'Master Data'!$A$1:$F$46,6,0)</f>
        <v>162</v>
      </c>
      <c r="L124" s="27">
        <f>'Input Data'!$J124*'Input Data'!$C124</f>
        <v>240</v>
      </c>
      <c r="M124" s="27">
        <f>'Input Data'!$K124*'Input Data'!$C124*(1-'Input Data'!$F124)</f>
        <v>324</v>
      </c>
      <c r="N124" s="29" t="str">
        <f>TEXT('Input Data'!$A124,"DD")</f>
        <v>20</v>
      </c>
      <c r="O124" s="29" t="str">
        <f>TEXT('Input Data'!$A124, "MMM")</f>
        <v>May</v>
      </c>
      <c r="P124" s="29" t="str">
        <f>TEXT('Input Data'!$A124,"yyyy")</f>
        <v>2021</v>
      </c>
      <c r="Q124" s="53"/>
    </row>
    <row r="125" spans="1:17" ht="12.75" customHeight="1" x14ac:dyDescent="0.3">
      <c r="A125" s="37">
        <v>44803</v>
      </c>
      <c r="B125" s="3" t="s">
        <v>21</v>
      </c>
      <c r="C125" s="4">
        <v>5</v>
      </c>
      <c r="D125" s="4" t="s">
        <v>123</v>
      </c>
      <c r="E125" s="4" t="s">
        <v>14</v>
      </c>
      <c r="F125" s="5">
        <v>0</v>
      </c>
      <c r="G125" s="4" t="str">
        <f>VLOOKUP(B125,'Master Data'!$A$1:$F$46,2,0)</f>
        <v>Product25</v>
      </c>
      <c r="H125" s="4" t="str">
        <f>VLOOKUP(B125,'Master Data'!$A$1:$F$46,3,0)</f>
        <v>Category03</v>
      </c>
      <c r="I125" s="4" t="str">
        <f>VLOOKUP(B125,'Master Data'!$A$1:$F$46,4,0)</f>
        <v>No.</v>
      </c>
      <c r="J125" s="4">
        <f>VLOOKUP(B125,'Master Data'!$A$1:$F$46,5,0)</f>
        <v>7</v>
      </c>
      <c r="K125" s="4">
        <f>VLOOKUP(B125,'Master Data'!$A$1:$F$46,6,0)</f>
        <v>8.33</v>
      </c>
      <c r="L125" s="27">
        <f>'Input Data'!$J125*'Input Data'!$C125</f>
        <v>35</v>
      </c>
      <c r="M125" s="27">
        <f>'Input Data'!$K125*'Input Data'!$C125*(1-'Input Data'!$F125)</f>
        <v>41.65</v>
      </c>
      <c r="N125" s="29" t="str">
        <f>TEXT('Input Data'!$A125,"DD")</f>
        <v>30</v>
      </c>
      <c r="O125" s="29" t="str">
        <f>TEXT('Input Data'!$A125, "MMM")</f>
        <v>Aug</v>
      </c>
      <c r="P125" s="29" t="str">
        <f>TEXT('Input Data'!$A125,"yyyy")</f>
        <v>2022</v>
      </c>
      <c r="Q125" s="53"/>
    </row>
    <row r="126" spans="1:17" ht="12.75" customHeight="1" x14ac:dyDescent="0.3">
      <c r="A126" s="37">
        <v>44696</v>
      </c>
      <c r="B126" s="3" t="s">
        <v>28</v>
      </c>
      <c r="C126" s="4">
        <v>5</v>
      </c>
      <c r="D126" s="4" t="s">
        <v>12</v>
      </c>
      <c r="E126" s="4" t="s">
        <v>12</v>
      </c>
      <c r="F126" s="5">
        <v>0</v>
      </c>
      <c r="G126" s="4" t="str">
        <f>VLOOKUP(B126,'Master Data'!$A$1:$F$46,2,0)</f>
        <v>Product20</v>
      </c>
      <c r="H126" s="4" t="str">
        <f>VLOOKUP(B126,'Master Data'!$A$1:$F$46,3,0)</f>
        <v>Category03</v>
      </c>
      <c r="I126" s="4" t="str">
        <f>VLOOKUP(B126,'Master Data'!$A$1:$F$46,4,0)</f>
        <v>Lt</v>
      </c>
      <c r="J126" s="4">
        <f>VLOOKUP(B126,'Master Data'!$A$1:$F$46,5,0)</f>
        <v>61</v>
      </c>
      <c r="K126" s="4">
        <f>VLOOKUP(B126,'Master Data'!$A$1:$F$46,6,0)</f>
        <v>76.25</v>
      </c>
      <c r="L126" s="27">
        <f>'Input Data'!$J126*'Input Data'!$C126</f>
        <v>305</v>
      </c>
      <c r="M126" s="27">
        <f>'Input Data'!$K126*'Input Data'!$C126*(1-'Input Data'!$F126)</f>
        <v>381.25</v>
      </c>
      <c r="N126" s="29" t="str">
        <f>TEXT('Input Data'!$A126,"DD")</f>
        <v>15</v>
      </c>
      <c r="O126" s="29" t="str">
        <f>TEXT('Input Data'!$A126, "MMM")</f>
        <v>May</v>
      </c>
      <c r="P126" s="29" t="str">
        <f>TEXT('Input Data'!$A126,"yyyy")</f>
        <v>2022</v>
      </c>
      <c r="Q126" s="53"/>
    </row>
    <row r="127" spans="1:17" ht="12.75" customHeight="1" x14ac:dyDescent="0.3">
      <c r="A127" s="37">
        <v>44764</v>
      </c>
      <c r="B127" s="3" t="s">
        <v>27</v>
      </c>
      <c r="C127" s="4">
        <v>6</v>
      </c>
      <c r="D127" s="4" t="s">
        <v>123</v>
      </c>
      <c r="E127" s="4" t="s">
        <v>14</v>
      </c>
      <c r="F127" s="5">
        <v>0</v>
      </c>
      <c r="G127" s="4" t="str">
        <f>VLOOKUP(B127,'Master Data'!$A$1:$F$46,2,0)</f>
        <v>Product34</v>
      </c>
      <c r="H127" s="4" t="str">
        <f>VLOOKUP(B127,'Master Data'!$A$1:$F$46,3,0)</f>
        <v>Category04</v>
      </c>
      <c r="I127" s="4" t="str">
        <f>VLOOKUP(B127,'Master Data'!$A$1:$F$46,4,0)</f>
        <v>Lt</v>
      </c>
      <c r="J127" s="4">
        <f>VLOOKUP(B127,'Master Data'!$A$1:$F$46,5,0)</f>
        <v>55</v>
      </c>
      <c r="K127" s="4">
        <f>VLOOKUP(B127,'Master Data'!$A$1:$F$46,6,0)</f>
        <v>58.3</v>
      </c>
      <c r="L127" s="27">
        <f>'Input Data'!$J127*'Input Data'!$C127</f>
        <v>330</v>
      </c>
      <c r="M127" s="27">
        <f>'Input Data'!$K127*'Input Data'!$C127*(1-'Input Data'!$F127)</f>
        <v>349.79999999999995</v>
      </c>
      <c r="N127" s="29" t="str">
        <f>TEXT('Input Data'!$A127,"DD")</f>
        <v>22</v>
      </c>
      <c r="O127" s="29" t="str">
        <f>TEXT('Input Data'!$A127, "MMM")</f>
        <v>Jul</v>
      </c>
      <c r="P127" s="29" t="str">
        <f>TEXT('Input Data'!$A127,"yyyy")</f>
        <v>2022</v>
      </c>
      <c r="Q127" s="53"/>
    </row>
    <row r="128" spans="1:17" ht="12.75" customHeight="1" x14ac:dyDescent="0.3">
      <c r="A128" s="37">
        <v>44277</v>
      </c>
      <c r="B128" s="3" t="s">
        <v>43</v>
      </c>
      <c r="C128" s="4">
        <v>8</v>
      </c>
      <c r="D128" s="4" t="s">
        <v>12</v>
      </c>
      <c r="E128" s="4" t="s">
        <v>12</v>
      </c>
      <c r="F128" s="5">
        <v>0</v>
      </c>
      <c r="G128" s="4" t="str">
        <f>VLOOKUP(B128,'Master Data'!$A$1:$F$46,2,0)</f>
        <v>Product02</v>
      </c>
      <c r="H128" s="4" t="str">
        <f>VLOOKUP(B128,'Master Data'!$A$1:$F$46,3,0)</f>
        <v>Category01</v>
      </c>
      <c r="I128" s="4" t="str">
        <f>VLOOKUP(B128,'Master Data'!$A$1:$F$46,4,0)</f>
        <v>Kg</v>
      </c>
      <c r="J128" s="4">
        <f>VLOOKUP(B128,'Master Data'!$A$1:$F$46,5,0)</f>
        <v>1056</v>
      </c>
      <c r="K128" s="4">
        <f>VLOOKUP(B128,'Master Data'!$A$1:$F$46,6,0)</f>
        <v>142.80000000000001</v>
      </c>
      <c r="L128" s="27">
        <f>'Input Data'!$J128*'Input Data'!$C128</f>
        <v>8448</v>
      </c>
      <c r="M128" s="27">
        <f>'Input Data'!$K128*'Input Data'!$C128*(1-'Input Data'!$F128)</f>
        <v>1142.4000000000001</v>
      </c>
      <c r="N128" s="29" t="str">
        <f>TEXT('Input Data'!$A128,"DD")</f>
        <v>22</v>
      </c>
      <c r="O128" s="29" t="str">
        <f>TEXT('Input Data'!$A128, "MMM")</f>
        <v>Mar</v>
      </c>
      <c r="P128" s="29" t="str">
        <f>TEXT('Input Data'!$A128,"yyyy")</f>
        <v>2021</v>
      </c>
      <c r="Q128" s="53"/>
    </row>
    <row r="129" spans="1:17" ht="12.75" customHeight="1" x14ac:dyDescent="0.3">
      <c r="A129" s="37">
        <v>44699</v>
      </c>
      <c r="B129" s="3" t="s">
        <v>39</v>
      </c>
      <c r="C129" s="4">
        <v>4</v>
      </c>
      <c r="D129" s="4" t="s">
        <v>11</v>
      </c>
      <c r="E129" s="4" t="s">
        <v>12</v>
      </c>
      <c r="F129" s="5">
        <v>0</v>
      </c>
      <c r="G129" s="4" t="str">
        <f>VLOOKUP(B129,'Master Data'!$A$1:$F$46,2,0)</f>
        <v>Product27</v>
      </c>
      <c r="H129" s="4" t="str">
        <f>VLOOKUP(B129,'Master Data'!$A$1:$F$46,3,0)</f>
        <v>Category04</v>
      </c>
      <c r="I129" s="4" t="str">
        <f>VLOOKUP(B129,'Master Data'!$A$1:$F$46,4,0)</f>
        <v>Lt</v>
      </c>
      <c r="J129" s="4">
        <f>VLOOKUP(B129,'Master Data'!$A$1:$F$46,5,0)</f>
        <v>48</v>
      </c>
      <c r="K129" s="4">
        <f>VLOOKUP(B129,'Master Data'!$A$1:$F$46,6,0)</f>
        <v>57.120000000000005</v>
      </c>
      <c r="L129" s="27">
        <f>'Input Data'!$J129*'Input Data'!$C129</f>
        <v>192</v>
      </c>
      <c r="M129" s="27">
        <f>'Input Data'!$K129*'Input Data'!$C129*(1-'Input Data'!$F129)</f>
        <v>228.48000000000002</v>
      </c>
      <c r="N129" s="29" t="str">
        <f>TEXT('Input Data'!$A129,"DD")</f>
        <v>18</v>
      </c>
      <c r="O129" s="29" t="str">
        <f>TEXT('Input Data'!$A129, "MMM")</f>
        <v>May</v>
      </c>
      <c r="P129" s="29" t="str">
        <f>TEXT('Input Data'!$A129,"yyyy")</f>
        <v>2022</v>
      </c>
      <c r="Q129" s="53"/>
    </row>
    <row r="130" spans="1:17" ht="12.75" customHeight="1" x14ac:dyDescent="0.3">
      <c r="A130" s="37">
        <v>44282</v>
      </c>
      <c r="B130" s="3" t="s">
        <v>41</v>
      </c>
      <c r="C130" s="4">
        <v>3</v>
      </c>
      <c r="D130" s="4" t="s">
        <v>123</v>
      </c>
      <c r="E130" s="4" t="s">
        <v>12</v>
      </c>
      <c r="F130" s="5">
        <v>0</v>
      </c>
      <c r="G130" s="4" t="str">
        <f>VLOOKUP(B130,'Master Data'!$A$1:$F$46,2,0)</f>
        <v>Product30</v>
      </c>
      <c r="H130" s="4" t="str">
        <f>VLOOKUP(B130,'Master Data'!$A$1:$F$46,3,0)</f>
        <v>Category04</v>
      </c>
      <c r="I130" s="4" t="str">
        <f>VLOOKUP(B130,'Master Data'!$A$1:$F$46,4,0)</f>
        <v>Ft</v>
      </c>
      <c r="J130" s="4">
        <f>VLOOKUP(B130,'Master Data'!$A$1:$F$46,5,0)</f>
        <v>148</v>
      </c>
      <c r="K130" s="4">
        <f>VLOOKUP(B130,'Master Data'!$A$1:$F$46,6,0)</f>
        <v>201.28</v>
      </c>
      <c r="L130" s="27">
        <f>'Input Data'!$J130*'Input Data'!$C130</f>
        <v>444</v>
      </c>
      <c r="M130" s="27">
        <f>'Input Data'!$K130*'Input Data'!$C130*(1-'Input Data'!$F130)</f>
        <v>603.84</v>
      </c>
      <c r="N130" s="29" t="str">
        <f>TEXT('Input Data'!$A130,"DD")</f>
        <v>27</v>
      </c>
      <c r="O130" s="29" t="str">
        <f>TEXT('Input Data'!$A130, "MMM")</f>
        <v>Mar</v>
      </c>
      <c r="P130" s="29" t="str">
        <f>TEXT('Input Data'!$A130,"yyyy")</f>
        <v>2021</v>
      </c>
      <c r="Q130" s="53"/>
    </row>
    <row r="131" spans="1:17" ht="12.75" customHeight="1" x14ac:dyDescent="0.3">
      <c r="A131" s="37">
        <v>44709</v>
      </c>
      <c r="B131" s="3" t="s">
        <v>28</v>
      </c>
      <c r="C131" s="4">
        <v>14</v>
      </c>
      <c r="D131" s="4" t="s">
        <v>123</v>
      </c>
      <c r="E131" s="4" t="s">
        <v>14</v>
      </c>
      <c r="F131" s="5">
        <v>0</v>
      </c>
      <c r="G131" s="4" t="str">
        <f>VLOOKUP(B131,'Master Data'!$A$1:$F$46,2,0)</f>
        <v>Product20</v>
      </c>
      <c r="H131" s="4" t="str">
        <f>VLOOKUP(B131,'Master Data'!$A$1:$F$46,3,0)</f>
        <v>Category03</v>
      </c>
      <c r="I131" s="4" t="str">
        <f>VLOOKUP(B131,'Master Data'!$A$1:$F$46,4,0)</f>
        <v>Lt</v>
      </c>
      <c r="J131" s="4">
        <f>VLOOKUP(B131,'Master Data'!$A$1:$F$46,5,0)</f>
        <v>61</v>
      </c>
      <c r="K131" s="4">
        <f>VLOOKUP(B131,'Master Data'!$A$1:$F$46,6,0)</f>
        <v>76.25</v>
      </c>
      <c r="L131" s="27">
        <f>'Input Data'!$J131*'Input Data'!$C131</f>
        <v>854</v>
      </c>
      <c r="M131" s="27">
        <f>'Input Data'!$K131*'Input Data'!$C131*(1-'Input Data'!$F131)</f>
        <v>1067.5</v>
      </c>
      <c r="N131" s="29" t="str">
        <f>TEXT('Input Data'!$A131,"DD")</f>
        <v>28</v>
      </c>
      <c r="O131" s="29" t="str">
        <f>TEXT('Input Data'!$A131, "MMM")</f>
        <v>May</v>
      </c>
      <c r="P131" s="29" t="str">
        <f>TEXT('Input Data'!$A131,"yyyy")</f>
        <v>2022</v>
      </c>
      <c r="Q131" s="53"/>
    </row>
    <row r="132" spans="1:17" ht="12.75" customHeight="1" x14ac:dyDescent="0.3">
      <c r="A132" s="37">
        <v>44461</v>
      </c>
      <c r="B132" s="3" t="s">
        <v>43</v>
      </c>
      <c r="C132" s="4">
        <v>4</v>
      </c>
      <c r="D132" s="4" t="s">
        <v>123</v>
      </c>
      <c r="E132" s="4" t="s">
        <v>14</v>
      </c>
      <c r="F132" s="5">
        <v>0</v>
      </c>
      <c r="G132" s="4" t="str">
        <f>VLOOKUP(B132,'Master Data'!$A$1:$F$46,2,0)</f>
        <v>Product02</v>
      </c>
      <c r="H132" s="4" t="str">
        <f>VLOOKUP(B132,'Master Data'!$A$1:$F$46,3,0)</f>
        <v>Category01</v>
      </c>
      <c r="I132" s="4" t="str">
        <f>VLOOKUP(B132,'Master Data'!$A$1:$F$46,4,0)</f>
        <v>Kg</v>
      </c>
      <c r="J132" s="4">
        <f>VLOOKUP(B132,'Master Data'!$A$1:$F$46,5,0)</f>
        <v>1056</v>
      </c>
      <c r="K132" s="4">
        <f>VLOOKUP(B132,'Master Data'!$A$1:$F$46,6,0)</f>
        <v>142.80000000000001</v>
      </c>
      <c r="L132" s="27">
        <f>'Input Data'!$J132*'Input Data'!$C132</f>
        <v>4224</v>
      </c>
      <c r="M132" s="27">
        <f>'Input Data'!$K132*'Input Data'!$C132*(1-'Input Data'!$F132)</f>
        <v>571.20000000000005</v>
      </c>
      <c r="N132" s="29" t="str">
        <f>TEXT('Input Data'!$A132,"DD")</f>
        <v>22</v>
      </c>
      <c r="O132" s="29" t="str">
        <f>TEXT('Input Data'!$A132, "MMM")</f>
        <v>Sep</v>
      </c>
      <c r="P132" s="29" t="str">
        <f>TEXT('Input Data'!$A132,"yyyy")</f>
        <v>2021</v>
      </c>
      <c r="Q132" s="53"/>
    </row>
    <row r="133" spans="1:17" ht="12.75" customHeight="1" x14ac:dyDescent="0.3">
      <c r="A133" s="37">
        <v>44926</v>
      </c>
      <c r="B133" s="3" t="s">
        <v>53</v>
      </c>
      <c r="C133" s="4">
        <v>12</v>
      </c>
      <c r="D133" s="4" t="s">
        <v>12</v>
      </c>
      <c r="E133" s="4" t="s">
        <v>12</v>
      </c>
      <c r="F133" s="5">
        <v>0</v>
      </c>
      <c r="G133" s="4" t="str">
        <f>VLOOKUP(B133,'Master Data'!$A$1:$F$46,2,0)</f>
        <v>Product33</v>
      </c>
      <c r="H133" s="4" t="str">
        <f>VLOOKUP(B133,'Master Data'!$A$1:$F$46,3,0)</f>
        <v>Category04</v>
      </c>
      <c r="I133" s="4" t="str">
        <f>VLOOKUP(B133,'Master Data'!$A$1:$F$46,4,0)</f>
        <v>Kg</v>
      </c>
      <c r="J133" s="4">
        <f>VLOOKUP(B133,'Master Data'!$A$1:$F$46,5,0)</f>
        <v>95</v>
      </c>
      <c r="K133" s="4">
        <f>VLOOKUP(B133,'Master Data'!$A$1:$F$46,6,0)</f>
        <v>119.7</v>
      </c>
      <c r="L133" s="27">
        <f>'Input Data'!$J133*'Input Data'!$C133</f>
        <v>1140</v>
      </c>
      <c r="M133" s="27">
        <f>'Input Data'!$K133*'Input Data'!$C133*(1-'Input Data'!$F133)</f>
        <v>1436.4</v>
      </c>
      <c r="N133" s="29" t="str">
        <f>TEXT('Input Data'!$A133,"DD")</f>
        <v>31</v>
      </c>
      <c r="O133" s="29" t="str">
        <f>TEXT('Input Data'!$A133, "MMM")</f>
        <v>Dec</v>
      </c>
      <c r="P133" s="29" t="str">
        <f>TEXT('Input Data'!$A133,"yyyy")</f>
        <v>2022</v>
      </c>
      <c r="Q133" s="53"/>
    </row>
    <row r="134" spans="1:17" ht="12.75" customHeight="1" x14ac:dyDescent="0.3">
      <c r="A134" s="37">
        <v>44273</v>
      </c>
      <c r="B134" s="3" t="s">
        <v>24</v>
      </c>
      <c r="C134" s="4">
        <v>8</v>
      </c>
      <c r="D134" s="4" t="s">
        <v>11</v>
      </c>
      <c r="E134" s="4" t="s">
        <v>14</v>
      </c>
      <c r="F134" s="5">
        <v>0</v>
      </c>
      <c r="G134" s="4" t="str">
        <f>VLOOKUP(B134,'Master Data'!$A$1:$F$46,2,0)</f>
        <v>Product42</v>
      </c>
      <c r="H134" s="4" t="str">
        <f>VLOOKUP(B134,'Master Data'!$A$1:$F$46,3,0)</f>
        <v>Category05</v>
      </c>
      <c r="I134" s="4" t="str">
        <f>VLOOKUP(B134,'Master Data'!$A$1:$F$46,4,0)</f>
        <v>Ft</v>
      </c>
      <c r="J134" s="4">
        <f>VLOOKUP(B134,'Master Data'!$A$1:$F$46,5,0)</f>
        <v>120</v>
      </c>
      <c r="K134" s="4">
        <f>VLOOKUP(B134,'Master Data'!$A$1:$F$46,6,0)</f>
        <v>162</v>
      </c>
      <c r="L134" s="27">
        <f>'Input Data'!$J134*'Input Data'!$C134</f>
        <v>960</v>
      </c>
      <c r="M134" s="27">
        <f>'Input Data'!$K134*'Input Data'!$C134*(1-'Input Data'!$F134)</f>
        <v>1296</v>
      </c>
      <c r="N134" s="29" t="str">
        <f>TEXT('Input Data'!$A134,"DD")</f>
        <v>18</v>
      </c>
      <c r="O134" s="29" t="str">
        <f>TEXT('Input Data'!$A134, "MMM")</f>
        <v>Mar</v>
      </c>
      <c r="P134" s="29" t="str">
        <f>TEXT('Input Data'!$A134,"yyyy")</f>
        <v>2021</v>
      </c>
      <c r="Q134" s="53"/>
    </row>
    <row r="135" spans="1:17" ht="12.75" customHeight="1" x14ac:dyDescent="0.3">
      <c r="A135" s="37">
        <v>44866</v>
      </c>
      <c r="B135" s="3" t="s">
        <v>48</v>
      </c>
      <c r="C135" s="4">
        <v>15</v>
      </c>
      <c r="D135" s="4" t="s">
        <v>11</v>
      </c>
      <c r="E135" s="4" t="s">
        <v>12</v>
      </c>
      <c r="F135" s="5">
        <v>0</v>
      </c>
      <c r="G135" s="4" t="str">
        <f>VLOOKUP(B135,'Master Data'!$A$1:$F$46,2,0)</f>
        <v>Product12</v>
      </c>
      <c r="H135" s="4" t="str">
        <f>VLOOKUP(B135,'Master Data'!$A$1:$F$46,3,0)</f>
        <v>Category02</v>
      </c>
      <c r="I135" s="4" t="str">
        <f>VLOOKUP(B135,'Master Data'!$A$1:$F$46,4,0)</f>
        <v>Kg</v>
      </c>
      <c r="J135" s="4">
        <f>VLOOKUP(B135,'Master Data'!$A$1:$F$46,5,0)</f>
        <v>73</v>
      </c>
      <c r="K135" s="4">
        <f>VLOOKUP(B135,'Master Data'!$A$1:$F$46,6,0)</f>
        <v>94.17</v>
      </c>
      <c r="L135" s="27">
        <f>'Input Data'!$J135*'Input Data'!$C135</f>
        <v>1095</v>
      </c>
      <c r="M135" s="27">
        <f>'Input Data'!$K135*'Input Data'!$C135*(1-'Input Data'!$F135)</f>
        <v>1412.55</v>
      </c>
      <c r="N135" s="29" t="str">
        <f>TEXT('Input Data'!$A135,"DD")</f>
        <v>01</v>
      </c>
      <c r="O135" s="29" t="str">
        <f>TEXT('Input Data'!$A135, "MMM")</f>
        <v>Nov</v>
      </c>
      <c r="P135" s="29" t="str">
        <f>TEXT('Input Data'!$A135,"yyyy")</f>
        <v>2022</v>
      </c>
      <c r="Q135" s="53"/>
    </row>
    <row r="136" spans="1:17" ht="12.75" customHeight="1" x14ac:dyDescent="0.3">
      <c r="A136" s="37">
        <v>44565</v>
      </c>
      <c r="B136" s="3" t="s">
        <v>48</v>
      </c>
      <c r="C136" s="4">
        <v>8</v>
      </c>
      <c r="D136" s="4" t="s">
        <v>123</v>
      </c>
      <c r="E136" s="4" t="s">
        <v>12</v>
      </c>
      <c r="F136" s="5">
        <v>0</v>
      </c>
      <c r="G136" s="4" t="str">
        <f>VLOOKUP(B136,'Master Data'!$A$1:$F$46,2,0)</f>
        <v>Product12</v>
      </c>
      <c r="H136" s="4" t="str">
        <f>VLOOKUP(B136,'Master Data'!$A$1:$F$46,3,0)</f>
        <v>Category02</v>
      </c>
      <c r="I136" s="4" t="str">
        <f>VLOOKUP(B136,'Master Data'!$A$1:$F$46,4,0)</f>
        <v>Kg</v>
      </c>
      <c r="J136" s="4">
        <f>VLOOKUP(B136,'Master Data'!$A$1:$F$46,5,0)</f>
        <v>73</v>
      </c>
      <c r="K136" s="4">
        <f>VLOOKUP(B136,'Master Data'!$A$1:$F$46,6,0)</f>
        <v>94.17</v>
      </c>
      <c r="L136" s="27">
        <f>'Input Data'!$J136*'Input Data'!$C136</f>
        <v>584</v>
      </c>
      <c r="M136" s="27">
        <f>'Input Data'!$K136*'Input Data'!$C136*(1-'Input Data'!$F136)</f>
        <v>753.36</v>
      </c>
      <c r="N136" s="29" t="str">
        <f>TEXT('Input Data'!$A136,"DD")</f>
        <v>04</v>
      </c>
      <c r="O136" s="29" t="str">
        <f>TEXT('Input Data'!$A136, "MMM")</f>
        <v>Jan</v>
      </c>
      <c r="P136" s="29" t="str">
        <f>TEXT('Input Data'!$A136,"yyyy")</f>
        <v>2022</v>
      </c>
      <c r="Q136" s="53"/>
    </row>
    <row r="137" spans="1:17" ht="12.75" customHeight="1" x14ac:dyDescent="0.3">
      <c r="A137" s="37">
        <v>44814</v>
      </c>
      <c r="B137" s="3" t="s">
        <v>50</v>
      </c>
      <c r="C137" s="4">
        <v>4</v>
      </c>
      <c r="D137" s="4" t="s">
        <v>123</v>
      </c>
      <c r="E137" s="4" t="s">
        <v>14</v>
      </c>
      <c r="F137" s="5">
        <v>0</v>
      </c>
      <c r="G137" s="4" t="str">
        <f>VLOOKUP(B137,'Master Data'!$A$1:$F$46,2,0)</f>
        <v>Product38</v>
      </c>
      <c r="H137" s="4" t="str">
        <f>VLOOKUP(B137,'Master Data'!$A$1:$F$46,3,0)</f>
        <v>Category05</v>
      </c>
      <c r="I137" s="4" t="str">
        <f>VLOOKUP(B137,'Master Data'!$A$1:$F$46,4,0)</f>
        <v>Kg</v>
      </c>
      <c r="J137" s="4">
        <f>VLOOKUP(B137,'Master Data'!$A$1:$F$46,5,0)</f>
        <v>72</v>
      </c>
      <c r="K137" s="4">
        <f>VLOOKUP(B137,'Master Data'!$A$1:$F$46,6,0)</f>
        <v>79.92</v>
      </c>
      <c r="L137" s="27">
        <f>'Input Data'!$J137*'Input Data'!$C137</f>
        <v>288</v>
      </c>
      <c r="M137" s="27">
        <f>'Input Data'!$K137*'Input Data'!$C137*(1-'Input Data'!$F137)</f>
        <v>319.68</v>
      </c>
      <c r="N137" s="29" t="str">
        <f>TEXT('Input Data'!$A137,"DD")</f>
        <v>10</v>
      </c>
      <c r="O137" s="29" t="str">
        <f>TEXT('Input Data'!$A137, "MMM")</f>
        <v>Sep</v>
      </c>
      <c r="P137" s="29" t="str">
        <f>TEXT('Input Data'!$A137,"yyyy")</f>
        <v>2022</v>
      </c>
      <c r="Q137" s="53"/>
    </row>
    <row r="138" spans="1:17" ht="12.75" customHeight="1" x14ac:dyDescent="0.3">
      <c r="A138" s="37">
        <v>44439</v>
      </c>
      <c r="B138" s="3" t="s">
        <v>18</v>
      </c>
      <c r="C138" s="4">
        <v>11</v>
      </c>
      <c r="D138" s="4" t="s">
        <v>123</v>
      </c>
      <c r="E138" s="4" t="s">
        <v>12</v>
      </c>
      <c r="F138" s="5">
        <v>0</v>
      </c>
      <c r="G138" s="4" t="str">
        <f>VLOOKUP(B138,'Master Data'!$A$1:$F$46,2,0)</f>
        <v>Product35</v>
      </c>
      <c r="H138" s="4" t="str">
        <f>VLOOKUP(B138,'Master Data'!$A$1:$F$46,3,0)</f>
        <v>Category04</v>
      </c>
      <c r="I138" s="4" t="str">
        <f>VLOOKUP(B138,'Master Data'!$A$1:$F$46,4,0)</f>
        <v>No.</v>
      </c>
      <c r="J138" s="4">
        <f>VLOOKUP(B138,'Master Data'!$A$1:$F$46,5,0)</f>
        <v>5</v>
      </c>
      <c r="K138" s="4">
        <f>VLOOKUP(B138,'Master Data'!$A$1:$F$46,6,0)</f>
        <v>6.7</v>
      </c>
      <c r="L138" s="27">
        <f>'Input Data'!$J138*'Input Data'!$C138</f>
        <v>55</v>
      </c>
      <c r="M138" s="27">
        <f>'Input Data'!$K138*'Input Data'!$C138*(1-'Input Data'!$F138)</f>
        <v>73.7</v>
      </c>
      <c r="N138" s="29" t="str">
        <f>TEXT('Input Data'!$A138,"DD")</f>
        <v>31</v>
      </c>
      <c r="O138" s="29" t="str">
        <f>TEXT('Input Data'!$A138, "MMM")</f>
        <v>Aug</v>
      </c>
      <c r="P138" s="29" t="str">
        <f>TEXT('Input Data'!$A138,"yyyy")</f>
        <v>2021</v>
      </c>
      <c r="Q138" s="53"/>
    </row>
    <row r="139" spans="1:17" ht="12.75" customHeight="1" x14ac:dyDescent="0.3">
      <c r="A139" s="37">
        <v>44560</v>
      </c>
      <c r="B139" s="3" t="s">
        <v>33</v>
      </c>
      <c r="C139" s="4">
        <v>13</v>
      </c>
      <c r="D139" s="4" t="s">
        <v>12</v>
      </c>
      <c r="E139" s="4" t="s">
        <v>12</v>
      </c>
      <c r="F139" s="5">
        <v>0</v>
      </c>
      <c r="G139" s="4" t="str">
        <f>VLOOKUP(B139,'Master Data'!$A$1:$F$46,2,0)</f>
        <v>Product10</v>
      </c>
      <c r="H139" s="4" t="str">
        <f>VLOOKUP(B139,'Master Data'!$A$1:$F$46,3,0)</f>
        <v>Category02</v>
      </c>
      <c r="I139" s="4" t="str">
        <f>VLOOKUP(B139,'Master Data'!$A$1:$F$46,4,0)</f>
        <v>Ft</v>
      </c>
      <c r="J139" s="4">
        <f>VLOOKUP(B139,'Master Data'!$A$1:$F$46,5,0)</f>
        <v>148</v>
      </c>
      <c r="K139" s="4">
        <f>VLOOKUP(B139,'Master Data'!$A$1:$F$46,6,0)</f>
        <v>164.28</v>
      </c>
      <c r="L139" s="27">
        <f>'Input Data'!$J139*'Input Data'!$C139</f>
        <v>1924</v>
      </c>
      <c r="M139" s="27">
        <f>'Input Data'!$K139*'Input Data'!$C139*(1-'Input Data'!$F139)</f>
        <v>2135.64</v>
      </c>
      <c r="N139" s="29" t="str">
        <f>TEXT('Input Data'!$A139,"DD")</f>
        <v>30</v>
      </c>
      <c r="O139" s="29" t="str">
        <f>TEXT('Input Data'!$A139, "MMM")</f>
        <v>Dec</v>
      </c>
      <c r="P139" s="29" t="str">
        <f>TEXT('Input Data'!$A139,"yyyy")</f>
        <v>2021</v>
      </c>
      <c r="Q139" s="53"/>
    </row>
    <row r="140" spans="1:17" ht="12.75" customHeight="1" x14ac:dyDescent="0.3">
      <c r="A140" s="37">
        <v>44760</v>
      </c>
      <c r="B140" s="3" t="s">
        <v>33</v>
      </c>
      <c r="C140" s="4">
        <v>12</v>
      </c>
      <c r="D140" s="4" t="s">
        <v>123</v>
      </c>
      <c r="E140" s="4" t="s">
        <v>12</v>
      </c>
      <c r="F140" s="5">
        <v>0</v>
      </c>
      <c r="G140" s="4" t="str">
        <f>VLOOKUP(B140,'Master Data'!$A$1:$F$46,2,0)</f>
        <v>Product10</v>
      </c>
      <c r="H140" s="4" t="str">
        <f>VLOOKUP(B140,'Master Data'!$A$1:$F$46,3,0)</f>
        <v>Category02</v>
      </c>
      <c r="I140" s="4" t="str">
        <f>VLOOKUP(B140,'Master Data'!$A$1:$F$46,4,0)</f>
        <v>Ft</v>
      </c>
      <c r="J140" s="4">
        <f>VLOOKUP(B140,'Master Data'!$A$1:$F$46,5,0)</f>
        <v>148</v>
      </c>
      <c r="K140" s="4">
        <f>VLOOKUP(B140,'Master Data'!$A$1:$F$46,6,0)</f>
        <v>164.28</v>
      </c>
      <c r="L140" s="27">
        <f>'Input Data'!$J140*'Input Data'!$C140</f>
        <v>1776</v>
      </c>
      <c r="M140" s="27">
        <f>'Input Data'!$K140*'Input Data'!$C140*(1-'Input Data'!$F140)</f>
        <v>1971.3600000000001</v>
      </c>
      <c r="N140" s="29" t="str">
        <f>TEXT('Input Data'!$A140,"DD")</f>
        <v>18</v>
      </c>
      <c r="O140" s="29" t="str">
        <f>TEXT('Input Data'!$A140, "MMM")</f>
        <v>Jul</v>
      </c>
      <c r="P140" s="29" t="str">
        <f>TEXT('Input Data'!$A140,"yyyy")</f>
        <v>2022</v>
      </c>
      <c r="Q140" s="53"/>
    </row>
    <row r="141" spans="1:17" ht="12.75" customHeight="1" x14ac:dyDescent="0.3">
      <c r="A141" s="37">
        <v>44424</v>
      </c>
      <c r="B141" s="3" t="s">
        <v>20</v>
      </c>
      <c r="C141" s="4">
        <v>3</v>
      </c>
      <c r="D141" s="4" t="s">
        <v>12</v>
      </c>
      <c r="E141" s="4" t="s">
        <v>12</v>
      </c>
      <c r="F141" s="5">
        <v>0</v>
      </c>
      <c r="G141" s="4" t="str">
        <f>VLOOKUP(B141,'Master Data'!$A$1:$F$46,2,0)</f>
        <v>Product03</v>
      </c>
      <c r="H141" s="4" t="str">
        <f>VLOOKUP(B141,'Master Data'!$A$1:$F$46,3,0)</f>
        <v>Category01</v>
      </c>
      <c r="I141" s="4" t="str">
        <f>VLOOKUP(B141,'Master Data'!$A$1:$F$46,4,0)</f>
        <v>Kg</v>
      </c>
      <c r="J141" s="4">
        <f>VLOOKUP(B141,'Master Data'!$A$1:$F$46,5,0)</f>
        <v>71</v>
      </c>
      <c r="K141" s="4">
        <f>VLOOKUP(B141,'Master Data'!$A$1:$F$46,6,0)</f>
        <v>80.94</v>
      </c>
      <c r="L141" s="27">
        <f>'Input Data'!$J141*'Input Data'!$C141</f>
        <v>213</v>
      </c>
      <c r="M141" s="27">
        <f>'Input Data'!$K141*'Input Data'!$C141*(1-'Input Data'!$F141)</f>
        <v>242.82</v>
      </c>
      <c r="N141" s="29" t="str">
        <f>TEXT('Input Data'!$A141,"DD")</f>
        <v>16</v>
      </c>
      <c r="O141" s="29" t="str">
        <f>TEXT('Input Data'!$A141, "MMM")</f>
        <v>Aug</v>
      </c>
      <c r="P141" s="29" t="str">
        <f>TEXT('Input Data'!$A141,"yyyy")</f>
        <v>2021</v>
      </c>
      <c r="Q141" s="53"/>
    </row>
    <row r="142" spans="1:17" ht="12.75" customHeight="1" x14ac:dyDescent="0.3">
      <c r="A142" s="37">
        <v>44707</v>
      </c>
      <c r="B142" s="3" t="s">
        <v>10</v>
      </c>
      <c r="C142" s="4">
        <v>2</v>
      </c>
      <c r="D142" s="4" t="s">
        <v>123</v>
      </c>
      <c r="E142" s="4" t="s">
        <v>12</v>
      </c>
      <c r="F142" s="5">
        <v>0</v>
      </c>
      <c r="G142" s="4" t="str">
        <f>VLOOKUP(B142,'Master Data'!$A$1:$F$46,2,0)</f>
        <v>Product28</v>
      </c>
      <c r="H142" s="4" t="str">
        <f>VLOOKUP(B142,'Master Data'!$A$1:$F$46,3,0)</f>
        <v>Category04</v>
      </c>
      <c r="I142" s="4" t="str">
        <f>VLOOKUP(B142,'Master Data'!$A$1:$F$46,4,0)</f>
        <v>No.</v>
      </c>
      <c r="J142" s="4">
        <f>VLOOKUP(B142,'Master Data'!$A$1:$F$46,5,0)</f>
        <v>15</v>
      </c>
      <c r="K142" s="4">
        <f>VLOOKUP(B142,'Master Data'!$A$1:$F$46,6,0)</f>
        <v>15</v>
      </c>
      <c r="L142" s="27">
        <f>'Input Data'!$J142*'Input Data'!$C142</f>
        <v>30</v>
      </c>
      <c r="M142" s="27">
        <f>'Input Data'!$K142*'Input Data'!$C142*(1-'Input Data'!$F142)</f>
        <v>30</v>
      </c>
      <c r="N142" s="29" t="str">
        <f>TEXT('Input Data'!$A142,"DD")</f>
        <v>26</v>
      </c>
      <c r="O142" s="29" t="str">
        <f>TEXT('Input Data'!$A142, "MMM")</f>
        <v>May</v>
      </c>
      <c r="P142" s="29" t="str">
        <f>TEXT('Input Data'!$A142,"yyyy")</f>
        <v>2022</v>
      </c>
      <c r="Q142" s="53"/>
    </row>
    <row r="143" spans="1:17" ht="12.75" customHeight="1" x14ac:dyDescent="0.3">
      <c r="A143" s="37">
        <v>44850</v>
      </c>
      <c r="B143" s="3" t="s">
        <v>58</v>
      </c>
      <c r="C143" s="4">
        <v>3</v>
      </c>
      <c r="D143" s="4" t="s">
        <v>12</v>
      </c>
      <c r="E143" s="4" t="s">
        <v>12</v>
      </c>
      <c r="F143" s="5">
        <v>0</v>
      </c>
      <c r="G143" s="4" t="str">
        <f>VLOOKUP(B143,'Master Data'!$A$1:$F$46,2,0)</f>
        <v>Product36</v>
      </c>
      <c r="H143" s="4" t="str">
        <f>VLOOKUP(B143,'Master Data'!$A$1:$F$46,3,0)</f>
        <v>Category04</v>
      </c>
      <c r="I143" s="4" t="str">
        <f>VLOOKUP(B143,'Master Data'!$A$1:$F$46,4,0)</f>
        <v>Kg</v>
      </c>
      <c r="J143" s="4">
        <f>VLOOKUP(B143,'Master Data'!$A$1:$F$46,5,0)</f>
        <v>90</v>
      </c>
      <c r="K143" s="4">
        <f>VLOOKUP(B143,'Master Data'!$A$1:$F$46,6,0)</f>
        <v>96.3</v>
      </c>
      <c r="L143" s="27">
        <f>'Input Data'!$J143*'Input Data'!$C143</f>
        <v>270</v>
      </c>
      <c r="M143" s="27">
        <f>'Input Data'!$K143*'Input Data'!$C143*(1-'Input Data'!$F143)</f>
        <v>288.89999999999998</v>
      </c>
      <c r="N143" s="29" t="str">
        <f>TEXT('Input Data'!$A143,"DD")</f>
        <v>16</v>
      </c>
      <c r="O143" s="29" t="str">
        <f>TEXT('Input Data'!$A143, "MMM")</f>
        <v>Oct</v>
      </c>
      <c r="P143" s="29" t="str">
        <f>TEXT('Input Data'!$A143,"yyyy")</f>
        <v>2022</v>
      </c>
      <c r="Q143" s="53"/>
    </row>
    <row r="144" spans="1:17" ht="12.75" customHeight="1" x14ac:dyDescent="0.3">
      <c r="A144" s="37">
        <v>44346</v>
      </c>
      <c r="B144" s="3" t="s">
        <v>26</v>
      </c>
      <c r="C144" s="4">
        <v>13</v>
      </c>
      <c r="D144" s="4" t="s">
        <v>12</v>
      </c>
      <c r="E144" s="4" t="s">
        <v>12</v>
      </c>
      <c r="F144" s="5">
        <v>0</v>
      </c>
      <c r="G144" s="4" t="str">
        <f>VLOOKUP(B144,'Master Data'!$A$1:$F$46,2,0)</f>
        <v>Product23</v>
      </c>
      <c r="H144" s="4" t="str">
        <f>VLOOKUP(B144,'Master Data'!$A$1:$F$46,3,0)</f>
        <v>Category03</v>
      </c>
      <c r="I144" s="4" t="str">
        <f>VLOOKUP(B144,'Master Data'!$A$1:$F$46,4,0)</f>
        <v>Ft</v>
      </c>
      <c r="J144" s="4">
        <f>VLOOKUP(B144,'Master Data'!$A$1:$F$46,5,0)</f>
        <v>141</v>
      </c>
      <c r="K144" s="4">
        <f>VLOOKUP(B144,'Master Data'!$A$1:$F$46,6,0)</f>
        <v>149.46</v>
      </c>
      <c r="L144" s="27">
        <f>'Input Data'!$J144*'Input Data'!$C144</f>
        <v>1833</v>
      </c>
      <c r="M144" s="27">
        <f>'Input Data'!$K144*'Input Data'!$C144*(1-'Input Data'!$F144)</f>
        <v>1942.98</v>
      </c>
      <c r="N144" s="29" t="str">
        <f>TEXT('Input Data'!$A144,"DD")</f>
        <v>30</v>
      </c>
      <c r="O144" s="29" t="str">
        <f>TEXT('Input Data'!$A144, "MMM")</f>
        <v>May</v>
      </c>
      <c r="P144" s="29" t="str">
        <f>TEXT('Input Data'!$A144,"yyyy")</f>
        <v>2021</v>
      </c>
      <c r="Q144" s="53"/>
    </row>
    <row r="145" spans="1:17" ht="12.75" customHeight="1" x14ac:dyDescent="0.3">
      <c r="A145" s="37">
        <v>44787</v>
      </c>
      <c r="B145" s="3" t="s">
        <v>41</v>
      </c>
      <c r="C145" s="4">
        <v>14</v>
      </c>
      <c r="D145" s="4" t="s">
        <v>123</v>
      </c>
      <c r="E145" s="4" t="s">
        <v>14</v>
      </c>
      <c r="F145" s="5">
        <v>0</v>
      </c>
      <c r="G145" s="4" t="str">
        <f>VLOOKUP(B145,'Master Data'!$A$1:$F$46,2,0)</f>
        <v>Product30</v>
      </c>
      <c r="H145" s="4" t="str">
        <f>VLOOKUP(B145,'Master Data'!$A$1:$F$46,3,0)</f>
        <v>Category04</v>
      </c>
      <c r="I145" s="4" t="str">
        <f>VLOOKUP(B145,'Master Data'!$A$1:$F$46,4,0)</f>
        <v>Ft</v>
      </c>
      <c r="J145" s="4">
        <f>VLOOKUP(B145,'Master Data'!$A$1:$F$46,5,0)</f>
        <v>148</v>
      </c>
      <c r="K145" s="4">
        <f>VLOOKUP(B145,'Master Data'!$A$1:$F$46,6,0)</f>
        <v>201.28</v>
      </c>
      <c r="L145" s="27">
        <f>'Input Data'!$J145*'Input Data'!$C145</f>
        <v>2072</v>
      </c>
      <c r="M145" s="27">
        <f>'Input Data'!$K145*'Input Data'!$C145*(1-'Input Data'!$F145)</f>
        <v>2817.92</v>
      </c>
      <c r="N145" s="29" t="str">
        <f>TEXT('Input Data'!$A145,"DD")</f>
        <v>14</v>
      </c>
      <c r="O145" s="29" t="str">
        <f>TEXT('Input Data'!$A145, "MMM")</f>
        <v>Aug</v>
      </c>
      <c r="P145" s="29" t="str">
        <f>TEXT('Input Data'!$A145,"yyyy")</f>
        <v>2022</v>
      </c>
      <c r="Q145" s="53"/>
    </row>
    <row r="146" spans="1:17" ht="12.75" customHeight="1" x14ac:dyDescent="0.3">
      <c r="A146" s="37">
        <v>44395</v>
      </c>
      <c r="B146" s="3" t="s">
        <v>39</v>
      </c>
      <c r="C146" s="4">
        <v>14</v>
      </c>
      <c r="D146" s="4" t="s">
        <v>12</v>
      </c>
      <c r="E146" s="4" t="s">
        <v>12</v>
      </c>
      <c r="F146" s="5">
        <v>0</v>
      </c>
      <c r="G146" s="4" t="str">
        <f>VLOOKUP(B146,'Master Data'!$A$1:$F$46,2,0)</f>
        <v>Product27</v>
      </c>
      <c r="H146" s="4" t="str">
        <f>VLOOKUP(B146,'Master Data'!$A$1:$F$46,3,0)</f>
        <v>Category04</v>
      </c>
      <c r="I146" s="4" t="str">
        <f>VLOOKUP(B146,'Master Data'!$A$1:$F$46,4,0)</f>
        <v>Lt</v>
      </c>
      <c r="J146" s="4">
        <f>VLOOKUP(B146,'Master Data'!$A$1:$F$46,5,0)</f>
        <v>48</v>
      </c>
      <c r="K146" s="4">
        <f>VLOOKUP(B146,'Master Data'!$A$1:$F$46,6,0)</f>
        <v>57.120000000000005</v>
      </c>
      <c r="L146" s="27">
        <f>'Input Data'!$J146*'Input Data'!$C146</f>
        <v>672</v>
      </c>
      <c r="M146" s="27">
        <f>'Input Data'!$K146*'Input Data'!$C146*(1-'Input Data'!$F146)</f>
        <v>799.68000000000006</v>
      </c>
      <c r="N146" s="29" t="str">
        <f>TEXT('Input Data'!$A146,"DD")</f>
        <v>18</v>
      </c>
      <c r="O146" s="29" t="str">
        <f>TEXT('Input Data'!$A146, "MMM")</f>
        <v>Jul</v>
      </c>
      <c r="P146" s="29" t="str">
        <f>TEXT('Input Data'!$A146,"yyyy")</f>
        <v>2021</v>
      </c>
      <c r="Q146" s="53"/>
    </row>
    <row r="147" spans="1:17" ht="12.75" customHeight="1" x14ac:dyDescent="0.3">
      <c r="A147" s="37">
        <v>44398</v>
      </c>
      <c r="B147" s="3" t="s">
        <v>32</v>
      </c>
      <c r="C147" s="4">
        <v>15</v>
      </c>
      <c r="D147" s="4" t="s">
        <v>123</v>
      </c>
      <c r="E147" s="4" t="s">
        <v>12</v>
      </c>
      <c r="F147" s="5">
        <v>0</v>
      </c>
      <c r="G147" s="4" t="str">
        <f>VLOOKUP(B147,'Master Data'!$A$1:$F$46,2,0)</f>
        <v>Product29</v>
      </c>
      <c r="H147" s="4" t="str">
        <f>VLOOKUP(B147,'Master Data'!$A$1:$F$46,3,0)</f>
        <v>Category04</v>
      </c>
      <c r="I147" s="4" t="str">
        <f>VLOOKUP(B147,'Master Data'!$A$1:$F$46,4,0)</f>
        <v>Lt</v>
      </c>
      <c r="J147" s="4">
        <f>VLOOKUP(B147,'Master Data'!$A$1:$F$46,5,0)</f>
        <v>47</v>
      </c>
      <c r="K147" s="4">
        <f>VLOOKUP(B147,'Master Data'!$A$1:$F$46,6,0)</f>
        <v>53.11</v>
      </c>
      <c r="L147" s="27">
        <f>'Input Data'!$J147*'Input Data'!$C147</f>
        <v>705</v>
      </c>
      <c r="M147" s="27">
        <f>'Input Data'!$K147*'Input Data'!$C147*(1-'Input Data'!$F147)</f>
        <v>796.65</v>
      </c>
      <c r="N147" s="29" t="str">
        <f>TEXT('Input Data'!$A147,"DD")</f>
        <v>21</v>
      </c>
      <c r="O147" s="29" t="str">
        <f>TEXT('Input Data'!$A147, "MMM")</f>
        <v>Jul</v>
      </c>
      <c r="P147" s="29" t="str">
        <f>TEXT('Input Data'!$A147,"yyyy")</f>
        <v>2021</v>
      </c>
      <c r="Q147" s="53"/>
    </row>
    <row r="148" spans="1:17" ht="12.75" customHeight="1" x14ac:dyDescent="0.3">
      <c r="A148" s="37">
        <v>44570</v>
      </c>
      <c r="B148" s="3" t="s">
        <v>31</v>
      </c>
      <c r="C148" s="4">
        <v>12</v>
      </c>
      <c r="D148" s="4" t="s">
        <v>123</v>
      </c>
      <c r="E148" s="4" t="s">
        <v>12</v>
      </c>
      <c r="F148" s="5">
        <v>0</v>
      </c>
      <c r="G148" s="4" t="str">
        <f>VLOOKUP(B148,'Master Data'!$A$1:$F$46,2,0)</f>
        <v>Product32</v>
      </c>
      <c r="H148" s="4" t="str">
        <f>VLOOKUP(B148,'Master Data'!$A$1:$F$46,3,0)</f>
        <v>Category04</v>
      </c>
      <c r="I148" s="4" t="str">
        <f>VLOOKUP(B148,'Master Data'!$A$1:$F$46,4,0)</f>
        <v>Kg</v>
      </c>
      <c r="J148" s="4">
        <f>VLOOKUP(B148,'Master Data'!$A$1:$F$46,5,0)</f>
        <v>89</v>
      </c>
      <c r="K148" s="4">
        <f>VLOOKUP(B148,'Master Data'!$A$1:$F$46,6,0)</f>
        <v>117.48</v>
      </c>
      <c r="L148" s="27">
        <f>'Input Data'!$J148*'Input Data'!$C148</f>
        <v>1068</v>
      </c>
      <c r="M148" s="27">
        <f>'Input Data'!$K148*'Input Data'!$C148*(1-'Input Data'!$F148)</f>
        <v>1409.76</v>
      </c>
      <c r="N148" s="29" t="str">
        <f>TEXT('Input Data'!$A148,"DD")</f>
        <v>09</v>
      </c>
      <c r="O148" s="29" t="str">
        <f>TEXT('Input Data'!$A148, "MMM")</f>
        <v>Jan</v>
      </c>
      <c r="P148" s="29" t="str">
        <f>TEXT('Input Data'!$A148,"yyyy")</f>
        <v>2022</v>
      </c>
      <c r="Q148" s="53"/>
    </row>
    <row r="149" spans="1:17" ht="12.75" customHeight="1" x14ac:dyDescent="0.3">
      <c r="A149" s="37">
        <v>44252</v>
      </c>
      <c r="B149" s="3" t="s">
        <v>31</v>
      </c>
      <c r="C149" s="4">
        <v>11</v>
      </c>
      <c r="D149" s="4" t="s">
        <v>12</v>
      </c>
      <c r="E149" s="4" t="s">
        <v>14</v>
      </c>
      <c r="F149" s="5">
        <v>0</v>
      </c>
      <c r="G149" s="4" t="str">
        <f>VLOOKUP(B149,'Master Data'!$A$1:$F$46,2,0)</f>
        <v>Product32</v>
      </c>
      <c r="H149" s="4" t="str">
        <f>VLOOKUP(B149,'Master Data'!$A$1:$F$46,3,0)</f>
        <v>Category04</v>
      </c>
      <c r="I149" s="4" t="str">
        <f>VLOOKUP(B149,'Master Data'!$A$1:$F$46,4,0)</f>
        <v>Kg</v>
      </c>
      <c r="J149" s="4">
        <f>VLOOKUP(B149,'Master Data'!$A$1:$F$46,5,0)</f>
        <v>89</v>
      </c>
      <c r="K149" s="4">
        <f>VLOOKUP(B149,'Master Data'!$A$1:$F$46,6,0)</f>
        <v>117.48</v>
      </c>
      <c r="L149" s="27">
        <f>'Input Data'!$J149*'Input Data'!$C149</f>
        <v>979</v>
      </c>
      <c r="M149" s="27">
        <f>'Input Data'!$K149*'Input Data'!$C149*(1-'Input Data'!$F149)</f>
        <v>1292.28</v>
      </c>
      <c r="N149" s="29" t="str">
        <f>TEXT('Input Data'!$A149,"DD")</f>
        <v>25</v>
      </c>
      <c r="O149" s="29" t="str">
        <f>TEXT('Input Data'!$A149, "MMM")</f>
        <v>Feb</v>
      </c>
      <c r="P149" s="29" t="str">
        <f>TEXT('Input Data'!$A149,"yyyy")</f>
        <v>2021</v>
      </c>
      <c r="Q149" s="53"/>
    </row>
    <row r="150" spans="1:17" ht="12.75" customHeight="1" x14ac:dyDescent="0.3">
      <c r="A150" s="37">
        <v>44268</v>
      </c>
      <c r="B150" s="3" t="s">
        <v>10</v>
      </c>
      <c r="C150" s="4">
        <v>10</v>
      </c>
      <c r="D150" s="4" t="s">
        <v>11</v>
      </c>
      <c r="E150" s="4" t="s">
        <v>14</v>
      </c>
      <c r="F150" s="5">
        <v>0</v>
      </c>
      <c r="G150" s="4" t="str">
        <f>VLOOKUP(B150,'Master Data'!$A$1:$F$46,2,0)</f>
        <v>Product28</v>
      </c>
      <c r="H150" s="4" t="str">
        <f>VLOOKUP(B150,'Master Data'!$A$1:$F$46,3,0)</f>
        <v>Category04</v>
      </c>
      <c r="I150" s="4" t="str">
        <f>VLOOKUP(B150,'Master Data'!$A$1:$F$46,4,0)</f>
        <v>No.</v>
      </c>
      <c r="J150" s="4">
        <f>VLOOKUP(B150,'Master Data'!$A$1:$F$46,5,0)</f>
        <v>15</v>
      </c>
      <c r="K150" s="4">
        <f>VLOOKUP(B150,'Master Data'!$A$1:$F$46,6,0)</f>
        <v>15</v>
      </c>
      <c r="L150" s="27">
        <f>'Input Data'!$J150*'Input Data'!$C150</f>
        <v>150</v>
      </c>
      <c r="M150" s="27">
        <f>'Input Data'!$K150*'Input Data'!$C150*(1-'Input Data'!$F150)</f>
        <v>150</v>
      </c>
      <c r="N150" s="29" t="str">
        <f>TEXT('Input Data'!$A150,"DD")</f>
        <v>13</v>
      </c>
      <c r="O150" s="29" t="str">
        <f>TEXT('Input Data'!$A150, "MMM")</f>
        <v>Mar</v>
      </c>
      <c r="P150" s="29" t="str">
        <f>TEXT('Input Data'!$A150,"yyyy")</f>
        <v>2021</v>
      </c>
      <c r="Q150" s="53"/>
    </row>
    <row r="151" spans="1:17" ht="12.75" customHeight="1" x14ac:dyDescent="0.3">
      <c r="A151" s="37">
        <v>44382</v>
      </c>
      <c r="B151" s="3" t="s">
        <v>43</v>
      </c>
      <c r="C151" s="4">
        <v>8</v>
      </c>
      <c r="D151" s="4" t="s">
        <v>123</v>
      </c>
      <c r="E151" s="4" t="s">
        <v>12</v>
      </c>
      <c r="F151" s="5">
        <v>0</v>
      </c>
      <c r="G151" s="4" t="str">
        <f>VLOOKUP(B151,'Master Data'!$A$1:$F$46,2,0)</f>
        <v>Product02</v>
      </c>
      <c r="H151" s="4" t="str">
        <f>VLOOKUP(B151,'Master Data'!$A$1:$F$46,3,0)</f>
        <v>Category01</v>
      </c>
      <c r="I151" s="4" t="str">
        <f>VLOOKUP(B151,'Master Data'!$A$1:$F$46,4,0)</f>
        <v>Kg</v>
      </c>
      <c r="J151" s="4">
        <f>VLOOKUP(B151,'Master Data'!$A$1:$F$46,5,0)</f>
        <v>1056</v>
      </c>
      <c r="K151" s="4">
        <f>VLOOKUP(B151,'Master Data'!$A$1:$F$46,6,0)</f>
        <v>142.80000000000001</v>
      </c>
      <c r="L151" s="27">
        <f>'Input Data'!$J151*'Input Data'!$C151</f>
        <v>8448</v>
      </c>
      <c r="M151" s="27">
        <f>'Input Data'!$K151*'Input Data'!$C151*(1-'Input Data'!$F151)</f>
        <v>1142.4000000000001</v>
      </c>
      <c r="N151" s="29" t="str">
        <f>TEXT('Input Data'!$A151,"DD")</f>
        <v>05</v>
      </c>
      <c r="O151" s="29" t="str">
        <f>TEXT('Input Data'!$A151, "MMM")</f>
        <v>Jul</v>
      </c>
      <c r="P151" s="29" t="str">
        <f>TEXT('Input Data'!$A151,"yyyy")</f>
        <v>2021</v>
      </c>
      <c r="Q151" s="53"/>
    </row>
    <row r="152" spans="1:17" ht="12.75" customHeight="1" x14ac:dyDescent="0.3">
      <c r="A152" s="37">
        <v>44756</v>
      </c>
      <c r="B152" s="3" t="s">
        <v>53</v>
      </c>
      <c r="C152" s="4">
        <v>9</v>
      </c>
      <c r="D152" s="4" t="s">
        <v>123</v>
      </c>
      <c r="E152" s="4" t="s">
        <v>12</v>
      </c>
      <c r="F152" s="5">
        <v>0</v>
      </c>
      <c r="G152" s="4" t="str">
        <f>VLOOKUP(B152,'Master Data'!$A$1:$F$46,2,0)</f>
        <v>Product33</v>
      </c>
      <c r="H152" s="4" t="str">
        <f>VLOOKUP(B152,'Master Data'!$A$1:$F$46,3,0)</f>
        <v>Category04</v>
      </c>
      <c r="I152" s="4" t="str">
        <f>VLOOKUP(B152,'Master Data'!$A$1:$F$46,4,0)</f>
        <v>Kg</v>
      </c>
      <c r="J152" s="4">
        <f>VLOOKUP(B152,'Master Data'!$A$1:$F$46,5,0)</f>
        <v>95</v>
      </c>
      <c r="K152" s="4">
        <f>VLOOKUP(B152,'Master Data'!$A$1:$F$46,6,0)</f>
        <v>119.7</v>
      </c>
      <c r="L152" s="27">
        <f>'Input Data'!$J152*'Input Data'!$C152</f>
        <v>855</v>
      </c>
      <c r="M152" s="27">
        <f>'Input Data'!$K152*'Input Data'!$C152*(1-'Input Data'!$F152)</f>
        <v>1077.3</v>
      </c>
      <c r="N152" s="29" t="str">
        <f>TEXT('Input Data'!$A152,"DD")</f>
        <v>14</v>
      </c>
      <c r="O152" s="29" t="str">
        <f>TEXT('Input Data'!$A152, "MMM")</f>
        <v>Jul</v>
      </c>
      <c r="P152" s="29" t="str">
        <f>TEXT('Input Data'!$A152,"yyyy")</f>
        <v>2022</v>
      </c>
      <c r="Q152" s="53"/>
    </row>
    <row r="153" spans="1:17" ht="12.75" customHeight="1" x14ac:dyDescent="0.3">
      <c r="A153" s="37">
        <v>44707</v>
      </c>
      <c r="B153" s="3" t="s">
        <v>39</v>
      </c>
      <c r="C153" s="4">
        <v>2</v>
      </c>
      <c r="D153" s="4" t="s">
        <v>12</v>
      </c>
      <c r="E153" s="4" t="s">
        <v>12</v>
      </c>
      <c r="F153" s="5">
        <v>0</v>
      </c>
      <c r="G153" s="4" t="str">
        <f>VLOOKUP(B153,'Master Data'!$A$1:$F$46,2,0)</f>
        <v>Product27</v>
      </c>
      <c r="H153" s="4" t="str">
        <f>VLOOKUP(B153,'Master Data'!$A$1:$F$46,3,0)</f>
        <v>Category04</v>
      </c>
      <c r="I153" s="4" t="str">
        <f>VLOOKUP(B153,'Master Data'!$A$1:$F$46,4,0)</f>
        <v>Lt</v>
      </c>
      <c r="J153" s="4">
        <f>VLOOKUP(B153,'Master Data'!$A$1:$F$46,5,0)</f>
        <v>48</v>
      </c>
      <c r="K153" s="4">
        <f>VLOOKUP(B153,'Master Data'!$A$1:$F$46,6,0)</f>
        <v>57.120000000000005</v>
      </c>
      <c r="L153" s="27">
        <f>'Input Data'!$J153*'Input Data'!$C153</f>
        <v>96</v>
      </c>
      <c r="M153" s="27">
        <f>'Input Data'!$K153*'Input Data'!$C153*(1-'Input Data'!$F153)</f>
        <v>114.24000000000001</v>
      </c>
      <c r="N153" s="29" t="str">
        <f>TEXT('Input Data'!$A153,"DD")</f>
        <v>26</v>
      </c>
      <c r="O153" s="29" t="str">
        <f>TEXT('Input Data'!$A153, "MMM")</f>
        <v>May</v>
      </c>
      <c r="P153" s="29" t="str">
        <f>TEXT('Input Data'!$A153,"yyyy")</f>
        <v>2022</v>
      </c>
      <c r="Q153" s="53"/>
    </row>
    <row r="154" spans="1:17" ht="12.75" customHeight="1" x14ac:dyDescent="0.3">
      <c r="A154" s="37">
        <v>44200</v>
      </c>
      <c r="B154" s="3" t="s">
        <v>18</v>
      </c>
      <c r="C154" s="4">
        <v>12</v>
      </c>
      <c r="D154" s="4" t="s">
        <v>12</v>
      </c>
      <c r="E154" s="4" t="s">
        <v>12</v>
      </c>
      <c r="F154" s="5">
        <v>0</v>
      </c>
      <c r="G154" s="4" t="str">
        <f>VLOOKUP(B154,'Master Data'!$A$1:$F$46,2,0)</f>
        <v>Product35</v>
      </c>
      <c r="H154" s="4" t="str">
        <f>VLOOKUP(B154,'Master Data'!$A$1:$F$46,3,0)</f>
        <v>Category04</v>
      </c>
      <c r="I154" s="4" t="str">
        <f>VLOOKUP(B154,'Master Data'!$A$1:$F$46,4,0)</f>
        <v>No.</v>
      </c>
      <c r="J154" s="4">
        <f>VLOOKUP(B154,'Master Data'!$A$1:$F$46,5,0)</f>
        <v>5</v>
      </c>
      <c r="K154" s="4">
        <f>VLOOKUP(B154,'Master Data'!$A$1:$F$46,6,0)</f>
        <v>6.7</v>
      </c>
      <c r="L154" s="27">
        <f>'Input Data'!$J154*'Input Data'!$C154</f>
        <v>60</v>
      </c>
      <c r="M154" s="27">
        <f>'Input Data'!$K154*'Input Data'!$C154*(1-'Input Data'!$F154)</f>
        <v>80.400000000000006</v>
      </c>
      <c r="N154" s="29" t="str">
        <f>TEXT('Input Data'!$A154,"DD")</f>
        <v>04</v>
      </c>
      <c r="O154" s="29" t="str">
        <f>TEXT('Input Data'!$A154, "MMM")</f>
        <v>Jan</v>
      </c>
      <c r="P154" s="29" t="str">
        <f>TEXT('Input Data'!$A154,"yyyy")</f>
        <v>2021</v>
      </c>
      <c r="Q154" s="53"/>
    </row>
    <row r="155" spans="1:17" ht="12.75" customHeight="1" x14ac:dyDescent="0.3">
      <c r="A155" s="37">
        <v>44831</v>
      </c>
      <c r="B155" s="3" t="s">
        <v>50</v>
      </c>
      <c r="C155" s="4">
        <v>3</v>
      </c>
      <c r="D155" s="4" t="s">
        <v>11</v>
      </c>
      <c r="E155" s="4" t="s">
        <v>14</v>
      </c>
      <c r="F155" s="5">
        <v>0</v>
      </c>
      <c r="G155" s="4" t="str">
        <f>VLOOKUP(B155,'Master Data'!$A$1:$F$46,2,0)</f>
        <v>Product38</v>
      </c>
      <c r="H155" s="4" t="str">
        <f>VLOOKUP(B155,'Master Data'!$A$1:$F$46,3,0)</f>
        <v>Category05</v>
      </c>
      <c r="I155" s="4" t="str">
        <f>VLOOKUP(B155,'Master Data'!$A$1:$F$46,4,0)</f>
        <v>Kg</v>
      </c>
      <c r="J155" s="4">
        <f>VLOOKUP(B155,'Master Data'!$A$1:$F$46,5,0)</f>
        <v>72</v>
      </c>
      <c r="K155" s="4">
        <f>VLOOKUP(B155,'Master Data'!$A$1:$F$46,6,0)</f>
        <v>79.92</v>
      </c>
      <c r="L155" s="27">
        <f>'Input Data'!$J155*'Input Data'!$C155</f>
        <v>216</v>
      </c>
      <c r="M155" s="27">
        <f>'Input Data'!$K155*'Input Data'!$C155*(1-'Input Data'!$F155)</f>
        <v>239.76</v>
      </c>
      <c r="N155" s="29" t="str">
        <f>TEXT('Input Data'!$A155,"DD")</f>
        <v>27</v>
      </c>
      <c r="O155" s="29" t="str">
        <f>TEXT('Input Data'!$A155, "MMM")</f>
        <v>Sep</v>
      </c>
      <c r="P155" s="29" t="str">
        <f>TEXT('Input Data'!$A155,"yyyy")</f>
        <v>2022</v>
      </c>
      <c r="Q155" s="53"/>
    </row>
    <row r="156" spans="1:17" ht="12.75" customHeight="1" x14ac:dyDescent="0.3">
      <c r="A156" s="37">
        <v>44551</v>
      </c>
      <c r="B156" s="3" t="s">
        <v>57</v>
      </c>
      <c r="C156" s="4">
        <v>10</v>
      </c>
      <c r="D156" s="4" t="s">
        <v>12</v>
      </c>
      <c r="E156" s="4" t="s">
        <v>14</v>
      </c>
      <c r="F156" s="5">
        <v>0</v>
      </c>
      <c r="G156" s="4" t="str">
        <f>VLOOKUP(B156,'Master Data'!$A$1:$F$46,2,0)</f>
        <v>Product26</v>
      </c>
      <c r="H156" s="4" t="str">
        <f>VLOOKUP(B156,'Master Data'!$A$1:$F$46,3,0)</f>
        <v>Category04</v>
      </c>
      <c r="I156" s="4" t="str">
        <f>VLOOKUP(B156,'Master Data'!$A$1:$F$46,4,0)</f>
        <v>No.</v>
      </c>
      <c r="J156" s="4">
        <f>VLOOKUP(B156,'Master Data'!$A$1:$F$46,5,0)</f>
        <v>18</v>
      </c>
      <c r="K156" s="4">
        <f>VLOOKUP(B156,'Master Data'!$A$1:$F$46,6,0)</f>
        <v>24.66</v>
      </c>
      <c r="L156" s="27">
        <f>'Input Data'!$J156*'Input Data'!$C156</f>
        <v>180</v>
      </c>
      <c r="M156" s="27">
        <f>'Input Data'!$K156*'Input Data'!$C156*(1-'Input Data'!$F156)</f>
        <v>246.6</v>
      </c>
      <c r="N156" s="29" t="str">
        <f>TEXT('Input Data'!$A156,"DD")</f>
        <v>21</v>
      </c>
      <c r="O156" s="29" t="str">
        <f>TEXT('Input Data'!$A156, "MMM")</f>
        <v>Dec</v>
      </c>
      <c r="P156" s="29" t="str">
        <f>TEXT('Input Data'!$A156,"yyyy")</f>
        <v>2021</v>
      </c>
      <c r="Q156" s="53"/>
    </row>
    <row r="157" spans="1:17" ht="12.75" customHeight="1" x14ac:dyDescent="0.3">
      <c r="A157" s="37">
        <v>44527</v>
      </c>
      <c r="B157" s="3" t="s">
        <v>48</v>
      </c>
      <c r="C157" s="4">
        <v>8</v>
      </c>
      <c r="D157" s="4" t="s">
        <v>12</v>
      </c>
      <c r="E157" s="4" t="s">
        <v>12</v>
      </c>
      <c r="F157" s="5">
        <v>0</v>
      </c>
      <c r="G157" s="4" t="str">
        <f>VLOOKUP(B157,'Master Data'!$A$1:$F$46,2,0)</f>
        <v>Product12</v>
      </c>
      <c r="H157" s="4" t="str">
        <f>VLOOKUP(B157,'Master Data'!$A$1:$F$46,3,0)</f>
        <v>Category02</v>
      </c>
      <c r="I157" s="4" t="str">
        <f>VLOOKUP(B157,'Master Data'!$A$1:$F$46,4,0)</f>
        <v>Kg</v>
      </c>
      <c r="J157" s="4">
        <f>VLOOKUP(B157,'Master Data'!$A$1:$F$46,5,0)</f>
        <v>73</v>
      </c>
      <c r="K157" s="4">
        <f>VLOOKUP(B157,'Master Data'!$A$1:$F$46,6,0)</f>
        <v>94.17</v>
      </c>
      <c r="L157" s="27">
        <f>'Input Data'!$J157*'Input Data'!$C157</f>
        <v>584</v>
      </c>
      <c r="M157" s="27">
        <f>'Input Data'!$K157*'Input Data'!$C157*(1-'Input Data'!$F157)</f>
        <v>753.36</v>
      </c>
      <c r="N157" s="29" t="str">
        <f>TEXT('Input Data'!$A157,"DD")</f>
        <v>27</v>
      </c>
      <c r="O157" s="29" t="str">
        <f>TEXT('Input Data'!$A157, "MMM")</f>
        <v>Nov</v>
      </c>
      <c r="P157" s="29" t="str">
        <f>TEXT('Input Data'!$A157,"yyyy")</f>
        <v>2021</v>
      </c>
      <c r="Q157" s="53"/>
    </row>
    <row r="158" spans="1:17" ht="12.75" customHeight="1" x14ac:dyDescent="0.3">
      <c r="A158" s="37">
        <v>44258</v>
      </c>
      <c r="B158" s="3" t="s">
        <v>45</v>
      </c>
      <c r="C158" s="4">
        <v>1</v>
      </c>
      <c r="D158" s="4" t="s">
        <v>123</v>
      </c>
      <c r="E158" s="4" t="s">
        <v>12</v>
      </c>
      <c r="F158" s="5">
        <v>0</v>
      </c>
      <c r="G158" s="4" t="str">
        <f>VLOOKUP(B158,'Master Data'!$A$1:$F$46,2,0)</f>
        <v>Product11</v>
      </c>
      <c r="H158" s="4" t="str">
        <f>VLOOKUP(B158,'Master Data'!$A$1:$F$46,3,0)</f>
        <v>Category02</v>
      </c>
      <c r="I158" s="4" t="str">
        <f>VLOOKUP(B158,'Master Data'!$A$1:$F$46,4,0)</f>
        <v>Dozon</v>
      </c>
      <c r="J158" s="4">
        <f>VLOOKUP(B158,'Master Data'!$A$1:$F$46,5,0)</f>
        <v>44</v>
      </c>
      <c r="K158" s="4">
        <f>VLOOKUP(B158,'Master Data'!$A$1:$F$46,6,0)</f>
        <v>48.4</v>
      </c>
      <c r="L158" s="27">
        <f>'Input Data'!$J158*'Input Data'!$C158</f>
        <v>44</v>
      </c>
      <c r="M158" s="27">
        <f>'Input Data'!$K158*'Input Data'!$C158*(1-'Input Data'!$F158)</f>
        <v>48.4</v>
      </c>
      <c r="N158" s="29" t="str">
        <f>TEXT('Input Data'!$A158,"DD")</f>
        <v>03</v>
      </c>
      <c r="O158" s="29" t="str">
        <f>TEXT('Input Data'!$A158, "MMM")</f>
        <v>Mar</v>
      </c>
      <c r="P158" s="29" t="str">
        <f>TEXT('Input Data'!$A158,"yyyy")</f>
        <v>2021</v>
      </c>
      <c r="Q158" s="53"/>
    </row>
    <row r="159" spans="1:17" ht="12.75" customHeight="1" x14ac:dyDescent="0.3">
      <c r="A159" s="37">
        <v>44803</v>
      </c>
      <c r="B159" s="3" t="s">
        <v>36</v>
      </c>
      <c r="C159" s="4">
        <v>6</v>
      </c>
      <c r="D159" s="4" t="s">
        <v>123</v>
      </c>
      <c r="E159" s="4" t="s">
        <v>14</v>
      </c>
      <c r="F159" s="5">
        <v>0</v>
      </c>
      <c r="G159" s="4" t="str">
        <f>VLOOKUP(B159,'Master Data'!$A$1:$F$46,2,0)</f>
        <v>Product43</v>
      </c>
      <c r="H159" s="4" t="str">
        <f>VLOOKUP(B159,'Master Data'!$A$1:$F$46,3,0)</f>
        <v>Category05</v>
      </c>
      <c r="I159" s="4" t="str">
        <f>VLOOKUP(B159,'Master Data'!$A$1:$F$46,4,0)</f>
        <v>Kg</v>
      </c>
      <c r="J159" s="4">
        <f>VLOOKUP(B159,'Master Data'!$A$1:$F$46,5,0)</f>
        <v>67</v>
      </c>
      <c r="K159" s="4">
        <f>VLOOKUP(B159,'Master Data'!$A$1:$F$46,6,0)</f>
        <v>83.08</v>
      </c>
      <c r="L159" s="27">
        <f>'Input Data'!$J159*'Input Data'!$C159</f>
        <v>402</v>
      </c>
      <c r="M159" s="27">
        <f>'Input Data'!$K159*'Input Data'!$C159*(1-'Input Data'!$F159)</f>
        <v>498.48</v>
      </c>
      <c r="N159" s="29" t="str">
        <f>TEXT('Input Data'!$A159,"DD")</f>
        <v>30</v>
      </c>
      <c r="O159" s="29" t="str">
        <f>TEXT('Input Data'!$A159, "MMM")</f>
        <v>Aug</v>
      </c>
      <c r="P159" s="29" t="str">
        <f>TEXT('Input Data'!$A159,"yyyy")</f>
        <v>2022</v>
      </c>
      <c r="Q159" s="53"/>
    </row>
    <row r="160" spans="1:17" ht="12.75" customHeight="1" x14ac:dyDescent="0.3">
      <c r="A160" s="37">
        <v>44280</v>
      </c>
      <c r="B160" s="3" t="s">
        <v>32</v>
      </c>
      <c r="C160" s="4">
        <v>8</v>
      </c>
      <c r="D160" s="4" t="s">
        <v>123</v>
      </c>
      <c r="E160" s="4" t="s">
        <v>14</v>
      </c>
      <c r="F160" s="5">
        <v>0</v>
      </c>
      <c r="G160" s="4" t="str">
        <f>VLOOKUP(B160,'Master Data'!$A$1:$F$46,2,0)</f>
        <v>Product29</v>
      </c>
      <c r="H160" s="4" t="str">
        <f>VLOOKUP(B160,'Master Data'!$A$1:$F$46,3,0)</f>
        <v>Category04</v>
      </c>
      <c r="I160" s="4" t="str">
        <f>VLOOKUP(B160,'Master Data'!$A$1:$F$46,4,0)</f>
        <v>Lt</v>
      </c>
      <c r="J160" s="4">
        <f>VLOOKUP(B160,'Master Data'!$A$1:$F$46,5,0)</f>
        <v>47</v>
      </c>
      <c r="K160" s="4">
        <f>VLOOKUP(B160,'Master Data'!$A$1:$F$46,6,0)</f>
        <v>53.11</v>
      </c>
      <c r="L160" s="27">
        <f>'Input Data'!$J160*'Input Data'!$C160</f>
        <v>376</v>
      </c>
      <c r="M160" s="27">
        <f>'Input Data'!$K160*'Input Data'!$C160*(1-'Input Data'!$F160)</f>
        <v>424.88</v>
      </c>
      <c r="N160" s="29" t="str">
        <f>TEXT('Input Data'!$A160,"DD")</f>
        <v>25</v>
      </c>
      <c r="O160" s="29" t="str">
        <f>TEXT('Input Data'!$A160, "MMM")</f>
        <v>Mar</v>
      </c>
      <c r="P160" s="29" t="str">
        <f>TEXT('Input Data'!$A160,"yyyy")</f>
        <v>2021</v>
      </c>
      <c r="Q160" s="53"/>
    </row>
    <row r="161" spans="1:17" ht="12.75" customHeight="1" x14ac:dyDescent="0.3">
      <c r="A161" s="37">
        <v>44865</v>
      </c>
      <c r="B161" s="3" t="s">
        <v>50</v>
      </c>
      <c r="C161" s="4">
        <v>8</v>
      </c>
      <c r="D161" s="4" t="s">
        <v>123</v>
      </c>
      <c r="E161" s="4" t="s">
        <v>12</v>
      </c>
      <c r="F161" s="5">
        <v>0</v>
      </c>
      <c r="G161" s="4" t="str">
        <f>VLOOKUP(B161,'Master Data'!$A$1:$F$46,2,0)</f>
        <v>Product38</v>
      </c>
      <c r="H161" s="4" t="str">
        <f>VLOOKUP(B161,'Master Data'!$A$1:$F$46,3,0)</f>
        <v>Category05</v>
      </c>
      <c r="I161" s="4" t="str">
        <f>VLOOKUP(B161,'Master Data'!$A$1:$F$46,4,0)</f>
        <v>Kg</v>
      </c>
      <c r="J161" s="4">
        <f>VLOOKUP(B161,'Master Data'!$A$1:$F$46,5,0)</f>
        <v>72</v>
      </c>
      <c r="K161" s="4">
        <f>VLOOKUP(B161,'Master Data'!$A$1:$F$46,6,0)</f>
        <v>79.92</v>
      </c>
      <c r="L161" s="27">
        <f>'Input Data'!$J161*'Input Data'!$C161</f>
        <v>576</v>
      </c>
      <c r="M161" s="27">
        <f>'Input Data'!$K161*'Input Data'!$C161*(1-'Input Data'!$F161)</f>
        <v>639.36</v>
      </c>
      <c r="N161" s="29" t="str">
        <f>TEXT('Input Data'!$A161,"DD")</f>
        <v>31</v>
      </c>
      <c r="O161" s="29" t="str">
        <f>TEXT('Input Data'!$A161, "MMM")</f>
        <v>Oct</v>
      </c>
      <c r="P161" s="29" t="str">
        <f>TEXT('Input Data'!$A161,"yyyy")</f>
        <v>2022</v>
      </c>
      <c r="Q161" s="53"/>
    </row>
    <row r="162" spans="1:17" ht="12.75" customHeight="1" x14ac:dyDescent="0.3">
      <c r="A162" s="37">
        <v>44506</v>
      </c>
      <c r="B162" s="3" t="s">
        <v>58</v>
      </c>
      <c r="C162" s="4">
        <v>10</v>
      </c>
      <c r="D162" s="4" t="s">
        <v>123</v>
      </c>
      <c r="E162" s="4" t="s">
        <v>12</v>
      </c>
      <c r="F162" s="5">
        <v>0</v>
      </c>
      <c r="G162" s="4" t="str">
        <f>VLOOKUP(B162,'Master Data'!$A$1:$F$46,2,0)</f>
        <v>Product36</v>
      </c>
      <c r="H162" s="4" t="str">
        <f>VLOOKUP(B162,'Master Data'!$A$1:$F$46,3,0)</f>
        <v>Category04</v>
      </c>
      <c r="I162" s="4" t="str">
        <f>VLOOKUP(B162,'Master Data'!$A$1:$F$46,4,0)</f>
        <v>Kg</v>
      </c>
      <c r="J162" s="4">
        <f>VLOOKUP(B162,'Master Data'!$A$1:$F$46,5,0)</f>
        <v>90</v>
      </c>
      <c r="K162" s="4">
        <f>VLOOKUP(B162,'Master Data'!$A$1:$F$46,6,0)</f>
        <v>96.3</v>
      </c>
      <c r="L162" s="27">
        <f>'Input Data'!$J162*'Input Data'!$C162</f>
        <v>900</v>
      </c>
      <c r="M162" s="27">
        <f>'Input Data'!$K162*'Input Data'!$C162*(1-'Input Data'!$F162)</f>
        <v>963</v>
      </c>
      <c r="N162" s="29" t="str">
        <f>TEXT('Input Data'!$A162,"DD")</f>
        <v>06</v>
      </c>
      <c r="O162" s="29" t="str">
        <f>TEXT('Input Data'!$A162, "MMM")</f>
        <v>Nov</v>
      </c>
      <c r="P162" s="29" t="str">
        <f>TEXT('Input Data'!$A162,"yyyy")</f>
        <v>2021</v>
      </c>
      <c r="Q162" s="53"/>
    </row>
    <row r="163" spans="1:17" ht="12.75" customHeight="1" x14ac:dyDescent="0.3">
      <c r="A163" s="37">
        <v>44788</v>
      </c>
      <c r="B163" s="3" t="s">
        <v>45</v>
      </c>
      <c r="C163" s="4">
        <v>10</v>
      </c>
      <c r="D163" s="4" t="s">
        <v>11</v>
      </c>
      <c r="E163" s="4" t="s">
        <v>14</v>
      </c>
      <c r="F163" s="5">
        <v>0</v>
      </c>
      <c r="G163" s="4" t="str">
        <f>VLOOKUP(B163,'Master Data'!$A$1:$F$46,2,0)</f>
        <v>Product11</v>
      </c>
      <c r="H163" s="4" t="str">
        <f>VLOOKUP(B163,'Master Data'!$A$1:$F$46,3,0)</f>
        <v>Category02</v>
      </c>
      <c r="I163" s="4" t="str">
        <f>VLOOKUP(B163,'Master Data'!$A$1:$F$46,4,0)</f>
        <v>Dozon</v>
      </c>
      <c r="J163" s="4">
        <f>VLOOKUP(B163,'Master Data'!$A$1:$F$46,5,0)</f>
        <v>44</v>
      </c>
      <c r="K163" s="4">
        <f>VLOOKUP(B163,'Master Data'!$A$1:$F$46,6,0)</f>
        <v>48.4</v>
      </c>
      <c r="L163" s="27">
        <f>'Input Data'!$J163*'Input Data'!$C163</f>
        <v>440</v>
      </c>
      <c r="M163" s="27">
        <f>'Input Data'!$K163*'Input Data'!$C163*(1-'Input Data'!$F163)</f>
        <v>484</v>
      </c>
      <c r="N163" s="29" t="str">
        <f>TEXT('Input Data'!$A163,"DD")</f>
        <v>15</v>
      </c>
      <c r="O163" s="29" t="str">
        <f>TEXT('Input Data'!$A163, "MMM")</f>
        <v>Aug</v>
      </c>
      <c r="P163" s="29" t="str">
        <f>TEXT('Input Data'!$A163,"yyyy")</f>
        <v>2022</v>
      </c>
      <c r="Q163" s="53"/>
    </row>
    <row r="164" spans="1:17" ht="12.75" customHeight="1" x14ac:dyDescent="0.3">
      <c r="A164" s="37">
        <v>44664</v>
      </c>
      <c r="B164" s="3" t="s">
        <v>34</v>
      </c>
      <c r="C164" s="4">
        <v>14</v>
      </c>
      <c r="D164" s="4" t="s">
        <v>11</v>
      </c>
      <c r="E164" s="4" t="s">
        <v>12</v>
      </c>
      <c r="F164" s="5">
        <v>0</v>
      </c>
      <c r="G164" s="4" t="str">
        <f>VLOOKUP(B164,'Master Data'!$A$1:$F$46,2,0)</f>
        <v>Product16</v>
      </c>
      <c r="H164" s="4" t="str">
        <f>VLOOKUP(B164,'Master Data'!$A$1:$F$46,3,0)</f>
        <v>Category02</v>
      </c>
      <c r="I164" s="4" t="str">
        <f>VLOOKUP(B164,'Master Data'!$A$1:$F$46,4,0)</f>
        <v>No.</v>
      </c>
      <c r="J164" s="4">
        <f>VLOOKUP(B164,'Master Data'!$A$1:$F$46,5,0)</f>
        <v>13</v>
      </c>
      <c r="K164" s="4">
        <f>VLOOKUP(B164,'Master Data'!$A$1:$F$46,6,0)</f>
        <v>16.64</v>
      </c>
      <c r="L164" s="27">
        <f>'Input Data'!$J164*'Input Data'!$C164</f>
        <v>182</v>
      </c>
      <c r="M164" s="27">
        <f>'Input Data'!$K164*'Input Data'!$C164*(1-'Input Data'!$F164)</f>
        <v>232.96</v>
      </c>
      <c r="N164" s="29" t="str">
        <f>TEXT('Input Data'!$A164,"DD")</f>
        <v>13</v>
      </c>
      <c r="O164" s="29" t="str">
        <f>TEXT('Input Data'!$A164, "MMM")</f>
        <v>Apr</v>
      </c>
      <c r="P164" s="29" t="str">
        <f>TEXT('Input Data'!$A164,"yyyy")</f>
        <v>2022</v>
      </c>
      <c r="Q164" s="53"/>
    </row>
    <row r="165" spans="1:17" ht="12.75" customHeight="1" x14ac:dyDescent="0.3">
      <c r="A165" s="37">
        <v>44315</v>
      </c>
      <c r="B165" s="3" t="s">
        <v>41</v>
      </c>
      <c r="C165" s="4">
        <v>7</v>
      </c>
      <c r="D165" s="4" t="s">
        <v>123</v>
      </c>
      <c r="E165" s="4" t="s">
        <v>12</v>
      </c>
      <c r="F165" s="5">
        <v>0</v>
      </c>
      <c r="G165" s="4" t="str">
        <f>VLOOKUP(B165,'Master Data'!$A$1:$F$46,2,0)</f>
        <v>Product30</v>
      </c>
      <c r="H165" s="4" t="str">
        <f>VLOOKUP(B165,'Master Data'!$A$1:$F$46,3,0)</f>
        <v>Category04</v>
      </c>
      <c r="I165" s="4" t="str">
        <f>VLOOKUP(B165,'Master Data'!$A$1:$F$46,4,0)</f>
        <v>Ft</v>
      </c>
      <c r="J165" s="4">
        <f>VLOOKUP(B165,'Master Data'!$A$1:$F$46,5,0)</f>
        <v>148</v>
      </c>
      <c r="K165" s="4">
        <f>VLOOKUP(B165,'Master Data'!$A$1:$F$46,6,0)</f>
        <v>201.28</v>
      </c>
      <c r="L165" s="27">
        <f>'Input Data'!$J165*'Input Data'!$C165</f>
        <v>1036</v>
      </c>
      <c r="M165" s="27">
        <f>'Input Data'!$K165*'Input Data'!$C165*(1-'Input Data'!$F165)</f>
        <v>1408.96</v>
      </c>
      <c r="N165" s="29" t="str">
        <f>TEXT('Input Data'!$A165,"DD")</f>
        <v>29</v>
      </c>
      <c r="O165" s="29" t="str">
        <f>TEXT('Input Data'!$A165, "MMM")</f>
        <v>Apr</v>
      </c>
      <c r="P165" s="29" t="str">
        <f>TEXT('Input Data'!$A165,"yyyy")</f>
        <v>2021</v>
      </c>
      <c r="Q165" s="53"/>
    </row>
    <row r="166" spans="1:17" ht="12.75" customHeight="1" x14ac:dyDescent="0.3">
      <c r="A166" s="37">
        <v>44491</v>
      </c>
      <c r="B166" s="3" t="s">
        <v>52</v>
      </c>
      <c r="C166" s="4">
        <v>1</v>
      </c>
      <c r="D166" s="4" t="s">
        <v>123</v>
      </c>
      <c r="E166" s="4" t="s">
        <v>14</v>
      </c>
      <c r="F166" s="5">
        <v>0</v>
      </c>
      <c r="G166" s="4" t="str">
        <f>VLOOKUP(B166,'Master Data'!$A$1:$F$46,2,0)</f>
        <v>Product09</v>
      </c>
      <c r="H166" s="4" t="str">
        <f>VLOOKUP(B166,'Master Data'!$A$1:$F$46,3,0)</f>
        <v>Category01</v>
      </c>
      <c r="I166" s="4" t="str">
        <f>VLOOKUP(B166,'Master Data'!$A$1:$F$46,4,0)</f>
        <v>No.</v>
      </c>
      <c r="J166" s="4">
        <f>VLOOKUP(B166,'Master Data'!$A$1:$F$46,5,0)</f>
        <v>6</v>
      </c>
      <c r="K166" s="4">
        <f>VLOOKUP(B166,'Master Data'!$A$1:$F$46,6,0)</f>
        <v>7.8599999999999994</v>
      </c>
      <c r="L166" s="27">
        <f>'Input Data'!$J166*'Input Data'!$C166</f>
        <v>6</v>
      </c>
      <c r="M166" s="27">
        <f>'Input Data'!$K166*'Input Data'!$C166*(1-'Input Data'!$F166)</f>
        <v>7.8599999999999994</v>
      </c>
      <c r="N166" s="29" t="str">
        <f>TEXT('Input Data'!$A166,"DD")</f>
        <v>22</v>
      </c>
      <c r="O166" s="29" t="str">
        <f>TEXT('Input Data'!$A166, "MMM")</f>
        <v>Oct</v>
      </c>
      <c r="P166" s="29" t="str">
        <f>TEXT('Input Data'!$A166,"yyyy")</f>
        <v>2021</v>
      </c>
      <c r="Q166" s="53"/>
    </row>
    <row r="167" spans="1:17" ht="12.75" customHeight="1" x14ac:dyDescent="0.3">
      <c r="A167" s="37">
        <v>44801</v>
      </c>
      <c r="B167" s="3" t="s">
        <v>47</v>
      </c>
      <c r="C167" s="4">
        <v>5</v>
      </c>
      <c r="D167" s="4" t="s">
        <v>123</v>
      </c>
      <c r="E167" s="4" t="s">
        <v>12</v>
      </c>
      <c r="F167" s="5">
        <v>0</v>
      </c>
      <c r="G167" s="4" t="str">
        <f>VLOOKUP(B167,'Master Data'!$A$1:$F$46,2,0)</f>
        <v>Product39</v>
      </c>
      <c r="H167" s="4" t="str">
        <f>VLOOKUP(B167,'Master Data'!$A$1:$F$46,3,0)</f>
        <v>Category05</v>
      </c>
      <c r="I167" s="4" t="str">
        <f>VLOOKUP(B167,'Master Data'!$A$1:$F$46,4,0)</f>
        <v>No.</v>
      </c>
      <c r="J167" s="4">
        <f>VLOOKUP(B167,'Master Data'!$A$1:$F$46,5,0)</f>
        <v>37</v>
      </c>
      <c r="K167" s="4">
        <f>VLOOKUP(B167,'Master Data'!$A$1:$F$46,6,0)</f>
        <v>42.55</v>
      </c>
      <c r="L167" s="27">
        <f>'Input Data'!$J167*'Input Data'!$C167</f>
        <v>185</v>
      </c>
      <c r="M167" s="27">
        <f>'Input Data'!$K167*'Input Data'!$C167*(1-'Input Data'!$F167)</f>
        <v>212.75</v>
      </c>
      <c r="N167" s="29" t="str">
        <f>TEXT('Input Data'!$A167,"DD")</f>
        <v>28</v>
      </c>
      <c r="O167" s="29" t="str">
        <f>TEXT('Input Data'!$A167, "MMM")</f>
        <v>Aug</v>
      </c>
      <c r="P167" s="29" t="str">
        <f>TEXT('Input Data'!$A167,"yyyy")</f>
        <v>2022</v>
      </c>
      <c r="Q167" s="53"/>
    </row>
    <row r="168" spans="1:17" ht="12.75" customHeight="1" x14ac:dyDescent="0.3">
      <c r="A168" s="37">
        <v>44902</v>
      </c>
      <c r="B168" s="3" t="s">
        <v>50</v>
      </c>
      <c r="C168" s="4">
        <v>5</v>
      </c>
      <c r="D168" s="4" t="s">
        <v>123</v>
      </c>
      <c r="E168" s="4" t="s">
        <v>14</v>
      </c>
      <c r="F168" s="5">
        <v>0</v>
      </c>
      <c r="G168" s="4" t="str">
        <f>VLOOKUP(B168,'Master Data'!$A$1:$F$46,2,0)</f>
        <v>Product38</v>
      </c>
      <c r="H168" s="4" t="str">
        <f>VLOOKUP(B168,'Master Data'!$A$1:$F$46,3,0)</f>
        <v>Category05</v>
      </c>
      <c r="I168" s="4" t="str">
        <f>VLOOKUP(B168,'Master Data'!$A$1:$F$46,4,0)</f>
        <v>Kg</v>
      </c>
      <c r="J168" s="4">
        <f>VLOOKUP(B168,'Master Data'!$A$1:$F$46,5,0)</f>
        <v>72</v>
      </c>
      <c r="K168" s="4">
        <f>VLOOKUP(B168,'Master Data'!$A$1:$F$46,6,0)</f>
        <v>79.92</v>
      </c>
      <c r="L168" s="27">
        <f>'Input Data'!$J168*'Input Data'!$C168</f>
        <v>360</v>
      </c>
      <c r="M168" s="27">
        <f>'Input Data'!$K168*'Input Data'!$C168*(1-'Input Data'!$F168)</f>
        <v>399.6</v>
      </c>
      <c r="N168" s="29" t="str">
        <f>TEXT('Input Data'!$A168,"DD")</f>
        <v>07</v>
      </c>
      <c r="O168" s="29" t="str">
        <f>TEXT('Input Data'!$A168, "MMM")</f>
        <v>Dec</v>
      </c>
      <c r="P168" s="29" t="str">
        <f>TEXT('Input Data'!$A168,"yyyy")</f>
        <v>2022</v>
      </c>
      <c r="Q168" s="53"/>
    </row>
    <row r="169" spans="1:17" ht="12.75" customHeight="1" x14ac:dyDescent="0.3">
      <c r="A169" s="37">
        <v>44767</v>
      </c>
      <c r="B169" s="3" t="s">
        <v>25</v>
      </c>
      <c r="C169" s="4">
        <v>2</v>
      </c>
      <c r="D169" s="4" t="s">
        <v>123</v>
      </c>
      <c r="E169" s="4" t="s">
        <v>14</v>
      </c>
      <c r="F169" s="5">
        <v>0</v>
      </c>
      <c r="G169" s="4" t="str">
        <f>VLOOKUP(B169,'Master Data'!$A$1:$F$46,2,0)</f>
        <v>Product44</v>
      </c>
      <c r="H169" s="4" t="str">
        <f>VLOOKUP(B169,'Master Data'!$A$1:$F$46,3,0)</f>
        <v>Category05</v>
      </c>
      <c r="I169" s="4" t="str">
        <f>VLOOKUP(B169,'Master Data'!$A$1:$F$46,4,0)</f>
        <v>Kg</v>
      </c>
      <c r="J169" s="4">
        <f>VLOOKUP(B169,'Master Data'!$A$1:$F$46,5,0)</f>
        <v>76</v>
      </c>
      <c r="K169" s="4">
        <f>VLOOKUP(B169,'Master Data'!$A$1:$F$46,6,0)</f>
        <v>82.08</v>
      </c>
      <c r="L169" s="27">
        <f>'Input Data'!$J169*'Input Data'!$C169</f>
        <v>152</v>
      </c>
      <c r="M169" s="27">
        <f>'Input Data'!$K169*'Input Data'!$C169*(1-'Input Data'!$F169)</f>
        <v>164.16</v>
      </c>
      <c r="N169" s="29" t="str">
        <f>TEXT('Input Data'!$A169,"DD")</f>
        <v>25</v>
      </c>
      <c r="O169" s="29" t="str">
        <f>TEXT('Input Data'!$A169, "MMM")</f>
        <v>Jul</v>
      </c>
      <c r="P169" s="29" t="str">
        <f>TEXT('Input Data'!$A169,"yyyy")</f>
        <v>2022</v>
      </c>
      <c r="Q169" s="53"/>
    </row>
    <row r="170" spans="1:17" ht="12.75" customHeight="1" x14ac:dyDescent="0.3">
      <c r="A170" s="37">
        <v>44924</v>
      </c>
      <c r="B170" s="3" t="s">
        <v>24</v>
      </c>
      <c r="C170" s="4">
        <v>1</v>
      </c>
      <c r="D170" s="4" t="s">
        <v>11</v>
      </c>
      <c r="E170" s="4" t="s">
        <v>14</v>
      </c>
      <c r="F170" s="5">
        <v>0</v>
      </c>
      <c r="G170" s="4" t="str">
        <f>VLOOKUP(B170,'Master Data'!$A$1:$F$46,2,0)</f>
        <v>Product42</v>
      </c>
      <c r="H170" s="4" t="str">
        <f>VLOOKUP(B170,'Master Data'!$A$1:$F$46,3,0)</f>
        <v>Category05</v>
      </c>
      <c r="I170" s="4" t="str">
        <f>VLOOKUP(B170,'Master Data'!$A$1:$F$46,4,0)</f>
        <v>Ft</v>
      </c>
      <c r="J170" s="4">
        <f>VLOOKUP(B170,'Master Data'!$A$1:$F$46,5,0)</f>
        <v>120</v>
      </c>
      <c r="K170" s="4">
        <f>VLOOKUP(B170,'Master Data'!$A$1:$F$46,6,0)</f>
        <v>162</v>
      </c>
      <c r="L170" s="27">
        <f>'Input Data'!$J170*'Input Data'!$C170</f>
        <v>120</v>
      </c>
      <c r="M170" s="27">
        <f>'Input Data'!$K170*'Input Data'!$C170*(1-'Input Data'!$F170)</f>
        <v>162</v>
      </c>
      <c r="N170" s="29" t="str">
        <f>TEXT('Input Data'!$A170,"DD")</f>
        <v>29</v>
      </c>
      <c r="O170" s="29" t="str">
        <f>TEXT('Input Data'!$A170, "MMM")</f>
        <v>Dec</v>
      </c>
      <c r="P170" s="29" t="str">
        <f>TEXT('Input Data'!$A170,"yyyy")</f>
        <v>2022</v>
      </c>
      <c r="Q170" s="53"/>
    </row>
    <row r="171" spans="1:17" ht="12.75" customHeight="1" x14ac:dyDescent="0.3">
      <c r="A171" s="37">
        <v>44844</v>
      </c>
      <c r="B171" s="3" t="s">
        <v>55</v>
      </c>
      <c r="C171" s="4">
        <v>9</v>
      </c>
      <c r="D171" s="4" t="s">
        <v>123</v>
      </c>
      <c r="E171" s="4" t="s">
        <v>12</v>
      </c>
      <c r="F171" s="5">
        <v>0</v>
      </c>
      <c r="G171" s="4" t="str">
        <f>VLOOKUP(B171,'Master Data'!$A$1:$F$46,2,0)</f>
        <v>Product19</v>
      </c>
      <c r="H171" s="4" t="str">
        <f>VLOOKUP(B171,'Master Data'!$A$1:$F$46,3,0)</f>
        <v>Category02</v>
      </c>
      <c r="I171" s="4" t="str">
        <f>VLOOKUP(B171,'Master Data'!$A$1:$F$46,4,0)</f>
        <v>Ft</v>
      </c>
      <c r="J171" s="4">
        <f>VLOOKUP(B171,'Master Data'!$A$1:$F$46,5,0)</f>
        <v>150</v>
      </c>
      <c r="K171" s="4">
        <f>VLOOKUP(B171,'Master Data'!$A$1:$F$46,6,0)</f>
        <v>210</v>
      </c>
      <c r="L171" s="27">
        <f>'Input Data'!$J171*'Input Data'!$C171</f>
        <v>1350</v>
      </c>
      <c r="M171" s="27">
        <f>'Input Data'!$K171*'Input Data'!$C171*(1-'Input Data'!$F171)</f>
        <v>1890</v>
      </c>
      <c r="N171" s="29" t="str">
        <f>TEXT('Input Data'!$A171,"DD")</f>
        <v>10</v>
      </c>
      <c r="O171" s="29" t="str">
        <f>TEXT('Input Data'!$A171, "MMM")</f>
        <v>Oct</v>
      </c>
      <c r="P171" s="29" t="str">
        <f>TEXT('Input Data'!$A171,"yyyy")</f>
        <v>2022</v>
      </c>
      <c r="Q171" s="53"/>
    </row>
    <row r="172" spans="1:17" ht="12.75" customHeight="1" x14ac:dyDescent="0.3">
      <c r="A172" s="37">
        <v>44822</v>
      </c>
      <c r="B172" s="3" t="s">
        <v>57</v>
      </c>
      <c r="C172" s="4">
        <v>14</v>
      </c>
      <c r="D172" s="4" t="s">
        <v>12</v>
      </c>
      <c r="E172" s="4" t="s">
        <v>14</v>
      </c>
      <c r="F172" s="5">
        <v>0</v>
      </c>
      <c r="G172" s="4" t="str">
        <f>VLOOKUP(B172,'Master Data'!$A$1:$F$46,2,0)</f>
        <v>Product26</v>
      </c>
      <c r="H172" s="4" t="str">
        <f>VLOOKUP(B172,'Master Data'!$A$1:$F$46,3,0)</f>
        <v>Category04</v>
      </c>
      <c r="I172" s="4" t="str">
        <f>VLOOKUP(B172,'Master Data'!$A$1:$F$46,4,0)</f>
        <v>No.</v>
      </c>
      <c r="J172" s="4">
        <f>VLOOKUP(B172,'Master Data'!$A$1:$F$46,5,0)</f>
        <v>18</v>
      </c>
      <c r="K172" s="4">
        <f>VLOOKUP(B172,'Master Data'!$A$1:$F$46,6,0)</f>
        <v>24.66</v>
      </c>
      <c r="L172" s="27">
        <f>'Input Data'!$J172*'Input Data'!$C172</f>
        <v>252</v>
      </c>
      <c r="M172" s="27">
        <f>'Input Data'!$K172*'Input Data'!$C172*(1-'Input Data'!$F172)</f>
        <v>345.24</v>
      </c>
      <c r="N172" s="29" t="str">
        <f>TEXT('Input Data'!$A172,"DD")</f>
        <v>18</v>
      </c>
      <c r="O172" s="29" t="str">
        <f>TEXT('Input Data'!$A172, "MMM")</f>
        <v>Sep</v>
      </c>
      <c r="P172" s="29" t="str">
        <f>TEXT('Input Data'!$A172,"yyyy")</f>
        <v>2022</v>
      </c>
      <c r="Q172" s="53"/>
    </row>
    <row r="173" spans="1:17" ht="12.75" customHeight="1" x14ac:dyDescent="0.3">
      <c r="A173" s="37">
        <v>44236</v>
      </c>
      <c r="B173" s="3" t="s">
        <v>27</v>
      </c>
      <c r="C173" s="4">
        <v>14</v>
      </c>
      <c r="D173" s="4" t="s">
        <v>123</v>
      </c>
      <c r="E173" s="4" t="s">
        <v>12</v>
      </c>
      <c r="F173" s="5">
        <v>0</v>
      </c>
      <c r="G173" s="4" t="str">
        <f>VLOOKUP(B173,'Master Data'!$A$1:$F$46,2,0)</f>
        <v>Product34</v>
      </c>
      <c r="H173" s="4" t="str">
        <f>VLOOKUP(B173,'Master Data'!$A$1:$F$46,3,0)</f>
        <v>Category04</v>
      </c>
      <c r="I173" s="4" t="str">
        <f>VLOOKUP(B173,'Master Data'!$A$1:$F$46,4,0)</f>
        <v>Lt</v>
      </c>
      <c r="J173" s="4">
        <f>VLOOKUP(B173,'Master Data'!$A$1:$F$46,5,0)</f>
        <v>55</v>
      </c>
      <c r="K173" s="4">
        <f>VLOOKUP(B173,'Master Data'!$A$1:$F$46,6,0)</f>
        <v>58.3</v>
      </c>
      <c r="L173" s="27">
        <f>'Input Data'!$J173*'Input Data'!$C173</f>
        <v>770</v>
      </c>
      <c r="M173" s="27">
        <f>'Input Data'!$K173*'Input Data'!$C173*(1-'Input Data'!$F173)</f>
        <v>816.19999999999993</v>
      </c>
      <c r="N173" s="29" t="str">
        <f>TEXT('Input Data'!$A173,"DD")</f>
        <v>09</v>
      </c>
      <c r="O173" s="29" t="str">
        <f>TEXT('Input Data'!$A173, "MMM")</f>
        <v>Feb</v>
      </c>
      <c r="P173" s="29" t="str">
        <f>TEXT('Input Data'!$A173,"yyyy")</f>
        <v>2021</v>
      </c>
      <c r="Q173" s="53"/>
    </row>
    <row r="174" spans="1:17" ht="12.75" customHeight="1" x14ac:dyDescent="0.3">
      <c r="A174" s="37">
        <v>44508</v>
      </c>
      <c r="B174" s="3" t="s">
        <v>51</v>
      </c>
      <c r="C174" s="4">
        <v>15</v>
      </c>
      <c r="D174" s="4" t="s">
        <v>123</v>
      </c>
      <c r="E174" s="4" t="s">
        <v>12</v>
      </c>
      <c r="F174" s="5">
        <v>0</v>
      </c>
      <c r="G174" s="4" t="str">
        <f>VLOOKUP(B174,'Master Data'!$A$1:$F$46,2,0)</f>
        <v>Product07</v>
      </c>
      <c r="H174" s="4" t="str">
        <f>VLOOKUP(B174,'Master Data'!$A$1:$F$46,3,0)</f>
        <v>Category01</v>
      </c>
      <c r="I174" s="4" t="str">
        <f>VLOOKUP(B174,'Master Data'!$A$1:$F$46,4,0)</f>
        <v>Lt</v>
      </c>
      <c r="J174" s="4">
        <f>VLOOKUP(B174,'Master Data'!$A$1:$F$46,5,0)</f>
        <v>43</v>
      </c>
      <c r="K174" s="4">
        <f>VLOOKUP(B174,'Master Data'!$A$1:$F$46,6,0)</f>
        <v>47.730000000000004</v>
      </c>
      <c r="L174" s="27">
        <f>'Input Data'!$J174*'Input Data'!$C174</f>
        <v>645</v>
      </c>
      <c r="M174" s="27">
        <f>'Input Data'!$K174*'Input Data'!$C174*(1-'Input Data'!$F174)</f>
        <v>715.95</v>
      </c>
      <c r="N174" s="29" t="str">
        <f>TEXT('Input Data'!$A174,"DD")</f>
        <v>08</v>
      </c>
      <c r="O174" s="29" t="str">
        <f>TEXT('Input Data'!$A174, "MMM")</f>
        <v>Nov</v>
      </c>
      <c r="P174" s="29" t="str">
        <f>TEXT('Input Data'!$A174,"yyyy")</f>
        <v>2021</v>
      </c>
      <c r="Q174" s="53"/>
    </row>
    <row r="175" spans="1:17" ht="12.75" customHeight="1" x14ac:dyDescent="0.3">
      <c r="A175" s="37">
        <v>44266</v>
      </c>
      <c r="B175" s="3" t="s">
        <v>21</v>
      </c>
      <c r="C175" s="4">
        <v>11</v>
      </c>
      <c r="D175" s="4" t="s">
        <v>123</v>
      </c>
      <c r="E175" s="4" t="s">
        <v>14</v>
      </c>
      <c r="F175" s="5">
        <v>0</v>
      </c>
      <c r="G175" s="4" t="str">
        <f>VLOOKUP(B175,'Master Data'!$A$1:$F$46,2,0)</f>
        <v>Product25</v>
      </c>
      <c r="H175" s="4" t="str">
        <f>VLOOKUP(B175,'Master Data'!$A$1:$F$46,3,0)</f>
        <v>Category03</v>
      </c>
      <c r="I175" s="4" t="str">
        <f>VLOOKUP(B175,'Master Data'!$A$1:$F$46,4,0)</f>
        <v>No.</v>
      </c>
      <c r="J175" s="4">
        <f>VLOOKUP(B175,'Master Data'!$A$1:$F$46,5,0)</f>
        <v>7</v>
      </c>
      <c r="K175" s="4">
        <f>VLOOKUP(B175,'Master Data'!$A$1:$F$46,6,0)</f>
        <v>8.33</v>
      </c>
      <c r="L175" s="27">
        <f>'Input Data'!$J175*'Input Data'!$C175</f>
        <v>77</v>
      </c>
      <c r="M175" s="27">
        <f>'Input Data'!$K175*'Input Data'!$C175*(1-'Input Data'!$F175)</f>
        <v>91.63</v>
      </c>
      <c r="N175" s="29" t="str">
        <f>TEXT('Input Data'!$A175,"DD")</f>
        <v>11</v>
      </c>
      <c r="O175" s="29" t="str">
        <f>TEXT('Input Data'!$A175, "MMM")</f>
        <v>Mar</v>
      </c>
      <c r="P175" s="29" t="str">
        <f>TEXT('Input Data'!$A175,"yyyy")</f>
        <v>2021</v>
      </c>
      <c r="Q175" s="53"/>
    </row>
    <row r="176" spans="1:17" ht="12.75" customHeight="1" x14ac:dyDescent="0.3">
      <c r="A176" s="37">
        <v>44626</v>
      </c>
      <c r="B176" s="3" t="s">
        <v>17</v>
      </c>
      <c r="C176" s="4">
        <v>2</v>
      </c>
      <c r="D176" s="4" t="s">
        <v>123</v>
      </c>
      <c r="E176" s="4" t="s">
        <v>14</v>
      </c>
      <c r="F176" s="5">
        <v>0</v>
      </c>
      <c r="G176" s="4" t="str">
        <f>VLOOKUP(B176,'Master Data'!$A$1:$F$46,2,0)</f>
        <v>Product04</v>
      </c>
      <c r="H176" s="4" t="str">
        <f>VLOOKUP(B176,'Master Data'!$A$1:$F$46,3,0)</f>
        <v>Category01</v>
      </c>
      <c r="I176" s="4" t="str">
        <f>VLOOKUP(B176,'Master Data'!$A$1:$F$46,4,0)</f>
        <v>Lt</v>
      </c>
      <c r="J176" s="4">
        <f>VLOOKUP(B176,'Master Data'!$A$1:$F$46,5,0)</f>
        <v>44</v>
      </c>
      <c r="K176" s="4">
        <f>VLOOKUP(B176,'Master Data'!$A$1:$F$46,6,0)</f>
        <v>48.84</v>
      </c>
      <c r="L176" s="27">
        <f>'Input Data'!$J176*'Input Data'!$C176</f>
        <v>88</v>
      </c>
      <c r="M176" s="27">
        <f>'Input Data'!$K176*'Input Data'!$C176*(1-'Input Data'!$F176)</f>
        <v>97.68</v>
      </c>
      <c r="N176" s="29" t="str">
        <f>TEXT('Input Data'!$A176,"DD")</f>
        <v>06</v>
      </c>
      <c r="O176" s="29" t="str">
        <f>TEXT('Input Data'!$A176, "MMM")</f>
        <v>Mar</v>
      </c>
      <c r="P176" s="29" t="str">
        <f>TEXT('Input Data'!$A176,"yyyy")</f>
        <v>2022</v>
      </c>
      <c r="Q176" s="53"/>
    </row>
    <row r="177" spans="1:17" ht="12.75" customHeight="1" x14ac:dyDescent="0.3">
      <c r="A177" s="37">
        <v>44328</v>
      </c>
      <c r="B177" s="3" t="s">
        <v>34</v>
      </c>
      <c r="C177" s="4">
        <v>3</v>
      </c>
      <c r="D177" s="4" t="s">
        <v>123</v>
      </c>
      <c r="E177" s="4" t="s">
        <v>12</v>
      </c>
      <c r="F177" s="5">
        <v>0</v>
      </c>
      <c r="G177" s="4" t="str">
        <f>VLOOKUP(B177,'Master Data'!$A$1:$F$46,2,0)</f>
        <v>Product16</v>
      </c>
      <c r="H177" s="4" t="str">
        <f>VLOOKUP(B177,'Master Data'!$A$1:$F$46,3,0)</f>
        <v>Category02</v>
      </c>
      <c r="I177" s="4" t="str">
        <f>VLOOKUP(B177,'Master Data'!$A$1:$F$46,4,0)</f>
        <v>No.</v>
      </c>
      <c r="J177" s="4">
        <f>VLOOKUP(B177,'Master Data'!$A$1:$F$46,5,0)</f>
        <v>13</v>
      </c>
      <c r="K177" s="4">
        <f>VLOOKUP(B177,'Master Data'!$A$1:$F$46,6,0)</f>
        <v>16.64</v>
      </c>
      <c r="L177" s="27">
        <f>'Input Data'!$J177*'Input Data'!$C177</f>
        <v>39</v>
      </c>
      <c r="M177" s="27">
        <f>'Input Data'!$K177*'Input Data'!$C177*(1-'Input Data'!$F177)</f>
        <v>49.92</v>
      </c>
      <c r="N177" s="29" t="str">
        <f>TEXT('Input Data'!$A177,"DD")</f>
        <v>12</v>
      </c>
      <c r="O177" s="29" t="str">
        <f>TEXT('Input Data'!$A177, "MMM")</f>
        <v>May</v>
      </c>
      <c r="P177" s="29" t="str">
        <f>TEXT('Input Data'!$A177,"yyyy")</f>
        <v>2021</v>
      </c>
      <c r="Q177" s="53"/>
    </row>
    <row r="178" spans="1:17" ht="12.75" customHeight="1" x14ac:dyDescent="0.3">
      <c r="A178" s="37">
        <v>44503</v>
      </c>
      <c r="B178" s="3" t="s">
        <v>15</v>
      </c>
      <c r="C178" s="4">
        <v>12</v>
      </c>
      <c r="D178" s="4" t="s">
        <v>123</v>
      </c>
      <c r="E178" s="4" t="s">
        <v>14</v>
      </c>
      <c r="F178" s="5">
        <v>0</v>
      </c>
      <c r="G178" s="4" t="str">
        <f>VLOOKUP(B178,'Master Data'!$A$1:$F$46,2,0)</f>
        <v>Product13</v>
      </c>
      <c r="H178" s="4" t="str">
        <f>VLOOKUP(B178,'Master Data'!$A$1:$F$46,3,0)</f>
        <v>Category02</v>
      </c>
      <c r="I178" s="4" t="str">
        <f>VLOOKUP(B178,'Master Data'!$A$1:$F$46,4,0)</f>
        <v>Kg</v>
      </c>
      <c r="J178" s="4">
        <f>VLOOKUP(B178,'Master Data'!$A$1:$F$46,5,0)</f>
        <v>112</v>
      </c>
      <c r="K178" s="4">
        <f>VLOOKUP(B178,'Master Data'!$A$1:$F$46,6,0)</f>
        <v>122.08</v>
      </c>
      <c r="L178" s="27">
        <f>'Input Data'!$J178*'Input Data'!$C178</f>
        <v>1344</v>
      </c>
      <c r="M178" s="27">
        <f>'Input Data'!$K178*'Input Data'!$C178*(1-'Input Data'!$F178)</f>
        <v>1464.96</v>
      </c>
      <c r="N178" s="29" t="str">
        <f>TEXT('Input Data'!$A178,"DD")</f>
        <v>03</v>
      </c>
      <c r="O178" s="29" t="str">
        <f>TEXT('Input Data'!$A178, "MMM")</f>
        <v>Nov</v>
      </c>
      <c r="P178" s="29" t="str">
        <f>TEXT('Input Data'!$A178,"yyyy")</f>
        <v>2021</v>
      </c>
      <c r="Q178" s="53"/>
    </row>
    <row r="179" spans="1:17" ht="12.75" customHeight="1" x14ac:dyDescent="0.3">
      <c r="A179" s="37">
        <v>44690</v>
      </c>
      <c r="B179" s="3" t="s">
        <v>54</v>
      </c>
      <c r="C179" s="4">
        <v>12</v>
      </c>
      <c r="D179" s="4" t="s">
        <v>11</v>
      </c>
      <c r="E179" s="4" t="s">
        <v>14</v>
      </c>
      <c r="F179" s="5">
        <v>0</v>
      </c>
      <c r="G179" s="4" t="str">
        <f>VLOOKUP(B179,'Master Data'!$A$1:$F$46,2,0)</f>
        <v>Product17</v>
      </c>
      <c r="H179" s="4" t="str">
        <f>VLOOKUP(B179,'Master Data'!$A$1:$F$46,3,0)</f>
        <v>Category02</v>
      </c>
      <c r="I179" s="4" t="str">
        <f>VLOOKUP(B179,'Master Data'!$A$1:$F$46,4,0)</f>
        <v>Ft</v>
      </c>
      <c r="J179" s="4">
        <f>VLOOKUP(B179,'Master Data'!$A$1:$F$46,5,0)</f>
        <v>134</v>
      </c>
      <c r="K179" s="4">
        <f>VLOOKUP(B179,'Master Data'!$A$1:$F$46,6,0)</f>
        <v>156.78</v>
      </c>
      <c r="L179" s="27">
        <f>'Input Data'!$J179*'Input Data'!$C179</f>
        <v>1608</v>
      </c>
      <c r="M179" s="27">
        <f>'Input Data'!$K179*'Input Data'!$C179*(1-'Input Data'!$F179)</f>
        <v>1881.3600000000001</v>
      </c>
      <c r="N179" s="29" t="str">
        <f>TEXT('Input Data'!$A179,"DD")</f>
        <v>09</v>
      </c>
      <c r="O179" s="29" t="str">
        <f>TEXT('Input Data'!$A179, "MMM")</f>
        <v>May</v>
      </c>
      <c r="P179" s="29" t="str">
        <f>TEXT('Input Data'!$A179,"yyyy")</f>
        <v>2022</v>
      </c>
      <c r="Q179" s="53"/>
    </row>
    <row r="180" spans="1:17" ht="12.75" customHeight="1" x14ac:dyDescent="0.3">
      <c r="A180" s="37">
        <v>44576</v>
      </c>
      <c r="B180" s="3" t="s">
        <v>35</v>
      </c>
      <c r="C180" s="4">
        <v>10</v>
      </c>
      <c r="D180" s="4" t="s">
        <v>123</v>
      </c>
      <c r="E180" s="4" t="s">
        <v>14</v>
      </c>
      <c r="F180" s="5">
        <v>0</v>
      </c>
      <c r="G180" s="4" t="str">
        <f>VLOOKUP(B180,'Master Data'!$A$1:$F$46,2,0)</f>
        <v>Product22</v>
      </c>
      <c r="H180" s="4" t="str">
        <f>VLOOKUP(B180,'Master Data'!$A$1:$F$46,3,0)</f>
        <v>Category03</v>
      </c>
      <c r="I180" s="4" t="str">
        <f>VLOOKUP(B180,'Master Data'!$A$1:$F$46,4,0)</f>
        <v>Ft</v>
      </c>
      <c r="J180" s="4">
        <f>VLOOKUP(B180,'Master Data'!$A$1:$F$46,5,0)</f>
        <v>121</v>
      </c>
      <c r="K180" s="4">
        <f>VLOOKUP(B180,'Master Data'!$A$1:$F$46,6,0)</f>
        <v>141.57</v>
      </c>
      <c r="L180" s="27">
        <f>'Input Data'!$J180*'Input Data'!$C180</f>
        <v>1210</v>
      </c>
      <c r="M180" s="27">
        <f>'Input Data'!$K180*'Input Data'!$C180*(1-'Input Data'!$F180)</f>
        <v>1415.6999999999998</v>
      </c>
      <c r="N180" s="29" t="str">
        <f>TEXT('Input Data'!$A180,"DD")</f>
        <v>15</v>
      </c>
      <c r="O180" s="29" t="str">
        <f>TEXT('Input Data'!$A180, "MMM")</f>
        <v>Jan</v>
      </c>
      <c r="P180" s="29" t="str">
        <f>TEXT('Input Data'!$A180,"yyyy")</f>
        <v>2022</v>
      </c>
      <c r="Q180" s="53"/>
    </row>
    <row r="181" spans="1:17" ht="12.75" customHeight="1" x14ac:dyDescent="0.3">
      <c r="A181" s="37">
        <v>44799</v>
      </c>
      <c r="B181" s="3" t="s">
        <v>55</v>
      </c>
      <c r="C181" s="4">
        <v>13</v>
      </c>
      <c r="D181" s="4" t="s">
        <v>11</v>
      </c>
      <c r="E181" s="4" t="s">
        <v>14</v>
      </c>
      <c r="F181" s="5">
        <v>0</v>
      </c>
      <c r="G181" s="4" t="str">
        <f>VLOOKUP(B181,'Master Data'!$A$1:$F$46,2,0)</f>
        <v>Product19</v>
      </c>
      <c r="H181" s="4" t="str">
        <f>VLOOKUP(B181,'Master Data'!$A$1:$F$46,3,0)</f>
        <v>Category02</v>
      </c>
      <c r="I181" s="4" t="str">
        <f>VLOOKUP(B181,'Master Data'!$A$1:$F$46,4,0)</f>
        <v>Ft</v>
      </c>
      <c r="J181" s="4">
        <f>VLOOKUP(B181,'Master Data'!$A$1:$F$46,5,0)</f>
        <v>150</v>
      </c>
      <c r="K181" s="4">
        <f>VLOOKUP(B181,'Master Data'!$A$1:$F$46,6,0)</f>
        <v>210</v>
      </c>
      <c r="L181" s="27">
        <f>'Input Data'!$J181*'Input Data'!$C181</f>
        <v>1950</v>
      </c>
      <c r="M181" s="27">
        <f>'Input Data'!$K181*'Input Data'!$C181*(1-'Input Data'!$F181)</f>
        <v>2730</v>
      </c>
      <c r="N181" s="29" t="str">
        <f>TEXT('Input Data'!$A181,"DD")</f>
        <v>26</v>
      </c>
      <c r="O181" s="29" t="str">
        <f>TEXT('Input Data'!$A181, "MMM")</f>
        <v>Aug</v>
      </c>
      <c r="P181" s="29" t="str">
        <f>TEXT('Input Data'!$A181,"yyyy")</f>
        <v>2022</v>
      </c>
      <c r="Q181" s="53"/>
    </row>
    <row r="182" spans="1:17" ht="12.75" customHeight="1" x14ac:dyDescent="0.3">
      <c r="A182" s="37">
        <v>44461</v>
      </c>
      <c r="B182" s="3" t="s">
        <v>30</v>
      </c>
      <c r="C182" s="4">
        <v>2</v>
      </c>
      <c r="D182" s="4" t="s">
        <v>12</v>
      </c>
      <c r="E182" s="4" t="s">
        <v>14</v>
      </c>
      <c r="F182" s="5">
        <v>0</v>
      </c>
      <c r="G182" s="4" t="str">
        <f>VLOOKUP(B182,'Master Data'!$A$1:$F$46,2,0)</f>
        <v>Product40</v>
      </c>
      <c r="H182" s="4" t="str">
        <f>VLOOKUP(B182,'Master Data'!$A$1:$F$46,3,0)</f>
        <v>Category05</v>
      </c>
      <c r="I182" s="4" t="str">
        <f>VLOOKUP(B182,'Master Data'!$A$1:$F$46,4,0)</f>
        <v>Kg</v>
      </c>
      <c r="J182" s="4">
        <f>VLOOKUP(B182,'Master Data'!$A$1:$F$46,5,0)</f>
        <v>90</v>
      </c>
      <c r="K182" s="4">
        <f>VLOOKUP(B182,'Master Data'!$A$1:$F$46,6,0)</f>
        <v>115.2</v>
      </c>
      <c r="L182" s="27">
        <f>'Input Data'!$J182*'Input Data'!$C182</f>
        <v>180</v>
      </c>
      <c r="M182" s="27">
        <f>'Input Data'!$K182*'Input Data'!$C182*(1-'Input Data'!$F182)</f>
        <v>230.4</v>
      </c>
      <c r="N182" s="29" t="str">
        <f>TEXT('Input Data'!$A182,"DD")</f>
        <v>22</v>
      </c>
      <c r="O182" s="29" t="str">
        <f>TEXT('Input Data'!$A182, "MMM")</f>
        <v>Sep</v>
      </c>
      <c r="P182" s="29" t="str">
        <f>TEXT('Input Data'!$A182,"yyyy")</f>
        <v>2021</v>
      </c>
      <c r="Q182" s="53"/>
    </row>
    <row r="183" spans="1:17" ht="12.75" customHeight="1" x14ac:dyDescent="0.3">
      <c r="A183" s="37">
        <v>44263</v>
      </c>
      <c r="B183" s="3" t="s">
        <v>39</v>
      </c>
      <c r="C183" s="4">
        <v>6</v>
      </c>
      <c r="D183" s="4" t="s">
        <v>12</v>
      </c>
      <c r="E183" s="4" t="s">
        <v>14</v>
      </c>
      <c r="F183" s="5">
        <v>0</v>
      </c>
      <c r="G183" s="4" t="str">
        <f>VLOOKUP(B183,'Master Data'!$A$1:$F$46,2,0)</f>
        <v>Product27</v>
      </c>
      <c r="H183" s="4" t="str">
        <f>VLOOKUP(B183,'Master Data'!$A$1:$F$46,3,0)</f>
        <v>Category04</v>
      </c>
      <c r="I183" s="4" t="str">
        <f>VLOOKUP(B183,'Master Data'!$A$1:$F$46,4,0)</f>
        <v>Lt</v>
      </c>
      <c r="J183" s="4">
        <f>VLOOKUP(B183,'Master Data'!$A$1:$F$46,5,0)</f>
        <v>48</v>
      </c>
      <c r="K183" s="4">
        <f>VLOOKUP(B183,'Master Data'!$A$1:$F$46,6,0)</f>
        <v>57.120000000000005</v>
      </c>
      <c r="L183" s="27">
        <f>'Input Data'!$J183*'Input Data'!$C183</f>
        <v>288</v>
      </c>
      <c r="M183" s="27">
        <f>'Input Data'!$K183*'Input Data'!$C183*(1-'Input Data'!$F183)</f>
        <v>342.72</v>
      </c>
      <c r="N183" s="29" t="str">
        <f>TEXT('Input Data'!$A183,"DD")</f>
        <v>08</v>
      </c>
      <c r="O183" s="29" t="str">
        <f>TEXT('Input Data'!$A183, "MMM")</f>
        <v>Mar</v>
      </c>
      <c r="P183" s="29" t="str">
        <f>TEXT('Input Data'!$A183,"yyyy")</f>
        <v>2021</v>
      </c>
      <c r="Q183" s="53"/>
    </row>
    <row r="184" spans="1:17" ht="12.75" customHeight="1" x14ac:dyDescent="0.3">
      <c r="A184" s="37">
        <v>44652</v>
      </c>
      <c r="B184" s="3" t="s">
        <v>43</v>
      </c>
      <c r="C184" s="4">
        <v>2</v>
      </c>
      <c r="D184" s="4" t="s">
        <v>12</v>
      </c>
      <c r="E184" s="4" t="s">
        <v>14</v>
      </c>
      <c r="F184" s="5">
        <v>0</v>
      </c>
      <c r="G184" s="4" t="str">
        <f>VLOOKUP(B184,'Master Data'!$A$1:$F$46,2,0)</f>
        <v>Product02</v>
      </c>
      <c r="H184" s="4" t="str">
        <f>VLOOKUP(B184,'Master Data'!$A$1:$F$46,3,0)</f>
        <v>Category01</v>
      </c>
      <c r="I184" s="4" t="str">
        <f>VLOOKUP(B184,'Master Data'!$A$1:$F$46,4,0)</f>
        <v>Kg</v>
      </c>
      <c r="J184" s="4">
        <f>VLOOKUP(B184,'Master Data'!$A$1:$F$46,5,0)</f>
        <v>1056</v>
      </c>
      <c r="K184" s="4">
        <f>VLOOKUP(B184,'Master Data'!$A$1:$F$46,6,0)</f>
        <v>142.80000000000001</v>
      </c>
      <c r="L184" s="27">
        <f>'Input Data'!$J184*'Input Data'!$C184</f>
        <v>2112</v>
      </c>
      <c r="M184" s="27">
        <f>'Input Data'!$K184*'Input Data'!$C184*(1-'Input Data'!$F184)</f>
        <v>285.60000000000002</v>
      </c>
      <c r="N184" s="29" t="str">
        <f>TEXT('Input Data'!$A184,"DD")</f>
        <v>01</v>
      </c>
      <c r="O184" s="29" t="str">
        <f>TEXT('Input Data'!$A184, "MMM")</f>
        <v>Apr</v>
      </c>
      <c r="P184" s="29" t="str">
        <f>TEXT('Input Data'!$A184,"yyyy")</f>
        <v>2022</v>
      </c>
      <c r="Q184" s="53"/>
    </row>
    <row r="185" spans="1:17" ht="12.75" customHeight="1" x14ac:dyDescent="0.3">
      <c r="A185" s="37">
        <v>44747</v>
      </c>
      <c r="B185" s="3" t="s">
        <v>21</v>
      </c>
      <c r="C185" s="4">
        <v>7</v>
      </c>
      <c r="D185" s="4" t="s">
        <v>12</v>
      </c>
      <c r="E185" s="4" t="s">
        <v>14</v>
      </c>
      <c r="F185" s="5">
        <v>0</v>
      </c>
      <c r="G185" s="4" t="str">
        <f>VLOOKUP(B185,'Master Data'!$A$1:$F$46,2,0)</f>
        <v>Product25</v>
      </c>
      <c r="H185" s="4" t="str">
        <f>VLOOKUP(B185,'Master Data'!$A$1:$F$46,3,0)</f>
        <v>Category03</v>
      </c>
      <c r="I185" s="4" t="str">
        <f>VLOOKUP(B185,'Master Data'!$A$1:$F$46,4,0)</f>
        <v>No.</v>
      </c>
      <c r="J185" s="4">
        <f>VLOOKUP(B185,'Master Data'!$A$1:$F$46,5,0)</f>
        <v>7</v>
      </c>
      <c r="K185" s="4">
        <f>VLOOKUP(B185,'Master Data'!$A$1:$F$46,6,0)</f>
        <v>8.33</v>
      </c>
      <c r="L185" s="27">
        <f>'Input Data'!$J185*'Input Data'!$C185</f>
        <v>49</v>
      </c>
      <c r="M185" s="27">
        <f>'Input Data'!$K185*'Input Data'!$C185*(1-'Input Data'!$F185)</f>
        <v>58.31</v>
      </c>
      <c r="N185" s="29" t="str">
        <f>TEXT('Input Data'!$A185,"DD")</f>
        <v>05</v>
      </c>
      <c r="O185" s="29" t="str">
        <f>TEXT('Input Data'!$A185, "MMM")</f>
        <v>Jul</v>
      </c>
      <c r="P185" s="29" t="str">
        <f>TEXT('Input Data'!$A185,"yyyy")</f>
        <v>2022</v>
      </c>
      <c r="Q185" s="53"/>
    </row>
    <row r="186" spans="1:17" ht="12.75" customHeight="1" x14ac:dyDescent="0.3">
      <c r="A186" s="37">
        <v>44481</v>
      </c>
      <c r="B186" s="3" t="s">
        <v>39</v>
      </c>
      <c r="C186" s="4">
        <v>8</v>
      </c>
      <c r="D186" s="4" t="s">
        <v>12</v>
      </c>
      <c r="E186" s="4" t="s">
        <v>12</v>
      </c>
      <c r="F186" s="5">
        <v>0</v>
      </c>
      <c r="G186" s="4" t="str">
        <f>VLOOKUP(B186,'Master Data'!$A$1:$F$46,2,0)</f>
        <v>Product27</v>
      </c>
      <c r="H186" s="4" t="str">
        <f>VLOOKUP(B186,'Master Data'!$A$1:$F$46,3,0)</f>
        <v>Category04</v>
      </c>
      <c r="I186" s="4" t="str">
        <f>VLOOKUP(B186,'Master Data'!$A$1:$F$46,4,0)</f>
        <v>Lt</v>
      </c>
      <c r="J186" s="4">
        <f>VLOOKUP(B186,'Master Data'!$A$1:$F$46,5,0)</f>
        <v>48</v>
      </c>
      <c r="K186" s="4">
        <f>VLOOKUP(B186,'Master Data'!$A$1:$F$46,6,0)</f>
        <v>57.120000000000005</v>
      </c>
      <c r="L186" s="27">
        <f>'Input Data'!$J186*'Input Data'!$C186</f>
        <v>384</v>
      </c>
      <c r="M186" s="27">
        <f>'Input Data'!$K186*'Input Data'!$C186*(1-'Input Data'!$F186)</f>
        <v>456.96000000000004</v>
      </c>
      <c r="N186" s="29" t="str">
        <f>TEXT('Input Data'!$A186,"DD")</f>
        <v>12</v>
      </c>
      <c r="O186" s="29" t="str">
        <f>TEXT('Input Data'!$A186, "MMM")</f>
        <v>Oct</v>
      </c>
      <c r="P186" s="29" t="str">
        <f>TEXT('Input Data'!$A186,"yyyy")</f>
        <v>2021</v>
      </c>
      <c r="Q186" s="53"/>
    </row>
    <row r="187" spans="1:17" ht="12.75" customHeight="1" x14ac:dyDescent="0.3">
      <c r="A187" s="37">
        <v>44606</v>
      </c>
      <c r="B187" s="3" t="s">
        <v>10</v>
      </c>
      <c r="C187" s="4">
        <v>3</v>
      </c>
      <c r="D187" s="4" t="s">
        <v>123</v>
      </c>
      <c r="E187" s="4" t="s">
        <v>14</v>
      </c>
      <c r="F187" s="5">
        <v>0</v>
      </c>
      <c r="G187" s="4" t="str">
        <f>VLOOKUP(B187,'Master Data'!$A$1:$F$46,2,0)</f>
        <v>Product28</v>
      </c>
      <c r="H187" s="4" t="str">
        <f>VLOOKUP(B187,'Master Data'!$A$1:$F$46,3,0)</f>
        <v>Category04</v>
      </c>
      <c r="I187" s="4" t="str">
        <f>VLOOKUP(B187,'Master Data'!$A$1:$F$46,4,0)</f>
        <v>No.</v>
      </c>
      <c r="J187" s="4">
        <f>VLOOKUP(B187,'Master Data'!$A$1:$F$46,5,0)</f>
        <v>15</v>
      </c>
      <c r="K187" s="4">
        <f>VLOOKUP(B187,'Master Data'!$A$1:$F$46,6,0)</f>
        <v>15</v>
      </c>
      <c r="L187" s="27">
        <f>'Input Data'!$J187*'Input Data'!$C187</f>
        <v>45</v>
      </c>
      <c r="M187" s="27">
        <f>'Input Data'!$K187*'Input Data'!$C187*(1-'Input Data'!$F187)</f>
        <v>45</v>
      </c>
      <c r="N187" s="29" t="str">
        <f>TEXT('Input Data'!$A187,"DD")</f>
        <v>14</v>
      </c>
      <c r="O187" s="29" t="str">
        <f>TEXT('Input Data'!$A187, "MMM")</f>
        <v>Feb</v>
      </c>
      <c r="P187" s="29" t="str">
        <f>TEXT('Input Data'!$A187,"yyyy")</f>
        <v>2022</v>
      </c>
      <c r="Q187" s="53"/>
    </row>
    <row r="188" spans="1:17" ht="12.75" customHeight="1" x14ac:dyDescent="0.3">
      <c r="A188" s="37">
        <v>44548</v>
      </c>
      <c r="B188" s="3" t="s">
        <v>35</v>
      </c>
      <c r="C188" s="4">
        <v>8</v>
      </c>
      <c r="D188" s="4" t="s">
        <v>12</v>
      </c>
      <c r="E188" s="4" t="s">
        <v>14</v>
      </c>
      <c r="F188" s="5">
        <v>0</v>
      </c>
      <c r="G188" s="4" t="str">
        <f>VLOOKUP(B188,'Master Data'!$A$1:$F$46,2,0)</f>
        <v>Product22</v>
      </c>
      <c r="H188" s="4" t="str">
        <f>VLOOKUP(B188,'Master Data'!$A$1:$F$46,3,0)</f>
        <v>Category03</v>
      </c>
      <c r="I188" s="4" t="str">
        <f>VLOOKUP(B188,'Master Data'!$A$1:$F$46,4,0)</f>
        <v>Ft</v>
      </c>
      <c r="J188" s="4">
        <f>VLOOKUP(B188,'Master Data'!$A$1:$F$46,5,0)</f>
        <v>121</v>
      </c>
      <c r="K188" s="4">
        <f>VLOOKUP(B188,'Master Data'!$A$1:$F$46,6,0)</f>
        <v>141.57</v>
      </c>
      <c r="L188" s="27">
        <f>'Input Data'!$J188*'Input Data'!$C188</f>
        <v>968</v>
      </c>
      <c r="M188" s="27">
        <f>'Input Data'!$K188*'Input Data'!$C188*(1-'Input Data'!$F188)</f>
        <v>1132.56</v>
      </c>
      <c r="N188" s="29" t="str">
        <f>TEXT('Input Data'!$A188,"DD")</f>
        <v>18</v>
      </c>
      <c r="O188" s="29" t="str">
        <f>TEXT('Input Data'!$A188, "MMM")</f>
        <v>Dec</v>
      </c>
      <c r="P188" s="29" t="str">
        <f>TEXT('Input Data'!$A188,"yyyy")</f>
        <v>2021</v>
      </c>
      <c r="Q188" s="53"/>
    </row>
    <row r="189" spans="1:17" ht="12.75" customHeight="1" x14ac:dyDescent="0.3">
      <c r="A189" s="37">
        <v>44325</v>
      </c>
      <c r="B189" s="3" t="s">
        <v>10</v>
      </c>
      <c r="C189" s="4">
        <v>8</v>
      </c>
      <c r="D189" s="4" t="s">
        <v>123</v>
      </c>
      <c r="E189" s="4" t="s">
        <v>14</v>
      </c>
      <c r="F189" s="5">
        <v>0</v>
      </c>
      <c r="G189" s="4" t="str">
        <f>VLOOKUP(B189,'Master Data'!$A$1:$F$46,2,0)</f>
        <v>Product28</v>
      </c>
      <c r="H189" s="4" t="str">
        <f>VLOOKUP(B189,'Master Data'!$A$1:$F$46,3,0)</f>
        <v>Category04</v>
      </c>
      <c r="I189" s="4" t="str">
        <f>VLOOKUP(B189,'Master Data'!$A$1:$F$46,4,0)</f>
        <v>No.</v>
      </c>
      <c r="J189" s="4">
        <f>VLOOKUP(B189,'Master Data'!$A$1:$F$46,5,0)</f>
        <v>15</v>
      </c>
      <c r="K189" s="4">
        <f>VLOOKUP(B189,'Master Data'!$A$1:$F$46,6,0)</f>
        <v>15</v>
      </c>
      <c r="L189" s="27">
        <f>'Input Data'!$J189*'Input Data'!$C189</f>
        <v>120</v>
      </c>
      <c r="M189" s="27">
        <f>'Input Data'!$K189*'Input Data'!$C189*(1-'Input Data'!$F189)</f>
        <v>120</v>
      </c>
      <c r="N189" s="29" t="str">
        <f>TEXT('Input Data'!$A189,"DD")</f>
        <v>09</v>
      </c>
      <c r="O189" s="29" t="str">
        <f>TEXT('Input Data'!$A189, "MMM")</f>
        <v>May</v>
      </c>
      <c r="P189" s="29" t="str">
        <f>TEXT('Input Data'!$A189,"yyyy")</f>
        <v>2021</v>
      </c>
      <c r="Q189" s="53"/>
    </row>
    <row r="190" spans="1:17" ht="12.75" customHeight="1" x14ac:dyDescent="0.3">
      <c r="A190" s="37">
        <v>44285</v>
      </c>
      <c r="B190" s="3" t="s">
        <v>50</v>
      </c>
      <c r="C190" s="4">
        <v>1</v>
      </c>
      <c r="D190" s="4" t="s">
        <v>12</v>
      </c>
      <c r="E190" s="4" t="s">
        <v>14</v>
      </c>
      <c r="F190" s="5">
        <v>0</v>
      </c>
      <c r="G190" s="4" t="str">
        <f>VLOOKUP(B190,'Master Data'!$A$1:$F$46,2,0)</f>
        <v>Product38</v>
      </c>
      <c r="H190" s="4" t="str">
        <f>VLOOKUP(B190,'Master Data'!$A$1:$F$46,3,0)</f>
        <v>Category05</v>
      </c>
      <c r="I190" s="4" t="str">
        <f>VLOOKUP(B190,'Master Data'!$A$1:$F$46,4,0)</f>
        <v>Kg</v>
      </c>
      <c r="J190" s="4">
        <f>VLOOKUP(B190,'Master Data'!$A$1:$F$46,5,0)</f>
        <v>72</v>
      </c>
      <c r="K190" s="4">
        <f>VLOOKUP(B190,'Master Data'!$A$1:$F$46,6,0)</f>
        <v>79.92</v>
      </c>
      <c r="L190" s="27">
        <f>'Input Data'!$J190*'Input Data'!$C190</f>
        <v>72</v>
      </c>
      <c r="M190" s="27">
        <f>'Input Data'!$K190*'Input Data'!$C190*(1-'Input Data'!$F190)</f>
        <v>79.92</v>
      </c>
      <c r="N190" s="29" t="str">
        <f>TEXT('Input Data'!$A190,"DD")</f>
        <v>30</v>
      </c>
      <c r="O190" s="29" t="str">
        <f>TEXT('Input Data'!$A190, "MMM")</f>
        <v>Mar</v>
      </c>
      <c r="P190" s="29" t="str">
        <f>TEXT('Input Data'!$A190,"yyyy")</f>
        <v>2021</v>
      </c>
      <c r="Q190" s="53"/>
    </row>
    <row r="191" spans="1:17" ht="12.75" customHeight="1" x14ac:dyDescent="0.3">
      <c r="A191" s="37">
        <v>44629</v>
      </c>
      <c r="B191" s="3" t="s">
        <v>41</v>
      </c>
      <c r="C191" s="4">
        <v>3</v>
      </c>
      <c r="D191" s="4" t="s">
        <v>123</v>
      </c>
      <c r="E191" s="4" t="s">
        <v>12</v>
      </c>
      <c r="F191" s="5">
        <v>0</v>
      </c>
      <c r="G191" s="4" t="str">
        <f>VLOOKUP(B191,'Master Data'!$A$1:$F$46,2,0)</f>
        <v>Product30</v>
      </c>
      <c r="H191" s="4" t="str">
        <f>VLOOKUP(B191,'Master Data'!$A$1:$F$46,3,0)</f>
        <v>Category04</v>
      </c>
      <c r="I191" s="4" t="str">
        <f>VLOOKUP(B191,'Master Data'!$A$1:$F$46,4,0)</f>
        <v>Ft</v>
      </c>
      <c r="J191" s="4">
        <f>VLOOKUP(B191,'Master Data'!$A$1:$F$46,5,0)</f>
        <v>148</v>
      </c>
      <c r="K191" s="4">
        <f>VLOOKUP(B191,'Master Data'!$A$1:$F$46,6,0)</f>
        <v>201.28</v>
      </c>
      <c r="L191" s="27">
        <f>'Input Data'!$J191*'Input Data'!$C191</f>
        <v>444</v>
      </c>
      <c r="M191" s="27">
        <f>'Input Data'!$K191*'Input Data'!$C191*(1-'Input Data'!$F191)</f>
        <v>603.84</v>
      </c>
      <c r="N191" s="29" t="str">
        <f>TEXT('Input Data'!$A191,"DD")</f>
        <v>09</v>
      </c>
      <c r="O191" s="29" t="str">
        <f>TEXT('Input Data'!$A191, "MMM")</f>
        <v>Mar</v>
      </c>
      <c r="P191" s="29" t="str">
        <f>TEXT('Input Data'!$A191,"yyyy")</f>
        <v>2022</v>
      </c>
      <c r="Q191" s="53"/>
    </row>
    <row r="192" spans="1:17" ht="12.75" customHeight="1" x14ac:dyDescent="0.3">
      <c r="A192" s="37">
        <v>44793</v>
      </c>
      <c r="B192" s="3" t="s">
        <v>26</v>
      </c>
      <c r="C192" s="4">
        <v>13</v>
      </c>
      <c r="D192" s="4" t="s">
        <v>123</v>
      </c>
      <c r="E192" s="4" t="s">
        <v>12</v>
      </c>
      <c r="F192" s="5">
        <v>0</v>
      </c>
      <c r="G192" s="4" t="str">
        <f>VLOOKUP(B192,'Master Data'!$A$1:$F$46,2,0)</f>
        <v>Product23</v>
      </c>
      <c r="H192" s="4" t="str">
        <f>VLOOKUP(B192,'Master Data'!$A$1:$F$46,3,0)</f>
        <v>Category03</v>
      </c>
      <c r="I192" s="4" t="str">
        <f>VLOOKUP(B192,'Master Data'!$A$1:$F$46,4,0)</f>
        <v>Ft</v>
      </c>
      <c r="J192" s="4">
        <f>VLOOKUP(B192,'Master Data'!$A$1:$F$46,5,0)</f>
        <v>141</v>
      </c>
      <c r="K192" s="4">
        <f>VLOOKUP(B192,'Master Data'!$A$1:$F$46,6,0)</f>
        <v>149.46</v>
      </c>
      <c r="L192" s="27">
        <f>'Input Data'!$J192*'Input Data'!$C192</f>
        <v>1833</v>
      </c>
      <c r="M192" s="27">
        <f>'Input Data'!$K192*'Input Data'!$C192*(1-'Input Data'!$F192)</f>
        <v>1942.98</v>
      </c>
      <c r="N192" s="29" t="str">
        <f>TEXT('Input Data'!$A192,"DD")</f>
        <v>20</v>
      </c>
      <c r="O192" s="29" t="str">
        <f>TEXT('Input Data'!$A192, "MMM")</f>
        <v>Aug</v>
      </c>
      <c r="P192" s="29" t="str">
        <f>TEXT('Input Data'!$A192,"yyyy")</f>
        <v>2022</v>
      </c>
      <c r="Q192" s="53"/>
    </row>
    <row r="193" spans="1:17" ht="12.75" customHeight="1" x14ac:dyDescent="0.3">
      <c r="A193" s="37">
        <v>44470</v>
      </c>
      <c r="B193" s="3" t="s">
        <v>41</v>
      </c>
      <c r="C193" s="4">
        <v>14</v>
      </c>
      <c r="D193" s="4" t="s">
        <v>12</v>
      </c>
      <c r="E193" s="4" t="s">
        <v>14</v>
      </c>
      <c r="F193" s="5">
        <v>0</v>
      </c>
      <c r="G193" s="4" t="str">
        <f>VLOOKUP(B193,'Master Data'!$A$1:$F$46,2,0)</f>
        <v>Product30</v>
      </c>
      <c r="H193" s="4" t="str">
        <f>VLOOKUP(B193,'Master Data'!$A$1:$F$46,3,0)</f>
        <v>Category04</v>
      </c>
      <c r="I193" s="4" t="str">
        <f>VLOOKUP(B193,'Master Data'!$A$1:$F$46,4,0)</f>
        <v>Ft</v>
      </c>
      <c r="J193" s="4">
        <f>VLOOKUP(B193,'Master Data'!$A$1:$F$46,5,0)</f>
        <v>148</v>
      </c>
      <c r="K193" s="4">
        <f>VLOOKUP(B193,'Master Data'!$A$1:$F$46,6,0)</f>
        <v>201.28</v>
      </c>
      <c r="L193" s="27">
        <f>'Input Data'!$J193*'Input Data'!$C193</f>
        <v>2072</v>
      </c>
      <c r="M193" s="27">
        <f>'Input Data'!$K193*'Input Data'!$C193*(1-'Input Data'!$F193)</f>
        <v>2817.92</v>
      </c>
      <c r="N193" s="29" t="str">
        <f>TEXT('Input Data'!$A193,"DD")</f>
        <v>01</v>
      </c>
      <c r="O193" s="29" t="str">
        <f>TEXT('Input Data'!$A193, "MMM")</f>
        <v>Oct</v>
      </c>
      <c r="P193" s="29" t="str">
        <f>TEXT('Input Data'!$A193,"yyyy")</f>
        <v>2021</v>
      </c>
      <c r="Q193" s="53"/>
    </row>
    <row r="194" spans="1:17" ht="12.75" customHeight="1" x14ac:dyDescent="0.3">
      <c r="A194" s="37">
        <v>44466</v>
      </c>
      <c r="B194" s="3" t="s">
        <v>27</v>
      </c>
      <c r="C194" s="4">
        <v>1</v>
      </c>
      <c r="D194" s="4" t="s">
        <v>123</v>
      </c>
      <c r="E194" s="4" t="s">
        <v>14</v>
      </c>
      <c r="F194" s="5">
        <v>0</v>
      </c>
      <c r="G194" s="4" t="str">
        <f>VLOOKUP(B194,'Master Data'!$A$1:$F$46,2,0)</f>
        <v>Product34</v>
      </c>
      <c r="H194" s="4" t="str">
        <f>VLOOKUP(B194,'Master Data'!$A$1:$F$46,3,0)</f>
        <v>Category04</v>
      </c>
      <c r="I194" s="4" t="str">
        <f>VLOOKUP(B194,'Master Data'!$A$1:$F$46,4,0)</f>
        <v>Lt</v>
      </c>
      <c r="J194" s="4">
        <f>VLOOKUP(B194,'Master Data'!$A$1:$F$46,5,0)</f>
        <v>55</v>
      </c>
      <c r="K194" s="4">
        <f>VLOOKUP(B194,'Master Data'!$A$1:$F$46,6,0)</f>
        <v>58.3</v>
      </c>
      <c r="L194" s="27">
        <f>'Input Data'!$J194*'Input Data'!$C194</f>
        <v>55</v>
      </c>
      <c r="M194" s="27">
        <f>'Input Data'!$K194*'Input Data'!$C194*(1-'Input Data'!$F194)</f>
        <v>58.3</v>
      </c>
      <c r="N194" s="29" t="str">
        <f>TEXT('Input Data'!$A194,"DD")</f>
        <v>27</v>
      </c>
      <c r="O194" s="29" t="str">
        <f>TEXT('Input Data'!$A194, "MMM")</f>
        <v>Sep</v>
      </c>
      <c r="P194" s="29" t="str">
        <f>TEXT('Input Data'!$A194,"yyyy")</f>
        <v>2021</v>
      </c>
      <c r="Q194" s="53"/>
    </row>
    <row r="195" spans="1:17" ht="12.75" customHeight="1" x14ac:dyDescent="0.3">
      <c r="A195" s="37">
        <v>44365</v>
      </c>
      <c r="B195" s="3" t="s">
        <v>21</v>
      </c>
      <c r="C195" s="4">
        <v>13</v>
      </c>
      <c r="D195" s="4" t="s">
        <v>123</v>
      </c>
      <c r="E195" s="4" t="s">
        <v>14</v>
      </c>
      <c r="F195" s="5">
        <v>0</v>
      </c>
      <c r="G195" s="4" t="str">
        <f>VLOOKUP(B195,'Master Data'!$A$1:$F$46,2,0)</f>
        <v>Product25</v>
      </c>
      <c r="H195" s="4" t="str">
        <f>VLOOKUP(B195,'Master Data'!$A$1:$F$46,3,0)</f>
        <v>Category03</v>
      </c>
      <c r="I195" s="4" t="str">
        <f>VLOOKUP(B195,'Master Data'!$A$1:$F$46,4,0)</f>
        <v>No.</v>
      </c>
      <c r="J195" s="4">
        <f>VLOOKUP(B195,'Master Data'!$A$1:$F$46,5,0)</f>
        <v>7</v>
      </c>
      <c r="K195" s="4">
        <f>VLOOKUP(B195,'Master Data'!$A$1:$F$46,6,0)</f>
        <v>8.33</v>
      </c>
      <c r="L195" s="27">
        <f>'Input Data'!$J195*'Input Data'!$C195</f>
        <v>91</v>
      </c>
      <c r="M195" s="27">
        <f>'Input Data'!$K195*'Input Data'!$C195*(1-'Input Data'!$F195)</f>
        <v>108.29</v>
      </c>
      <c r="N195" s="29" t="str">
        <f>TEXT('Input Data'!$A195,"DD")</f>
        <v>18</v>
      </c>
      <c r="O195" s="29" t="str">
        <f>TEXT('Input Data'!$A195, "MMM")</f>
        <v>Jun</v>
      </c>
      <c r="P195" s="29" t="str">
        <f>TEXT('Input Data'!$A195,"yyyy")</f>
        <v>2021</v>
      </c>
      <c r="Q195" s="53"/>
    </row>
    <row r="196" spans="1:17" ht="12.75" customHeight="1" x14ac:dyDescent="0.3">
      <c r="A196" s="37">
        <v>44791</v>
      </c>
      <c r="B196" s="3" t="s">
        <v>33</v>
      </c>
      <c r="C196" s="4">
        <v>2</v>
      </c>
      <c r="D196" s="4" t="s">
        <v>12</v>
      </c>
      <c r="E196" s="4" t="s">
        <v>14</v>
      </c>
      <c r="F196" s="5">
        <v>0</v>
      </c>
      <c r="G196" s="4" t="str">
        <f>VLOOKUP(B196,'Master Data'!$A$1:$F$46,2,0)</f>
        <v>Product10</v>
      </c>
      <c r="H196" s="4" t="str">
        <f>VLOOKUP(B196,'Master Data'!$A$1:$F$46,3,0)</f>
        <v>Category02</v>
      </c>
      <c r="I196" s="4" t="str">
        <f>VLOOKUP(B196,'Master Data'!$A$1:$F$46,4,0)</f>
        <v>Ft</v>
      </c>
      <c r="J196" s="4">
        <f>VLOOKUP(B196,'Master Data'!$A$1:$F$46,5,0)</f>
        <v>148</v>
      </c>
      <c r="K196" s="4">
        <f>VLOOKUP(B196,'Master Data'!$A$1:$F$46,6,0)</f>
        <v>164.28</v>
      </c>
      <c r="L196" s="27">
        <f>'Input Data'!$J196*'Input Data'!$C196</f>
        <v>296</v>
      </c>
      <c r="M196" s="27">
        <f>'Input Data'!$K196*'Input Data'!$C196*(1-'Input Data'!$F196)</f>
        <v>328.56</v>
      </c>
      <c r="N196" s="29" t="str">
        <f>TEXT('Input Data'!$A196,"DD")</f>
        <v>18</v>
      </c>
      <c r="O196" s="29" t="str">
        <f>TEXT('Input Data'!$A196, "MMM")</f>
        <v>Aug</v>
      </c>
      <c r="P196" s="29" t="str">
        <f>TEXT('Input Data'!$A196,"yyyy")</f>
        <v>2022</v>
      </c>
      <c r="Q196" s="53"/>
    </row>
    <row r="197" spans="1:17" ht="12.75" customHeight="1" x14ac:dyDescent="0.3">
      <c r="A197" s="37">
        <v>44624</v>
      </c>
      <c r="B197" s="3" t="s">
        <v>57</v>
      </c>
      <c r="C197" s="4">
        <v>13</v>
      </c>
      <c r="D197" s="4" t="s">
        <v>11</v>
      </c>
      <c r="E197" s="4" t="s">
        <v>12</v>
      </c>
      <c r="F197" s="5">
        <v>0</v>
      </c>
      <c r="G197" s="4" t="str">
        <f>VLOOKUP(B197,'Master Data'!$A$1:$F$46,2,0)</f>
        <v>Product26</v>
      </c>
      <c r="H197" s="4" t="str">
        <f>VLOOKUP(B197,'Master Data'!$A$1:$F$46,3,0)</f>
        <v>Category04</v>
      </c>
      <c r="I197" s="4" t="str">
        <f>VLOOKUP(B197,'Master Data'!$A$1:$F$46,4,0)</f>
        <v>No.</v>
      </c>
      <c r="J197" s="4">
        <f>VLOOKUP(B197,'Master Data'!$A$1:$F$46,5,0)</f>
        <v>18</v>
      </c>
      <c r="K197" s="4">
        <f>VLOOKUP(B197,'Master Data'!$A$1:$F$46,6,0)</f>
        <v>24.66</v>
      </c>
      <c r="L197" s="27">
        <f>'Input Data'!$J197*'Input Data'!$C197</f>
        <v>234</v>
      </c>
      <c r="M197" s="27">
        <f>'Input Data'!$K197*'Input Data'!$C197*(1-'Input Data'!$F197)</f>
        <v>320.58</v>
      </c>
      <c r="N197" s="29" t="str">
        <f>TEXT('Input Data'!$A197,"DD")</f>
        <v>04</v>
      </c>
      <c r="O197" s="29" t="str">
        <f>TEXT('Input Data'!$A197, "MMM")</f>
        <v>Mar</v>
      </c>
      <c r="P197" s="29" t="str">
        <f>TEXT('Input Data'!$A197,"yyyy")</f>
        <v>2022</v>
      </c>
      <c r="Q197" s="53"/>
    </row>
    <row r="198" spans="1:17" ht="12.75" customHeight="1" x14ac:dyDescent="0.3">
      <c r="A198" s="37">
        <v>44766</v>
      </c>
      <c r="B198" s="3" t="s">
        <v>29</v>
      </c>
      <c r="C198" s="4">
        <v>14</v>
      </c>
      <c r="D198" s="4" t="s">
        <v>123</v>
      </c>
      <c r="E198" s="4" t="s">
        <v>14</v>
      </c>
      <c r="F198" s="5">
        <v>0</v>
      </c>
      <c r="G198" s="4" t="str">
        <f>VLOOKUP(B198,'Master Data'!$A$1:$F$46,2,0)</f>
        <v>Product06</v>
      </c>
      <c r="H198" s="4" t="str">
        <f>VLOOKUP(B198,'Master Data'!$A$1:$F$46,3,0)</f>
        <v>Category01</v>
      </c>
      <c r="I198" s="4" t="str">
        <f>VLOOKUP(B198,'Master Data'!$A$1:$F$46,4,0)</f>
        <v>Kg</v>
      </c>
      <c r="J198" s="4">
        <f>VLOOKUP(B198,'Master Data'!$A$1:$F$46,5,0)</f>
        <v>75</v>
      </c>
      <c r="K198" s="4">
        <f>VLOOKUP(B198,'Master Data'!$A$1:$F$46,6,0)</f>
        <v>85.5</v>
      </c>
      <c r="L198" s="27">
        <f>'Input Data'!$J198*'Input Data'!$C198</f>
        <v>1050</v>
      </c>
      <c r="M198" s="27">
        <f>'Input Data'!$K198*'Input Data'!$C198*(1-'Input Data'!$F198)</f>
        <v>1197</v>
      </c>
      <c r="N198" s="29" t="str">
        <f>TEXT('Input Data'!$A198,"DD")</f>
        <v>24</v>
      </c>
      <c r="O198" s="29" t="str">
        <f>TEXT('Input Data'!$A198, "MMM")</f>
        <v>Jul</v>
      </c>
      <c r="P198" s="29" t="str">
        <f>TEXT('Input Data'!$A198,"yyyy")</f>
        <v>2022</v>
      </c>
      <c r="Q198" s="53"/>
    </row>
    <row r="199" spans="1:17" ht="12.75" customHeight="1" x14ac:dyDescent="0.3">
      <c r="A199" s="37">
        <v>44440</v>
      </c>
      <c r="B199" s="3" t="s">
        <v>49</v>
      </c>
      <c r="C199" s="4">
        <v>1</v>
      </c>
      <c r="D199" s="4" t="s">
        <v>11</v>
      </c>
      <c r="E199" s="4" t="s">
        <v>14</v>
      </c>
      <c r="F199" s="5">
        <v>0</v>
      </c>
      <c r="G199" s="4" t="str">
        <f>VLOOKUP(B199,'Master Data'!$A$1:$F$46,2,0)</f>
        <v>Product24</v>
      </c>
      <c r="H199" s="4" t="str">
        <f>VLOOKUP(B199,'Master Data'!$A$1:$F$46,3,0)</f>
        <v>Category03</v>
      </c>
      <c r="I199" s="4" t="str">
        <f>VLOOKUP(B199,'Master Data'!$A$1:$F$46,4,0)</f>
        <v>Ft</v>
      </c>
      <c r="J199" s="4">
        <f>VLOOKUP(B199,'Master Data'!$A$1:$F$46,5,0)</f>
        <v>144</v>
      </c>
      <c r="K199" s="4">
        <f>VLOOKUP(B199,'Master Data'!$A$1:$F$46,6,0)</f>
        <v>156.96</v>
      </c>
      <c r="L199" s="27">
        <f>'Input Data'!$J199*'Input Data'!$C199</f>
        <v>144</v>
      </c>
      <c r="M199" s="27">
        <f>'Input Data'!$K199*'Input Data'!$C199*(1-'Input Data'!$F199)</f>
        <v>156.96</v>
      </c>
      <c r="N199" s="29" t="str">
        <f>TEXT('Input Data'!$A199,"DD")</f>
        <v>01</v>
      </c>
      <c r="O199" s="29" t="str">
        <f>TEXT('Input Data'!$A199, "MMM")</f>
        <v>Sep</v>
      </c>
      <c r="P199" s="29" t="str">
        <f>TEXT('Input Data'!$A199,"yyyy")</f>
        <v>2021</v>
      </c>
      <c r="Q199" s="53"/>
    </row>
    <row r="200" spans="1:17" ht="12.75" customHeight="1" x14ac:dyDescent="0.3">
      <c r="A200" s="37">
        <v>44688</v>
      </c>
      <c r="B200" s="3" t="s">
        <v>39</v>
      </c>
      <c r="C200" s="4">
        <v>1</v>
      </c>
      <c r="D200" s="4" t="s">
        <v>12</v>
      </c>
      <c r="E200" s="4" t="s">
        <v>12</v>
      </c>
      <c r="F200" s="5">
        <v>0</v>
      </c>
      <c r="G200" s="4" t="str">
        <f>VLOOKUP(B200,'Master Data'!$A$1:$F$46,2,0)</f>
        <v>Product27</v>
      </c>
      <c r="H200" s="4" t="str">
        <f>VLOOKUP(B200,'Master Data'!$A$1:$F$46,3,0)</f>
        <v>Category04</v>
      </c>
      <c r="I200" s="4" t="str">
        <f>VLOOKUP(B200,'Master Data'!$A$1:$F$46,4,0)</f>
        <v>Lt</v>
      </c>
      <c r="J200" s="4">
        <f>VLOOKUP(B200,'Master Data'!$A$1:$F$46,5,0)</f>
        <v>48</v>
      </c>
      <c r="K200" s="4">
        <f>VLOOKUP(B200,'Master Data'!$A$1:$F$46,6,0)</f>
        <v>57.120000000000005</v>
      </c>
      <c r="L200" s="27">
        <f>'Input Data'!$J200*'Input Data'!$C200</f>
        <v>48</v>
      </c>
      <c r="M200" s="27">
        <f>'Input Data'!$K200*'Input Data'!$C200*(1-'Input Data'!$F200)</f>
        <v>57.120000000000005</v>
      </c>
      <c r="N200" s="29" t="str">
        <f>TEXT('Input Data'!$A200,"DD")</f>
        <v>07</v>
      </c>
      <c r="O200" s="29" t="str">
        <f>TEXT('Input Data'!$A200, "MMM")</f>
        <v>May</v>
      </c>
      <c r="P200" s="29" t="str">
        <f>TEXT('Input Data'!$A200,"yyyy")</f>
        <v>2022</v>
      </c>
      <c r="Q200" s="53"/>
    </row>
    <row r="201" spans="1:17" ht="12.75" customHeight="1" x14ac:dyDescent="0.3">
      <c r="A201" s="37">
        <v>44199</v>
      </c>
      <c r="B201" s="3" t="s">
        <v>17</v>
      </c>
      <c r="C201" s="4">
        <v>5</v>
      </c>
      <c r="D201" s="4" t="s">
        <v>123</v>
      </c>
      <c r="E201" s="4" t="s">
        <v>12</v>
      </c>
      <c r="F201" s="5">
        <v>0</v>
      </c>
      <c r="G201" s="4" t="str">
        <f>VLOOKUP(B201,'Master Data'!$A$1:$F$46,2,0)</f>
        <v>Product04</v>
      </c>
      <c r="H201" s="4" t="str">
        <f>VLOOKUP(B201,'Master Data'!$A$1:$F$46,3,0)</f>
        <v>Category01</v>
      </c>
      <c r="I201" s="4" t="str">
        <f>VLOOKUP(B201,'Master Data'!$A$1:$F$46,4,0)</f>
        <v>Lt</v>
      </c>
      <c r="J201" s="4">
        <f>VLOOKUP(B201,'Master Data'!$A$1:$F$46,5,0)</f>
        <v>44</v>
      </c>
      <c r="K201" s="4">
        <f>VLOOKUP(B201,'Master Data'!$A$1:$F$46,6,0)</f>
        <v>48.84</v>
      </c>
      <c r="L201" s="27">
        <f>'Input Data'!$J201*'Input Data'!$C201</f>
        <v>220</v>
      </c>
      <c r="M201" s="27">
        <f>'Input Data'!$K201*'Input Data'!$C201*(1-'Input Data'!$F201)</f>
        <v>244.20000000000002</v>
      </c>
      <c r="N201" s="29" t="str">
        <f>TEXT('Input Data'!$A201,"DD")</f>
        <v>03</v>
      </c>
      <c r="O201" s="29" t="str">
        <f>TEXT('Input Data'!$A201, "MMM")</f>
        <v>Jan</v>
      </c>
      <c r="P201" s="29" t="str">
        <f>TEXT('Input Data'!$A201,"yyyy")</f>
        <v>2021</v>
      </c>
      <c r="Q201" s="53"/>
    </row>
    <row r="202" spans="1:17" ht="12.75" customHeight="1" x14ac:dyDescent="0.3">
      <c r="A202" s="37">
        <v>44803</v>
      </c>
      <c r="B202" s="3" t="s">
        <v>29</v>
      </c>
      <c r="C202" s="4">
        <v>6</v>
      </c>
      <c r="D202" s="4" t="s">
        <v>12</v>
      </c>
      <c r="E202" s="4" t="s">
        <v>14</v>
      </c>
      <c r="F202" s="5">
        <v>0</v>
      </c>
      <c r="G202" s="4" t="str">
        <f>VLOOKUP(B202,'Master Data'!$A$1:$F$46,2,0)</f>
        <v>Product06</v>
      </c>
      <c r="H202" s="4" t="str">
        <f>VLOOKUP(B202,'Master Data'!$A$1:$F$46,3,0)</f>
        <v>Category01</v>
      </c>
      <c r="I202" s="4" t="str">
        <f>VLOOKUP(B202,'Master Data'!$A$1:$F$46,4,0)</f>
        <v>Kg</v>
      </c>
      <c r="J202" s="4">
        <f>VLOOKUP(B202,'Master Data'!$A$1:$F$46,5,0)</f>
        <v>75</v>
      </c>
      <c r="K202" s="4">
        <f>VLOOKUP(B202,'Master Data'!$A$1:$F$46,6,0)</f>
        <v>85.5</v>
      </c>
      <c r="L202" s="27">
        <f>'Input Data'!$J202*'Input Data'!$C202</f>
        <v>450</v>
      </c>
      <c r="M202" s="27">
        <f>'Input Data'!$K202*'Input Data'!$C202*(1-'Input Data'!$F202)</f>
        <v>513</v>
      </c>
      <c r="N202" s="29" t="str">
        <f>TEXT('Input Data'!$A202,"DD")</f>
        <v>30</v>
      </c>
      <c r="O202" s="29" t="str">
        <f>TEXT('Input Data'!$A202, "MMM")</f>
        <v>Aug</v>
      </c>
      <c r="P202" s="29" t="str">
        <f>TEXT('Input Data'!$A202,"yyyy")</f>
        <v>2022</v>
      </c>
      <c r="Q202" s="53"/>
    </row>
    <row r="203" spans="1:17" ht="12.75" customHeight="1" x14ac:dyDescent="0.3">
      <c r="A203" s="37">
        <v>44450</v>
      </c>
      <c r="B203" s="3" t="s">
        <v>13</v>
      </c>
      <c r="C203" s="4">
        <v>6</v>
      </c>
      <c r="D203" s="4" t="s">
        <v>11</v>
      </c>
      <c r="E203" s="4" t="s">
        <v>12</v>
      </c>
      <c r="F203" s="5">
        <v>0</v>
      </c>
      <c r="G203" s="4" t="str">
        <f>VLOOKUP(B203,'Master Data'!$A$1:$F$46,2,0)</f>
        <v>Product01</v>
      </c>
      <c r="H203" s="4" t="str">
        <f>VLOOKUP(B203,'Master Data'!$A$1:$F$46,3,0)</f>
        <v>Category01</v>
      </c>
      <c r="I203" s="4" t="str">
        <f>VLOOKUP(B203,'Master Data'!$A$1:$F$46,4,0)</f>
        <v>Kg</v>
      </c>
      <c r="J203" s="4">
        <f>VLOOKUP(B203,'Master Data'!$A$1:$F$46,5,0)</f>
        <v>100</v>
      </c>
      <c r="K203" s="4">
        <f>VLOOKUP(B203,'Master Data'!$A$1:$F$46,6,0)</f>
        <v>103.88</v>
      </c>
      <c r="L203" s="27">
        <f>'Input Data'!$J203*'Input Data'!$C203</f>
        <v>600</v>
      </c>
      <c r="M203" s="27">
        <f>'Input Data'!$K203*'Input Data'!$C203*(1-'Input Data'!$F203)</f>
        <v>623.28</v>
      </c>
      <c r="N203" s="29" t="str">
        <f>TEXT('Input Data'!$A203,"DD")</f>
        <v>11</v>
      </c>
      <c r="O203" s="29" t="str">
        <f>TEXT('Input Data'!$A203, "MMM")</f>
        <v>Sep</v>
      </c>
      <c r="P203" s="29" t="str">
        <f>TEXT('Input Data'!$A203,"yyyy")</f>
        <v>2021</v>
      </c>
      <c r="Q203" s="53"/>
    </row>
    <row r="204" spans="1:17" ht="12.75" customHeight="1" x14ac:dyDescent="0.3">
      <c r="A204" s="37">
        <v>44558</v>
      </c>
      <c r="B204" s="3" t="s">
        <v>32</v>
      </c>
      <c r="C204" s="4">
        <v>6</v>
      </c>
      <c r="D204" s="4" t="s">
        <v>123</v>
      </c>
      <c r="E204" s="4" t="s">
        <v>14</v>
      </c>
      <c r="F204" s="5">
        <v>0</v>
      </c>
      <c r="G204" s="4" t="str">
        <f>VLOOKUP(B204,'Master Data'!$A$1:$F$46,2,0)</f>
        <v>Product29</v>
      </c>
      <c r="H204" s="4" t="str">
        <f>VLOOKUP(B204,'Master Data'!$A$1:$F$46,3,0)</f>
        <v>Category04</v>
      </c>
      <c r="I204" s="4" t="str">
        <f>VLOOKUP(B204,'Master Data'!$A$1:$F$46,4,0)</f>
        <v>Lt</v>
      </c>
      <c r="J204" s="4">
        <f>VLOOKUP(B204,'Master Data'!$A$1:$F$46,5,0)</f>
        <v>47</v>
      </c>
      <c r="K204" s="4">
        <f>VLOOKUP(B204,'Master Data'!$A$1:$F$46,6,0)</f>
        <v>53.11</v>
      </c>
      <c r="L204" s="27">
        <f>'Input Data'!$J204*'Input Data'!$C204</f>
        <v>282</v>
      </c>
      <c r="M204" s="27">
        <f>'Input Data'!$K204*'Input Data'!$C204*(1-'Input Data'!$F204)</f>
        <v>318.65999999999997</v>
      </c>
      <c r="N204" s="29" t="str">
        <f>TEXT('Input Data'!$A204,"DD")</f>
        <v>28</v>
      </c>
      <c r="O204" s="29" t="str">
        <f>TEXT('Input Data'!$A204, "MMM")</f>
        <v>Dec</v>
      </c>
      <c r="P204" s="29" t="str">
        <f>TEXT('Input Data'!$A204,"yyyy")</f>
        <v>2021</v>
      </c>
      <c r="Q204" s="53"/>
    </row>
    <row r="205" spans="1:17" ht="12.75" customHeight="1" x14ac:dyDescent="0.3">
      <c r="A205" s="37">
        <v>44672</v>
      </c>
      <c r="B205" s="3" t="s">
        <v>41</v>
      </c>
      <c r="C205" s="4">
        <v>2</v>
      </c>
      <c r="D205" s="4" t="s">
        <v>123</v>
      </c>
      <c r="E205" s="4" t="s">
        <v>14</v>
      </c>
      <c r="F205" s="5">
        <v>0</v>
      </c>
      <c r="G205" s="4" t="str">
        <f>VLOOKUP(B205,'Master Data'!$A$1:$F$46,2,0)</f>
        <v>Product30</v>
      </c>
      <c r="H205" s="4" t="str">
        <f>VLOOKUP(B205,'Master Data'!$A$1:$F$46,3,0)</f>
        <v>Category04</v>
      </c>
      <c r="I205" s="4" t="str">
        <f>VLOOKUP(B205,'Master Data'!$A$1:$F$46,4,0)</f>
        <v>Ft</v>
      </c>
      <c r="J205" s="4">
        <f>VLOOKUP(B205,'Master Data'!$A$1:$F$46,5,0)</f>
        <v>148</v>
      </c>
      <c r="K205" s="4">
        <f>VLOOKUP(B205,'Master Data'!$A$1:$F$46,6,0)</f>
        <v>201.28</v>
      </c>
      <c r="L205" s="27">
        <f>'Input Data'!$J205*'Input Data'!$C205</f>
        <v>296</v>
      </c>
      <c r="M205" s="27">
        <f>'Input Data'!$K205*'Input Data'!$C205*(1-'Input Data'!$F205)</f>
        <v>402.56</v>
      </c>
      <c r="N205" s="29" t="str">
        <f>TEXT('Input Data'!$A205,"DD")</f>
        <v>21</v>
      </c>
      <c r="O205" s="29" t="str">
        <f>TEXT('Input Data'!$A205, "MMM")</f>
        <v>Apr</v>
      </c>
      <c r="P205" s="29" t="str">
        <f>TEXT('Input Data'!$A205,"yyyy")</f>
        <v>2022</v>
      </c>
      <c r="Q205" s="53"/>
    </row>
    <row r="206" spans="1:17" ht="12.75" customHeight="1" x14ac:dyDescent="0.3">
      <c r="A206" s="37">
        <v>44449</v>
      </c>
      <c r="B206" s="3" t="s">
        <v>13</v>
      </c>
      <c r="C206" s="4">
        <v>9</v>
      </c>
      <c r="D206" s="4" t="s">
        <v>11</v>
      </c>
      <c r="E206" s="4" t="s">
        <v>12</v>
      </c>
      <c r="F206" s="5">
        <v>0</v>
      </c>
      <c r="G206" s="4" t="str">
        <f>VLOOKUP(B206,'Master Data'!$A$1:$F$46,2,0)</f>
        <v>Product01</v>
      </c>
      <c r="H206" s="4" t="str">
        <f>VLOOKUP(B206,'Master Data'!$A$1:$F$46,3,0)</f>
        <v>Category01</v>
      </c>
      <c r="I206" s="4" t="str">
        <f>VLOOKUP(B206,'Master Data'!$A$1:$F$46,4,0)</f>
        <v>Kg</v>
      </c>
      <c r="J206" s="4">
        <f>VLOOKUP(B206,'Master Data'!$A$1:$F$46,5,0)</f>
        <v>100</v>
      </c>
      <c r="K206" s="4">
        <f>VLOOKUP(B206,'Master Data'!$A$1:$F$46,6,0)</f>
        <v>103.88</v>
      </c>
      <c r="L206" s="27">
        <f>'Input Data'!$J206*'Input Data'!$C206</f>
        <v>900</v>
      </c>
      <c r="M206" s="27">
        <f>'Input Data'!$K206*'Input Data'!$C206*(1-'Input Data'!$F206)</f>
        <v>934.92</v>
      </c>
      <c r="N206" s="29" t="str">
        <f>TEXT('Input Data'!$A206,"DD")</f>
        <v>10</v>
      </c>
      <c r="O206" s="29" t="str">
        <f>TEXT('Input Data'!$A206, "MMM")</f>
        <v>Sep</v>
      </c>
      <c r="P206" s="29" t="str">
        <f>TEXT('Input Data'!$A206,"yyyy")</f>
        <v>2021</v>
      </c>
      <c r="Q206" s="53"/>
    </row>
    <row r="207" spans="1:17" ht="12.75" customHeight="1" x14ac:dyDescent="0.3">
      <c r="A207" s="37">
        <v>44672</v>
      </c>
      <c r="B207" s="3" t="s">
        <v>57</v>
      </c>
      <c r="C207" s="4">
        <v>14</v>
      </c>
      <c r="D207" s="4" t="s">
        <v>12</v>
      </c>
      <c r="E207" s="4" t="s">
        <v>12</v>
      </c>
      <c r="F207" s="5">
        <v>0</v>
      </c>
      <c r="G207" s="4" t="str">
        <f>VLOOKUP(B207,'Master Data'!$A$1:$F$46,2,0)</f>
        <v>Product26</v>
      </c>
      <c r="H207" s="4" t="str">
        <f>VLOOKUP(B207,'Master Data'!$A$1:$F$46,3,0)</f>
        <v>Category04</v>
      </c>
      <c r="I207" s="4" t="str">
        <f>VLOOKUP(B207,'Master Data'!$A$1:$F$46,4,0)</f>
        <v>No.</v>
      </c>
      <c r="J207" s="4">
        <f>VLOOKUP(B207,'Master Data'!$A$1:$F$46,5,0)</f>
        <v>18</v>
      </c>
      <c r="K207" s="4">
        <f>VLOOKUP(B207,'Master Data'!$A$1:$F$46,6,0)</f>
        <v>24.66</v>
      </c>
      <c r="L207" s="27">
        <f>'Input Data'!$J207*'Input Data'!$C207</f>
        <v>252</v>
      </c>
      <c r="M207" s="27">
        <f>'Input Data'!$K207*'Input Data'!$C207*(1-'Input Data'!$F207)</f>
        <v>345.24</v>
      </c>
      <c r="N207" s="29" t="str">
        <f>TEXT('Input Data'!$A207,"DD")</f>
        <v>21</v>
      </c>
      <c r="O207" s="29" t="str">
        <f>TEXT('Input Data'!$A207, "MMM")</f>
        <v>Apr</v>
      </c>
      <c r="P207" s="29" t="str">
        <f>TEXT('Input Data'!$A207,"yyyy")</f>
        <v>2022</v>
      </c>
      <c r="Q207" s="53"/>
    </row>
    <row r="208" spans="1:17" ht="12.75" customHeight="1" x14ac:dyDescent="0.3">
      <c r="A208" s="37">
        <v>44759</v>
      </c>
      <c r="B208" s="3" t="s">
        <v>56</v>
      </c>
      <c r="C208" s="4">
        <v>8</v>
      </c>
      <c r="D208" s="4" t="s">
        <v>12</v>
      </c>
      <c r="E208" s="4" t="s">
        <v>14</v>
      </c>
      <c r="F208" s="5">
        <v>0</v>
      </c>
      <c r="G208" s="4" t="str">
        <f>VLOOKUP(B208,'Master Data'!$A$1:$F$46,2,0)</f>
        <v>Product41</v>
      </c>
      <c r="H208" s="4" t="str">
        <f>VLOOKUP(B208,'Master Data'!$A$1:$F$46,3,0)</f>
        <v>Category05</v>
      </c>
      <c r="I208" s="4" t="str">
        <f>VLOOKUP(B208,'Master Data'!$A$1:$F$46,4,0)</f>
        <v>Ft</v>
      </c>
      <c r="J208" s="4">
        <f>VLOOKUP(B208,'Master Data'!$A$1:$F$46,5,0)</f>
        <v>138</v>
      </c>
      <c r="K208" s="4">
        <f>VLOOKUP(B208,'Master Data'!$A$1:$F$46,6,0)</f>
        <v>173.88</v>
      </c>
      <c r="L208" s="27">
        <f>'Input Data'!$J208*'Input Data'!$C208</f>
        <v>1104</v>
      </c>
      <c r="M208" s="27">
        <f>'Input Data'!$K208*'Input Data'!$C208*(1-'Input Data'!$F208)</f>
        <v>1391.04</v>
      </c>
      <c r="N208" s="29" t="str">
        <f>TEXT('Input Data'!$A208,"DD")</f>
        <v>17</v>
      </c>
      <c r="O208" s="29" t="str">
        <f>TEXT('Input Data'!$A208, "MMM")</f>
        <v>Jul</v>
      </c>
      <c r="P208" s="29" t="str">
        <f>TEXT('Input Data'!$A208,"yyyy")</f>
        <v>2022</v>
      </c>
      <c r="Q208" s="53"/>
    </row>
    <row r="209" spans="1:17" ht="12.75" customHeight="1" x14ac:dyDescent="0.3">
      <c r="A209" s="37">
        <v>44638</v>
      </c>
      <c r="B209" s="3" t="s">
        <v>55</v>
      </c>
      <c r="C209" s="4">
        <v>2</v>
      </c>
      <c r="D209" s="4" t="s">
        <v>12</v>
      </c>
      <c r="E209" s="4" t="s">
        <v>14</v>
      </c>
      <c r="F209" s="5">
        <v>0</v>
      </c>
      <c r="G209" s="4" t="str">
        <f>VLOOKUP(B209,'Master Data'!$A$1:$F$46,2,0)</f>
        <v>Product19</v>
      </c>
      <c r="H209" s="4" t="str">
        <f>VLOOKUP(B209,'Master Data'!$A$1:$F$46,3,0)</f>
        <v>Category02</v>
      </c>
      <c r="I209" s="4" t="str">
        <f>VLOOKUP(B209,'Master Data'!$A$1:$F$46,4,0)</f>
        <v>Ft</v>
      </c>
      <c r="J209" s="4">
        <f>VLOOKUP(B209,'Master Data'!$A$1:$F$46,5,0)</f>
        <v>150</v>
      </c>
      <c r="K209" s="4">
        <f>VLOOKUP(B209,'Master Data'!$A$1:$F$46,6,0)</f>
        <v>210</v>
      </c>
      <c r="L209" s="27">
        <f>'Input Data'!$J209*'Input Data'!$C209</f>
        <v>300</v>
      </c>
      <c r="M209" s="27">
        <f>'Input Data'!$K209*'Input Data'!$C209*(1-'Input Data'!$F209)</f>
        <v>420</v>
      </c>
      <c r="N209" s="29" t="str">
        <f>TEXT('Input Data'!$A209,"DD")</f>
        <v>18</v>
      </c>
      <c r="O209" s="29" t="str">
        <f>TEXT('Input Data'!$A209, "MMM")</f>
        <v>Mar</v>
      </c>
      <c r="P209" s="29" t="str">
        <f>TEXT('Input Data'!$A209,"yyyy")</f>
        <v>2022</v>
      </c>
      <c r="Q209" s="53"/>
    </row>
    <row r="210" spans="1:17" ht="12.75" customHeight="1" x14ac:dyDescent="0.3">
      <c r="A210" s="37">
        <v>44222</v>
      </c>
      <c r="B210" s="3" t="s">
        <v>25</v>
      </c>
      <c r="C210" s="4">
        <v>9</v>
      </c>
      <c r="D210" s="4" t="s">
        <v>11</v>
      </c>
      <c r="E210" s="4" t="s">
        <v>14</v>
      </c>
      <c r="F210" s="5">
        <v>0</v>
      </c>
      <c r="G210" s="4" t="str">
        <f>VLOOKUP(B210,'Master Data'!$A$1:$F$46,2,0)</f>
        <v>Product44</v>
      </c>
      <c r="H210" s="4" t="str">
        <f>VLOOKUP(B210,'Master Data'!$A$1:$F$46,3,0)</f>
        <v>Category05</v>
      </c>
      <c r="I210" s="4" t="str">
        <f>VLOOKUP(B210,'Master Data'!$A$1:$F$46,4,0)</f>
        <v>Kg</v>
      </c>
      <c r="J210" s="4">
        <f>VLOOKUP(B210,'Master Data'!$A$1:$F$46,5,0)</f>
        <v>76</v>
      </c>
      <c r="K210" s="4">
        <f>VLOOKUP(B210,'Master Data'!$A$1:$F$46,6,0)</f>
        <v>82.08</v>
      </c>
      <c r="L210" s="27">
        <f>'Input Data'!$J210*'Input Data'!$C210</f>
        <v>684</v>
      </c>
      <c r="M210" s="27">
        <f>'Input Data'!$K210*'Input Data'!$C210*(1-'Input Data'!$F210)</f>
        <v>738.72</v>
      </c>
      <c r="N210" s="29" t="str">
        <f>TEXT('Input Data'!$A210,"DD")</f>
        <v>26</v>
      </c>
      <c r="O210" s="29" t="str">
        <f>TEXT('Input Data'!$A210, "MMM")</f>
        <v>Jan</v>
      </c>
      <c r="P210" s="29" t="str">
        <f>TEXT('Input Data'!$A210,"yyyy")</f>
        <v>2021</v>
      </c>
      <c r="Q210" s="53"/>
    </row>
    <row r="211" spans="1:17" ht="12.75" customHeight="1" x14ac:dyDescent="0.3">
      <c r="A211" s="37">
        <v>44695</v>
      </c>
      <c r="B211" s="3" t="s">
        <v>38</v>
      </c>
      <c r="C211" s="4">
        <v>14</v>
      </c>
      <c r="D211" s="4" t="s">
        <v>123</v>
      </c>
      <c r="E211" s="4" t="s">
        <v>14</v>
      </c>
      <c r="F211" s="5">
        <v>0</v>
      </c>
      <c r="G211" s="4" t="str">
        <f>VLOOKUP(B211,'Master Data'!$A$1:$F$46,2,0)</f>
        <v>Product08</v>
      </c>
      <c r="H211" s="4" t="str">
        <f>VLOOKUP(B211,'Master Data'!$A$1:$F$46,3,0)</f>
        <v>Category01</v>
      </c>
      <c r="I211" s="4" t="str">
        <f>VLOOKUP(B211,'Master Data'!$A$1:$F$46,4,0)</f>
        <v>Kg</v>
      </c>
      <c r="J211" s="4">
        <f>VLOOKUP(B211,'Master Data'!$A$1:$F$46,5,0)</f>
        <v>83</v>
      </c>
      <c r="K211" s="4">
        <f>VLOOKUP(B211,'Master Data'!$A$1:$F$46,6,0)</f>
        <v>94.62</v>
      </c>
      <c r="L211" s="27">
        <f>'Input Data'!$J211*'Input Data'!$C211</f>
        <v>1162</v>
      </c>
      <c r="M211" s="27">
        <f>'Input Data'!$K211*'Input Data'!$C211*(1-'Input Data'!$F211)</f>
        <v>1324.68</v>
      </c>
      <c r="N211" s="29" t="str">
        <f>TEXT('Input Data'!$A211,"DD")</f>
        <v>14</v>
      </c>
      <c r="O211" s="29" t="str">
        <f>TEXT('Input Data'!$A211, "MMM")</f>
        <v>May</v>
      </c>
      <c r="P211" s="29" t="str">
        <f>TEXT('Input Data'!$A211,"yyyy")</f>
        <v>2022</v>
      </c>
      <c r="Q211" s="53"/>
    </row>
    <row r="212" spans="1:17" ht="12.75" customHeight="1" x14ac:dyDescent="0.3">
      <c r="A212" s="37">
        <v>44849</v>
      </c>
      <c r="B212" s="3" t="s">
        <v>40</v>
      </c>
      <c r="C212" s="4">
        <v>10</v>
      </c>
      <c r="D212" s="4" t="s">
        <v>123</v>
      </c>
      <c r="E212" s="4" t="s">
        <v>14</v>
      </c>
      <c r="F212" s="5">
        <v>0</v>
      </c>
      <c r="G212" s="4" t="str">
        <f>VLOOKUP(B212,'Master Data'!$A$1:$F$46,2,0)</f>
        <v>Product15</v>
      </c>
      <c r="H212" s="4" t="str">
        <f>VLOOKUP(B212,'Master Data'!$A$1:$F$46,3,0)</f>
        <v>Category02</v>
      </c>
      <c r="I212" s="4" t="str">
        <f>VLOOKUP(B212,'Master Data'!$A$1:$F$46,4,0)</f>
        <v>No.</v>
      </c>
      <c r="J212" s="4">
        <f>VLOOKUP(B212,'Master Data'!$A$1:$F$46,5,0)</f>
        <v>12</v>
      </c>
      <c r="K212" s="4">
        <f>VLOOKUP(B212,'Master Data'!$A$1:$F$46,6,0)</f>
        <v>15.719999999999999</v>
      </c>
      <c r="L212" s="27">
        <f>'Input Data'!$J212*'Input Data'!$C212</f>
        <v>120</v>
      </c>
      <c r="M212" s="27">
        <f>'Input Data'!$K212*'Input Data'!$C212*(1-'Input Data'!$F212)</f>
        <v>157.19999999999999</v>
      </c>
      <c r="N212" s="29" t="str">
        <f>TEXT('Input Data'!$A212,"DD")</f>
        <v>15</v>
      </c>
      <c r="O212" s="29" t="str">
        <f>TEXT('Input Data'!$A212, "MMM")</f>
        <v>Oct</v>
      </c>
      <c r="P212" s="29" t="str">
        <f>TEXT('Input Data'!$A212,"yyyy")</f>
        <v>2022</v>
      </c>
      <c r="Q212" s="53"/>
    </row>
    <row r="213" spans="1:17" ht="12.75" customHeight="1" x14ac:dyDescent="0.3">
      <c r="A213" s="37">
        <v>44872</v>
      </c>
      <c r="B213" s="3" t="s">
        <v>30</v>
      </c>
      <c r="C213" s="4">
        <v>13</v>
      </c>
      <c r="D213" s="4" t="s">
        <v>12</v>
      </c>
      <c r="E213" s="4" t="s">
        <v>14</v>
      </c>
      <c r="F213" s="5">
        <v>0</v>
      </c>
      <c r="G213" s="4" t="str">
        <f>VLOOKUP(B213,'Master Data'!$A$1:$F$46,2,0)</f>
        <v>Product40</v>
      </c>
      <c r="H213" s="4" t="str">
        <f>VLOOKUP(B213,'Master Data'!$A$1:$F$46,3,0)</f>
        <v>Category05</v>
      </c>
      <c r="I213" s="4" t="str">
        <f>VLOOKUP(B213,'Master Data'!$A$1:$F$46,4,0)</f>
        <v>Kg</v>
      </c>
      <c r="J213" s="4">
        <f>VLOOKUP(B213,'Master Data'!$A$1:$F$46,5,0)</f>
        <v>90</v>
      </c>
      <c r="K213" s="4">
        <f>VLOOKUP(B213,'Master Data'!$A$1:$F$46,6,0)</f>
        <v>115.2</v>
      </c>
      <c r="L213" s="27">
        <f>'Input Data'!$J213*'Input Data'!$C213</f>
        <v>1170</v>
      </c>
      <c r="M213" s="27">
        <f>'Input Data'!$K213*'Input Data'!$C213*(1-'Input Data'!$F213)</f>
        <v>1497.6000000000001</v>
      </c>
      <c r="N213" s="29" t="str">
        <f>TEXT('Input Data'!$A213,"DD")</f>
        <v>07</v>
      </c>
      <c r="O213" s="29" t="str">
        <f>TEXT('Input Data'!$A213, "MMM")</f>
        <v>Nov</v>
      </c>
      <c r="P213" s="29" t="str">
        <f>TEXT('Input Data'!$A213,"yyyy")</f>
        <v>2022</v>
      </c>
      <c r="Q213" s="53"/>
    </row>
    <row r="214" spans="1:17" ht="12.75" customHeight="1" x14ac:dyDescent="0.3">
      <c r="A214" s="37">
        <v>44799</v>
      </c>
      <c r="B214" s="3" t="s">
        <v>22</v>
      </c>
      <c r="C214" s="4">
        <v>8</v>
      </c>
      <c r="D214" s="4" t="s">
        <v>12</v>
      </c>
      <c r="E214" s="4" t="s">
        <v>12</v>
      </c>
      <c r="F214" s="5">
        <v>0</v>
      </c>
      <c r="G214" s="4" t="str">
        <f>VLOOKUP(B214,'Master Data'!$A$1:$F$46,2,0)</f>
        <v>Product37</v>
      </c>
      <c r="H214" s="4" t="str">
        <f>VLOOKUP(B214,'Master Data'!$A$1:$F$46,3,0)</f>
        <v>Category05</v>
      </c>
      <c r="I214" s="4" t="str">
        <f>VLOOKUP(B214,'Master Data'!$A$1:$F$46,4,0)</f>
        <v>Kg</v>
      </c>
      <c r="J214" s="4">
        <f>VLOOKUP(B214,'Master Data'!$A$1:$F$46,5,0)</f>
        <v>67</v>
      </c>
      <c r="K214" s="4">
        <f>VLOOKUP(B214,'Master Data'!$A$1:$F$46,6,0)</f>
        <v>85.76</v>
      </c>
      <c r="L214" s="27">
        <f>'Input Data'!$J214*'Input Data'!$C214</f>
        <v>536</v>
      </c>
      <c r="M214" s="27">
        <f>'Input Data'!$K214*'Input Data'!$C214*(1-'Input Data'!$F214)</f>
        <v>686.08</v>
      </c>
      <c r="N214" s="29" t="str">
        <f>TEXT('Input Data'!$A214,"DD")</f>
        <v>26</v>
      </c>
      <c r="O214" s="29" t="str">
        <f>TEXT('Input Data'!$A214, "MMM")</f>
        <v>Aug</v>
      </c>
      <c r="P214" s="29" t="str">
        <f>TEXT('Input Data'!$A214,"yyyy")</f>
        <v>2022</v>
      </c>
      <c r="Q214" s="53"/>
    </row>
    <row r="215" spans="1:17" ht="12.75" customHeight="1" x14ac:dyDescent="0.3">
      <c r="A215" s="37">
        <v>44574</v>
      </c>
      <c r="B215" s="3" t="s">
        <v>55</v>
      </c>
      <c r="C215" s="4">
        <v>6</v>
      </c>
      <c r="D215" s="4" t="s">
        <v>12</v>
      </c>
      <c r="E215" s="4" t="s">
        <v>12</v>
      </c>
      <c r="F215" s="5">
        <v>0</v>
      </c>
      <c r="G215" s="4" t="str">
        <f>VLOOKUP(B215,'Master Data'!$A$1:$F$46,2,0)</f>
        <v>Product19</v>
      </c>
      <c r="H215" s="4" t="str">
        <f>VLOOKUP(B215,'Master Data'!$A$1:$F$46,3,0)</f>
        <v>Category02</v>
      </c>
      <c r="I215" s="4" t="str">
        <f>VLOOKUP(B215,'Master Data'!$A$1:$F$46,4,0)</f>
        <v>Ft</v>
      </c>
      <c r="J215" s="4">
        <f>VLOOKUP(B215,'Master Data'!$A$1:$F$46,5,0)</f>
        <v>150</v>
      </c>
      <c r="K215" s="4">
        <f>VLOOKUP(B215,'Master Data'!$A$1:$F$46,6,0)</f>
        <v>210</v>
      </c>
      <c r="L215" s="27">
        <f>'Input Data'!$J215*'Input Data'!$C215</f>
        <v>900</v>
      </c>
      <c r="M215" s="27">
        <f>'Input Data'!$K215*'Input Data'!$C215*(1-'Input Data'!$F215)</f>
        <v>1260</v>
      </c>
      <c r="N215" s="29" t="str">
        <f>TEXT('Input Data'!$A215,"DD")</f>
        <v>13</v>
      </c>
      <c r="O215" s="29" t="str">
        <f>TEXT('Input Data'!$A215, "MMM")</f>
        <v>Jan</v>
      </c>
      <c r="P215" s="29" t="str">
        <f>TEXT('Input Data'!$A215,"yyyy")</f>
        <v>2022</v>
      </c>
      <c r="Q215" s="53"/>
    </row>
    <row r="216" spans="1:17" ht="12.75" customHeight="1" x14ac:dyDescent="0.3">
      <c r="A216" s="37">
        <v>44699</v>
      </c>
      <c r="B216" s="3" t="s">
        <v>50</v>
      </c>
      <c r="C216" s="4">
        <v>8</v>
      </c>
      <c r="D216" s="4" t="s">
        <v>11</v>
      </c>
      <c r="E216" s="4" t="s">
        <v>12</v>
      </c>
      <c r="F216" s="5">
        <v>0</v>
      </c>
      <c r="G216" s="4" t="str">
        <f>VLOOKUP(B216,'Master Data'!$A$1:$F$46,2,0)</f>
        <v>Product38</v>
      </c>
      <c r="H216" s="4" t="str">
        <f>VLOOKUP(B216,'Master Data'!$A$1:$F$46,3,0)</f>
        <v>Category05</v>
      </c>
      <c r="I216" s="4" t="str">
        <f>VLOOKUP(B216,'Master Data'!$A$1:$F$46,4,0)</f>
        <v>Kg</v>
      </c>
      <c r="J216" s="4">
        <f>VLOOKUP(B216,'Master Data'!$A$1:$F$46,5,0)</f>
        <v>72</v>
      </c>
      <c r="K216" s="4">
        <f>VLOOKUP(B216,'Master Data'!$A$1:$F$46,6,0)</f>
        <v>79.92</v>
      </c>
      <c r="L216" s="27">
        <f>'Input Data'!$J216*'Input Data'!$C216</f>
        <v>576</v>
      </c>
      <c r="M216" s="27">
        <f>'Input Data'!$K216*'Input Data'!$C216*(1-'Input Data'!$F216)</f>
        <v>639.36</v>
      </c>
      <c r="N216" s="29" t="str">
        <f>TEXT('Input Data'!$A216,"DD")</f>
        <v>18</v>
      </c>
      <c r="O216" s="29" t="str">
        <f>TEXT('Input Data'!$A216, "MMM")</f>
        <v>May</v>
      </c>
      <c r="P216" s="29" t="str">
        <f>TEXT('Input Data'!$A216,"yyyy")</f>
        <v>2022</v>
      </c>
      <c r="Q216" s="53"/>
    </row>
    <row r="217" spans="1:17" ht="12.75" customHeight="1" x14ac:dyDescent="0.3">
      <c r="A217" s="37">
        <v>44649</v>
      </c>
      <c r="B217" s="3" t="s">
        <v>31</v>
      </c>
      <c r="C217" s="4">
        <v>12</v>
      </c>
      <c r="D217" s="4" t="s">
        <v>12</v>
      </c>
      <c r="E217" s="4" t="s">
        <v>12</v>
      </c>
      <c r="F217" s="5">
        <v>0</v>
      </c>
      <c r="G217" s="4" t="str">
        <f>VLOOKUP(B217,'Master Data'!$A$1:$F$46,2,0)</f>
        <v>Product32</v>
      </c>
      <c r="H217" s="4" t="str">
        <f>VLOOKUP(B217,'Master Data'!$A$1:$F$46,3,0)</f>
        <v>Category04</v>
      </c>
      <c r="I217" s="4" t="str">
        <f>VLOOKUP(B217,'Master Data'!$A$1:$F$46,4,0)</f>
        <v>Kg</v>
      </c>
      <c r="J217" s="4">
        <f>VLOOKUP(B217,'Master Data'!$A$1:$F$46,5,0)</f>
        <v>89</v>
      </c>
      <c r="K217" s="4">
        <f>VLOOKUP(B217,'Master Data'!$A$1:$F$46,6,0)</f>
        <v>117.48</v>
      </c>
      <c r="L217" s="27">
        <f>'Input Data'!$J217*'Input Data'!$C217</f>
        <v>1068</v>
      </c>
      <c r="M217" s="27">
        <f>'Input Data'!$K217*'Input Data'!$C217*(1-'Input Data'!$F217)</f>
        <v>1409.76</v>
      </c>
      <c r="N217" s="29" t="str">
        <f>TEXT('Input Data'!$A217,"DD")</f>
        <v>29</v>
      </c>
      <c r="O217" s="29" t="str">
        <f>TEXT('Input Data'!$A217, "MMM")</f>
        <v>Mar</v>
      </c>
      <c r="P217" s="29" t="str">
        <f>TEXT('Input Data'!$A217,"yyyy")</f>
        <v>2022</v>
      </c>
      <c r="Q217" s="53"/>
    </row>
    <row r="218" spans="1:17" ht="12.75" customHeight="1" x14ac:dyDescent="0.3">
      <c r="A218" s="37">
        <v>44697</v>
      </c>
      <c r="B218" s="3" t="s">
        <v>33</v>
      </c>
      <c r="C218" s="4">
        <v>13</v>
      </c>
      <c r="D218" s="4" t="s">
        <v>123</v>
      </c>
      <c r="E218" s="4" t="s">
        <v>14</v>
      </c>
      <c r="F218" s="5">
        <v>0</v>
      </c>
      <c r="G218" s="4" t="str">
        <f>VLOOKUP(B218,'Master Data'!$A$1:$F$46,2,0)</f>
        <v>Product10</v>
      </c>
      <c r="H218" s="4" t="str">
        <f>VLOOKUP(B218,'Master Data'!$A$1:$F$46,3,0)</f>
        <v>Category02</v>
      </c>
      <c r="I218" s="4" t="str">
        <f>VLOOKUP(B218,'Master Data'!$A$1:$F$46,4,0)</f>
        <v>Ft</v>
      </c>
      <c r="J218" s="4">
        <f>VLOOKUP(B218,'Master Data'!$A$1:$F$46,5,0)</f>
        <v>148</v>
      </c>
      <c r="K218" s="4">
        <f>VLOOKUP(B218,'Master Data'!$A$1:$F$46,6,0)</f>
        <v>164.28</v>
      </c>
      <c r="L218" s="27">
        <f>'Input Data'!$J218*'Input Data'!$C218</f>
        <v>1924</v>
      </c>
      <c r="M218" s="27">
        <f>'Input Data'!$K218*'Input Data'!$C218*(1-'Input Data'!$F218)</f>
        <v>2135.64</v>
      </c>
      <c r="N218" s="29" t="str">
        <f>TEXT('Input Data'!$A218,"DD")</f>
        <v>16</v>
      </c>
      <c r="O218" s="29" t="str">
        <f>TEXT('Input Data'!$A218, "MMM")</f>
        <v>May</v>
      </c>
      <c r="P218" s="29" t="str">
        <f>TEXT('Input Data'!$A218,"yyyy")</f>
        <v>2022</v>
      </c>
      <c r="Q218" s="53"/>
    </row>
    <row r="219" spans="1:17" ht="12.75" customHeight="1" x14ac:dyDescent="0.3">
      <c r="A219" s="37">
        <v>44804</v>
      </c>
      <c r="B219" s="3" t="s">
        <v>40</v>
      </c>
      <c r="C219" s="4">
        <v>13</v>
      </c>
      <c r="D219" s="4" t="s">
        <v>123</v>
      </c>
      <c r="E219" s="4" t="s">
        <v>14</v>
      </c>
      <c r="F219" s="5">
        <v>0</v>
      </c>
      <c r="G219" s="4" t="str">
        <f>VLOOKUP(B219,'Master Data'!$A$1:$F$46,2,0)</f>
        <v>Product15</v>
      </c>
      <c r="H219" s="4" t="str">
        <f>VLOOKUP(B219,'Master Data'!$A$1:$F$46,3,0)</f>
        <v>Category02</v>
      </c>
      <c r="I219" s="4" t="str">
        <f>VLOOKUP(B219,'Master Data'!$A$1:$F$46,4,0)</f>
        <v>No.</v>
      </c>
      <c r="J219" s="4">
        <f>VLOOKUP(B219,'Master Data'!$A$1:$F$46,5,0)</f>
        <v>12</v>
      </c>
      <c r="K219" s="4">
        <f>VLOOKUP(B219,'Master Data'!$A$1:$F$46,6,0)</f>
        <v>15.719999999999999</v>
      </c>
      <c r="L219" s="27">
        <f>'Input Data'!$J219*'Input Data'!$C219</f>
        <v>156</v>
      </c>
      <c r="M219" s="27">
        <f>'Input Data'!$K219*'Input Data'!$C219*(1-'Input Data'!$F219)</f>
        <v>204.35999999999999</v>
      </c>
      <c r="N219" s="29" t="str">
        <f>TEXT('Input Data'!$A219,"DD")</f>
        <v>31</v>
      </c>
      <c r="O219" s="29" t="str">
        <f>TEXT('Input Data'!$A219, "MMM")</f>
        <v>Aug</v>
      </c>
      <c r="P219" s="29" t="str">
        <f>TEXT('Input Data'!$A219,"yyyy")</f>
        <v>2022</v>
      </c>
      <c r="Q219" s="53"/>
    </row>
    <row r="220" spans="1:17" ht="12.75" customHeight="1" x14ac:dyDescent="0.3">
      <c r="A220" s="37">
        <v>44207</v>
      </c>
      <c r="B220" s="3" t="s">
        <v>24</v>
      </c>
      <c r="C220" s="4">
        <v>4</v>
      </c>
      <c r="D220" s="4" t="s">
        <v>123</v>
      </c>
      <c r="E220" s="4" t="s">
        <v>12</v>
      </c>
      <c r="F220" s="5">
        <v>0</v>
      </c>
      <c r="G220" s="4" t="str">
        <f>VLOOKUP(B220,'Master Data'!$A$1:$F$46,2,0)</f>
        <v>Product42</v>
      </c>
      <c r="H220" s="4" t="str">
        <f>VLOOKUP(B220,'Master Data'!$A$1:$F$46,3,0)</f>
        <v>Category05</v>
      </c>
      <c r="I220" s="4" t="str">
        <f>VLOOKUP(B220,'Master Data'!$A$1:$F$46,4,0)</f>
        <v>Ft</v>
      </c>
      <c r="J220" s="4">
        <f>VLOOKUP(B220,'Master Data'!$A$1:$F$46,5,0)</f>
        <v>120</v>
      </c>
      <c r="K220" s="4">
        <f>VLOOKUP(B220,'Master Data'!$A$1:$F$46,6,0)</f>
        <v>162</v>
      </c>
      <c r="L220" s="27">
        <f>'Input Data'!$J220*'Input Data'!$C220</f>
        <v>480</v>
      </c>
      <c r="M220" s="27">
        <f>'Input Data'!$K220*'Input Data'!$C220*(1-'Input Data'!$F220)</f>
        <v>648</v>
      </c>
      <c r="N220" s="29" t="str">
        <f>TEXT('Input Data'!$A220,"DD")</f>
        <v>11</v>
      </c>
      <c r="O220" s="29" t="str">
        <f>TEXT('Input Data'!$A220, "MMM")</f>
        <v>Jan</v>
      </c>
      <c r="P220" s="29" t="str">
        <f>TEXT('Input Data'!$A220,"yyyy")</f>
        <v>2021</v>
      </c>
      <c r="Q220" s="53"/>
    </row>
    <row r="221" spans="1:17" ht="12.75" customHeight="1" x14ac:dyDescent="0.3">
      <c r="A221" s="37">
        <v>44906</v>
      </c>
      <c r="B221" s="3" t="s">
        <v>15</v>
      </c>
      <c r="C221" s="4">
        <v>9</v>
      </c>
      <c r="D221" s="4" t="s">
        <v>11</v>
      </c>
      <c r="E221" s="4" t="s">
        <v>12</v>
      </c>
      <c r="F221" s="5">
        <v>0</v>
      </c>
      <c r="G221" s="4" t="str">
        <f>VLOOKUP(B221,'Master Data'!$A$1:$F$46,2,0)</f>
        <v>Product13</v>
      </c>
      <c r="H221" s="4" t="str">
        <f>VLOOKUP(B221,'Master Data'!$A$1:$F$46,3,0)</f>
        <v>Category02</v>
      </c>
      <c r="I221" s="4" t="str">
        <f>VLOOKUP(B221,'Master Data'!$A$1:$F$46,4,0)</f>
        <v>Kg</v>
      </c>
      <c r="J221" s="4">
        <f>VLOOKUP(B221,'Master Data'!$A$1:$F$46,5,0)</f>
        <v>112</v>
      </c>
      <c r="K221" s="4">
        <f>VLOOKUP(B221,'Master Data'!$A$1:$F$46,6,0)</f>
        <v>122.08</v>
      </c>
      <c r="L221" s="27">
        <f>'Input Data'!$J221*'Input Data'!$C221</f>
        <v>1008</v>
      </c>
      <c r="M221" s="27">
        <f>'Input Data'!$K221*'Input Data'!$C221*(1-'Input Data'!$F221)</f>
        <v>1098.72</v>
      </c>
      <c r="N221" s="29" t="str">
        <f>TEXT('Input Data'!$A221,"DD")</f>
        <v>11</v>
      </c>
      <c r="O221" s="29" t="str">
        <f>TEXT('Input Data'!$A221, "MMM")</f>
        <v>Dec</v>
      </c>
      <c r="P221" s="29" t="str">
        <f>TEXT('Input Data'!$A221,"yyyy")</f>
        <v>2022</v>
      </c>
      <c r="Q221" s="53"/>
    </row>
    <row r="222" spans="1:17" ht="12.75" customHeight="1" x14ac:dyDescent="0.3">
      <c r="A222" s="37">
        <v>44880</v>
      </c>
      <c r="B222" s="3" t="s">
        <v>48</v>
      </c>
      <c r="C222" s="4">
        <v>14</v>
      </c>
      <c r="D222" s="4" t="s">
        <v>123</v>
      </c>
      <c r="E222" s="4" t="s">
        <v>14</v>
      </c>
      <c r="F222" s="5">
        <v>0</v>
      </c>
      <c r="G222" s="4" t="str">
        <f>VLOOKUP(B222,'Master Data'!$A$1:$F$46,2,0)</f>
        <v>Product12</v>
      </c>
      <c r="H222" s="4" t="str">
        <f>VLOOKUP(B222,'Master Data'!$A$1:$F$46,3,0)</f>
        <v>Category02</v>
      </c>
      <c r="I222" s="4" t="str">
        <f>VLOOKUP(B222,'Master Data'!$A$1:$F$46,4,0)</f>
        <v>Kg</v>
      </c>
      <c r="J222" s="4">
        <f>VLOOKUP(B222,'Master Data'!$A$1:$F$46,5,0)</f>
        <v>73</v>
      </c>
      <c r="K222" s="4">
        <f>VLOOKUP(B222,'Master Data'!$A$1:$F$46,6,0)</f>
        <v>94.17</v>
      </c>
      <c r="L222" s="27">
        <f>'Input Data'!$J222*'Input Data'!$C222</f>
        <v>1022</v>
      </c>
      <c r="M222" s="27">
        <f>'Input Data'!$K222*'Input Data'!$C222*(1-'Input Data'!$F222)</f>
        <v>1318.38</v>
      </c>
      <c r="N222" s="29" t="str">
        <f>TEXT('Input Data'!$A222,"DD")</f>
        <v>15</v>
      </c>
      <c r="O222" s="29" t="str">
        <f>TEXT('Input Data'!$A222, "MMM")</f>
        <v>Nov</v>
      </c>
      <c r="P222" s="29" t="str">
        <f>TEXT('Input Data'!$A222,"yyyy")</f>
        <v>2022</v>
      </c>
      <c r="Q222" s="53"/>
    </row>
    <row r="223" spans="1:17" ht="12.75" customHeight="1" x14ac:dyDescent="0.3">
      <c r="A223" s="37">
        <v>44595</v>
      </c>
      <c r="B223" s="3" t="s">
        <v>23</v>
      </c>
      <c r="C223" s="4">
        <v>8</v>
      </c>
      <c r="D223" s="4" t="s">
        <v>123</v>
      </c>
      <c r="E223" s="4" t="s">
        <v>12</v>
      </c>
      <c r="F223" s="5">
        <v>0</v>
      </c>
      <c r="G223" s="4" t="str">
        <f>VLOOKUP(B223,'Master Data'!$A$1:$F$46,2,0)</f>
        <v>Product14</v>
      </c>
      <c r="H223" s="4" t="str">
        <f>VLOOKUP(B223,'Master Data'!$A$1:$F$46,3,0)</f>
        <v>Category02</v>
      </c>
      <c r="I223" s="4" t="str">
        <f>VLOOKUP(B223,'Master Data'!$A$1:$F$46,4,0)</f>
        <v>Kg</v>
      </c>
      <c r="J223" s="4">
        <f>VLOOKUP(B223,'Master Data'!$A$1:$F$46,5,0)</f>
        <v>112</v>
      </c>
      <c r="K223" s="4">
        <f>VLOOKUP(B223,'Master Data'!$A$1:$F$46,6,0)</f>
        <v>146.72</v>
      </c>
      <c r="L223" s="27">
        <f>'Input Data'!$J223*'Input Data'!$C223</f>
        <v>896</v>
      </c>
      <c r="M223" s="27">
        <f>'Input Data'!$K223*'Input Data'!$C223*(1-'Input Data'!$F223)</f>
        <v>1173.76</v>
      </c>
      <c r="N223" s="29" t="str">
        <f>TEXT('Input Data'!$A223,"DD")</f>
        <v>03</v>
      </c>
      <c r="O223" s="29" t="str">
        <f>TEXT('Input Data'!$A223, "MMM")</f>
        <v>Feb</v>
      </c>
      <c r="P223" s="29" t="str">
        <f>TEXT('Input Data'!$A223,"yyyy")</f>
        <v>2022</v>
      </c>
      <c r="Q223" s="53"/>
    </row>
    <row r="224" spans="1:17" ht="12.75" customHeight="1" x14ac:dyDescent="0.3">
      <c r="A224" s="37">
        <v>44709</v>
      </c>
      <c r="B224" s="3" t="s">
        <v>17</v>
      </c>
      <c r="C224" s="4">
        <v>12</v>
      </c>
      <c r="D224" s="4" t="s">
        <v>12</v>
      </c>
      <c r="E224" s="4" t="s">
        <v>12</v>
      </c>
      <c r="F224" s="5">
        <v>0</v>
      </c>
      <c r="G224" s="4" t="str">
        <f>VLOOKUP(B224,'Master Data'!$A$1:$F$46,2,0)</f>
        <v>Product04</v>
      </c>
      <c r="H224" s="4" t="str">
        <f>VLOOKUP(B224,'Master Data'!$A$1:$F$46,3,0)</f>
        <v>Category01</v>
      </c>
      <c r="I224" s="4" t="str">
        <f>VLOOKUP(B224,'Master Data'!$A$1:$F$46,4,0)</f>
        <v>Lt</v>
      </c>
      <c r="J224" s="4">
        <f>VLOOKUP(B224,'Master Data'!$A$1:$F$46,5,0)</f>
        <v>44</v>
      </c>
      <c r="K224" s="4">
        <f>VLOOKUP(B224,'Master Data'!$A$1:$F$46,6,0)</f>
        <v>48.84</v>
      </c>
      <c r="L224" s="27">
        <f>'Input Data'!$J224*'Input Data'!$C224</f>
        <v>528</v>
      </c>
      <c r="M224" s="27">
        <f>'Input Data'!$K224*'Input Data'!$C224*(1-'Input Data'!$F224)</f>
        <v>586.08000000000004</v>
      </c>
      <c r="N224" s="29" t="str">
        <f>TEXT('Input Data'!$A224,"DD")</f>
        <v>28</v>
      </c>
      <c r="O224" s="29" t="str">
        <f>TEXT('Input Data'!$A224, "MMM")</f>
        <v>May</v>
      </c>
      <c r="P224" s="29" t="str">
        <f>TEXT('Input Data'!$A224,"yyyy")</f>
        <v>2022</v>
      </c>
      <c r="Q224" s="53"/>
    </row>
    <row r="225" spans="1:17" ht="12.75" customHeight="1" x14ac:dyDescent="0.3">
      <c r="A225" s="37">
        <v>44818</v>
      </c>
      <c r="B225" s="3" t="s">
        <v>32</v>
      </c>
      <c r="C225" s="4">
        <v>3</v>
      </c>
      <c r="D225" s="4" t="s">
        <v>123</v>
      </c>
      <c r="E225" s="4" t="s">
        <v>14</v>
      </c>
      <c r="F225" s="5">
        <v>0</v>
      </c>
      <c r="G225" s="4" t="str">
        <f>VLOOKUP(B225,'Master Data'!$A$1:$F$46,2,0)</f>
        <v>Product29</v>
      </c>
      <c r="H225" s="4" t="str">
        <f>VLOOKUP(B225,'Master Data'!$A$1:$F$46,3,0)</f>
        <v>Category04</v>
      </c>
      <c r="I225" s="4" t="str">
        <f>VLOOKUP(B225,'Master Data'!$A$1:$F$46,4,0)</f>
        <v>Lt</v>
      </c>
      <c r="J225" s="4">
        <f>VLOOKUP(B225,'Master Data'!$A$1:$F$46,5,0)</f>
        <v>47</v>
      </c>
      <c r="K225" s="4">
        <f>VLOOKUP(B225,'Master Data'!$A$1:$F$46,6,0)</f>
        <v>53.11</v>
      </c>
      <c r="L225" s="27">
        <f>'Input Data'!$J225*'Input Data'!$C225</f>
        <v>141</v>
      </c>
      <c r="M225" s="27">
        <f>'Input Data'!$K225*'Input Data'!$C225*(1-'Input Data'!$F225)</f>
        <v>159.32999999999998</v>
      </c>
      <c r="N225" s="29" t="str">
        <f>TEXT('Input Data'!$A225,"DD")</f>
        <v>14</v>
      </c>
      <c r="O225" s="29" t="str">
        <f>TEXT('Input Data'!$A225, "MMM")</f>
        <v>Sep</v>
      </c>
      <c r="P225" s="29" t="str">
        <f>TEXT('Input Data'!$A225,"yyyy")</f>
        <v>2022</v>
      </c>
      <c r="Q225" s="53"/>
    </row>
    <row r="226" spans="1:17" ht="12.75" customHeight="1" x14ac:dyDescent="0.3">
      <c r="A226" s="37">
        <v>44886</v>
      </c>
      <c r="B226" s="3" t="s">
        <v>28</v>
      </c>
      <c r="C226" s="4">
        <v>6</v>
      </c>
      <c r="D226" s="4" t="s">
        <v>123</v>
      </c>
      <c r="E226" s="4" t="s">
        <v>14</v>
      </c>
      <c r="F226" s="5">
        <v>0</v>
      </c>
      <c r="G226" s="4" t="str">
        <f>VLOOKUP(B226,'Master Data'!$A$1:$F$46,2,0)</f>
        <v>Product20</v>
      </c>
      <c r="H226" s="4" t="str">
        <f>VLOOKUP(B226,'Master Data'!$A$1:$F$46,3,0)</f>
        <v>Category03</v>
      </c>
      <c r="I226" s="4" t="str">
        <f>VLOOKUP(B226,'Master Data'!$A$1:$F$46,4,0)</f>
        <v>Lt</v>
      </c>
      <c r="J226" s="4">
        <f>VLOOKUP(B226,'Master Data'!$A$1:$F$46,5,0)</f>
        <v>61</v>
      </c>
      <c r="K226" s="4">
        <f>VLOOKUP(B226,'Master Data'!$A$1:$F$46,6,0)</f>
        <v>76.25</v>
      </c>
      <c r="L226" s="27">
        <f>'Input Data'!$J226*'Input Data'!$C226</f>
        <v>366</v>
      </c>
      <c r="M226" s="27">
        <f>'Input Data'!$K226*'Input Data'!$C226*(1-'Input Data'!$F226)</f>
        <v>457.5</v>
      </c>
      <c r="N226" s="29" t="str">
        <f>TEXT('Input Data'!$A226,"DD")</f>
        <v>21</v>
      </c>
      <c r="O226" s="29" t="str">
        <f>TEXT('Input Data'!$A226, "MMM")</f>
        <v>Nov</v>
      </c>
      <c r="P226" s="29" t="str">
        <f>TEXT('Input Data'!$A226,"yyyy")</f>
        <v>2022</v>
      </c>
      <c r="Q226" s="53"/>
    </row>
    <row r="227" spans="1:17" ht="12.75" customHeight="1" x14ac:dyDescent="0.3">
      <c r="A227" s="37">
        <v>44583</v>
      </c>
      <c r="B227" s="3" t="s">
        <v>13</v>
      </c>
      <c r="C227" s="4">
        <v>6</v>
      </c>
      <c r="D227" s="4" t="s">
        <v>12</v>
      </c>
      <c r="E227" s="4" t="s">
        <v>14</v>
      </c>
      <c r="F227" s="5">
        <v>0</v>
      </c>
      <c r="G227" s="4" t="str">
        <f>VLOOKUP(B227,'Master Data'!$A$1:$F$46,2,0)</f>
        <v>Product01</v>
      </c>
      <c r="H227" s="4" t="str">
        <f>VLOOKUP(B227,'Master Data'!$A$1:$F$46,3,0)</f>
        <v>Category01</v>
      </c>
      <c r="I227" s="4" t="str">
        <f>VLOOKUP(B227,'Master Data'!$A$1:$F$46,4,0)</f>
        <v>Kg</v>
      </c>
      <c r="J227" s="4">
        <f>VLOOKUP(B227,'Master Data'!$A$1:$F$46,5,0)</f>
        <v>100</v>
      </c>
      <c r="K227" s="4">
        <f>VLOOKUP(B227,'Master Data'!$A$1:$F$46,6,0)</f>
        <v>103.88</v>
      </c>
      <c r="L227" s="27">
        <f>'Input Data'!$J227*'Input Data'!$C227</f>
        <v>600</v>
      </c>
      <c r="M227" s="27">
        <f>'Input Data'!$K227*'Input Data'!$C227*(1-'Input Data'!$F227)</f>
        <v>623.28</v>
      </c>
      <c r="N227" s="29" t="str">
        <f>TEXT('Input Data'!$A227,"DD")</f>
        <v>22</v>
      </c>
      <c r="O227" s="29" t="str">
        <f>TEXT('Input Data'!$A227, "MMM")</f>
        <v>Jan</v>
      </c>
      <c r="P227" s="29" t="str">
        <f>TEXT('Input Data'!$A227,"yyyy")</f>
        <v>2022</v>
      </c>
      <c r="Q227" s="53"/>
    </row>
    <row r="228" spans="1:17" ht="12.75" customHeight="1" x14ac:dyDescent="0.3">
      <c r="A228" s="37">
        <v>44888</v>
      </c>
      <c r="B228" s="3" t="s">
        <v>58</v>
      </c>
      <c r="C228" s="4">
        <v>12</v>
      </c>
      <c r="D228" s="4" t="s">
        <v>12</v>
      </c>
      <c r="E228" s="4" t="s">
        <v>12</v>
      </c>
      <c r="F228" s="5">
        <v>0</v>
      </c>
      <c r="G228" s="4" t="str">
        <f>VLOOKUP(B228,'Master Data'!$A$1:$F$46,2,0)</f>
        <v>Product36</v>
      </c>
      <c r="H228" s="4" t="str">
        <f>VLOOKUP(B228,'Master Data'!$A$1:$F$46,3,0)</f>
        <v>Category04</v>
      </c>
      <c r="I228" s="4" t="str">
        <f>VLOOKUP(B228,'Master Data'!$A$1:$F$46,4,0)</f>
        <v>Kg</v>
      </c>
      <c r="J228" s="4">
        <f>VLOOKUP(B228,'Master Data'!$A$1:$F$46,5,0)</f>
        <v>90</v>
      </c>
      <c r="K228" s="4">
        <f>VLOOKUP(B228,'Master Data'!$A$1:$F$46,6,0)</f>
        <v>96.3</v>
      </c>
      <c r="L228" s="27">
        <f>'Input Data'!$J228*'Input Data'!$C228</f>
        <v>1080</v>
      </c>
      <c r="M228" s="27">
        <f>'Input Data'!$K228*'Input Data'!$C228*(1-'Input Data'!$F228)</f>
        <v>1155.5999999999999</v>
      </c>
      <c r="N228" s="29" t="str">
        <f>TEXT('Input Data'!$A228,"DD")</f>
        <v>23</v>
      </c>
      <c r="O228" s="29" t="str">
        <f>TEXT('Input Data'!$A228, "MMM")</f>
        <v>Nov</v>
      </c>
      <c r="P228" s="29" t="str">
        <f>TEXT('Input Data'!$A228,"yyyy")</f>
        <v>2022</v>
      </c>
      <c r="Q228" s="53"/>
    </row>
    <row r="229" spans="1:17" ht="12.75" customHeight="1" x14ac:dyDescent="0.3">
      <c r="A229" s="37">
        <v>44434</v>
      </c>
      <c r="B229" s="3" t="s">
        <v>47</v>
      </c>
      <c r="C229" s="4">
        <v>4</v>
      </c>
      <c r="D229" s="4" t="s">
        <v>123</v>
      </c>
      <c r="E229" s="4" t="s">
        <v>12</v>
      </c>
      <c r="F229" s="5">
        <v>0</v>
      </c>
      <c r="G229" s="4" t="str">
        <f>VLOOKUP(B229,'Master Data'!$A$1:$F$46,2,0)</f>
        <v>Product39</v>
      </c>
      <c r="H229" s="4" t="str">
        <f>VLOOKUP(B229,'Master Data'!$A$1:$F$46,3,0)</f>
        <v>Category05</v>
      </c>
      <c r="I229" s="4" t="str">
        <f>VLOOKUP(B229,'Master Data'!$A$1:$F$46,4,0)</f>
        <v>No.</v>
      </c>
      <c r="J229" s="4">
        <f>VLOOKUP(B229,'Master Data'!$A$1:$F$46,5,0)</f>
        <v>37</v>
      </c>
      <c r="K229" s="4">
        <f>VLOOKUP(B229,'Master Data'!$A$1:$F$46,6,0)</f>
        <v>42.55</v>
      </c>
      <c r="L229" s="27">
        <f>'Input Data'!$J229*'Input Data'!$C229</f>
        <v>148</v>
      </c>
      <c r="M229" s="27">
        <f>'Input Data'!$K229*'Input Data'!$C229*(1-'Input Data'!$F229)</f>
        <v>170.2</v>
      </c>
      <c r="N229" s="29" t="str">
        <f>TEXT('Input Data'!$A229,"DD")</f>
        <v>26</v>
      </c>
      <c r="O229" s="29" t="str">
        <f>TEXT('Input Data'!$A229, "MMM")</f>
        <v>Aug</v>
      </c>
      <c r="P229" s="29" t="str">
        <f>TEXT('Input Data'!$A229,"yyyy")</f>
        <v>2021</v>
      </c>
      <c r="Q229" s="53"/>
    </row>
    <row r="230" spans="1:17" ht="12.75" customHeight="1" x14ac:dyDescent="0.3">
      <c r="A230" s="37">
        <v>44410</v>
      </c>
      <c r="B230" s="3" t="s">
        <v>26</v>
      </c>
      <c r="C230" s="4">
        <v>3</v>
      </c>
      <c r="D230" s="4" t="s">
        <v>123</v>
      </c>
      <c r="E230" s="4" t="s">
        <v>12</v>
      </c>
      <c r="F230" s="5">
        <v>0</v>
      </c>
      <c r="G230" s="4" t="str">
        <f>VLOOKUP(B230,'Master Data'!$A$1:$F$46,2,0)</f>
        <v>Product23</v>
      </c>
      <c r="H230" s="4" t="str">
        <f>VLOOKUP(B230,'Master Data'!$A$1:$F$46,3,0)</f>
        <v>Category03</v>
      </c>
      <c r="I230" s="4" t="str">
        <f>VLOOKUP(B230,'Master Data'!$A$1:$F$46,4,0)</f>
        <v>Ft</v>
      </c>
      <c r="J230" s="4">
        <f>VLOOKUP(B230,'Master Data'!$A$1:$F$46,5,0)</f>
        <v>141</v>
      </c>
      <c r="K230" s="4">
        <f>VLOOKUP(B230,'Master Data'!$A$1:$F$46,6,0)</f>
        <v>149.46</v>
      </c>
      <c r="L230" s="27">
        <f>'Input Data'!$J230*'Input Data'!$C230</f>
        <v>423</v>
      </c>
      <c r="M230" s="27">
        <f>'Input Data'!$K230*'Input Data'!$C230*(1-'Input Data'!$F230)</f>
        <v>448.38</v>
      </c>
      <c r="N230" s="29" t="str">
        <f>TEXT('Input Data'!$A230,"DD")</f>
        <v>02</v>
      </c>
      <c r="O230" s="29" t="str">
        <f>TEXT('Input Data'!$A230, "MMM")</f>
        <v>Aug</v>
      </c>
      <c r="P230" s="29" t="str">
        <f>TEXT('Input Data'!$A230,"yyyy")</f>
        <v>2021</v>
      </c>
      <c r="Q230" s="53"/>
    </row>
    <row r="231" spans="1:17" ht="12.75" customHeight="1" x14ac:dyDescent="0.3">
      <c r="A231" s="37">
        <v>44615</v>
      </c>
      <c r="B231" s="3" t="s">
        <v>34</v>
      </c>
      <c r="C231" s="4">
        <v>15</v>
      </c>
      <c r="D231" s="4" t="s">
        <v>12</v>
      </c>
      <c r="E231" s="4" t="s">
        <v>14</v>
      </c>
      <c r="F231" s="5">
        <v>0</v>
      </c>
      <c r="G231" s="4" t="str">
        <f>VLOOKUP(B231,'Master Data'!$A$1:$F$46,2,0)</f>
        <v>Product16</v>
      </c>
      <c r="H231" s="4" t="str">
        <f>VLOOKUP(B231,'Master Data'!$A$1:$F$46,3,0)</f>
        <v>Category02</v>
      </c>
      <c r="I231" s="4" t="str">
        <f>VLOOKUP(B231,'Master Data'!$A$1:$F$46,4,0)</f>
        <v>No.</v>
      </c>
      <c r="J231" s="4">
        <f>VLOOKUP(B231,'Master Data'!$A$1:$F$46,5,0)</f>
        <v>13</v>
      </c>
      <c r="K231" s="4">
        <f>VLOOKUP(B231,'Master Data'!$A$1:$F$46,6,0)</f>
        <v>16.64</v>
      </c>
      <c r="L231" s="27">
        <f>'Input Data'!$J231*'Input Data'!$C231</f>
        <v>195</v>
      </c>
      <c r="M231" s="27">
        <f>'Input Data'!$K231*'Input Data'!$C231*(1-'Input Data'!$F231)</f>
        <v>249.60000000000002</v>
      </c>
      <c r="N231" s="29" t="str">
        <f>TEXT('Input Data'!$A231,"DD")</f>
        <v>23</v>
      </c>
      <c r="O231" s="29" t="str">
        <f>TEXT('Input Data'!$A231, "MMM")</f>
        <v>Feb</v>
      </c>
      <c r="P231" s="29" t="str">
        <f>TEXT('Input Data'!$A231,"yyyy")</f>
        <v>2022</v>
      </c>
      <c r="Q231" s="53"/>
    </row>
    <row r="232" spans="1:17" ht="12.75" customHeight="1" x14ac:dyDescent="0.3">
      <c r="A232" s="37">
        <v>44589</v>
      </c>
      <c r="B232" s="3" t="s">
        <v>34</v>
      </c>
      <c r="C232" s="4">
        <v>11</v>
      </c>
      <c r="D232" s="4" t="s">
        <v>123</v>
      </c>
      <c r="E232" s="4" t="s">
        <v>12</v>
      </c>
      <c r="F232" s="5">
        <v>0</v>
      </c>
      <c r="G232" s="4" t="str">
        <f>VLOOKUP(B232,'Master Data'!$A$1:$F$46,2,0)</f>
        <v>Product16</v>
      </c>
      <c r="H232" s="4" t="str">
        <f>VLOOKUP(B232,'Master Data'!$A$1:$F$46,3,0)</f>
        <v>Category02</v>
      </c>
      <c r="I232" s="4" t="str">
        <f>VLOOKUP(B232,'Master Data'!$A$1:$F$46,4,0)</f>
        <v>No.</v>
      </c>
      <c r="J232" s="4">
        <f>VLOOKUP(B232,'Master Data'!$A$1:$F$46,5,0)</f>
        <v>13</v>
      </c>
      <c r="K232" s="4">
        <f>VLOOKUP(B232,'Master Data'!$A$1:$F$46,6,0)</f>
        <v>16.64</v>
      </c>
      <c r="L232" s="27">
        <f>'Input Data'!$J232*'Input Data'!$C232</f>
        <v>143</v>
      </c>
      <c r="M232" s="27">
        <f>'Input Data'!$K232*'Input Data'!$C232*(1-'Input Data'!$F232)</f>
        <v>183.04000000000002</v>
      </c>
      <c r="N232" s="29" t="str">
        <f>TEXT('Input Data'!$A232,"DD")</f>
        <v>28</v>
      </c>
      <c r="O232" s="29" t="str">
        <f>TEXT('Input Data'!$A232, "MMM")</f>
        <v>Jan</v>
      </c>
      <c r="P232" s="29" t="str">
        <f>TEXT('Input Data'!$A232,"yyyy")</f>
        <v>2022</v>
      </c>
      <c r="Q232" s="53"/>
    </row>
    <row r="233" spans="1:17" ht="12.75" customHeight="1" x14ac:dyDescent="0.3">
      <c r="A233" s="37">
        <v>44584</v>
      </c>
      <c r="B233" s="3" t="s">
        <v>24</v>
      </c>
      <c r="C233" s="4">
        <v>8</v>
      </c>
      <c r="D233" s="4" t="s">
        <v>123</v>
      </c>
      <c r="E233" s="4" t="s">
        <v>12</v>
      </c>
      <c r="F233" s="5">
        <v>0</v>
      </c>
      <c r="G233" s="4" t="str">
        <f>VLOOKUP(B233,'Master Data'!$A$1:$F$46,2,0)</f>
        <v>Product42</v>
      </c>
      <c r="H233" s="4" t="str">
        <f>VLOOKUP(B233,'Master Data'!$A$1:$F$46,3,0)</f>
        <v>Category05</v>
      </c>
      <c r="I233" s="4" t="str">
        <f>VLOOKUP(B233,'Master Data'!$A$1:$F$46,4,0)</f>
        <v>Ft</v>
      </c>
      <c r="J233" s="4">
        <f>VLOOKUP(B233,'Master Data'!$A$1:$F$46,5,0)</f>
        <v>120</v>
      </c>
      <c r="K233" s="4">
        <f>VLOOKUP(B233,'Master Data'!$A$1:$F$46,6,0)</f>
        <v>162</v>
      </c>
      <c r="L233" s="27">
        <f>'Input Data'!$J233*'Input Data'!$C233</f>
        <v>960</v>
      </c>
      <c r="M233" s="27">
        <f>'Input Data'!$K233*'Input Data'!$C233*(1-'Input Data'!$F233)</f>
        <v>1296</v>
      </c>
      <c r="N233" s="29" t="str">
        <f>TEXT('Input Data'!$A233,"DD")</f>
        <v>23</v>
      </c>
      <c r="O233" s="29" t="str">
        <f>TEXT('Input Data'!$A233, "MMM")</f>
        <v>Jan</v>
      </c>
      <c r="P233" s="29" t="str">
        <f>TEXT('Input Data'!$A233,"yyyy")</f>
        <v>2022</v>
      </c>
      <c r="Q233" s="53"/>
    </row>
    <row r="234" spans="1:17" ht="12.75" customHeight="1" x14ac:dyDescent="0.3">
      <c r="A234" s="37">
        <v>44794</v>
      </c>
      <c r="B234" s="3" t="s">
        <v>34</v>
      </c>
      <c r="C234" s="4">
        <v>4</v>
      </c>
      <c r="D234" s="4" t="s">
        <v>123</v>
      </c>
      <c r="E234" s="4" t="s">
        <v>12</v>
      </c>
      <c r="F234" s="5">
        <v>0</v>
      </c>
      <c r="G234" s="4" t="str">
        <f>VLOOKUP(B234,'Master Data'!$A$1:$F$46,2,0)</f>
        <v>Product16</v>
      </c>
      <c r="H234" s="4" t="str">
        <f>VLOOKUP(B234,'Master Data'!$A$1:$F$46,3,0)</f>
        <v>Category02</v>
      </c>
      <c r="I234" s="4" t="str">
        <f>VLOOKUP(B234,'Master Data'!$A$1:$F$46,4,0)</f>
        <v>No.</v>
      </c>
      <c r="J234" s="4">
        <f>VLOOKUP(B234,'Master Data'!$A$1:$F$46,5,0)</f>
        <v>13</v>
      </c>
      <c r="K234" s="4">
        <f>VLOOKUP(B234,'Master Data'!$A$1:$F$46,6,0)</f>
        <v>16.64</v>
      </c>
      <c r="L234" s="27">
        <f>'Input Data'!$J234*'Input Data'!$C234</f>
        <v>52</v>
      </c>
      <c r="M234" s="27">
        <f>'Input Data'!$K234*'Input Data'!$C234*(1-'Input Data'!$F234)</f>
        <v>66.56</v>
      </c>
      <c r="N234" s="29" t="str">
        <f>TEXT('Input Data'!$A234,"DD")</f>
        <v>21</v>
      </c>
      <c r="O234" s="29" t="str">
        <f>TEXT('Input Data'!$A234, "MMM")</f>
        <v>Aug</v>
      </c>
      <c r="P234" s="29" t="str">
        <f>TEXT('Input Data'!$A234,"yyyy")</f>
        <v>2022</v>
      </c>
      <c r="Q234" s="53"/>
    </row>
    <row r="235" spans="1:17" ht="12.75" customHeight="1" x14ac:dyDescent="0.3">
      <c r="A235" s="37">
        <v>44323</v>
      </c>
      <c r="B235" s="3" t="s">
        <v>44</v>
      </c>
      <c r="C235" s="4">
        <v>1</v>
      </c>
      <c r="D235" s="4" t="s">
        <v>123</v>
      </c>
      <c r="E235" s="4" t="s">
        <v>14</v>
      </c>
      <c r="F235" s="5">
        <v>0</v>
      </c>
      <c r="G235" s="4" t="str">
        <f>VLOOKUP(B235,'Master Data'!$A$1:$F$46,2,0)</f>
        <v>Product18</v>
      </c>
      <c r="H235" s="4" t="str">
        <f>VLOOKUP(B235,'Master Data'!$A$1:$F$46,3,0)</f>
        <v>Category02</v>
      </c>
      <c r="I235" s="4" t="str">
        <f>VLOOKUP(B235,'Master Data'!$A$1:$F$46,4,0)</f>
        <v>No.</v>
      </c>
      <c r="J235" s="4">
        <f>VLOOKUP(B235,'Master Data'!$A$1:$F$46,5,0)</f>
        <v>37</v>
      </c>
      <c r="K235" s="4">
        <f>VLOOKUP(B235,'Master Data'!$A$1:$F$46,6,0)</f>
        <v>49.21</v>
      </c>
      <c r="L235" s="27">
        <f>'Input Data'!$J235*'Input Data'!$C235</f>
        <v>37</v>
      </c>
      <c r="M235" s="27">
        <f>'Input Data'!$K235*'Input Data'!$C235*(1-'Input Data'!$F235)</f>
        <v>49.21</v>
      </c>
      <c r="N235" s="29" t="str">
        <f>TEXT('Input Data'!$A235,"DD")</f>
        <v>07</v>
      </c>
      <c r="O235" s="29" t="str">
        <f>TEXT('Input Data'!$A235, "MMM")</f>
        <v>May</v>
      </c>
      <c r="P235" s="29" t="str">
        <f>TEXT('Input Data'!$A235,"yyyy")</f>
        <v>2021</v>
      </c>
      <c r="Q235" s="53"/>
    </row>
    <row r="236" spans="1:17" ht="12.75" customHeight="1" x14ac:dyDescent="0.3">
      <c r="A236" s="37">
        <v>44693</v>
      </c>
      <c r="B236" s="3" t="s">
        <v>45</v>
      </c>
      <c r="C236" s="4">
        <v>7</v>
      </c>
      <c r="D236" s="4" t="s">
        <v>12</v>
      </c>
      <c r="E236" s="4" t="s">
        <v>14</v>
      </c>
      <c r="F236" s="5">
        <v>0</v>
      </c>
      <c r="G236" s="4" t="str">
        <f>VLOOKUP(B236,'Master Data'!$A$1:$F$46,2,0)</f>
        <v>Product11</v>
      </c>
      <c r="H236" s="4" t="str">
        <f>VLOOKUP(B236,'Master Data'!$A$1:$F$46,3,0)</f>
        <v>Category02</v>
      </c>
      <c r="I236" s="4" t="str">
        <f>VLOOKUP(B236,'Master Data'!$A$1:$F$46,4,0)</f>
        <v>Dozon</v>
      </c>
      <c r="J236" s="4">
        <f>VLOOKUP(B236,'Master Data'!$A$1:$F$46,5,0)</f>
        <v>44</v>
      </c>
      <c r="K236" s="4">
        <f>VLOOKUP(B236,'Master Data'!$A$1:$F$46,6,0)</f>
        <v>48.4</v>
      </c>
      <c r="L236" s="27">
        <f>'Input Data'!$J236*'Input Data'!$C236</f>
        <v>308</v>
      </c>
      <c r="M236" s="27">
        <f>'Input Data'!$K236*'Input Data'!$C236*(1-'Input Data'!$F236)</f>
        <v>338.8</v>
      </c>
      <c r="N236" s="29" t="str">
        <f>TEXT('Input Data'!$A236,"DD")</f>
        <v>12</v>
      </c>
      <c r="O236" s="29" t="str">
        <f>TEXT('Input Data'!$A236, "MMM")</f>
        <v>May</v>
      </c>
      <c r="P236" s="29" t="str">
        <f>TEXT('Input Data'!$A236,"yyyy")</f>
        <v>2022</v>
      </c>
      <c r="Q236" s="53"/>
    </row>
    <row r="237" spans="1:17" ht="12.75" customHeight="1" x14ac:dyDescent="0.3">
      <c r="A237" s="37">
        <v>44578</v>
      </c>
      <c r="B237" s="3" t="s">
        <v>30</v>
      </c>
      <c r="C237" s="4">
        <v>4</v>
      </c>
      <c r="D237" s="4" t="s">
        <v>12</v>
      </c>
      <c r="E237" s="4" t="s">
        <v>12</v>
      </c>
      <c r="F237" s="5">
        <v>0</v>
      </c>
      <c r="G237" s="4" t="str">
        <f>VLOOKUP(B237,'Master Data'!$A$1:$F$46,2,0)</f>
        <v>Product40</v>
      </c>
      <c r="H237" s="4" t="str">
        <f>VLOOKUP(B237,'Master Data'!$A$1:$F$46,3,0)</f>
        <v>Category05</v>
      </c>
      <c r="I237" s="4" t="str">
        <f>VLOOKUP(B237,'Master Data'!$A$1:$F$46,4,0)</f>
        <v>Kg</v>
      </c>
      <c r="J237" s="4">
        <f>VLOOKUP(B237,'Master Data'!$A$1:$F$46,5,0)</f>
        <v>90</v>
      </c>
      <c r="K237" s="4">
        <f>VLOOKUP(B237,'Master Data'!$A$1:$F$46,6,0)</f>
        <v>115.2</v>
      </c>
      <c r="L237" s="27">
        <f>'Input Data'!$J237*'Input Data'!$C237</f>
        <v>360</v>
      </c>
      <c r="M237" s="27">
        <f>'Input Data'!$K237*'Input Data'!$C237*(1-'Input Data'!$F237)</f>
        <v>460.8</v>
      </c>
      <c r="N237" s="29" t="str">
        <f>TEXT('Input Data'!$A237,"DD")</f>
        <v>17</v>
      </c>
      <c r="O237" s="29" t="str">
        <f>TEXT('Input Data'!$A237, "MMM")</f>
        <v>Jan</v>
      </c>
      <c r="P237" s="29" t="str">
        <f>TEXT('Input Data'!$A237,"yyyy")</f>
        <v>2022</v>
      </c>
      <c r="Q237" s="53"/>
    </row>
    <row r="238" spans="1:17" ht="12.75" customHeight="1" x14ac:dyDescent="0.3">
      <c r="A238" s="37">
        <v>44352</v>
      </c>
      <c r="B238" s="3" t="s">
        <v>35</v>
      </c>
      <c r="C238" s="4">
        <v>15</v>
      </c>
      <c r="D238" s="4" t="s">
        <v>11</v>
      </c>
      <c r="E238" s="4" t="s">
        <v>12</v>
      </c>
      <c r="F238" s="5">
        <v>0</v>
      </c>
      <c r="G238" s="4" t="str">
        <f>VLOOKUP(B238,'Master Data'!$A$1:$F$46,2,0)</f>
        <v>Product22</v>
      </c>
      <c r="H238" s="4" t="str">
        <f>VLOOKUP(B238,'Master Data'!$A$1:$F$46,3,0)</f>
        <v>Category03</v>
      </c>
      <c r="I238" s="4" t="str">
        <f>VLOOKUP(B238,'Master Data'!$A$1:$F$46,4,0)</f>
        <v>Ft</v>
      </c>
      <c r="J238" s="4">
        <f>VLOOKUP(B238,'Master Data'!$A$1:$F$46,5,0)</f>
        <v>121</v>
      </c>
      <c r="K238" s="4">
        <f>VLOOKUP(B238,'Master Data'!$A$1:$F$46,6,0)</f>
        <v>141.57</v>
      </c>
      <c r="L238" s="27">
        <f>'Input Data'!$J238*'Input Data'!$C238</f>
        <v>1815</v>
      </c>
      <c r="M238" s="27">
        <f>'Input Data'!$K238*'Input Data'!$C238*(1-'Input Data'!$F238)</f>
        <v>2123.5499999999997</v>
      </c>
      <c r="N238" s="29" t="str">
        <f>TEXT('Input Data'!$A238,"DD")</f>
        <v>05</v>
      </c>
      <c r="O238" s="29" t="str">
        <f>TEXT('Input Data'!$A238, "MMM")</f>
        <v>Jun</v>
      </c>
      <c r="P238" s="29" t="str">
        <f>TEXT('Input Data'!$A238,"yyyy")</f>
        <v>2021</v>
      </c>
      <c r="Q238" s="53"/>
    </row>
    <row r="239" spans="1:17" ht="12.75" customHeight="1" x14ac:dyDescent="0.3">
      <c r="A239" s="37">
        <v>44683</v>
      </c>
      <c r="B239" s="3" t="s">
        <v>15</v>
      </c>
      <c r="C239" s="4">
        <v>4</v>
      </c>
      <c r="D239" s="4" t="s">
        <v>12</v>
      </c>
      <c r="E239" s="4" t="s">
        <v>14</v>
      </c>
      <c r="F239" s="5">
        <v>0</v>
      </c>
      <c r="G239" s="4" t="str">
        <f>VLOOKUP(B239,'Master Data'!$A$1:$F$46,2,0)</f>
        <v>Product13</v>
      </c>
      <c r="H239" s="4" t="str">
        <f>VLOOKUP(B239,'Master Data'!$A$1:$F$46,3,0)</f>
        <v>Category02</v>
      </c>
      <c r="I239" s="4" t="str">
        <f>VLOOKUP(B239,'Master Data'!$A$1:$F$46,4,0)</f>
        <v>Kg</v>
      </c>
      <c r="J239" s="4">
        <f>VLOOKUP(B239,'Master Data'!$A$1:$F$46,5,0)</f>
        <v>112</v>
      </c>
      <c r="K239" s="4">
        <f>VLOOKUP(B239,'Master Data'!$A$1:$F$46,6,0)</f>
        <v>122.08</v>
      </c>
      <c r="L239" s="27">
        <f>'Input Data'!$J239*'Input Data'!$C239</f>
        <v>448</v>
      </c>
      <c r="M239" s="27">
        <f>'Input Data'!$K239*'Input Data'!$C239*(1-'Input Data'!$F239)</f>
        <v>488.32</v>
      </c>
      <c r="N239" s="29" t="str">
        <f>TEXT('Input Data'!$A239,"DD")</f>
        <v>02</v>
      </c>
      <c r="O239" s="29" t="str">
        <f>TEXT('Input Data'!$A239, "MMM")</f>
        <v>May</v>
      </c>
      <c r="P239" s="29" t="str">
        <f>TEXT('Input Data'!$A239,"yyyy")</f>
        <v>2022</v>
      </c>
      <c r="Q239" s="53"/>
    </row>
    <row r="240" spans="1:17" ht="12.75" customHeight="1" x14ac:dyDescent="0.3">
      <c r="A240" s="37">
        <v>44495</v>
      </c>
      <c r="B240" s="3" t="s">
        <v>17</v>
      </c>
      <c r="C240" s="4">
        <v>6</v>
      </c>
      <c r="D240" s="4" t="s">
        <v>11</v>
      </c>
      <c r="E240" s="4" t="s">
        <v>14</v>
      </c>
      <c r="F240" s="5">
        <v>0</v>
      </c>
      <c r="G240" s="4" t="str">
        <f>VLOOKUP(B240,'Master Data'!$A$1:$F$46,2,0)</f>
        <v>Product04</v>
      </c>
      <c r="H240" s="4" t="str">
        <f>VLOOKUP(B240,'Master Data'!$A$1:$F$46,3,0)</f>
        <v>Category01</v>
      </c>
      <c r="I240" s="4" t="str">
        <f>VLOOKUP(B240,'Master Data'!$A$1:$F$46,4,0)</f>
        <v>Lt</v>
      </c>
      <c r="J240" s="4">
        <f>VLOOKUP(B240,'Master Data'!$A$1:$F$46,5,0)</f>
        <v>44</v>
      </c>
      <c r="K240" s="4">
        <f>VLOOKUP(B240,'Master Data'!$A$1:$F$46,6,0)</f>
        <v>48.84</v>
      </c>
      <c r="L240" s="27">
        <f>'Input Data'!$J240*'Input Data'!$C240</f>
        <v>264</v>
      </c>
      <c r="M240" s="27">
        <f>'Input Data'!$K240*'Input Data'!$C240*(1-'Input Data'!$F240)</f>
        <v>293.04000000000002</v>
      </c>
      <c r="N240" s="29" t="str">
        <f>TEXT('Input Data'!$A240,"DD")</f>
        <v>26</v>
      </c>
      <c r="O240" s="29" t="str">
        <f>TEXT('Input Data'!$A240, "MMM")</f>
        <v>Oct</v>
      </c>
      <c r="P240" s="29" t="str">
        <f>TEXT('Input Data'!$A240,"yyyy")</f>
        <v>2021</v>
      </c>
      <c r="Q240" s="53"/>
    </row>
    <row r="241" spans="1:17" ht="12.75" customHeight="1" x14ac:dyDescent="0.3">
      <c r="A241" s="37">
        <v>44400</v>
      </c>
      <c r="B241" s="3" t="s">
        <v>22</v>
      </c>
      <c r="C241" s="4">
        <v>8</v>
      </c>
      <c r="D241" s="4" t="s">
        <v>123</v>
      </c>
      <c r="E241" s="4" t="s">
        <v>12</v>
      </c>
      <c r="F241" s="5">
        <v>0</v>
      </c>
      <c r="G241" s="4" t="str">
        <f>VLOOKUP(B241,'Master Data'!$A$1:$F$46,2,0)</f>
        <v>Product37</v>
      </c>
      <c r="H241" s="4" t="str">
        <f>VLOOKUP(B241,'Master Data'!$A$1:$F$46,3,0)</f>
        <v>Category05</v>
      </c>
      <c r="I241" s="4" t="str">
        <f>VLOOKUP(B241,'Master Data'!$A$1:$F$46,4,0)</f>
        <v>Kg</v>
      </c>
      <c r="J241" s="4">
        <f>VLOOKUP(B241,'Master Data'!$A$1:$F$46,5,0)</f>
        <v>67</v>
      </c>
      <c r="K241" s="4">
        <f>VLOOKUP(B241,'Master Data'!$A$1:$F$46,6,0)</f>
        <v>85.76</v>
      </c>
      <c r="L241" s="27">
        <f>'Input Data'!$J241*'Input Data'!$C241</f>
        <v>536</v>
      </c>
      <c r="M241" s="27">
        <f>'Input Data'!$K241*'Input Data'!$C241*(1-'Input Data'!$F241)</f>
        <v>686.08</v>
      </c>
      <c r="N241" s="29" t="str">
        <f>TEXT('Input Data'!$A241,"DD")</f>
        <v>23</v>
      </c>
      <c r="O241" s="29" t="str">
        <f>TEXT('Input Data'!$A241, "MMM")</f>
        <v>Jul</v>
      </c>
      <c r="P241" s="29" t="str">
        <f>TEXT('Input Data'!$A241,"yyyy")</f>
        <v>2021</v>
      </c>
      <c r="Q241" s="53"/>
    </row>
    <row r="242" spans="1:17" ht="12.75" customHeight="1" x14ac:dyDescent="0.3">
      <c r="A242" s="37">
        <v>44309</v>
      </c>
      <c r="B242" s="3" t="s">
        <v>10</v>
      </c>
      <c r="C242" s="4">
        <v>10</v>
      </c>
      <c r="D242" s="4" t="s">
        <v>123</v>
      </c>
      <c r="E242" s="4" t="s">
        <v>12</v>
      </c>
      <c r="F242" s="5">
        <v>0</v>
      </c>
      <c r="G242" s="4" t="str">
        <f>VLOOKUP(B242,'Master Data'!$A$1:$F$46,2,0)</f>
        <v>Product28</v>
      </c>
      <c r="H242" s="4" t="str">
        <f>VLOOKUP(B242,'Master Data'!$A$1:$F$46,3,0)</f>
        <v>Category04</v>
      </c>
      <c r="I242" s="4" t="str">
        <f>VLOOKUP(B242,'Master Data'!$A$1:$F$46,4,0)</f>
        <v>No.</v>
      </c>
      <c r="J242" s="4">
        <f>VLOOKUP(B242,'Master Data'!$A$1:$F$46,5,0)</f>
        <v>15</v>
      </c>
      <c r="K242" s="4">
        <f>VLOOKUP(B242,'Master Data'!$A$1:$F$46,6,0)</f>
        <v>15</v>
      </c>
      <c r="L242" s="27">
        <f>'Input Data'!$J242*'Input Data'!$C242</f>
        <v>150</v>
      </c>
      <c r="M242" s="27">
        <f>'Input Data'!$K242*'Input Data'!$C242*(1-'Input Data'!$F242)</f>
        <v>150</v>
      </c>
      <c r="N242" s="29" t="str">
        <f>TEXT('Input Data'!$A242,"DD")</f>
        <v>23</v>
      </c>
      <c r="O242" s="29" t="str">
        <f>TEXT('Input Data'!$A242, "MMM")</f>
        <v>Apr</v>
      </c>
      <c r="P242" s="29" t="str">
        <f>TEXT('Input Data'!$A242,"yyyy")</f>
        <v>2021</v>
      </c>
      <c r="Q242" s="53"/>
    </row>
    <row r="243" spans="1:17" ht="12.75" customHeight="1" x14ac:dyDescent="0.3">
      <c r="A243" s="37">
        <v>44557</v>
      </c>
      <c r="B243" s="3" t="s">
        <v>32</v>
      </c>
      <c r="C243" s="4">
        <v>14</v>
      </c>
      <c r="D243" s="4" t="s">
        <v>123</v>
      </c>
      <c r="E243" s="4" t="s">
        <v>14</v>
      </c>
      <c r="F243" s="5">
        <v>0</v>
      </c>
      <c r="G243" s="4" t="str">
        <f>VLOOKUP(B243,'Master Data'!$A$1:$F$46,2,0)</f>
        <v>Product29</v>
      </c>
      <c r="H243" s="4" t="str">
        <f>VLOOKUP(B243,'Master Data'!$A$1:$F$46,3,0)</f>
        <v>Category04</v>
      </c>
      <c r="I243" s="4" t="str">
        <f>VLOOKUP(B243,'Master Data'!$A$1:$F$46,4,0)</f>
        <v>Lt</v>
      </c>
      <c r="J243" s="4">
        <f>VLOOKUP(B243,'Master Data'!$A$1:$F$46,5,0)</f>
        <v>47</v>
      </c>
      <c r="K243" s="4">
        <f>VLOOKUP(B243,'Master Data'!$A$1:$F$46,6,0)</f>
        <v>53.11</v>
      </c>
      <c r="L243" s="27">
        <f>'Input Data'!$J243*'Input Data'!$C243</f>
        <v>658</v>
      </c>
      <c r="M243" s="27">
        <f>'Input Data'!$K243*'Input Data'!$C243*(1-'Input Data'!$F243)</f>
        <v>743.54</v>
      </c>
      <c r="N243" s="29" t="str">
        <f>TEXT('Input Data'!$A243,"DD")</f>
        <v>27</v>
      </c>
      <c r="O243" s="29" t="str">
        <f>TEXT('Input Data'!$A243, "MMM")</f>
        <v>Dec</v>
      </c>
      <c r="P243" s="29" t="str">
        <f>TEXT('Input Data'!$A243,"yyyy")</f>
        <v>2021</v>
      </c>
      <c r="Q243" s="53"/>
    </row>
    <row r="244" spans="1:17" ht="12.75" customHeight="1" x14ac:dyDescent="0.3">
      <c r="A244" s="37">
        <v>44890</v>
      </c>
      <c r="B244" s="3" t="s">
        <v>17</v>
      </c>
      <c r="C244" s="4">
        <v>5</v>
      </c>
      <c r="D244" s="4" t="s">
        <v>123</v>
      </c>
      <c r="E244" s="4" t="s">
        <v>14</v>
      </c>
      <c r="F244" s="5">
        <v>0</v>
      </c>
      <c r="G244" s="4" t="str">
        <f>VLOOKUP(B244,'Master Data'!$A$1:$F$46,2,0)</f>
        <v>Product04</v>
      </c>
      <c r="H244" s="4" t="str">
        <f>VLOOKUP(B244,'Master Data'!$A$1:$F$46,3,0)</f>
        <v>Category01</v>
      </c>
      <c r="I244" s="4" t="str">
        <f>VLOOKUP(B244,'Master Data'!$A$1:$F$46,4,0)</f>
        <v>Lt</v>
      </c>
      <c r="J244" s="4">
        <f>VLOOKUP(B244,'Master Data'!$A$1:$F$46,5,0)</f>
        <v>44</v>
      </c>
      <c r="K244" s="4">
        <f>VLOOKUP(B244,'Master Data'!$A$1:$F$46,6,0)</f>
        <v>48.84</v>
      </c>
      <c r="L244" s="27">
        <f>'Input Data'!$J244*'Input Data'!$C244</f>
        <v>220</v>
      </c>
      <c r="M244" s="27">
        <f>'Input Data'!$K244*'Input Data'!$C244*(1-'Input Data'!$F244)</f>
        <v>244.20000000000002</v>
      </c>
      <c r="N244" s="29" t="str">
        <f>TEXT('Input Data'!$A244,"DD")</f>
        <v>25</v>
      </c>
      <c r="O244" s="29" t="str">
        <f>TEXT('Input Data'!$A244, "MMM")</f>
        <v>Nov</v>
      </c>
      <c r="P244" s="29" t="str">
        <f>TEXT('Input Data'!$A244,"yyyy")</f>
        <v>2022</v>
      </c>
      <c r="Q244" s="53"/>
    </row>
    <row r="245" spans="1:17" ht="12.75" customHeight="1" x14ac:dyDescent="0.3">
      <c r="A245" s="37">
        <v>44694</v>
      </c>
      <c r="B245" s="3" t="s">
        <v>48</v>
      </c>
      <c r="C245" s="4">
        <v>5</v>
      </c>
      <c r="D245" s="4" t="s">
        <v>123</v>
      </c>
      <c r="E245" s="4" t="s">
        <v>12</v>
      </c>
      <c r="F245" s="5">
        <v>0</v>
      </c>
      <c r="G245" s="4" t="str">
        <f>VLOOKUP(B245,'Master Data'!$A$1:$F$46,2,0)</f>
        <v>Product12</v>
      </c>
      <c r="H245" s="4" t="str">
        <f>VLOOKUP(B245,'Master Data'!$A$1:$F$46,3,0)</f>
        <v>Category02</v>
      </c>
      <c r="I245" s="4" t="str">
        <f>VLOOKUP(B245,'Master Data'!$A$1:$F$46,4,0)</f>
        <v>Kg</v>
      </c>
      <c r="J245" s="4">
        <f>VLOOKUP(B245,'Master Data'!$A$1:$F$46,5,0)</f>
        <v>73</v>
      </c>
      <c r="K245" s="4">
        <f>VLOOKUP(B245,'Master Data'!$A$1:$F$46,6,0)</f>
        <v>94.17</v>
      </c>
      <c r="L245" s="27">
        <f>'Input Data'!$J245*'Input Data'!$C245</f>
        <v>365</v>
      </c>
      <c r="M245" s="27">
        <f>'Input Data'!$K245*'Input Data'!$C245*(1-'Input Data'!$F245)</f>
        <v>470.85</v>
      </c>
      <c r="N245" s="29" t="str">
        <f>TEXT('Input Data'!$A245,"DD")</f>
        <v>13</v>
      </c>
      <c r="O245" s="29" t="str">
        <f>TEXT('Input Data'!$A245, "MMM")</f>
        <v>May</v>
      </c>
      <c r="P245" s="29" t="str">
        <f>TEXT('Input Data'!$A245,"yyyy")</f>
        <v>2022</v>
      </c>
      <c r="Q245" s="53"/>
    </row>
    <row r="246" spans="1:17" ht="12.75" customHeight="1" x14ac:dyDescent="0.3">
      <c r="A246" s="37">
        <v>44676</v>
      </c>
      <c r="B246" s="3" t="s">
        <v>17</v>
      </c>
      <c r="C246" s="4">
        <v>9</v>
      </c>
      <c r="D246" s="4" t="s">
        <v>123</v>
      </c>
      <c r="E246" s="4" t="s">
        <v>14</v>
      </c>
      <c r="F246" s="5">
        <v>0</v>
      </c>
      <c r="G246" s="4" t="str">
        <f>VLOOKUP(B246,'Master Data'!$A$1:$F$46,2,0)</f>
        <v>Product04</v>
      </c>
      <c r="H246" s="4" t="str">
        <f>VLOOKUP(B246,'Master Data'!$A$1:$F$46,3,0)</f>
        <v>Category01</v>
      </c>
      <c r="I246" s="4" t="str">
        <f>VLOOKUP(B246,'Master Data'!$A$1:$F$46,4,0)</f>
        <v>Lt</v>
      </c>
      <c r="J246" s="4">
        <f>VLOOKUP(B246,'Master Data'!$A$1:$F$46,5,0)</f>
        <v>44</v>
      </c>
      <c r="K246" s="4">
        <f>VLOOKUP(B246,'Master Data'!$A$1:$F$46,6,0)</f>
        <v>48.84</v>
      </c>
      <c r="L246" s="27">
        <f>'Input Data'!$J246*'Input Data'!$C246</f>
        <v>396</v>
      </c>
      <c r="M246" s="27">
        <f>'Input Data'!$K246*'Input Data'!$C246*(1-'Input Data'!$F246)</f>
        <v>439.56000000000006</v>
      </c>
      <c r="N246" s="29" t="str">
        <f>TEXT('Input Data'!$A246,"DD")</f>
        <v>25</v>
      </c>
      <c r="O246" s="29" t="str">
        <f>TEXT('Input Data'!$A246, "MMM")</f>
        <v>Apr</v>
      </c>
      <c r="P246" s="29" t="str">
        <f>TEXT('Input Data'!$A246,"yyyy")</f>
        <v>2022</v>
      </c>
      <c r="Q246" s="53"/>
    </row>
    <row r="247" spans="1:17" ht="12.75" customHeight="1" x14ac:dyDescent="0.3">
      <c r="A247" s="37">
        <v>44650</v>
      </c>
      <c r="B247" s="3" t="s">
        <v>13</v>
      </c>
      <c r="C247" s="4">
        <v>13</v>
      </c>
      <c r="D247" s="4" t="s">
        <v>12</v>
      </c>
      <c r="E247" s="4" t="s">
        <v>14</v>
      </c>
      <c r="F247" s="5">
        <v>0</v>
      </c>
      <c r="G247" s="4" t="str">
        <f>VLOOKUP(B247,'Master Data'!$A$1:$F$46,2,0)</f>
        <v>Product01</v>
      </c>
      <c r="H247" s="4" t="str">
        <f>VLOOKUP(B247,'Master Data'!$A$1:$F$46,3,0)</f>
        <v>Category01</v>
      </c>
      <c r="I247" s="4" t="str">
        <f>VLOOKUP(B247,'Master Data'!$A$1:$F$46,4,0)</f>
        <v>Kg</v>
      </c>
      <c r="J247" s="4">
        <f>VLOOKUP(B247,'Master Data'!$A$1:$F$46,5,0)</f>
        <v>100</v>
      </c>
      <c r="K247" s="4">
        <f>VLOOKUP(B247,'Master Data'!$A$1:$F$46,6,0)</f>
        <v>103.88</v>
      </c>
      <c r="L247" s="27">
        <f>'Input Data'!$J247*'Input Data'!$C247</f>
        <v>1300</v>
      </c>
      <c r="M247" s="27">
        <f>'Input Data'!$K247*'Input Data'!$C247*(1-'Input Data'!$F247)</f>
        <v>1350.44</v>
      </c>
      <c r="N247" s="29" t="str">
        <f>TEXT('Input Data'!$A247,"DD")</f>
        <v>30</v>
      </c>
      <c r="O247" s="29" t="str">
        <f>TEXT('Input Data'!$A247, "MMM")</f>
        <v>Mar</v>
      </c>
      <c r="P247" s="29" t="str">
        <f>TEXT('Input Data'!$A247,"yyyy")</f>
        <v>2022</v>
      </c>
      <c r="Q247" s="53"/>
    </row>
    <row r="248" spans="1:17" ht="12.75" customHeight="1" x14ac:dyDescent="0.3">
      <c r="A248" s="37">
        <v>44737</v>
      </c>
      <c r="B248" s="3" t="s">
        <v>48</v>
      </c>
      <c r="C248" s="4">
        <v>7</v>
      </c>
      <c r="D248" s="4" t="s">
        <v>12</v>
      </c>
      <c r="E248" s="4" t="s">
        <v>12</v>
      </c>
      <c r="F248" s="5">
        <v>0</v>
      </c>
      <c r="G248" s="4" t="str">
        <f>VLOOKUP(B248,'Master Data'!$A$1:$F$46,2,0)</f>
        <v>Product12</v>
      </c>
      <c r="H248" s="4" t="str">
        <f>VLOOKUP(B248,'Master Data'!$A$1:$F$46,3,0)</f>
        <v>Category02</v>
      </c>
      <c r="I248" s="4" t="str">
        <f>VLOOKUP(B248,'Master Data'!$A$1:$F$46,4,0)</f>
        <v>Kg</v>
      </c>
      <c r="J248" s="4">
        <f>VLOOKUP(B248,'Master Data'!$A$1:$F$46,5,0)</f>
        <v>73</v>
      </c>
      <c r="K248" s="4">
        <f>VLOOKUP(B248,'Master Data'!$A$1:$F$46,6,0)</f>
        <v>94.17</v>
      </c>
      <c r="L248" s="27">
        <f>'Input Data'!$J248*'Input Data'!$C248</f>
        <v>511</v>
      </c>
      <c r="M248" s="27">
        <f>'Input Data'!$K248*'Input Data'!$C248*(1-'Input Data'!$F248)</f>
        <v>659.19</v>
      </c>
      <c r="N248" s="29" t="str">
        <f>TEXT('Input Data'!$A248,"DD")</f>
        <v>25</v>
      </c>
      <c r="O248" s="29" t="str">
        <f>TEXT('Input Data'!$A248, "MMM")</f>
        <v>Jun</v>
      </c>
      <c r="P248" s="29" t="str">
        <f>TEXT('Input Data'!$A248,"yyyy")</f>
        <v>2022</v>
      </c>
      <c r="Q248" s="53"/>
    </row>
    <row r="249" spans="1:17" ht="12.75" customHeight="1" x14ac:dyDescent="0.3">
      <c r="A249" s="37">
        <v>44881</v>
      </c>
      <c r="B249" s="3" t="s">
        <v>54</v>
      </c>
      <c r="C249" s="4">
        <v>8</v>
      </c>
      <c r="D249" s="4" t="s">
        <v>12</v>
      </c>
      <c r="E249" s="4" t="s">
        <v>12</v>
      </c>
      <c r="F249" s="5">
        <v>0</v>
      </c>
      <c r="G249" s="4" t="str">
        <f>VLOOKUP(B249,'Master Data'!$A$1:$F$46,2,0)</f>
        <v>Product17</v>
      </c>
      <c r="H249" s="4" t="str">
        <f>VLOOKUP(B249,'Master Data'!$A$1:$F$46,3,0)</f>
        <v>Category02</v>
      </c>
      <c r="I249" s="4" t="str">
        <f>VLOOKUP(B249,'Master Data'!$A$1:$F$46,4,0)</f>
        <v>Ft</v>
      </c>
      <c r="J249" s="4">
        <f>VLOOKUP(B249,'Master Data'!$A$1:$F$46,5,0)</f>
        <v>134</v>
      </c>
      <c r="K249" s="4">
        <f>VLOOKUP(B249,'Master Data'!$A$1:$F$46,6,0)</f>
        <v>156.78</v>
      </c>
      <c r="L249" s="27">
        <f>'Input Data'!$J249*'Input Data'!$C249</f>
        <v>1072</v>
      </c>
      <c r="M249" s="27">
        <f>'Input Data'!$K249*'Input Data'!$C249*(1-'Input Data'!$F249)</f>
        <v>1254.24</v>
      </c>
      <c r="N249" s="29" t="str">
        <f>TEXT('Input Data'!$A249,"DD")</f>
        <v>16</v>
      </c>
      <c r="O249" s="29" t="str">
        <f>TEXT('Input Data'!$A249, "MMM")</f>
        <v>Nov</v>
      </c>
      <c r="P249" s="29" t="str">
        <f>TEXT('Input Data'!$A249,"yyyy")</f>
        <v>2022</v>
      </c>
      <c r="Q249" s="53"/>
    </row>
    <row r="250" spans="1:17" ht="12.75" customHeight="1" x14ac:dyDescent="0.3">
      <c r="A250" s="37">
        <v>44448</v>
      </c>
      <c r="B250" s="3" t="s">
        <v>25</v>
      </c>
      <c r="C250" s="4">
        <v>4</v>
      </c>
      <c r="D250" s="4" t="s">
        <v>123</v>
      </c>
      <c r="E250" s="4" t="s">
        <v>12</v>
      </c>
      <c r="F250" s="5">
        <v>0</v>
      </c>
      <c r="G250" s="4" t="str">
        <f>VLOOKUP(B250,'Master Data'!$A$1:$F$46,2,0)</f>
        <v>Product44</v>
      </c>
      <c r="H250" s="4" t="str">
        <f>VLOOKUP(B250,'Master Data'!$A$1:$F$46,3,0)</f>
        <v>Category05</v>
      </c>
      <c r="I250" s="4" t="str">
        <f>VLOOKUP(B250,'Master Data'!$A$1:$F$46,4,0)</f>
        <v>Kg</v>
      </c>
      <c r="J250" s="4">
        <f>VLOOKUP(B250,'Master Data'!$A$1:$F$46,5,0)</f>
        <v>76</v>
      </c>
      <c r="K250" s="4">
        <f>VLOOKUP(B250,'Master Data'!$A$1:$F$46,6,0)</f>
        <v>82.08</v>
      </c>
      <c r="L250" s="27">
        <f>'Input Data'!$J250*'Input Data'!$C250</f>
        <v>304</v>
      </c>
      <c r="M250" s="27">
        <f>'Input Data'!$K250*'Input Data'!$C250*(1-'Input Data'!$F250)</f>
        <v>328.32</v>
      </c>
      <c r="N250" s="29" t="str">
        <f>TEXT('Input Data'!$A250,"DD")</f>
        <v>09</v>
      </c>
      <c r="O250" s="29" t="str">
        <f>TEXT('Input Data'!$A250, "MMM")</f>
        <v>Sep</v>
      </c>
      <c r="P250" s="29" t="str">
        <f>TEXT('Input Data'!$A250,"yyyy")</f>
        <v>2021</v>
      </c>
      <c r="Q250" s="53"/>
    </row>
    <row r="251" spans="1:17" ht="12.75" customHeight="1" x14ac:dyDescent="0.3">
      <c r="A251" s="37">
        <v>44449</v>
      </c>
      <c r="B251" s="3" t="s">
        <v>41</v>
      </c>
      <c r="C251" s="4">
        <v>6</v>
      </c>
      <c r="D251" s="4" t="s">
        <v>123</v>
      </c>
      <c r="E251" s="4" t="s">
        <v>12</v>
      </c>
      <c r="F251" s="5">
        <v>0</v>
      </c>
      <c r="G251" s="4" t="str">
        <f>VLOOKUP(B251,'Master Data'!$A$1:$F$46,2,0)</f>
        <v>Product30</v>
      </c>
      <c r="H251" s="4" t="str">
        <f>VLOOKUP(B251,'Master Data'!$A$1:$F$46,3,0)</f>
        <v>Category04</v>
      </c>
      <c r="I251" s="4" t="str">
        <f>VLOOKUP(B251,'Master Data'!$A$1:$F$46,4,0)</f>
        <v>Ft</v>
      </c>
      <c r="J251" s="4">
        <f>VLOOKUP(B251,'Master Data'!$A$1:$F$46,5,0)</f>
        <v>148</v>
      </c>
      <c r="K251" s="4">
        <f>VLOOKUP(B251,'Master Data'!$A$1:$F$46,6,0)</f>
        <v>201.28</v>
      </c>
      <c r="L251" s="27">
        <f>'Input Data'!$J251*'Input Data'!$C251</f>
        <v>888</v>
      </c>
      <c r="M251" s="27">
        <f>'Input Data'!$K251*'Input Data'!$C251*(1-'Input Data'!$F251)</f>
        <v>1207.68</v>
      </c>
      <c r="N251" s="29" t="str">
        <f>TEXT('Input Data'!$A251,"DD")</f>
        <v>10</v>
      </c>
      <c r="O251" s="29" t="str">
        <f>TEXT('Input Data'!$A251, "MMM")</f>
        <v>Sep</v>
      </c>
      <c r="P251" s="29" t="str">
        <f>TEXT('Input Data'!$A251,"yyyy")</f>
        <v>2021</v>
      </c>
      <c r="Q251" s="53"/>
    </row>
    <row r="252" spans="1:17" ht="12.75" customHeight="1" x14ac:dyDescent="0.3">
      <c r="A252" s="37">
        <v>44627</v>
      </c>
      <c r="B252" s="3" t="s">
        <v>20</v>
      </c>
      <c r="C252" s="4">
        <v>1</v>
      </c>
      <c r="D252" s="4" t="s">
        <v>123</v>
      </c>
      <c r="E252" s="4" t="s">
        <v>14</v>
      </c>
      <c r="F252" s="5">
        <v>0</v>
      </c>
      <c r="G252" s="4" t="str">
        <f>VLOOKUP(B252,'Master Data'!$A$1:$F$46,2,0)</f>
        <v>Product03</v>
      </c>
      <c r="H252" s="4" t="str">
        <f>VLOOKUP(B252,'Master Data'!$A$1:$F$46,3,0)</f>
        <v>Category01</v>
      </c>
      <c r="I252" s="4" t="str">
        <f>VLOOKUP(B252,'Master Data'!$A$1:$F$46,4,0)</f>
        <v>Kg</v>
      </c>
      <c r="J252" s="4">
        <f>VLOOKUP(B252,'Master Data'!$A$1:$F$46,5,0)</f>
        <v>71</v>
      </c>
      <c r="K252" s="4">
        <f>VLOOKUP(B252,'Master Data'!$A$1:$F$46,6,0)</f>
        <v>80.94</v>
      </c>
      <c r="L252" s="27">
        <f>'Input Data'!$J252*'Input Data'!$C252</f>
        <v>71</v>
      </c>
      <c r="M252" s="27">
        <f>'Input Data'!$K252*'Input Data'!$C252*(1-'Input Data'!$F252)</f>
        <v>80.94</v>
      </c>
      <c r="N252" s="29" t="str">
        <f>TEXT('Input Data'!$A252,"DD")</f>
        <v>07</v>
      </c>
      <c r="O252" s="29" t="str">
        <f>TEXT('Input Data'!$A252, "MMM")</f>
        <v>Mar</v>
      </c>
      <c r="P252" s="29" t="str">
        <f>TEXT('Input Data'!$A252,"yyyy")</f>
        <v>2022</v>
      </c>
      <c r="Q252" s="53"/>
    </row>
    <row r="253" spans="1:17" ht="12.75" customHeight="1" x14ac:dyDescent="0.3">
      <c r="A253" s="37">
        <v>44301</v>
      </c>
      <c r="B253" s="3" t="s">
        <v>54</v>
      </c>
      <c r="C253" s="4">
        <v>3</v>
      </c>
      <c r="D253" s="4" t="s">
        <v>123</v>
      </c>
      <c r="E253" s="4" t="s">
        <v>12</v>
      </c>
      <c r="F253" s="5">
        <v>0</v>
      </c>
      <c r="G253" s="4" t="str">
        <f>VLOOKUP(B253,'Master Data'!$A$1:$F$46,2,0)</f>
        <v>Product17</v>
      </c>
      <c r="H253" s="4" t="str">
        <f>VLOOKUP(B253,'Master Data'!$A$1:$F$46,3,0)</f>
        <v>Category02</v>
      </c>
      <c r="I253" s="4" t="str">
        <f>VLOOKUP(B253,'Master Data'!$A$1:$F$46,4,0)</f>
        <v>Ft</v>
      </c>
      <c r="J253" s="4">
        <f>VLOOKUP(B253,'Master Data'!$A$1:$F$46,5,0)</f>
        <v>134</v>
      </c>
      <c r="K253" s="4">
        <f>VLOOKUP(B253,'Master Data'!$A$1:$F$46,6,0)</f>
        <v>156.78</v>
      </c>
      <c r="L253" s="27">
        <f>'Input Data'!$J253*'Input Data'!$C253</f>
        <v>402</v>
      </c>
      <c r="M253" s="27">
        <f>'Input Data'!$K253*'Input Data'!$C253*(1-'Input Data'!$F253)</f>
        <v>470.34000000000003</v>
      </c>
      <c r="N253" s="29" t="str">
        <f>TEXT('Input Data'!$A253,"DD")</f>
        <v>15</v>
      </c>
      <c r="O253" s="29" t="str">
        <f>TEXT('Input Data'!$A253, "MMM")</f>
        <v>Apr</v>
      </c>
      <c r="P253" s="29" t="str">
        <f>TEXT('Input Data'!$A253,"yyyy")</f>
        <v>2021</v>
      </c>
      <c r="Q253" s="53"/>
    </row>
    <row r="254" spans="1:17" ht="12.75" customHeight="1" x14ac:dyDescent="0.3">
      <c r="A254" s="37">
        <v>44487</v>
      </c>
      <c r="B254" s="3" t="s">
        <v>21</v>
      </c>
      <c r="C254" s="4">
        <v>6</v>
      </c>
      <c r="D254" s="4" t="s">
        <v>12</v>
      </c>
      <c r="E254" s="4" t="s">
        <v>14</v>
      </c>
      <c r="F254" s="5">
        <v>0</v>
      </c>
      <c r="G254" s="4" t="str">
        <f>VLOOKUP(B254,'Master Data'!$A$1:$F$46,2,0)</f>
        <v>Product25</v>
      </c>
      <c r="H254" s="4" t="str">
        <f>VLOOKUP(B254,'Master Data'!$A$1:$F$46,3,0)</f>
        <v>Category03</v>
      </c>
      <c r="I254" s="4" t="str">
        <f>VLOOKUP(B254,'Master Data'!$A$1:$F$46,4,0)</f>
        <v>No.</v>
      </c>
      <c r="J254" s="4">
        <f>VLOOKUP(B254,'Master Data'!$A$1:$F$46,5,0)</f>
        <v>7</v>
      </c>
      <c r="K254" s="4">
        <f>VLOOKUP(B254,'Master Data'!$A$1:$F$46,6,0)</f>
        <v>8.33</v>
      </c>
      <c r="L254" s="27">
        <f>'Input Data'!$J254*'Input Data'!$C254</f>
        <v>42</v>
      </c>
      <c r="M254" s="27">
        <f>'Input Data'!$K254*'Input Data'!$C254*(1-'Input Data'!$F254)</f>
        <v>49.980000000000004</v>
      </c>
      <c r="N254" s="29" t="str">
        <f>TEXT('Input Data'!$A254,"DD")</f>
        <v>18</v>
      </c>
      <c r="O254" s="29" t="str">
        <f>TEXT('Input Data'!$A254, "MMM")</f>
        <v>Oct</v>
      </c>
      <c r="P254" s="29" t="str">
        <f>TEXT('Input Data'!$A254,"yyyy")</f>
        <v>2021</v>
      </c>
      <c r="Q254" s="53"/>
    </row>
    <row r="255" spans="1:17" ht="12.75" customHeight="1" x14ac:dyDescent="0.3">
      <c r="A255" s="37">
        <v>44304</v>
      </c>
      <c r="B255" s="3" t="s">
        <v>55</v>
      </c>
      <c r="C255" s="4">
        <v>13</v>
      </c>
      <c r="D255" s="4" t="s">
        <v>123</v>
      </c>
      <c r="E255" s="4" t="s">
        <v>14</v>
      </c>
      <c r="F255" s="5">
        <v>0</v>
      </c>
      <c r="G255" s="4" t="str">
        <f>VLOOKUP(B255,'Master Data'!$A$1:$F$46,2,0)</f>
        <v>Product19</v>
      </c>
      <c r="H255" s="4" t="str">
        <f>VLOOKUP(B255,'Master Data'!$A$1:$F$46,3,0)</f>
        <v>Category02</v>
      </c>
      <c r="I255" s="4" t="str">
        <f>VLOOKUP(B255,'Master Data'!$A$1:$F$46,4,0)</f>
        <v>Ft</v>
      </c>
      <c r="J255" s="4">
        <f>VLOOKUP(B255,'Master Data'!$A$1:$F$46,5,0)</f>
        <v>150</v>
      </c>
      <c r="K255" s="4">
        <f>VLOOKUP(B255,'Master Data'!$A$1:$F$46,6,0)</f>
        <v>210</v>
      </c>
      <c r="L255" s="27">
        <f>'Input Data'!$J255*'Input Data'!$C255</f>
        <v>1950</v>
      </c>
      <c r="M255" s="27">
        <f>'Input Data'!$K255*'Input Data'!$C255*(1-'Input Data'!$F255)</f>
        <v>2730</v>
      </c>
      <c r="N255" s="29" t="str">
        <f>TEXT('Input Data'!$A255,"DD")</f>
        <v>18</v>
      </c>
      <c r="O255" s="29" t="str">
        <f>TEXT('Input Data'!$A255, "MMM")</f>
        <v>Apr</v>
      </c>
      <c r="P255" s="29" t="str">
        <f>TEXT('Input Data'!$A255,"yyyy")</f>
        <v>2021</v>
      </c>
      <c r="Q255" s="53"/>
    </row>
    <row r="256" spans="1:17" ht="12.75" customHeight="1" x14ac:dyDescent="0.3">
      <c r="A256" s="37">
        <v>44768</v>
      </c>
      <c r="B256" s="3" t="s">
        <v>57</v>
      </c>
      <c r="C256" s="4">
        <v>1</v>
      </c>
      <c r="D256" s="4" t="s">
        <v>12</v>
      </c>
      <c r="E256" s="4" t="s">
        <v>14</v>
      </c>
      <c r="F256" s="5">
        <v>0</v>
      </c>
      <c r="G256" s="4" t="str">
        <f>VLOOKUP(B256,'Master Data'!$A$1:$F$46,2,0)</f>
        <v>Product26</v>
      </c>
      <c r="H256" s="4" t="str">
        <f>VLOOKUP(B256,'Master Data'!$A$1:$F$46,3,0)</f>
        <v>Category04</v>
      </c>
      <c r="I256" s="4" t="str">
        <f>VLOOKUP(B256,'Master Data'!$A$1:$F$46,4,0)</f>
        <v>No.</v>
      </c>
      <c r="J256" s="4">
        <f>VLOOKUP(B256,'Master Data'!$A$1:$F$46,5,0)</f>
        <v>18</v>
      </c>
      <c r="K256" s="4">
        <f>VLOOKUP(B256,'Master Data'!$A$1:$F$46,6,0)</f>
        <v>24.66</v>
      </c>
      <c r="L256" s="27">
        <f>'Input Data'!$J256*'Input Data'!$C256</f>
        <v>18</v>
      </c>
      <c r="M256" s="27">
        <f>'Input Data'!$K256*'Input Data'!$C256*(1-'Input Data'!$F256)</f>
        <v>24.66</v>
      </c>
      <c r="N256" s="29" t="str">
        <f>TEXT('Input Data'!$A256,"DD")</f>
        <v>26</v>
      </c>
      <c r="O256" s="29" t="str">
        <f>TEXT('Input Data'!$A256, "MMM")</f>
        <v>Jul</v>
      </c>
      <c r="P256" s="29" t="str">
        <f>TEXT('Input Data'!$A256,"yyyy")</f>
        <v>2022</v>
      </c>
      <c r="Q256" s="53"/>
    </row>
    <row r="257" spans="1:17" ht="12.75" customHeight="1" x14ac:dyDescent="0.3">
      <c r="A257" s="37">
        <v>44358</v>
      </c>
      <c r="B257" s="3" t="s">
        <v>31</v>
      </c>
      <c r="C257" s="4">
        <v>12</v>
      </c>
      <c r="D257" s="4" t="s">
        <v>11</v>
      </c>
      <c r="E257" s="4" t="s">
        <v>14</v>
      </c>
      <c r="F257" s="5">
        <v>0</v>
      </c>
      <c r="G257" s="4" t="str">
        <f>VLOOKUP(B257,'Master Data'!$A$1:$F$46,2,0)</f>
        <v>Product32</v>
      </c>
      <c r="H257" s="4" t="str">
        <f>VLOOKUP(B257,'Master Data'!$A$1:$F$46,3,0)</f>
        <v>Category04</v>
      </c>
      <c r="I257" s="4" t="str">
        <f>VLOOKUP(B257,'Master Data'!$A$1:$F$46,4,0)</f>
        <v>Kg</v>
      </c>
      <c r="J257" s="4">
        <f>VLOOKUP(B257,'Master Data'!$A$1:$F$46,5,0)</f>
        <v>89</v>
      </c>
      <c r="K257" s="4">
        <f>VLOOKUP(B257,'Master Data'!$A$1:$F$46,6,0)</f>
        <v>117.48</v>
      </c>
      <c r="L257" s="27">
        <f>'Input Data'!$J257*'Input Data'!$C257</f>
        <v>1068</v>
      </c>
      <c r="M257" s="27">
        <f>'Input Data'!$K257*'Input Data'!$C257*(1-'Input Data'!$F257)</f>
        <v>1409.76</v>
      </c>
      <c r="N257" s="29" t="str">
        <f>TEXT('Input Data'!$A257,"DD")</f>
        <v>11</v>
      </c>
      <c r="O257" s="29" t="str">
        <f>TEXT('Input Data'!$A257, "MMM")</f>
        <v>Jun</v>
      </c>
      <c r="P257" s="29" t="str">
        <f>TEXT('Input Data'!$A257,"yyyy")</f>
        <v>2021</v>
      </c>
      <c r="Q257" s="53"/>
    </row>
    <row r="258" spans="1:17" ht="12.75" customHeight="1" x14ac:dyDescent="0.3">
      <c r="A258" s="37">
        <v>44883</v>
      </c>
      <c r="B258" s="3" t="s">
        <v>27</v>
      </c>
      <c r="C258" s="4">
        <v>8</v>
      </c>
      <c r="D258" s="4" t="s">
        <v>123</v>
      </c>
      <c r="E258" s="4" t="s">
        <v>14</v>
      </c>
      <c r="F258" s="5">
        <v>0</v>
      </c>
      <c r="G258" s="4" t="str">
        <f>VLOOKUP(B258,'Master Data'!$A$1:$F$46,2,0)</f>
        <v>Product34</v>
      </c>
      <c r="H258" s="4" t="str">
        <f>VLOOKUP(B258,'Master Data'!$A$1:$F$46,3,0)</f>
        <v>Category04</v>
      </c>
      <c r="I258" s="4" t="str">
        <f>VLOOKUP(B258,'Master Data'!$A$1:$F$46,4,0)</f>
        <v>Lt</v>
      </c>
      <c r="J258" s="4">
        <f>VLOOKUP(B258,'Master Data'!$A$1:$F$46,5,0)</f>
        <v>55</v>
      </c>
      <c r="K258" s="4">
        <f>VLOOKUP(B258,'Master Data'!$A$1:$F$46,6,0)</f>
        <v>58.3</v>
      </c>
      <c r="L258" s="27">
        <f>'Input Data'!$J258*'Input Data'!$C258</f>
        <v>440</v>
      </c>
      <c r="M258" s="27">
        <f>'Input Data'!$K258*'Input Data'!$C258*(1-'Input Data'!$F258)</f>
        <v>466.4</v>
      </c>
      <c r="N258" s="29" t="str">
        <f>TEXT('Input Data'!$A258,"DD")</f>
        <v>18</v>
      </c>
      <c r="O258" s="29" t="str">
        <f>TEXT('Input Data'!$A258, "MMM")</f>
        <v>Nov</v>
      </c>
      <c r="P258" s="29" t="str">
        <f>TEXT('Input Data'!$A258,"yyyy")</f>
        <v>2022</v>
      </c>
      <c r="Q258" s="53"/>
    </row>
    <row r="259" spans="1:17" ht="12.75" customHeight="1" x14ac:dyDescent="0.3">
      <c r="A259" s="37">
        <v>44478</v>
      </c>
      <c r="B259" s="3" t="s">
        <v>50</v>
      </c>
      <c r="C259" s="4">
        <v>5</v>
      </c>
      <c r="D259" s="4" t="s">
        <v>123</v>
      </c>
      <c r="E259" s="4" t="s">
        <v>14</v>
      </c>
      <c r="F259" s="5">
        <v>0</v>
      </c>
      <c r="G259" s="4" t="str">
        <f>VLOOKUP(B259,'Master Data'!$A$1:$F$46,2,0)</f>
        <v>Product38</v>
      </c>
      <c r="H259" s="4" t="str">
        <f>VLOOKUP(B259,'Master Data'!$A$1:$F$46,3,0)</f>
        <v>Category05</v>
      </c>
      <c r="I259" s="4" t="str">
        <f>VLOOKUP(B259,'Master Data'!$A$1:$F$46,4,0)</f>
        <v>Kg</v>
      </c>
      <c r="J259" s="4">
        <f>VLOOKUP(B259,'Master Data'!$A$1:$F$46,5,0)</f>
        <v>72</v>
      </c>
      <c r="K259" s="4">
        <f>VLOOKUP(B259,'Master Data'!$A$1:$F$46,6,0)</f>
        <v>79.92</v>
      </c>
      <c r="L259" s="27">
        <f>'Input Data'!$J259*'Input Data'!$C259</f>
        <v>360</v>
      </c>
      <c r="M259" s="27">
        <f>'Input Data'!$K259*'Input Data'!$C259*(1-'Input Data'!$F259)</f>
        <v>399.6</v>
      </c>
      <c r="N259" s="29" t="str">
        <f>TEXT('Input Data'!$A259,"DD")</f>
        <v>09</v>
      </c>
      <c r="O259" s="29" t="str">
        <f>TEXT('Input Data'!$A259, "MMM")</f>
        <v>Oct</v>
      </c>
      <c r="P259" s="29" t="str">
        <f>TEXT('Input Data'!$A259,"yyyy")</f>
        <v>2021</v>
      </c>
      <c r="Q259" s="53"/>
    </row>
    <row r="260" spans="1:17" ht="12.75" customHeight="1" x14ac:dyDescent="0.3">
      <c r="A260" s="37">
        <v>44734</v>
      </c>
      <c r="B260" s="3" t="s">
        <v>13</v>
      </c>
      <c r="C260" s="4">
        <v>4</v>
      </c>
      <c r="D260" s="4" t="s">
        <v>123</v>
      </c>
      <c r="E260" s="4" t="s">
        <v>14</v>
      </c>
      <c r="F260" s="5">
        <v>0</v>
      </c>
      <c r="G260" s="4" t="str">
        <f>VLOOKUP(B260,'Master Data'!$A$1:$F$46,2,0)</f>
        <v>Product01</v>
      </c>
      <c r="H260" s="4" t="str">
        <f>VLOOKUP(B260,'Master Data'!$A$1:$F$46,3,0)</f>
        <v>Category01</v>
      </c>
      <c r="I260" s="4" t="str">
        <f>VLOOKUP(B260,'Master Data'!$A$1:$F$46,4,0)</f>
        <v>Kg</v>
      </c>
      <c r="J260" s="4">
        <f>VLOOKUP(B260,'Master Data'!$A$1:$F$46,5,0)</f>
        <v>100</v>
      </c>
      <c r="K260" s="4">
        <f>VLOOKUP(B260,'Master Data'!$A$1:$F$46,6,0)</f>
        <v>103.88</v>
      </c>
      <c r="L260" s="27">
        <f>'Input Data'!$J260*'Input Data'!$C260</f>
        <v>400</v>
      </c>
      <c r="M260" s="27">
        <f>'Input Data'!$K260*'Input Data'!$C260*(1-'Input Data'!$F260)</f>
        <v>415.52</v>
      </c>
      <c r="N260" s="29" t="str">
        <f>TEXT('Input Data'!$A260,"DD")</f>
        <v>22</v>
      </c>
      <c r="O260" s="29" t="str">
        <f>TEXT('Input Data'!$A260, "MMM")</f>
        <v>Jun</v>
      </c>
      <c r="P260" s="29" t="str">
        <f>TEXT('Input Data'!$A260,"yyyy")</f>
        <v>2022</v>
      </c>
      <c r="Q260" s="53"/>
    </row>
    <row r="261" spans="1:17" ht="12.75" customHeight="1" x14ac:dyDescent="0.3">
      <c r="A261" s="37">
        <v>44634</v>
      </c>
      <c r="B261" s="3" t="s">
        <v>34</v>
      </c>
      <c r="C261" s="4">
        <v>2</v>
      </c>
      <c r="D261" s="4" t="s">
        <v>123</v>
      </c>
      <c r="E261" s="4" t="s">
        <v>14</v>
      </c>
      <c r="F261" s="5">
        <v>0</v>
      </c>
      <c r="G261" s="4" t="str">
        <f>VLOOKUP(B261,'Master Data'!$A$1:$F$46,2,0)</f>
        <v>Product16</v>
      </c>
      <c r="H261" s="4" t="str">
        <f>VLOOKUP(B261,'Master Data'!$A$1:$F$46,3,0)</f>
        <v>Category02</v>
      </c>
      <c r="I261" s="4" t="str">
        <f>VLOOKUP(B261,'Master Data'!$A$1:$F$46,4,0)</f>
        <v>No.</v>
      </c>
      <c r="J261" s="4">
        <f>VLOOKUP(B261,'Master Data'!$A$1:$F$46,5,0)</f>
        <v>13</v>
      </c>
      <c r="K261" s="4">
        <f>VLOOKUP(B261,'Master Data'!$A$1:$F$46,6,0)</f>
        <v>16.64</v>
      </c>
      <c r="L261" s="27">
        <f>'Input Data'!$J261*'Input Data'!$C261</f>
        <v>26</v>
      </c>
      <c r="M261" s="27">
        <f>'Input Data'!$K261*'Input Data'!$C261*(1-'Input Data'!$F261)</f>
        <v>33.28</v>
      </c>
      <c r="N261" s="29" t="str">
        <f>TEXT('Input Data'!$A261,"DD")</f>
        <v>14</v>
      </c>
      <c r="O261" s="29" t="str">
        <f>TEXT('Input Data'!$A261, "MMM")</f>
        <v>Mar</v>
      </c>
      <c r="P261" s="29" t="str">
        <f>TEXT('Input Data'!$A261,"yyyy")</f>
        <v>2022</v>
      </c>
      <c r="Q261" s="53"/>
    </row>
    <row r="262" spans="1:17" ht="12.75" customHeight="1" x14ac:dyDescent="0.3">
      <c r="A262" s="37">
        <v>44376</v>
      </c>
      <c r="B262" s="3" t="s">
        <v>23</v>
      </c>
      <c r="C262" s="4">
        <v>4</v>
      </c>
      <c r="D262" s="4" t="s">
        <v>123</v>
      </c>
      <c r="E262" s="4" t="s">
        <v>12</v>
      </c>
      <c r="F262" s="5">
        <v>0</v>
      </c>
      <c r="G262" s="4" t="str">
        <f>VLOOKUP(B262,'Master Data'!$A$1:$F$46,2,0)</f>
        <v>Product14</v>
      </c>
      <c r="H262" s="4" t="str">
        <f>VLOOKUP(B262,'Master Data'!$A$1:$F$46,3,0)</f>
        <v>Category02</v>
      </c>
      <c r="I262" s="4" t="str">
        <f>VLOOKUP(B262,'Master Data'!$A$1:$F$46,4,0)</f>
        <v>Kg</v>
      </c>
      <c r="J262" s="4">
        <f>VLOOKUP(B262,'Master Data'!$A$1:$F$46,5,0)</f>
        <v>112</v>
      </c>
      <c r="K262" s="4">
        <f>VLOOKUP(B262,'Master Data'!$A$1:$F$46,6,0)</f>
        <v>146.72</v>
      </c>
      <c r="L262" s="27">
        <f>'Input Data'!$J262*'Input Data'!$C262</f>
        <v>448</v>
      </c>
      <c r="M262" s="27">
        <f>'Input Data'!$K262*'Input Data'!$C262*(1-'Input Data'!$F262)</f>
        <v>586.88</v>
      </c>
      <c r="N262" s="29" t="str">
        <f>TEXT('Input Data'!$A262,"DD")</f>
        <v>29</v>
      </c>
      <c r="O262" s="29" t="str">
        <f>TEXT('Input Data'!$A262, "MMM")</f>
        <v>Jun</v>
      </c>
      <c r="P262" s="29" t="str">
        <f>TEXT('Input Data'!$A262,"yyyy")</f>
        <v>2021</v>
      </c>
      <c r="Q262" s="53"/>
    </row>
    <row r="263" spans="1:17" ht="12.75" customHeight="1" x14ac:dyDescent="0.3">
      <c r="A263" s="37">
        <v>44469</v>
      </c>
      <c r="B263" s="3" t="s">
        <v>23</v>
      </c>
      <c r="C263" s="4">
        <v>9</v>
      </c>
      <c r="D263" s="4" t="s">
        <v>12</v>
      </c>
      <c r="E263" s="4" t="s">
        <v>12</v>
      </c>
      <c r="F263" s="5">
        <v>0</v>
      </c>
      <c r="G263" s="4" t="str">
        <f>VLOOKUP(B263,'Master Data'!$A$1:$F$46,2,0)</f>
        <v>Product14</v>
      </c>
      <c r="H263" s="4" t="str">
        <f>VLOOKUP(B263,'Master Data'!$A$1:$F$46,3,0)</f>
        <v>Category02</v>
      </c>
      <c r="I263" s="4" t="str">
        <f>VLOOKUP(B263,'Master Data'!$A$1:$F$46,4,0)</f>
        <v>Kg</v>
      </c>
      <c r="J263" s="4">
        <f>VLOOKUP(B263,'Master Data'!$A$1:$F$46,5,0)</f>
        <v>112</v>
      </c>
      <c r="K263" s="4">
        <f>VLOOKUP(B263,'Master Data'!$A$1:$F$46,6,0)</f>
        <v>146.72</v>
      </c>
      <c r="L263" s="27">
        <f>'Input Data'!$J263*'Input Data'!$C263</f>
        <v>1008</v>
      </c>
      <c r="M263" s="27">
        <f>'Input Data'!$K263*'Input Data'!$C263*(1-'Input Data'!$F263)</f>
        <v>1320.48</v>
      </c>
      <c r="N263" s="29" t="str">
        <f>TEXT('Input Data'!$A263,"DD")</f>
        <v>30</v>
      </c>
      <c r="O263" s="29" t="str">
        <f>TEXT('Input Data'!$A263, "MMM")</f>
        <v>Sep</v>
      </c>
      <c r="P263" s="29" t="str">
        <f>TEXT('Input Data'!$A263,"yyyy")</f>
        <v>2021</v>
      </c>
      <c r="Q263" s="53"/>
    </row>
    <row r="264" spans="1:17" ht="12.75" customHeight="1" x14ac:dyDescent="0.3">
      <c r="A264" s="37">
        <v>44510</v>
      </c>
      <c r="B264" s="3" t="s">
        <v>24</v>
      </c>
      <c r="C264" s="4">
        <v>6</v>
      </c>
      <c r="D264" s="4" t="s">
        <v>12</v>
      </c>
      <c r="E264" s="4" t="s">
        <v>14</v>
      </c>
      <c r="F264" s="5">
        <v>0</v>
      </c>
      <c r="G264" s="4" t="str">
        <f>VLOOKUP(B264,'Master Data'!$A$1:$F$46,2,0)</f>
        <v>Product42</v>
      </c>
      <c r="H264" s="4" t="str">
        <f>VLOOKUP(B264,'Master Data'!$A$1:$F$46,3,0)</f>
        <v>Category05</v>
      </c>
      <c r="I264" s="4" t="str">
        <f>VLOOKUP(B264,'Master Data'!$A$1:$F$46,4,0)</f>
        <v>Ft</v>
      </c>
      <c r="J264" s="4">
        <f>VLOOKUP(B264,'Master Data'!$A$1:$F$46,5,0)</f>
        <v>120</v>
      </c>
      <c r="K264" s="4">
        <f>VLOOKUP(B264,'Master Data'!$A$1:$F$46,6,0)</f>
        <v>162</v>
      </c>
      <c r="L264" s="27">
        <f>'Input Data'!$J264*'Input Data'!$C264</f>
        <v>720</v>
      </c>
      <c r="M264" s="27">
        <f>'Input Data'!$K264*'Input Data'!$C264*(1-'Input Data'!$F264)</f>
        <v>972</v>
      </c>
      <c r="N264" s="29" t="str">
        <f>TEXT('Input Data'!$A264,"DD")</f>
        <v>10</v>
      </c>
      <c r="O264" s="29" t="str">
        <f>TEXT('Input Data'!$A264, "MMM")</f>
        <v>Nov</v>
      </c>
      <c r="P264" s="29" t="str">
        <f>TEXT('Input Data'!$A264,"yyyy")</f>
        <v>2021</v>
      </c>
      <c r="Q264" s="53"/>
    </row>
    <row r="265" spans="1:17" ht="12.75" customHeight="1" x14ac:dyDescent="0.3">
      <c r="A265" s="37">
        <v>44916</v>
      </c>
      <c r="B265" s="3" t="s">
        <v>29</v>
      </c>
      <c r="C265" s="4">
        <v>10</v>
      </c>
      <c r="D265" s="4" t="s">
        <v>123</v>
      </c>
      <c r="E265" s="4" t="s">
        <v>12</v>
      </c>
      <c r="F265" s="5">
        <v>0</v>
      </c>
      <c r="G265" s="4" t="str">
        <f>VLOOKUP(B265,'Master Data'!$A$1:$F$46,2,0)</f>
        <v>Product06</v>
      </c>
      <c r="H265" s="4" t="str">
        <f>VLOOKUP(B265,'Master Data'!$A$1:$F$46,3,0)</f>
        <v>Category01</v>
      </c>
      <c r="I265" s="4" t="str">
        <f>VLOOKUP(B265,'Master Data'!$A$1:$F$46,4,0)</f>
        <v>Kg</v>
      </c>
      <c r="J265" s="4">
        <f>VLOOKUP(B265,'Master Data'!$A$1:$F$46,5,0)</f>
        <v>75</v>
      </c>
      <c r="K265" s="4">
        <f>VLOOKUP(B265,'Master Data'!$A$1:$F$46,6,0)</f>
        <v>85.5</v>
      </c>
      <c r="L265" s="27">
        <f>'Input Data'!$J265*'Input Data'!$C265</f>
        <v>750</v>
      </c>
      <c r="M265" s="27">
        <f>'Input Data'!$K265*'Input Data'!$C265*(1-'Input Data'!$F265)</f>
        <v>855</v>
      </c>
      <c r="N265" s="29" t="str">
        <f>TEXT('Input Data'!$A265,"DD")</f>
        <v>21</v>
      </c>
      <c r="O265" s="29" t="str">
        <f>TEXT('Input Data'!$A265, "MMM")</f>
        <v>Dec</v>
      </c>
      <c r="P265" s="29" t="str">
        <f>TEXT('Input Data'!$A265,"yyyy")</f>
        <v>2022</v>
      </c>
      <c r="Q265" s="53"/>
    </row>
    <row r="266" spans="1:17" ht="12.75" customHeight="1" x14ac:dyDescent="0.3">
      <c r="A266" s="37">
        <v>44592</v>
      </c>
      <c r="B266" s="3" t="s">
        <v>56</v>
      </c>
      <c r="C266" s="4">
        <v>9</v>
      </c>
      <c r="D266" s="4" t="s">
        <v>123</v>
      </c>
      <c r="E266" s="4" t="s">
        <v>14</v>
      </c>
      <c r="F266" s="5">
        <v>0</v>
      </c>
      <c r="G266" s="4" t="str">
        <f>VLOOKUP(B266,'Master Data'!$A$1:$F$46,2,0)</f>
        <v>Product41</v>
      </c>
      <c r="H266" s="4" t="str">
        <f>VLOOKUP(B266,'Master Data'!$A$1:$F$46,3,0)</f>
        <v>Category05</v>
      </c>
      <c r="I266" s="4" t="str">
        <f>VLOOKUP(B266,'Master Data'!$A$1:$F$46,4,0)</f>
        <v>Ft</v>
      </c>
      <c r="J266" s="4">
        <f>VLOOKUP(B266,'Master Data'!$A$1:$F$46,5,0)</f>
        <v>138</v>
      </c>
      <c r="K266" s="4">
        <f>VLOOKUP(B266,'Master Data'!$A$1:$F$46,6,0)</f>
        <v>173.88</v>
      </c>
      <c r="L266" s="27">
        <f>'Input Data'!$J266*'Input Data'!$C266</f>
        <v>1242</v>
      </c>
      <c r="M266" s="27">
        <f>'Input Data'!$K266*'Input Data'!$C266*(1-'Input Data'!$F266)</f>
        <v>1564.92</v>
      </c>
      <c r="N266" s="29" t="str">
        <f>TEXT('Input Data'!$A266,"DD")</f>
        <v>31</v>
      </c>
      <c r="O266" s="29" t="str">
        <f>TEXT('Input Data'!$A266, "MMM")</f>
        <v>Jan</v>
      </c>
      <c r="P266" s="29" t="str">
        <f>TEXT('Input Data'!$A266,"yyyy")</f>
        <v>2022</v>
      </c>
      <c r="Q266" s="53"/>
    </row>
    <row r="267" spans="1:17" ht="12.75" customHeight="1" x14ac:dyDescent="0.3">
      <c r="A267" s="37">
        <v>44698</v>
      </c>
      <c r="B267" s="3" t="s">
        <v>39</v>
      </c>
      <c r="C267" s="4">
        <v>8</v>
      </c>
      <c r="D267" s="4" t="s">
        <v>123</v>
      </c>
      <c r="E267" s="4" t="s">
        <v>14</v>
      </c>
      <c r="F267" s="5">
        <v>0</v>
      </c>
      <c r="G267" s="4" t="str">
        <f>VLOOKUP(B267,'Master Data'!$A$1:$F$46,2,0)</f>
        <v>Product27</v>
      </c>
      <c r="H267" s="4" t="str">
        <f>VLOOKUP(B267,'Master Data'!$A$1:$F$46,3,0)</f>
        <v>Category04</v>
      </c>
      <c r="I267" s="4" t="str">
        <f>VLOOKUP(B267,'Master Data'!$A$1:$F$46,4,0)</f>
        <v>Lt</v>
      </c>
      <c r="J267" s="4">
        <f>VLOOKUP(B267,'Master Data'!$A$1:$F$46,5,0)</f>
        <v>48</v>
      </c>
      <c r="K267" s="4">
        <f>VLOOKUP(B267,'Master Data'!$A$1:$F$46,6,0)</f>
        <v>57.120000000000005</v>
      </c>
      <c r="L267" s="27">
        <f>'Input Data'!$J267*'Input Data'!$C267</f>
        <v>384</v>
      </c>
      <c r="M267" s="27">
        <f>'Input Data'!$K267*'Input Data'!$C267*(1-'Input Data'!$F267)</f>
        <v>456.96000000000004</v>
      </c>
      <c r="N267" s="29" t="str">
        <f>TEXT('Input Data'!$A267,"DD")</f>
        <v>17</v>
      </c>
      <c r="O267" s="29" t="str">
        <f>TEXT('Input Data'!$A267, "MMM")</f>
        <v>May</v>
      </c>
      <c r="P267" s="29" t="str">
        <f>TEXT('Input Data'!$A267,"yyyy")</f>
        <v>2022</v>
      </c>
      <c r="Q267" s="53"/>
    </row>
    <row r="268" spans="1:17" ht="12.75" customHeight="1" x14ac:dyDescent="0.3">
      <c r="A268" s="37">
        <v>44585</v>
      </c>
      <c r="B268" s="3" t="s">
        <v>41</v>
      </c>
      <c r="C268" s="4">
        <v>15</v>
      </c>
      <c r="D268" s="4" t="s">
        <v>12</v>
      </c>
      <c r="E268" s="4" t="s">
        <v>12</v>
      </c>
      <c r="F268" s="5">
        <v>0</v>
      </c>
      <c r="G268" s="4" t="str">
        <f>VLOOKUP(B268,'Master Data'!$A$1:$F$46,2,0)</f>
        <v>Product30</v>
      </c>
      <c r="H268" s="4" t="str">
        <f>VLOOKUP(B268,'Master Data'!$A$1:$F$46,3,0)</f>
        <v>Category04</v>
      </c>
      <c r="I268" s="4" t="str">
        <f>VLOOKUP(B268,'Master Data'!$A$1:$F$46,4,0)</f>
        <v>Ft</v>
      </c>
      <c r="J268" s="4">
        <f>VLOOKUP(B268,'Master Data'!$A$1:$F$46,5,0)</f>
        <v>148</v>
      </c>
      <c r="K268" s="4">
        <f>VLOOKUP(B268,'Master Data'!$A$1:$F$46,6,0)</f>
        <v>201.28</v>
      </c>
      <c r="L268" s="27">
        <f>'Input Data'!$J268*'Input Data'!$C268</f>
        <v>2220</v>
      </c>
      <c r="M268" s="27">
        <f>'Input Data'!$K268*'Input Data'!$C268*(1-'Input Data'!$F268)</f>
        <v>3019.2</v>
      </c>
      <c r="N268" s="29" t="str">
        <f>TEXT('Input Data'!$A268,"DD")</f>
        <v>24</v>
      </c>
      <c r="O268" s="29" t="str">
        <f>TEXT('Input Data'!$A268, "MMM")</f>
        <v>Jan</v>
      </c>
      <c r="P268" s="29" t="str">
        <f>TEXT('Input Data'!$A268,"yyyy")</f>
        <v>2022</v>
      </c>
      <c r="Q268" s="53"/>
    </row>
    <row r="269" spans="1:17" ht="12.75" customHeight="1" x14ac:dyDescent="0.3">
      <c r="A269" s="37">
        <v>44791</v>
      </c>
      <c r="B269" s="3" t="s">
        <v>32</v>
      </c>
      <c r="C269" s="4">
        <v>8</v>
      </c>
      <c r="D269" s="4" t="s">
        <v>12</v>
      </c>
      <c r="E269" s="4" t="s">
        <v>12</v>
      </c>
      <c r="F269" s="5">
        <v>0</v>
      </c>
      <c r="G269" s="4" t="str">
        <f>VLOOKUP(B269,'Master Data'!$A$1:$F$46,2,0)</f>
        <v>Product29</v>
      </c>
      <c r="H269" s="4" t="str">
        <f>VLOOKUP(B269,'Master Data'!$A$1:$F$46,3,0)</f>
        <v>Category04</v>
      </c>
      <c r="I269" s="4" t="str">
        <f>VLOOKUP(B269,'Master Data'!$A$1:$F$46,4,0)</f>
        <v>Lt</v>
      </c>
      <c r="J269" s="4">
        <f>VLOOKUP(B269,'Master Data'!$A$1:$F$46,5,0)</f>
        <v>47</v>
      </c>
      <c r="K269" s="4">
        <f>VLOOKUP(B269,'Master Data'!$A$1:$F$46,6,0)</f>
        <v>53.11</v>
      </c>
      <c r="L269" s="27">
        <f>'Input Data'!$J269*'Input Data'!$C269</f>
        <v>376</v>
      </c>
      <c r="M269" s="27">
        <f>'Input Data'!$K269*'Input Data'!$C269*(1-'Input Data'!$F269)</f>
        <v>424.88</v>
      </c>
      <c r="N269" s="29" t="str">
        <f>TEXT('Input Data'!$A269,"DD")</f>
        <v>18</v>
      </c>
      <c r="O269" s="29" t="str">
        <f>TEXT('Input Data'!$A269, "MMM")</f>
        <v>Aug</v>
      </c>
      <c r="P269" s="29" t="str">
        <f>TEXT('Input Data'!$A269,"yyyy")</f>
        <v>2022</v>
      </c>
      <c r="Q269" s="53"/>
    </row>
    <row r="270" spans="1:17" ht="12.75" customHeight="1" x14ac:dyDescent="0.3">
      <c r="A270" s="37">
        <v>44388</v>
      </c>
      <c r="B270" s="3" t="s">
        <v>52</v>
      </c>
      <c r="C270" s="4">
        <v>4</v>
      </c>
      <c r="D270" s="4" t="s">
        <v>11</v>
      </c>
      <c r="E270" s="4" t="s">
        <v>12</v>
      </c>
      <c r="F270" s="5">
        <v>0</v>
      </c>
      <c r="G270" s="4" t="str">
        <f>VLOOKUP(B270,'Master Data'!$A$1:$F$46,2,0)</f>
        <v>Product09</v>
      </c>
      <c r="H270" s="4" t="str">
        <f>VLOOKUP(B270,'Master Data'!$A$1:$F$46,3,0)</f>
        <v>Category01</v>
      </c>
      <c r="I270" s="4" t="str">
        <f>VLOOKUP(B270,'Master Data'!$A$1:$F$46,4,0)</f>
        <v>No.</v>
      </c>
      <c r="J270" s="4">
        <f>VLOOKUP(B270,'Master Data'!$A$1:$F$46,5,0)</f>
        <v>6</v>
      </c>
      <c r="K270" s="4">
        <f>VLOOKUP(B270,'Master Data'!$A$1:$F$46,6,0)</f>
        <v>7.8599999999999994</v>
      </c>
      <c r="L270" s="27">
        <f>'Input Data'!$J270*'Input Data'!$C270</f>
        <v>24</v>
      </c>
      <c r="M270" s="27">
        <f>'Input Data'!$K270*'Input Data'!$C270*(1-'Input Data'!$F270)</f>
        <v>31.439999999999998</v>
      </c>
      <c r="N270" s="29" t="str">
        <f>TEXT('Input Data'!$A270,"DD")</f>
        <v>11</v>
      </c>
      <c r="O270" s="29" t="str">
        <f>TEXT('Input Data'!$A270, "MMM")</f>
        <v>Jul</v>
      </c>
      <c r="P270" s="29" t="str">
        <f>TEXT('Input Data'!$A270,"yyyy")</f>
        <v>2021</v>
      </c>
      <c r="Q270" s="53"/>
    </row>
    <row r="271" spans="1:17" ht="12.75" customHeight="1" x14ac:dyDescent="0.3">
      <c r="A271" s="37">
        <v>44630</v>
      </c>
      <c r="B271" s="3" t="s">
        <v>53</v>
      </c>
      <c r="C271" s="4">
        <v>12</v>
      </c>
      <c r="D271" s="4" t="s">
        <v>11</v>
      </c>
      <c r="E271" s="4" t="s">
        <v>12</v>
      </c>
      <c r="F271" s="5">
        <v>0</v>
      </c>
      <c r="G271" s="4" t="str">
        <f>VLOOKUP(B271,'Master Data'!$A$1:$F$46,2,0)</f>
        <v>Product33</v>
      </c>
      <c r="H271" s="4" t="str">
        <f>VLOOKUP(B271,'Master Data'!$A$1:$F$46,3,0)</f>
        <v>Category04</v>
      </c>
      <c r="I271" s="4" t="str">
        <f>VLOOKUP(B271,'Master Data'!$A$1:$F$46,4,0)</f>
        <v>Kg</v>
      </c>
      <c r="J271" s="4">
        <f>VLOOKUP(B271,'Master Data'!$A$1:$F$46,5,0)</f>
        <v>95</v>
      </c>
      <c r="K271" s="4">
        <f>VLOOKUP(B271,'Master Data'!$A$1:$F$46,6,0)</f>
        <v>119.7</v>
      </c>
      <c r="L271" s="27">
        <f>'Input Data'!$J271*'Input Data'!$C271</f>
        <v>1140</v>
      </c>
      <c r="M271" s="27">
        <f>'Input Data'!$K271*'Input Data'!$C271*(1-'Input Data'!$F271)</f>
        <v>1436.4</v>
      </c>
      <c r="N271" s="29" t="str">
        <f>TEXT('Input Data'!$A271,"DD")</f>
        <v>10</v>
      </c>
      <c r="O271" s="29" t="str">
        <f>TEXT('Input Data'!$A271, "MMM")</f>
        <v>Mar</v>
      </c>
      <c r="P271" s="29" t="str">
        <f>TEXT('Input Data'!$A271,"yyyy")</f>
        <v>2022</v>
      </c>
      <c r="Q271" s="53"/>
    </row>
    <row r="272" spans="1:17" ht="12.75" customHeight="1" x14ac:dyDescent="0.3">
      <c r="A272" s="37">
        <v>44864</v>
      </c>
      <c r="B272" s="3" t="s">
        <v>24</v>
      </c>
      <c r="C272" s="4">
        <v>3</v>
      </c>
      <c r="D272" s="4" t="s">
        <v>123</v>
      </c>
      <c r="E272" s="4" t="s">
        <v>14</v>
      </c>
      <c r="F272" s="5">
        <v>0</v>
      </c>
      <c r="G272" s="4" t="str">
        <f>VLOOKUP(B272,'Master Data'!$A$1:$F$46,2,0)</f>
        <v>Product42</v>
      </c>
      <c r="H272" s="4" t="str">
        <f>VLOOKUP(B272,'Master Data'!$A$1:$F$46,3,0)</f>
        <v>Category05</v>
      </c>
      <c r="I272" s="4" t="str">
        <f>VLOOKUP(B272,'Master Data'!$A$1:$F$46,4,0)</f>
        <v>Ft</v>
      </c>
      <c r="J272" s="4">
        <f>VLOOKUP(B272,'Master Data'!$A$1:$F$46,5,0)</f>
        <v>120</v>
      </c>
      <c r="K272" s="4">
        <f>VLOOKUP(B272,'Master Data'!$A$1:$F$46,6,0)</f>
        <v>162</v>
      </c>
      <c r="L272" s="27">
        <f>'Input Data'!$J272*'Input Data'!$C272</f>
        <v>360</v>
      </c>
      <c r="M272" s="27">
        <f>'Input Data'!$K272*'Input Data'!$C272*(1-'Input Data'!$F272)</f>
        <v>486</v>
      </c>
      <c r="N272" s="29" t="str">
        <f>TEXT('Input Data'!$A272,"DD")</f>
        <v>30</v>
      </c>
      <c r="O272" s="29" t="str">
        <f>TEXT('Input Data'!$A272, "MMM")</f>
        <v>Oct</v>
      </c>
      <c r="P272" s="29" t="str">
        <f>TEXT('Input Data'!$A272,"yyyy")</f>
        <v>2022</v>
      </c>
      <c r="Q272" s="53"/>
    </row>
    <row r="273" spans="1:17" ht="12.75" customHeight="1" x14ac:dyDescent="0.3">
      <c r="A273" s="37">
        <v>44671</v>
      </c>
      <c r="B273" s="3" t="s">
        <v>44</v>
      </c>
      <c r="C273" s="4">
        <v>2</v>
      </c>
      <c r="D273" s="4" t="s">
        <v>11</v>
      </c>
      <c r="E273" s="4" t="s">
        <v>12</v>
      </c>
      <c r="F273" s="5">
        <v>0</v>
      </c>
      <c r="G273" s="4" t="str">
        <f>VLOOKUP(B273,'Master Data'!$A$1:$F$46,2,0)</f>
        <v>Product18</v>
      </c>
      <c r="H273" s="4" t="str">
        <f>VLOOKUP(B273,'Master Data'!$A$1:$F$46,3,0)</f>
        <v>Category02</v>
      </c>
      <c r="I273" s="4" t="str">
        <f>VLOOKUP(B273,'Master Data'!$A$1:$F$46,4,0)</f>
        <v>No.</v>
      </c>
      <c r="J273" s="4">
        <f>VLOOKUP(B273,'Master Data'!$A$1:$F$46,5,0)</f>
        <v>37</v>
      </c>
      <c r="K273" s="4">
        <f>VLOOKUP(B273,'Master Data'!$A$1:$F$46,6,0)</f>
        <v>49.21</v>
      </c>
      <c r="L273" s="27">
        <f>'Input Data'!$J273*'Input Data'!$C273</f>
        <v>74</v>
      </c>
      <c r="M273" s="27">
        <f>'Input Data'!$K273*'Input Data'!$C273*(1-'Input Data'!$F273)</f>
        <v>98.42</v>
      </c>
      <c r="N273" s="29" t="str">
        <f>TEXT('Input Data'!$A273,"DD")</f>
        <v>20</v>
      </c>
      <c r="O273" s="29" t="str">
        <f>TEXT('Input Data'!$A273, "MMM")</f>
        <v>Apr</v>
      </c>
      <c r="P273" s="29" t="str">
        <f>TEXT('Input Data'!$A273,"yyyy")</f>
        <v>2022</v>
      </c>
      <c r="Q273" s="53"/>
    </row>
    <row r="274" spans="1:17" ht="12.75" customHeight="1" x14ac:dyDescent="0.3">
      <c r="A274" s="37">
        <v>44869</v>
      </c>
      <c r="B274" s="3" t="s">
        <v>38</v>
      </c>
      <c r="C274" s="4">
        <v>10</v>
      </c>
      <c r="D274" s="4" t="s">
        <v>123</v>
      </c>
      <c r="E274" s="4" t="s">
        <v>12</v>
      </c>
      <c r="F274" s="5">
        <v>0</v>
      </c>
      <c r="G274" s="4" t="str">
        <f>VLOOKUP(B274,'Master Data'!$A$1:$F$46,2,0)</f>
        <v>Product08</v>
      </c>
      <c r="H274" s="4" t="str">
        <f>VLOOKUP(B274,'Master Data'!$A$1:$F$46,3,0)</f>
        <v>Category01</v>
      </c>
      <c r="I274" s="4" t="str">
        <f>VLOOKUP(B274,'Master Data'!$A$1:$F$46,4,0)</f>
        <v>Kg</v>
      </c>
      <c r="J274" s="4">
        <f>VLOOKUP(B274,'Master Data'!$A$1:$F$46,5,0)</f>
        <v>83</v>
      </c>
      <c r="K274" s="4">
        <f>VLOOKUP(B274,'Master Data'!$A$1:$F$46,6,0)</f>
        <v>94.62</v>
      </c>
      <c r="L274" s="27">
        <f>'Input Data'!$J274*'Input Data'!$C274</f>
        <v>830</v>
      </c>
      <c r="M274" s="27">
        <f>'Input Data'!$K274*'Input Data'!$C274*(1-'Input Data'!$F274)</f>
        <v>946.2</v>
      </c>
      <c r="N274" s="29" t="str">
        <f>TEXT('Input Data'!$A274,"DD")</f>
        <v>04</v>
      </c>
      <c r="O274" s="29" t="str">
        <f>TEXT('Input Data'!$A274, "MMM")</f>
        <v>Nov</v>
      </c>
      <c r="P274" s="29" t="str">
        <f>TEXT('Input Data'!$A274,"yyyy")</f>
        <v>2022</v>
      </c>
      <c r="Q274" s="53"/>
    </row>
    <row r="275" spans="1:17" ht="12.75" customHeight="1" x14ac:dyDescent="0.3">
      <c r="A275" s="37">
        <v>44579</v>
      </c>
      <c r="B275" s="3" t="s">
        <v>38</v>
      </c>
      <c r="C275" s="4">
        <v>9</v>
      </c>
      <c r="D275" s="4" t="s">
        <v>11</v>
      </c>
      <c r="E275" s="4" t="s">
        <v>14</v>
      </c>
      <c r="F275" s="5">
        <v>0</v>
      </c>
      <c r="G275" s="4" t="str">
        <f>VLOOKUP(B275,'Master Data'!$A$1:$F$46,2,0)</f>
        <v>Product08</v>
      </c>
      <c r="H275" s="4" t="str">
        <f>VLOOKUP(B275,'Master Data'!$A$1:$F$46,3,0)</f>
        <v>Category01</v>
      </c>
      <c r="I275" s="4" t="str">
        <f>VLOOKUP(B275,'Master Data'!$A$1:$F$46,4,0)</f>
        <v>Kg</v>
      </c>
      <c r="J275" s="4">
        <f>VLOOKUP(B275,'Master Data'!$A$1:$F$46,5,0)</f>
        <v>83</v>
      </c>
      <c r="K275" s="4">
        <f>VLOOKUP(B275,'Master Data'!$A$1:$F$46,6,0)</f>
        <v>94.62</v>
      </c>
      <c r="L275" s="27">
        <f>'Input Data'!$J275*'Input Data'!$C275</f>
        <v>747</v>
      </c>
      <c r="M275" s="27">
        <f>'Input Data'!$K275*'Input Data'!$C275*(1-'Input Data'!$F275)</f>
        <v>851.58</v>
      </c>
      <c r="N275" s="29" t="str">
        <f>TEXT('Input Data'!$A275,"DD")</f>
        <v>18</v>
      </c>
      <c r="O275" s="29" t="str">
        <f>TEXT('Input Data'!$A275, "MMM")</f>
        <v>Jan</v>
      </c>
      <c r="P275" s="29" t="str">
        <f>TEXT('Input Data'!$A275,"yyyy")</f>
        <v>2022</v>
      </c>
      <c r="Q275" s="53"/>
    </row>
    <row r="276" spans="1:17" ht="12.75" customHeight="1" x14ac:dyDescent="0.3">
      <c r="A276" s="37">
        <v>44379</v>
      </c>
      <c r="B276" s="3" t="s">
        <v>33</v>
      </c>
      <c r="C276" s="4">
        <v>11</v>
      </c>
      <c r="D276" s="4" t="s">
        <v>123</v>
      </c>
      <c r="E276" s="4" t="s">
        <v>14</v>
      </c>
      <c r="F276" s="5">
        <v>0</v>
      </c>
      <c r="G276" s="4" t="str">
        <f>VLOOKUP(B276,'Master Data'!$A$1:$F$46,2,0)</f>
        <v>Product10</v>
      </c>
      <c r="H276" s="4" t="str">
        <f>VLOOKUP(B276,'Master Data'!$A$1:$F$46,3,0)</f>
        <v>Category02</v>
      </c>
      <c r="I276" s="4" t="str">
        <f>VLOOKUP(B276,'Master Data'!$A$1:$F$46,4,0)</f>
        <v>Ft</v>
      </c>
      <c r="J276" s="4">
        <f>VLOOKUP(B276,'Master Data'!$A$1:$F$46,5,0)</f>
        <v>148</v>
      </c>
      <c r="K276" s="4">
        <f>VLOOKUP(B276,'Master Data'!$A$1:$F$46,6,0)</f>
        <v>164.28</v>
      </c>
      <c r="L276" s="27">
        <f>'Input Data'!$J276*'Input Data'!$C276</f>
        <v>1628</v>
      </c>
      <c r="M276" s="27">
        <f>'Input Data'!$K276*'Input Data'!$C276*(1-'Input Data'!$F276)</f>
        <v>1807.08</v>
      </c>
      <c r="N276" s="29" t="str">
        <f>TEXT('Input Data'!$A276,"DD")</f>
        <v>02</v>
      </c>
      <c r="O276" s="29" t="str">
        <f>TEXT('Input Data'!$A276, "MMM")</f>
        <v>Jul</v>
      </c>
      <c r="P276" s="29" t="str">
        <f>TEXT('Input Data'!$A276,"yyyy")</f>
        <v>2021</v>
      </c>
      <c r="Q276" s="53"/>
    </row>
    <row r="277" spans="1:17" ht="12.75" customHeight="1" x14ac:dyDescent="0.3">
      <c r="A277" s="37">
        <v>44385</v>
      </c>
      <c r="B277" s="3" t="s">
        <v>17</v>
      </c>
      <c r="C277" s="4">
        <v>10</v>
      </c>
      <c r="D277" s="4" t="s">
        <v>123</v>
      </c>
      <c r="E277" s="4" t="s">
        <v>12</v>
      </c>
      <c r="F277" s="5">
        <v>0</v>
      </c>
      <c r="G277" s="4" t="str">
        <f>VLOOKUP(B277,'Master Data'!$A$1:$F$46,2,0)</f>
        <v>Product04</v>
      </c>
      <c r="H277" s="4" t="str">
        <f>VLOOKUP(B277,'Master Data'!$A$1:$F$46,3,0)</f>
        <v>Category01</v>
      </c>
      <c r="I277" s="4" t="str">
        <f>VLOOKUP(B277,'Master Data'!$A$1:$F$46,4,0)</f>
        <v>Lt</v>
      </c>
      <c r="J277" s="4">
        <f>VLOOKUP(B277,'Master Data'!$A$1:$F$46,5,0)</f>
        <v>44</v>
      </c>
      <c r="K277" s="4">
        <f>VLOOKUP(B277,'Master Data'!$A$1:$F$46,6,0)</f>
        <v>48.84</v>
      </c>
      <c r="L277" s="27">
        <f>'Input Data'!$J277*'Input Data'!$C277</f>
        <v>440</v>
      </c>
      <c r="M277" s="27">
        <f>'Input Data'!$K277*'Input Data'!$C277*(1-'Input Data'!$F277)</f>
        <v>488.40000000000003</v>
      </c>
      <c r="N277" s="29" t="str">
        <f>TEXT('Input Data'!$A277,"DD")</f>
        <v>08</v>
      </c>
      <c r="O277" s="29" t="str">
        <f>TEXT('Input Data'!$A277, "MMM")</f>
        <v>Jul</v>
      </c>
      <c r="P277" s="29" t="str">
        <f>TEXT('Input Data'!$A277,"yyyy")</f>
        <v>2021</v>
      </c>
      <c r="Q277" s="53"/>
    </row>
    <row r="278" spans="1:17" ht="12.75" customHeight="1" x14ac:dyDescent="0.3">
      <c r="A278" s="37">
        <v>44355</v>
      </c>
      <c r="B278" s="3" t="s">
        <v>10</v>
      </c>
      <c r="C278" s="4">
        <v>11</v>
      </c>
      <c r="D278" s="4" t="s">
        <v>123</v>
      </c>
      <c r="E278" s="4" t="s">
        <v>12</v>
      </c>
      <c r="F278" s="5">
        <v>0</v>
      </c>
      <c r="G278" s="4" t="str">
        <f>VLOOKUP(B278,'Master Data'!$A$1:$F$46,2,0)</f>
        <v>Product28</v>
      </c>
      <c r="H278" s="4" t="str">
        <f>VLOOKUP(B278,'Master Data'!$A$1:$F$46,3,0)</f>
        <v>Category04</v>
      </c>
      <c r="I278" s="4" t="str">
        <f>VLOOKUP(B278,'Master Data'!$A$1:$F$46,4,0)</f>
        <v>No.</v>
      </c>
      <c r="J278" s="4">
        <f>VLOOKUP(B278,'Master Data'!$A$1:$F$46,5,0)</f>
        <v>15</v>
      </c>
      <c r="K278" s="4">
        <f>VLOOKUP(B278,'Master Data'!$A$1:$F$46,6,0)</f>
        <v>15</v>
      </c>
      <c r="L278" s="27">
        <f>'Input Data'!$J278*'Input Data'!$C278</f>
        <v>165</v>
      </c>
      <c r="M278" s="27">
        <f>'Input Data'!$K278*'Input Data'!$C278*(1-'Input Data'!$F278)</f>
        <v>165</v>
      </c>
      <c r="N278" s="29" t="str">
        <f>TEXT('Input Data'!$A278,"DD")</f>
        <v>08</v>
      </c>
      <c r="O278" s="29" t="str">
        <f>TEXT('Input Data'!$A278, "MMM")</f>
        <v>Jun</v>
      </c>
      <c r="P278" s="29" t="str">
        <f>TEXT('Input Data'!$A278,"yyyy")</f>
        <v>2021</v>
      </c>
      <c r="Q278" s="53"/>
    </row>
    <row r="279" spans="1:17" ht="12.75" customHeight="1" x14ac:dyDescent="0.3">
      <c r="A279" s="37">
        <v>44893</v>
      </c>
      <c r="B279" s="3" t="s">
        <v>19</v>
      </c>
      <c r="C279" s="4">
        <v>8</v>
      </c>
      <c r="D279" s="4" t="s">
        <v>123</v>
      </c>
      <c r="E279" s="4" t="s">
        <v>14</v>
      </c>
      <c r="F279" s="5">
        <v>0</v>
      </c>
      <c r="G279" s="4" t="str">
        <f>VLOOKUP(B279,'Master Data'!$A$1:$F$46,2,0)</f>
        <v>Product31</v>
      </c>
      <c r="H279" s="4" t="str">
        <f>VLOOKUP(B279,'Master Data'!$A$1:$F$46,3,0)</f>
        <v>Category04</v>
      </c>
      <c r="I279" s="4" t="str">
        <f>VLOOKUP(B279,'Master Data'!$A$1:$F$46,4,0)</f>
        <v>Kg</v>
      </c>
      <c r="J279" s="4">
        <f>VLOOKUP(B279,'Master Data'!$A$1:$F$46,5,0)</f>
        <v>93</v>
      </c>
      <c r="K279" s="4">
        <f>VLOOKUP(B279,'Master Data'!$A$1:$F$46,6,0)</f>
        <v>104.16</v>
      </c>
      <c r="L279" s="27">
        <f>'Input Data'!$J279*'Input Data'!$C279</f>
        <v>744</v>
      </c>
      <c r="M279" s="27">
        <f>'Input Data'!$K279*'Input Data'!$C279*(1-'Input Data'!$F279)</f>
        <v>833.28</v>
      </c>
      <c r="N279" s="29" t="str">
        <f>TEXT('Input Data'!$A279,"DD")</f>
        <v>28</v>
      </c>
      <c r="O279" s="29" t="str">
        <f>TEXT('Input Data'!$A279, "MMM")</f>
        <v>Nov</v>
      </c>
      <c r="P279" s="29" t="str">
        <f>TEXT('Input Data'!$A279,"yyyy")</f>
        <v>2022</v>
      </c>
      <c r="Q279" s="53"/>
    </row>
    <row r="280" spans="1:17" ht="12.75" customHeight="1" x14ac:dyDescent="0.3">
      <c r="A280" s="37">
        <v>44747</v>
      </c>
      <c r="B280" s="3" t="s">
        <v>40</v>
      </c>
      <c r="C280" s="4">
        <v>8</v>
      </c>
      <c r="D280" s="4" t="s">
        <v>123</v>
      </c>
      <c r="E280" s="4" t="s">
        <v>12</v>
      </c>
      <c r="F280" s="5">
        <v>0</v>
      </c>
      <c r="G280" s="4" t="str">
        <f>VLOOKUP(B280,'Master Data'!$A$1:$F$46,2,0)</f>
        <v>Product15</v>
      </c>
      <c r="H280" s="4" t="str">
        <f>VLOOKUP(B280,'Master Data'!$A$1:$F$46,3,0)</f>
        <v>Category02</v>
      </c>
      <c r="I280" s="4" t="str">
        <f>VLOOKUP(B280,'Master Data'!$A$1:$F$46,4,0)</f>
        <v>No.</v>
      </c>
      <c r="J280" s="4">
        <f>VLOOKUP(B280,'Master Data'!$A$1:$F$46,5,0)</f>
        <v>12</v>
      </c>
      <c r="K280" s="4">
        <f>VLOOKUP(B280,'Master Data'!$A$1:$F$46,6,0)</f>
        <v>15.719999999999999</v>
      </c>
      <c r="L280" s="27">
        <f>'Input Data'!$J280*'Input Data'!$C280</f>
        <v>96</v>
      </c>
      <c r="M280" s="27">
        <f>'Input Data'!$K280*'Input Data'!$C280*(1-'Input Data'!$F280)</f>
        <v>125.75999999999999</v>
      </c>
      <c r="N280" s="29" t="str">
        <f>TEXT('Input Data'!$A280,"DD")</f>
        <v>05</v>
      </c>
      <c r="O280" s="29" t="str">
        <f>TEXT('Input Data'!$A280, "MMM")</f>
        <v>Jul</v>
      </c>
      <c r="P280" s="29" t="str">
        <f>TEXT('Input Data'!$A280,"yyyy")</f>
        <v>2022</v>
      </c>
      <c r="Q280" s="53"/>
    </row>
    <row r="281" spans="1:17" ht="12.75" customHeight="1" x14ac:dyDescent="0.3">
      <c r="A281" s="37">
        <v>44533</v>
      </c>
      <c r="B281" s="3" t="s">
        <v>27</v>
      </c>
      <c r="C281" s="4">
        <v>2</v>
      </c>
      <c r="D281" s="4" t="s">
        <v>12</v>
      </c>
      <c r="E281" s="4" t="s">
        <v>14</v>
      </c>
      <c r="F281" s="5">
        <v>0</v>
      </c>
      <c r="G281" s="4" t="str">
        <f>VLOOKUP(B281,'Master Data'!$A$1:$F$46,2,0)</f>
        <v>Product34</v>
      </c>
      <c r="H281" s="4" t="str">
        <f>VLOOKUP(B281,'Master Data'!$A$1:$F$46,3,0)</f>
        <v>Category04</v>
      </c>
      <c r="I281" s="4" t="str">
        <f>VLOOKUP(B281,'Master Data'!$A$1:$F$46,4,0)</f>
        <v>Lt</v>
      </c>
      <c r="J281" s="4">
        <f>VLOOKUP(B281,'Master Data'!$A$1:$F$46,5,0)</f>
        <v>55</v>
      </c>
      <c r="K281" s="4">
        <f>VLOOKUP(B281,'Master Data'!$A$1:$F$46,6,0)</f>
        <v>58.3</v>
      </c>
      <c r="L281" s="27">
        <f>'Input Data'!$J281*'Input Data'!$C281</f>
        <v>110</v>
      </c>
      <c r="M281" s="27">
        <f>'Input Data'!$K281*'Input Data'!$C281*(1-'Input Data'!$F281)</f>
        <v>116.6</v>
      </c>
      <c r="N281" s="29" t="str">
        <f>TEXT('Input Data'!$A281,"DD")</f>
        <v>03</v>
      </c>
      <c r="O281" s="29" t="str">
        <f>TEXT('Input Data'!$A281, "MMM")</f>
        <v>Dec</v>
      </c>
      <c r="P281" s="29" t="str">
        <f>TEXT('Input Data'!$A281,"yyyy")</f>
        <v>2021</v>
      </c>
      <c r="Q281" s="53"/>
    </row>
    <row r="282" spans="1:17" ht="12.75" customHeight="1" x14ac:dyDescent="0.3">
      <c r="A282" s="37">
        <v>44428</v>
      </c>
      <c r="B282" s="3" t="s">
        <v>19</v>
      </c>
      <c r="C282" s="4">
        <v>9</v>
      </c>
      <c r="D282" s="4" t="s">
        <v>123</v>
      </c>
      <c r="E282" s="4" t="s">
        <v>12</v>
      </c>
      <c r="F282" s="5">
        <v>0</v>
      </c>
      <c r="G282" s="4" t="str">
        <f>VLOOKUP(B282,'Master Data'!$A$1:$F$46,2,0)</f>
        <v>Product31</v>
      </c>
      <c r="H282" s="4" t="str">
        <f>VLOOKUP(B282,'Master Data'!$A$1:$F$46,3,0)</f>
        <v>Category04</v>
      </c>
      <c r="I282" s="4" t="str">
        <f>VLOOKUP(B282,'Master Data'!$A$1:$F$46,4,0)</f>
        <v>Kg</v>
      </c>
      <c r="J282" s="4">
        <f>VLOOKUP(B282,'Master Data'!$A$1:$F$46,5,0)</f>
        <v>93</v>
      </c>
      <c r="K282" s="4">
        <f>VLOOKUP(B282,'Master Data'!$A$1:$F$46,6,0)</f>
        <v>104.16</v>
      </c>
      <c r="L282" s="27">
        <f>'Input Data'!$J282*'Input Data'!$C282</f>
        <v>837</v>
      </c>
      <c r="M282" s="27">
        <f>'Input Data'!$K282*'Input Data'!$C282*(1-'Input Data'!$F282)</f>
        <v>937.43999999999994</v>
      </c>
      <c r="N282" s="29" t="str">
        <f>TEXT('Input Data'!$A282,"DD")</f>
        <v>20</v>
      </c>
      <c r="O282" s="29" t="str">
        <f>TEXT('Input Data'!$A282, "MMM")</f>
        <v>Aug</v>
      </c>
      <c r="P282" s="29" t="str">
        <f>TEXT('Input Data'!$A282,"yyyy")</f>
        <v>2021</v>
      </c>
      <c r="Q282" s="53"/>
    </row>
    <row r="283" spans="1:17" ht="12.75" customHeight="1" x14ac:dyDescent="0.3">
      <c r="A283" s="37">
        <v>44374</v>
      </c>
      <c r="B283" s="3" t="s">
        <v>37</v>
      </c>
      <c r="C283" s="4">
        <v>11</v>
      </c>
      <c r="D283" s="4" t="s">
        <v>123</v>
      </c>
      <c r="E283" s="4" t="s">
        <v>14</v>
      </c>
      <c r="F283" s="5">
        <v>0</v>
      </c>
      <c r="G283" s="4" t="str">
        <f>VLOOKUP(B283,'Master Data'!$A$1:$F$46,2,0)</f>
        <v>Product05</v>
      </c>
      <c r="H283" s="4" t="str">
        <f>VLOOKUP(B283,'Master Data'!$A$1:$F$46,3,0)</f>
        <v>Category01</v>
      </c>
      <c r="I283" s="4" t="str">
        <f>VLOOKUP(B283,'Master Data'!$A$1:$F$46,4,0)</f>
        <v>Ft</v>
      </c>
      <c r="J283" s="4">
        <f>VLOOKUP(B283,'Master Data'!$A$1:$F$46,5,0)</f>
        <v>133</v>
      </c>
      <c r="K283" s="4">
        <f>VLOOKUP(B283,'Master Data'!$A$1:$F$46,6,0)</f>
        <v>155.61000000000001</v>
      </c>
      <c r="L283" s="27">
        <f>'Input Data'!$J283*'Input Data'!$C283</f>
        <v>1463</v>
      </c>
      <c r="M283" s="27">
        <f>'Input Data'!$K283*'Input Data'!$C283*(1-'Input Data'!$F283)</f>
        <v>1711.71</v>
      </c>
      <c r="N283" s="29" t="str">
        <f>TEXT('Input Data'!$A283,"DD")</f>
        <v>27</v>
      </c>
      <c r="O283" s="29" t="str">
        <f>TEXT('Input Data'!$A283, "MMM")</f>
        <v>Jun</v>
      </c>
      <c r="P283" s="29" t="str">
        <f>TEXT('Input Data'!$A283,"yyyy")</f>
        <v>2021</v>
      </c>
      <c r="Q283" s="53"/>
    </row>
    <row r="284" spans="1:17" ht="12.75" customHeight="1" x14ac:dyDescent="0.3">
      <c r="A284" s="37">
        <v>44222</v>
      </c>
      <c r="B284" s="3" t="s">
        <v>13</v>
      </c>
      <c r="C284" s="4">
        <v>7</v>
      </c>
      <c r="D284" s="4" t="s">
        <v>12</v>
      </c>
      <c r="E284" s="4" t="s">
        <v>12</v>
      </c>
      <c r="F284" s="5">
        <v>0</v>
      </c>
      <c r="G284" s="4" t="str">
        <f>VLOOKUP(B284,'Master Data'!$A$1:$F$46,2,0)</f>
        <v>Product01</v>
      </c>
      <c r="H284" s="4" t="str">
        <f>VLOOKUP(B284,'Master Data'!$A$1:$F$46,3,0)</f>
        <v>Category01</v>
      </c>
      <c r="I284" s="4" t="str">
        <f>VLOOKUP(B284,'Master Data'!$A$1:$F$46,4,0)</f>
        <v>Kg</v>
      </c>
      <c r="J284" s="4">
        <f>VLOOKUP(B284,'Master Data'!$A$1:$F$46,5,0)</f>
        <v>100</v>
      </c>
      <c r="K284" s="4">
        <f>VLOOKUP(B284,'Master Data'!$A$1:$F$46,6,0)</f>
        <v>103.88</v>
      </c>
      <c r="L284" s="27">
        <f>'Input Data'!$J284*'Input Data'!$C284</f>
        <v>700</v>
      </c>
      <c r="M284" s="27">
        <f>'Input Data'!$K284*'Input Data'!$C284*(1-'Input Data'!$F284)</f>
        <v>727.16</v>
      </c>
      <c r="N284" s="29" t="str">
        <f>TEXT('Input Data'!$A284,"DD")</f>
        <v>26</v>
      </c>
      <c r="O284" s="29" t="str">
        <f>TEXT('Input Data'!$A284, "MMM")</f>
        <v>Jan</v>
      </c>
      <c r="P284" s="29" t="str">
        <f>TEXT('Input Data'!$A284,"yyyy")</f>
        <v>2021</v>
      </c>
      <c r="Q284" s="53"/>
    </row>
    <row r="285" spans="1:17" ht="12.75" customHeight="1" x14ac:dyDescent="0.3">
      <c r="A285" s="37">
        <v>44512</v>
      </c>
      <c r="B285" s="3" t="s">
        <v>33</v>
      </c>
      <c r="C285" s="4">
        <v>3</v>
      </c>
      <c r="D285" s="4" t="s">
        <v>12</v>
      </c>
      <c r="E285" s="4" t="s">
        <v>14</v>
      </c>
      <c r="F285" s="5">
        <v>0</v>
      </c>
      <c r="G285" s="4" t="str">
        <f>VLOOKUP(B285,'Master Data'!$A$1:$F$46,2,0)</f>
        <v>Product10</v>
      </c>
      <c r="H285" s="4" t="str">
        <f>VLOOKUP(B285,'Master Data'!$A$1:$F$46,3,0)</f>
        <v>Category02</v>
      </c>
      <c r="I285" s="4" t="str">
        <f>VLOOKUP(B285,'Master Data'!$A$1:$F$46,4,0)</f>
        <v>Ft</v>
      </c>
      <c r="J285" s="4">
        <f>VLOOKUP(B285,'Master Data'!$A$1:$F$46,5,0)</f>
        <v>148</v>
      </c>
      <c r="K285" s="4">
        <f>VLOOKUP(B285,'Master Data'!$A$1:$F$46,6,0)</f>
        <v>164.28</v>
      </c>
      <c r="L285" s="27">
        <f>'Input Data'!$J285*'Input Data'!$C285</f>
        <v>444</v>
      </c>
      <c r="M285" s="27">
        <f>'Input Data'!$K285*'Input Data'!$C285*(1-'Input Data'!$F285)</f>
        <v>492.84000000000003</v>
      </c>
      <c r="N285" s="29" t="str">
        <f>TEXT('Input Data'!$A285,"DD")</f>
        <v>12</v>
      </c>
      <c r="O285" s="29" t="str">
        <f>TEXT('Input Data'!$A285, "MMM")</f>
        <v>Nov</v>
      </c>
      <c r="P285" s="29" t="str">
        <f>TEXT('Input Data'!$A285,"yyyy")</f>
        <v>2021</v>
      </c>
      <c r="Q285" s="53"/>
    </row>
    <row r="286" spans="1:17" ht="12.75" customHeight="1" x14ac:dyDescent="0.3">
      <c r="A286" s="37">
        <v>44697</v>
      </c>
      <c r="B286" s="3" t="s">
        <v>19</v>
      </c>
      <c r="C286" s="4">
        <v>13</v>
      </c>
      <c r="D286" s="4" t="s">
        <v>12</v>
      </c>
      <c r="E286" s="4" t="s">
        <v>12</v>
      </c>
      <c r="F286" s="5">
        <v>0</v>
      </c>
      <c r="G286" s="4" t="str">
        <f>VLOOKUP(B286,'Master Data'!$A$1:$F$46,2,0)</f>
        <v>Product31</v>
      </c>
      <c r="H286" s="4" t="str">
        <f>VLOOKUP(B286,'Master Data'!$A$1:$F$46,3,0)</f>
        <v>Category04</v>
      </c>
      <c r="I286" s="4" t="str">
        <f>VLOOKUP(B286,'Master Data'!$A$1:$F$46,4,0)</f>
        <v>Kg</v>
      </c>
      <c r="J286" s="4">
        <f>VLOOKUP(B286,'Master Data'!$A$1:$F$46,5,0)</f>
        <v>93</v>
      </c>
      <c r="K286" s="4">
        <f>VLOOKUP(B286,'Master Data'!$A$1:$F$46,6,0)</f>
        <v>104.16</v>
      </c>
      <c r="L286" s="27">
        <f>'Input Data'!$J286*'Input Data'!$C286</f>
        <v>1209</v>
      </c>
      <c r="M286" s="27">
        <f>'Input Data'!$K286*'Input Data'!$C286*(1-'Input Data'!$F286)</f>
        <v>1354.08</v>
      </c>
      <c r="N286" s="29" t="str">
        <f>TEXT('Input Data'!$A286,"DD")</f>
        <v>16</v>
      </c>
      <c r="O286" s="29" t="str">
        <f>TEXT('Input Data'!$A286, "MMM")</f>
        <v>May</v>
      </c>
      <c r="P286" s="29" t="str">
        <f>TEXT('Input Data'!$A286,"yyyy")</f>
        <v>2022</v>
      </c>
      <c r="Q286" s="53"/>
    </row>
    <row r="287" spans="1:17" ht="12.75" customHeight="1" x14ac:dyDescent="0.3">
      <c r="A287" s="37">
        <v>44363</v>
      </c>
      <c r="B287" s="3" t="s">
        <v>40</v>
      </c>
      <c r="C287" s="4">
        <v>12</v>
      </c>
      <c r="D287" s="4" t="s">
        <v>12</v>
      </c>
      <c r="E287" s="4" t="s">
        <v>14</v>
      </c>
      <c r="F287" s="5">
        <v>0</v>
      </c>
      <c r="G287" s="4" t="str">
        <f>VLOOKUP(B287,'Master Data'!$A$1:$F$46,2,0)</f>
        <v>Product15</v>
      </c>
      <c r="H287" s="4" t="str">
        <f>VLOOKUP(B287,'Master Data'!$A$1:$F$46,3,0)</f>
        <v>Category02</v>
      </c>
      <c r="I287" s="4" t="str">
        <f>VLOOKUP(B287,'Master Data'!$A$1:$F$46,4,0)</f>
        <v>No.</v>
      </c>
      <c r="J287" s="4">
        <f>VLOOKUP(B287,'Master Data'!$A$1:$F$46,5,0)</f>
        <v>12</v>
      </c>
      <c r="K287" s="4">
        <f>VLOOKUP(B287,'Master Data'!$A$1:$F$46,6,0)</f>
        <v>15.719999999999999</v>
      </c>
      <c r="L287" s="27">
        <f>'Input Data'!$J287*'Input Data'!$C287</f>
        <v>144</v>
      </c>
      <c r="M287" s="27">
        <f>'Input Data'!$K287*'Input Data'!$C287*(1-'Input Data'!$F287)</f>
        <v>188.64</v>
      </c>
      <c r="N287" s="29" t="str">
        <f>TEXT('Input Data'!$A287,"DD")</f>
        <v>16</v>
      </c>
      <c r="O287" s="29" t="str">
        <f>TEXT('Input Data'!$A287, "MMM")</f>
        <v>Jun</v>
      </c>
      <c r="P287" s="29" t="str">
        <f>TEXT('Input Data'!$A287,"yyyy")</f>
        <v>2021</v>
      </c>
      <c r="Q287" s="53"/>
    </row>
    <row r="288" spans="1:17" ht="12.75" customHeight="1" x14ac:dyDescent="0.3">
      <c r="A288" s="37">
        <v>44428</v>
      </c>
      <c r="B288" s="3" t="s">
        <v>10</v>
      </c>
      <c r="C288" s="4">
        <v>13</v>
      </c>
      <c r="D288" s="4" t="s">
        <v>123</v>
      </c>
      <c r="E288" s="4" t="s">
        <v>12</v>
      </c>
      <c r="F288" s="5">
        <v>0</v>
      </c>
      <c r="G288" s="4" t="str">
        <f>VLOOKUP(B288,'Master Data'!$A$1:$F$46,2,0)</f>
        <v>Product28</v>
      </c>
      <c r="H288" s="4" t="str">
        <f>VLOOKUP(B288,'Master Data'!$A$1:$F$46,3,0)</f>
        <v>Category04</v>
      </c>
      <c r="I288" s="4" t="str">
        <f>VLOOKUP(B288,'Master Data'!$A$1:$F$46,4,0)</f>
        <v>No.</v>
      </c>
      <c r="J288" s="4">
        <f>VLOOKUP(B288,'Master Data'!$A$1:$F$46,5,0)</f>
        <v>15</v>
      </c>
      <c r="K288" s="4">
        <f>VLOOKUP(B288,'Master Data'!$A$1:$F$46,6,0)</f>
        <v>15</v>
      </c>
      <c r="L288" s="27">
        <f>'Input Data'!$J288*'Input Data'!$C288</f>
        <v>195</v>
      </c>
      <c r="M288" s="27">
        <f>'Input Data'!$K288*'Input Data'!$C288*(1-'Input Data'!$F288)</f>
        <v>195</v>
      </c>
      <c r="N288" s="29" t="str">
        <f>TEXT('Input Data'!$A288,"DD")</f>
        <v>20</v>
      </c>
      <c r="O288" s="29" t="str">
        <f>TEXT('Input Data'!$A288, "MMM")</f>
        <v>Aug</v>
      </c>
      <c r="P288" s="29" t="str">
        <f>TEXT('Input Data'!$A288,"yyyy")</f>
        <v>2021</v>
      </c>
      <c r="Q288" s="53"/>
    </row>
    <row r="289" spans="1:17" ht="12.75" customHeight="1" x14ac:dyDescent="0.3">
      <c r="A289" s="37">
        <v>44224</v>
      </c>
      <c r="B289" s="3" t="s">
        <v>17</v>
      </c>
      <c r="C289" s="4">
        <v>10</v>
      </c>
      <c r="D289" s="4" t="s">
        <v>12</v>
      </c>
      <c r="E289" s="4" t="s">
        <v>14</v>
      </c>
      <c r="F289" s="5">
        <v>0</v>
      </c>
      <c r="G289" s="4" t="str">
        <f>VLOOKUP(B289,'Master Data'!$A$1:$F$46,2,0)</f>
        <v>Product04</v>
      </c>
      <c r="H289" s="4" t="str">
        <f>VLOOKUP(B289,'Master Data'!$A$1:$F$46,3,0)</f>
        <v>Category01</v>
      </c>
      <c r="I289" s="4" t="str">
        <f>VLOOKUP(B289,'Master Data'!$A$1:$F$46,4,0)</f>
        <v>Lt</v>
      </c>
      <c r="J289" s="4">
        <f>VLOOKUP(B289,'Master Data'!$A$1:$F$46,5,0)</f>
        <v>44</v>
      </c>
      <c r="K289" s="4">
        <f>VLOOKUP(B289,'Master Data'!$A$1:$F$46,6,0)</f>
        <v>48.84</v>
      </c>
      <c r="L289" s="27">
        <f>'Input Data'!$J289*'Input Data'!$C289</f>
        <v>440</v>
      </c>
      <c r="M289" s="27">
        <f>'Input Data'!$K289*'Input Data'!$C289*(1-'Input Data'!$F289)</f>
        <v>488.40000000000003</v>
      </c>
      <c r="N289" s="29" t="str">
        <f>TEXT('Input Data'!$A289,"DD")</f>
        <v>28</v>
      </c>
      <c r="O289" s="29" t="str">
        <f>TEXT('Input Data'!$A289, "MMM")</f>
        <v>Jan</v>
      </c>
      <c r="P289" s="29" t="str">
        <f>TEXT('Input Data'!$A289,"yyyy")</f>
        <v>2021</v>
      </c>
      <c r="Q289" s="53"/>
    </row>
    <row r="290" spans="1:17" ht="12.75" customHeight="1" x14ac:dyDescent="0.3">
      <c r="A290" s="37">
        <v>44757</v>
      </c>
      <c r="B290" s="3" t="s">
        <v>17</v>
      </c>
      <c r="C290" s="4">
        <v>2</v>
      </c>
      <c r="D290" s="4" t="s">
        <v>12</v>
      </c>
      <c r="E290" s="4" t="s">
        <v>12</v>
      </c>
      <c r="F290" s="5">
        <v>0</v>
      </c>
      <c r="G290" s="4" t="str">
        <f>VLOOKUP(B290,'Master Data'!$A$1:$F$46,2,0)</f>
        <v>Product04</v>
      </c>
      <c r="H290" s="4" t="str">
        <f>VLOOKUP(B290,'Master Data'!$A$1:$F$46,3,0)</f>
        <v>Category01</v>
      </c>
      <c r="I290" s="4" t="str">
        <f>VLOOKUP(B290,'Master Data'!$A$1:$F$46,4,0)</f>
        <v>Lt</v>
      </c>
      <c r="J290" s="4">
        <f>VLOOKUP(B290,'Master Data'!$A$1:$F$46,5,0)</f>
        <v>44</v>
      </c>
      <c r="K290" s="4">
        <f>VLOOKUP(B290,'Master Data'!$A$1:$F$46,6,0)</f>
        <v>48.84</v>
      </c>
      <c r="L290" s="27">
        <f>'Input Data'!$J290*'Input Data'!$C290</f>
        <v>88</v>
      </c>
      <c r="M290" s="27">
        <f>'Input Data'!$K290*'Input Data'!$C290*(1-'Input Data'!$F290)</f>
        <v>97.68</v>
      </c>
      <c r="N290" s="29" t="str">
        <f>TEXT('Input Data'!$A290,"DD")</f>
        <v>15</v>
      </c>
      <c r="O290" s="29" t="str">
        <f>TEXT('Input Data'!$A290, "MMM")</f>
        <v>Jul</v>
      </c>
      <c r="P290" s="29" t="str">
        <f>TEXT('Input Data'!$A290,"yyyy")</f>
        <v>2022</v>
      </c>
      <c r="Q290" s="53"/>
    </row>
    <row r="291" spans="1:17" ht="12.75" customHeight="1" x14ac:dyDescent="0.3">
      <c r="A291" s="37">
        <v>44281</v>
      </c>
      <c r="B291" s="3" t="s">
        <v>13</v>
      </c>
      <c r="C291" s="4">
        <v>4</v>
      </c>
      <c r="D291" s="4" t="s">
        <v>123</v>
      </c>
      <c r="E291" s="4" t="s">
        <v>14</v>
      </c>
      <c r="F291" s="5">
        <v>0</v>
      </c>
      <c r="G291" s="4" t="str">
        <f>VLOOKUP(B291,'Master Data'!$A$1:$F$46,2,0)</f>
        <v>Product01</v>
      </c>
      <c r="H291" s="4" t="str">
        <f>VLOOKUP(B291,'Master Data'!$A$1:$F$46,3,0)</f>
        <v>Category01</v>
      </c>
      <c r="I291" s="4" t="str">
        <f>VLOOKUP(B291,'Master Data'!$A$1:$F$46,4,0)</f>
        <v>Kg</v>
      </c>
      <c r="J291" s="4">
        <f>VLOOKUP(B291,'Master Data'!$A$1:$F$46,5,0)</f>
        <v>100</v>
      </c>
      <c r="K291" s="4">
        <f>VLOOKUP(B291,'Master Data'!$A$1:$F$46,6,0)</f>
        <v>103.88</v>
      </c>
      <c r="L291" s="27">
        <f>'Input Data'!$J291*'Input Data'!$C291</f>
        <v>400</v>
      </c>
      <c r="M291" s="27">
        <f>'Input Data'!$K291*'Input Data'!$C291*(1-'Input Data'!$F291)</f>
        <v>415.52</v>
      </c>
      <c r="N291" s="29" t="str">
        <f>TEXT('Input Data'!$A291,"DD")</f>
        <v>26</v>
      </c>
      <c r="O291" s="29" t="str">
        <f>TEXT('Input Data'!$A291, "MMM")</f>
        <v>Mar</v>
      </c>
      <c r="P291" s="29" t="str">
        <f>TEXT('Input Data'!$A291,"yyyy")</f>
        <v>2021</v>
      </c>
      <c r="Q291" s="53"/>
    </row>
    <row r="292" spans="1:17" ht="12.75" customHeight="1" x14ac:dyDescent="0.3">
      <c r="A292" s="37">
        <v>44709</v>
      </c>
      <c r="B292" s="3" t="s">
        <v>33</v>
      </c>
      <c r="C292" s="4">
        <v>9</v>
      </c>
      <c r="D292" s="4" t="s">
        <v>12</v>
      </c>
      <c r="E292" s="4" t="s">
        <v>14</v>
      </c>
      <c r="F292" s="5">
        <v>0</v>
      </c>
      <c r="G292" s="4" t="str">
        <f>VLOOKUP(B292,'Master Data'!$A$1:$F$46,2,0)</f>
        <v>Product10</v>
      </c>
      <c r="H292" s="4" t="str">
        <f>VLOOKUP(B292,'Master Data'!$A$1:$F$46,3,0)</f>
        <v>Category02</v>
      </c>
      <c r="I292" s="4" t="str">
        <f>VLOOKUP(B292,'Master Data'!$A$1:$F$46,4,0)</f>
        <v>Ft</v>
      </c>
      <c r="J292" s="4">
        <f>VLOOKUP(B292,'Master Data'!$A$1:$F$46,5,0)</f>
        <v>148</v>
      </c>
      <c r="K292" s="4">
        <f>VLOOKUP(B292,'Master Data'!$A$1:$F$46,6,0)</f>
        <v>164.28</v>
      </c>
      <c r="L292" s="27">
        <f>'Input Data'!$J292*'Input Data'!$C292</f>
        <v>1332</v>
      </c>
      <c r="M292" s="27">
        <f>'Input Data'!$K292*'Input Data'!$C292*(1-'Input Data'!$F292)</f>
        <v>1478.52</v>
      </c>
      <c r="N292" s="29" t="str">
        <f>TEXT('Input Data'!$A292,"DD")</f>
        <v>28</v>
      </c>
      <c r="O292" s="29" t="str">
        <f>TEXT('Input Data'!$A292, "MMM")</f>
        <v>May</v>
      </c>
      <c r="P292" s="29" t="str">
        <f>TEXT('Input Data'!$A292,"yyyy")</f>
        <v>2022</v>
      </c>
      <c r="Q292" s="53"/>
    </row>
    <row r="293" spans="1:17" ht="12.75" customHeight="1" x14ac:dyDescent="0.3">
      <c r="A293" s="37">
        <v>44898</v>
      </c>
      <c r="B293" s="3" t="s">
        <v>10</v>
      </c>
      <c r="C293" s="4">
        <v>5</v>
      </c>
      <c r="D293" s="4" t="s">
        <v>11</v>
      </c>
      <c r="E293" s="4" t="s">
        <v>14</v>
      </c>
      <c r="F293" s="5">
        <v>0</v>
      </c>
      <c r="G293" s="4" t="str">
        <f>VLOOKUP(B293,'Master Data'!$A$1:$F$46,2,0)</f>
        <v>Product28</v>
      </c>
      <c r="H293" s="4" t="str">
        <f>VLOOKUP(B293,'Master Data'!$A$1:$F$46,3,0)</f>
        <v>Category04</v>
      </c>
      <c r="I293" s="4" t="str">
        <f>VLOOKUP(B293,'Master Data'!$A$1:$F$46,4,0)</f>
        <v>No.</v>
      </c>
      <c r="J293" s="4">
        <f>VLOOKUP(B293,'Master Data'!$A$1:$F$46,5,0)</f>
        <v>15</v>
      </c>
      <c r="K293" s="4">
        <f>VLOOKUP(B293,'Master Data'!$A$1:$F$46,6,0)</f>
        <v>15</v>
      </c>
      <c r="L293" s="27">
        <f>'Input Data'!$J293*'Input Data'!$C293</f>
        <v>75</v>
      </c>
      <c r="M293" s="27">
        <f>'Input Data'!$K293*'Input Data'!$C293*(1-'Input Data'!$F293)</f>
        <v>75</v>
      </c>
      <c r="N293" s="29" t="str">
        <f>TEXT('Input Data'!$A293,"DD")</f>
        <v>03</v>
      </c>
      <c r="O293" s="29" t="str">
        <f>TEXT('Input Data'!$A293, "MMM")</f>
        <v>Dec</v>
      </c>
      <c r="P293" s="29" t="str">
        <f>TEXT('Input Data'!$A293,"yyyy")</f>
        <v>2022</v>
      </c>
      <c r="Q293" s="53"/>
    </row>
    <row r="294" spans="1:17" ht="12.75" customHeight="1" x14ac:dyDescent="0.3">
      <c r="A294" s="37">
        <v>44230</v>
      </c>
      <c r="B294" s="3" t="s">
        <v>34</v>
      </c>
      <c r="C294" s="4">
        <v>13</v>
      </c>
      <c r="D294" s="4" t="s">
        <v>123</v>
      </c>
      <c r="E294" s="4" t="s">
        <v>12</v>
      </c>
      <c r="F294" s="5">
        <v>0</v>
      </c>
      <c r="G294" s="4" t="str">
        <f>VLOOKUP(B294,'Master Data'!$A$1:$F$46,2,0)</f>
        <v>Product16</v>
      </c>
      <c r="H294" s="4" t="str">
        <f>VLOOKUP(B294,'Master Data'!$A$1:$F$46,3,0)</f>
        <v>Category02</v>
      </c>
      <c r="I294" s="4" t="str">
        <f>VLOOKUP(B294,'Master Data'!$A$1:$F$46,4,0)</f>
        <v>No.</v>
      </c>
      <c r="J294" s="4">
        <f>VLOOKUP(B294,'Master Data'!$A$1:$F$46,5,0)</f>
        <v>13</v>
      </c>
      <c r="K294" s="4">
        <f>VLOOKUP(B294,'Master Data'!$A$1:$F$46,6,0)</f>
        <v>16.64</v>
      </c>
      <c r="L294" s="27">
        <f>'Input Data'!$J294*'Input Data'!$C294</f>
        <v>169</v>
      </c>
      <c r="M294" s="27">
        <f>'Input Data'!$K294*'Input Data'!$C294*(1-'Input Data'!$F294)</f>
        <v>216.32</v>
      </c>
      <c r="N294" s="29" t="str">
        <f>TEXT('Input Data'!$A294,"DD")</f>
        <v>03</v>
      </c>
      <c r="O294" s="29" t="str">
        <f>TEXT('Input Data'!$A294, "MMM")</f>
        <v>Feb</v>
      </c>
      <c r="P294" s="29" t="str">
        <f>TEXT('Input Data'!$A294,"yyyy")</f>
        <v>2021</v>
      </c>
      <c r="Q294" s="53"/>
    </row>
    <row r="295" spans="1:17" ht="12.75" customHeight="1" x14ac:dyDescent="0.3">
      <c r="A295" s="37">
        <v>44645</v>
      </c>
      <c r="B295" s="3" t="s">
        <v>41</v>
      </c>
      <c r="C295" s="4">
        <v>11</v>
      </c>
      <c r="D295" s="4" t="s">
        <v>123</v>
      </c>
      <c r="E295" s="4" t="s">
        <v>12</v>
      </c>
      <c r="F295" s="5">
        <v>0</v>
      </c>
      <c r="G295" s="4" t="str">
        <f>VLOOKUP(B295,'Master Data'!$A$1:$F$46,2,0)</f>
        <v>Product30</v>
      </c>
      <c r="H295" s="4" t="str">
        <f>VLOOKUP(B295,'Master Data'!$A$1:$F$46,3,0)</f>
        <v>Category04</v>
      </c>
      <c r="I295" s="4" t="str">
        <f>VLOOKUP(B295,'Master Data'!$A$1:$F$46,4,0)</f>
        <v>Ft</v>
      </c>
      <c r="J295" s="4">
        <f>VLOOKUP(B295,'Master Data'!$A$1:$F$46,5,0)</f>
        <v>148</v>
      </c>
      <c r="K295" s="4">
        <f>VLOOKUP(B295,'Master Data'!$A$1:$F$46,6,0)</f>
        <v>201.28</v>
      </c>
      <c r="L295" s="27">
        <f>'Input Data'!$J295*'Input Data'!$C295</f>
        <v>1628</v>
      </c>
      <c r="M295" s="27">
        <f>'Input Data'!$K295*'Input Data'!$C295*(1-'Input Data'!$F295)</f>
        <v>2214.08</v>
      </c>
      <c r="N295" s="29" t="str">
        <f>TEXT('Input Data'!$A295,"DD")</f>
        <v>25</v>
      </c>
      <c r="O295" s="29" t="str">
        <f>TEXT('Input Data'!$A295, "MMM")</f>
        <v>Mar</v>
      </c>
      <c r="P295" s="29" t="str">
        <f>TEXT('Input Data'!$A295,"yyyy")</f>
        <v>2022</v>
      </c>
      <c r="Q295" s="53"/>
    </row>
    <row r="296" spans="1:17" ht="12.75" customHeight="1" x14ac:dyDescent="0.3">
      <c r="A296" s="37">
        <v>44298</v>
      </c>
      <c r="B296" s="3" t="s">
        <v>39</v>
      </c>
      <c r="C296" s="4">
        <v>9</v>
      </c>
      <c r="D296" s="4" t="s">
        <v>123</v>
      </c>
      <c r="E296" s="4" t="s">
        <v>12</v>
      </c>
      <c r="F296" s="5">
        <v>0</v>
      </c>
      <c r="G296" s="4" t="str">
        <f>VLOOKUP(B296,'Master Data'!$A$1:$F$46,2,0)</f>
        <v>Product27</v>
      </c>
      <c r="H296" s="4" t="str">
        <f>VLOOKUP(B296,'Master Data'!$A$1:$F$46,3,0)</f>
        <v>Category04</v>
      </c>
      <c r="I296" s="4" t="str">
        <f>VLOOKUP(B296,'Master Data'!$A$1:$F$46,4,0)</f>
        <v>Lt</v>
      </c>
      <c r="J296" s="4">
        <f>VLOOKUP(B296,'Master Data'!$A$1:$F$46,5,0)</f>
        <v>48</v>
      </c>
      <c r="K296" s="4">
        <f>VLOOKUP(B296,'Master Data'!$A$1:$F$46,6,0)</f>
        <v>57.120000000000005</v>
      </c>
      <c r="L296" s="27">
        <f>'Input Data'!$J296*'Input Data'!$C296</f>
        <v>432</v>
      </c>
      <c r="M296" s="27">
        <f>'Input Data'!$K296*'Input Data'!$C296*(1-'Input Data'!$F296)</f>
        <v>514.08000000000004</v>
      </c>
      <c r="N296" s="29" t="str">
        <f>TEXT('Input Data'!$A296,"DD")</f>
        <v>12</v>
      </c>
      <c r="O296" s="29" t="str">
        <f>TEXT('Input Data'!$A296, "MMM")</f>
        <v>Apr</v>
      </c>
      <c r="P296" s="29" t="str">
        <f>TEXT('Input Data'!$A296,"yyyy")</f>
        <v>2021</v>
      </c>
      <c r="Q296" s="53"/>
    </row>
    <row r="297" spans="1:17" ht="12.75" customHeight="1" x14ac:dyDescent="0.3">
      <c r="A297" s="37">
        <v>44443</v>
      </c>
      <c r="B297" s="3" t="s">
        <v>10</v>
      </c>
      <c r="C297" s="4">
        <v>7</v>
      </c>
      <c r="D297" s="4" t="s">
        <v>123</v>
      </c>
      <c r="E297" s="4" t="s">
        <v>12</v>
      </c>
      <c r="F297" s="5">
        <v>0</v>
      </c>
      <c r="G297" s="4" t="str">
        <f>VLOOKUP(B297,'Master Data'!$A$1:$F$46,2,0)</f>
        <v>Product28</v>
      </c>
      <c r="H297" s="4" t="str">
        <f>VLOOKUP(B297,'Master Data'!$A$1:$F$46,3,0)</f>
        <v>Category04</v>
      </c>
      <c r="I297" s="4" t="str">
        <f>VLOOKUP(B297,'Master Data'!$A$1:$F$46,4,0)</f>
        <v>No.</v>
      </c>
      <c r="J297" s="4">
        <f>VLOOKUP(B297,'Master Data'!$A$1:$F$46,5,0)</f>
        <v>15</v>
      </c>
      <c r="K297" s="4">
        <f>VLOOKUP(B297,'Master Data'!$A$1:$F$46,6,0)</f>
        <v>15</v>
      </c>
      <c r="L297" s="27">
        <f>'Input Data'!$J297*'Input Data'!$C297</f>
        <v>105</v>
      </c>
      <c r="M297" s="27">
        <f>'Input Data'!$K297*'Input Data'!$C297*(1-'Input Data'!$F297)</f>
        <v>105</v>
      </c>
      <c r="N297" s="29" t="str">
        <f>TEXT('Input Data'!$A297,"DD")</f>
        <v>04</v>
      </c>
      <c r="O297" s="29" t="str">
        <f>TEXT('Input Data'!$A297, "MMM")</f>
        <v>Sep</v>
      </c>
      <c r="P297" s="29" t="str">
        <f>TEXT('Input Data'!$A297,"yyyy")</f>
        <v>2021</v>
      </c>
      <c r="Q297" s="53"/>
    </row>
    <row r="298" spans="1:17" ht="12.75" customHeight="1" x14ac:dyDescent="0.3">
      <c r="A298" s="37">
        <v>44252</v>
      </c>
      <c r="B298" s="3" t="s">
        <v>43</v>
      </c>
      <c r="C298" s="4">
        <v>4</v>
      </c>
      <c r="D298" s="4" t="s">
        <v>11</v>
      </c>
      <c r="E298" s="4" t="s">
        <v>12</v>
      </c>
      <c r="F298" s="5">
        <v>0</v>
      </c>
      <c r="G298" s="4" t="str">
        <f>VLOOKUP(B298,'Master Data'!$A$1:$F$46,2,0)</f>
        <v>Product02</v>
      </c>
      <c r="H298" s="4" t="str">
        <f>VLOOKUP(B298,'Master Data'!$A$1:$F$46,3,0)</f>
        <v>Category01</v>
      </c>
      <c r="I298" s="4" t="str">
        <f>VLOOKUP(B298,'Master Data'!$A$1:$F$46,4,0)</f>
        <v>Kg</v>
      </c>
      <c r="J298" s="4">
        <f>VLOOKUP(B298,'Master Data'!$A$1:$F$46,5,0)</f>
        <v>1056</v>
      </c>
      <c r="K298" s="4">
        <f>VLOOKUP(B298,'Master Data'!$A$1:$F$46,6,0)</f>
        <v>142.80000000000001</v>
      </c>
      <c r="L298" s="27">
        <f>'Input Data'!$J298*'Input Data'!$C298</f>
        <v>4224</v>
      </c>
      <c r="M298" s="27">
        <f>'Input Data'!$K298*'Input Data'!$C298*(1-'Input Data'!$F298)</f>
        <v>571.20000000000005</v>
      </c>
      <c r="N298" s="29" t="str">
        <f>TEXT('Input Data'!$A298,"DD")</f>
        <v>25</v>
      </c>
      <c r="O298" s="29" t="str">
        <f>TEXT('Input Data'!$A298, "MMM")</f>
        <v>Feb</v>
      </c>
      <c r="P298" s="29" t="str">
        <f>TEXT('Input Data'!$A298,"yyyy")</f>
        <v>2021</v>
      </c>
      <c r="Q298" s="53"/>
    </row>
    <row r="299" spans="1:17" ht="12.75" customHeight="1" x14ac:dyDescent="0.3">
      <c r="A299" s="37">
        <v>44229</v>
      </c>
      <c r="B299" s="3" t="s">
        <v>33</v>
      </c>
      <c r="C299" s="4">
        <v>7</v>
      </c>
      <c r="D299" s="4" t="s">
        <v>12</v>
      </c>
      <c r="E299" s="4" t="s">
        <v>12</v>
      </c>
      <c r="F299" s="5">
        <v>0</v>
      </c>
      <c r="G299" s="4" t="str">
        <f>VLOOKUP(B299,'Master Data'!$A$1:$F$46,2,0)</f>
        <v>Product10</v>
      </c>
      <c r="H299" s="4" t="str">
        <f>VLOOKUP(B299,'Master Data'!$A$1:$F$46,3,0)</f>
        <v>Category02</v>
      </c>
      <c r="I299" s="4" t="str">
        <f>VLOOKUP(B299,'Master Data'!$A$1:$F$46,4,0)</f>
        <v>Ft</v>
      </c>
      <c r="J299" s="4">
        <f>VLOOKUP(B299,'Master Data'!$A$1:$F$46,5,0)</f>
        <v>148</v>
      </c>
      <c r="K299" s="4">
        <f>VLOOKUP(B299,'Master Data'!$A$1:$F$46,6,0)</f>
        <v>164.28</v>
      </c>
      <c r="L299" s="27">
        <f>'Input Data'!$J299*'Input Data'!$C299</f>
        <v>1036</v>
      </c>
      <c r="M299" s="27">
        <f>'Input Data'!$K299*'Input Data'!$C299*(1-'Input Data'!$F299)</f>
        <v>1149.96</v>
      </c>
      <c r="N299" s="29" t="str">
        <f>TEXT('Input Data'!$A299,"DD")</f>
        <v>02</v>
      </c>
      <c r="O299" s="29" t="str">
        <f>TEXT('Input Data'!$A299, "MMM")</f>
        <v>Feb</v>
      </c>
      <c r="P299" s="29" t="str">
        <f>TEXT('Input Data'!$A299,"yyyy")</f>
        <v>2021</v>
      </c>
      <c r="Q299" s="53"/>
    </row>
    <row r="300" spans="1:17" ht="12.75" customHeight="1" x14ac:dyDescent="0.3">
      <c r="A300" s="37">
        <v>44597</v>
      </c>
      <c r="B300" s="3" t="s">
        <v>44</v>
      </c>
      <c r="C300" s="4">
        <v>6</v>
      </c>
      <c r="D300" s="4" t="s">
        <v>123</v>
      </c>
      <c r="E300" s="4" t="s">
        <v>14</v>
      </c>
      <c r="F300" s="5">
        <v>0</v>
      </c>
      <c r="G300" s="4" t="str">
        <f>VLOOKUP(B300,'Master Data'!$A$1:$F$46,2,0)</f>
        <v>Product18</v>
      </c>
      <c r="H300" s="4" t="str">
        <f>VLOOKUP(B300,'Master Data'!$A$1:$F$46,3,0)</f>
        <v>Category02</v>
      </c>
      <c r="I300" s="4" t="str">
        <f>VLOOKUP(B300,'Master Data'!$A$1:$F$46,4,0)</f>
        <v>No.</v>
      </c>
      <c r="J300" s="4">
        <f>VLOOKUP(B300,'Master Data'!$A$1:$F$46,5,0)</f>
        <v>37</v>
      </c>
      <c r="K300" s="4">
        <f>VLOOKUP(B300,'Master Data'!$A$1:$F$46,6,0)</f>
        <v>49.21</v>
      </c>
      <c r="L300" s="27">
        <f>'Input Data'!$J300*'Input Data'!$C300</f>
        <v>222</v>
      </c>
      <c r="M300" s="27">
        <f>'Input Data'!$K300*'Input Data'!$C300*(1-'Input Data'!$F300)</f>
        <v>295.26</v>
      </c>
      <c r="N300" s="29" t="str">
        <f>TEXT('Input Data'!$A300,"DD")</f>
        <v>05</v>
      </c>
      <c r="O300" s="29" t="str">
        <f>TEXT('Input Data'!$A300, "MMM")</f>
        <v>Feb</v>
      </c>
      <c r="P300" s="29" t="str">
        <f>TEXT('Input Data'!$A300,"yyyy")</f>
        <v>2022</v>
      </c>
      <c r="Q300" s="53"/>
    </row>
    <row r="301" spans="1:17" ht="12.75" customHeight="1" x14ac:dyDescent="0.3">
      <c r="A301" s="37">
        <v>44824</v>
      </c>
      <c r="B301" s="3" t="s">
        <v>13</v>
      </c>
      <c r="C301" s="4">
        <v>10</v>
      </c>
      <c r="D301" s="4" t="s">
        <v>123</v>
      </c>
      <c r="E301" s="4" t="s">
        <v>12</v>
      </c>
      <c r="F301" s="5">
        <v>0</v>
      </c>
      <c r="G301" s="4" t="str">
        <f>VLOOKUP(B301,'Master Data'!$A$1:$F$46,2,0)</f>
        <v>Product01</v>
      </c>
      <c r="H301" s="4" t="str">
        <f>VLOOKUP(B301,'Master Data'!$A$1:$F$46,3,0)</f>
        <v>Category01</v>
      </c>
      <c r="I301" s="4" t="str">
        <f>VLOOKUP(B301,'Master Data'!$A$1:$F$46,4,0)</f>
        <v>Kg</v>
      </c>
      <c r="J301" s="4">
        <f>VLOOKUP(B301,'Master Data'!$A$1:$F$46,5,0)</f>
        <v>100</v>
      </c>
      <c r="K301" s="4">
        <f>VLOOKUP(B301,'Master Data'!$A$1:$F$46,6,0)</f>
        <v>103.88</v>
      </c>
      <c r="L301" s="27">
        <f>'Input Data'!$J301*'Input Data'!$C301</f>
        <v>1000</v>
      </c>
      <c r="M301" s="27">
        <f>'Input Data'!$K301*'Input Data'!$C301*(1-'Input Data'!$F301)</f>
        <v>1038.8</v>
      </c>
      <c r="N301" s="29" t="str">
        <f>TEXT('Input Data'!$A301,"DD")</f>
        <v>20</v>
      </c>
      <c r="O301" s="29" t="str">
        <f>TEXT('Input Data'!$A301, "MMM")</f>
        <v>Sep</v>
      </c>
      <c r="P301" s="29" t="str">
        <f>TEXT('Input Data'!$A301,"yyyy")</f>
        <v>2022</v>
      </c>
      <c r="Q301" s="53"/>
    </row>
    <row r="302" spans="1:17" ht="12.75" customHeight="1" x14ac:dyDescent="0.3">
      <c r="A302" s="37">
        <v>44280</v>
      </c>
      <c r="B302" s="3" t="s">
        <v>29</v>
      </c>
      <c r="C302" s="4">
        <v>4</v>
      </c>
      <c r="D302" s="4" t="s">
        <v>123</v>
      </c>
      <c r="E302" s="4" t="s">
        <v>14</v>
      </c>
      <c r="F302" s="5">
        <v>0</v>
      </c>
      <c r="G302" s="4" t="str">
        <f>VLOOKUP(B302,'Master Data'!$A$1:$F$46,2,0)</f>
        <v>Product06</v>
      </c>
      <c r="H302" s="4" t="str">
        <f>VLOOKUP(B302,'Master Data'!$A$1:$F$46,3,0)</f>
        <v>Category01</v>
      </c>
      <c r="I302" s="4" t="str">
        <f>VLOOKUP(B302,'Master Data'!$A$1:$F$46,4,0)</f>
        <v>Kg</v>
      </c>
      <c r="J302" s="4">
        <f>VLOOKUP(B302,'Master Data'!$A$1:$F$46,5,0)</f>
        <v>75</v>
      </c>
      <c r="K302" s="4">
        <f>VLOOKUP(B302,'Master Data'!$A$1:$F$46,6,0)</f>
        <v>85.5</v>
      </c>
      <c r="L302" s="27">
        <f>'Input Data'!$J302*'Input Data'!$C302</f>
        <v>300</v>
      </c>
      <c r="M302" s="27">
        <f>'Input Data'!$K302*'Input Data'!$C302*(1-'Input Data'!$F302)</f>
        <v>342</v>
      </c>
      <c r="N302" s="29" t="str">
        <f>TEXT('Input Data'!$A302,"DD")</f>
        <v>25</v>
      </c>
      <c r="O302" s="29" t="str">
        <f>TEXT('Input Data'!$A302, "MMM")</f>
        <v>Mar</v>
      </c>
      <c r="P302" s="29" t="str">
        <f>TEXT('Input Data'!$A302,"yyyy")</f>
        <v>2021</v>
      </c>
      <c r="Q302" s="53"/>
    </row>
    <row r="303" spans="1:17" ht="12.75" customHeight="1" x14ac:dyDescent="0.3">
      <c r="A303" s="37">
        <v>44554</v>
      </c>
      <c r="B303" s="3" t="s">
        <v>58</v>
      </c>
      <c r="C303" s="4">
        <v>8</v>
      </c>
      <c r="D303" s="4" t="s">
        <v>11</v>
      </c>
      <c r="E303" s="4" t="s">
        <v>12</v>
      </c>
      <c r="F303" s="5">
        <v>0</v>
      </c>
      <c r="G303" s="4" t="str">
        <f>VLOOKUP(B303,'Master Data'!$A$1:$F$46,2,0)</f>
        <v>Product36</v>
      </c>
      <c r="H303" s="4" t="str">
        <f>VLOOKUP(B303,'Master Data'!$A$1:$F$46,3,0)</f>
        <v>Category04</v>
      </c>
      <c r="I303" s="4" t="str">
        <f>VLOOKUP(B303,'Master Data'!$A$1:$F$46,4,0)</f>
        <v>Kg</v>
      </c>
      <c r="J303" s="4">
        <f>VLOOKUP(B303,'Master Data'!$A$1:$F$46,5,0)</f>
        <v>90</v>
      </c>
      <c r="K303" s="4">
        <f>VLOOKUP(B303,'Master Data'!$A$1:$F$46,6,0)</f>
        <v>96.3</v>
      </c>
      <c r="L303" s="27">
        <f>'Input Data'!$J303*'Input Data'!$C303</f>
        <v>720</v>
      </c>
      <c r="M303" s="27">
        <f>'Input Data'!$K303*'Input Data'!$C303*(1-'Input Data'!$F303)</f>
        <v>770.4</v>
      </c>
      <c r="N303" s="29" t="str">
        <f>TEXT('Input Data'!$A303,"DD")</f>
        <v>24</v>
      </c>
      <c r="O303" s="29" t="str">
        <f>TEXT('Input Data'!$A303, "MMM")</f>
        <v>Dec</v>
      </c>
      <c r="P303" s="29" t="str">
        <f>TEXT('Input Data'!$A303,"yyyy")</f>
        <v>2021</v>
      </c>
      <c r="Q303" s="53"/>
    </row>
    <row r="304" spans="1:17" ht="12.75" customHeight="1" x14ac:dyDescent="0.3">
      <c r="A304" s="37">
        <v>44419</v>
      </c>
      <c r="B304" s="3" t="s">
        <v>26</v>
      </c>
      <c r="C304" s="4">
        <v>4</v>
      </c>
      <c r="D304" s="4" t="s">
        <v>123</v>
      </c>
      <c r="E304" s="4" t="s">
        <v>12</v>
      </c>
      <c r="F304" s="5">
        <v>0</v>
      </c>
      <c r="G304" s="4" t="str">
        <f>VLOOKUP(B304,'Master Data'!$A$1:$F$46,2,0)</f>
        <v>Product23</v>
      </c>
      <c r="H304" s="4" t="str">
        <f>VLOOKUP(B304,'Master Data'!$A$1:$F$46,3,0)</f>
        <v>Category03</v>
      </c>
      <c r="I304" s="4" t="str">
        <f>VLOOKUP(B304,'Master Data'!$A$1:$F$46,4,0)</f>
        <v>Ft</v>
      </c>
      <c r="J304" s="4">
        <f>VLOOKUP(B304,'Master Data'!$A$1:$F$46,5,0)</f>
        <v>141</v>
      </c>
      <c r="K304" s="4">
        <f>VLOOKUP(B304,'Master Data'!$A$1:$F$46,6,0)</f>
        <v>149.46</v>
      </c>
      <c r="L304" s="27">
        <f>'Input Data'!$J304*'Input Data'!$C304</f>
        <v>564</v>
      </c>
      <c r="M304" s="27">
        <f>'Input Data'!$K304*'Input Data'!$C304*(1-'Input Data'!$F304)</f>
        <v>597.84</v>
      </c>
      <c r="N304" s="29" t="str">
        <f>TEXT('Input Data'!$A304,"DD")</f>
        <v>11</v>
      </c>
      <c r="O304" s="29" t="str">
        <f>TEXT('Input Data'!$A304, "MMM")</f>
        <v>Aug</v>
      </c>
      <c r="P304" s="29" t="str">
        <f>TEXT('Input Data'!$A304,"yyyy")</f>
        <v>2021</v>
      </c>
      <c r="Q304" s="53"/>
    </row>
    <row r="305" spans="1:17" ht="12.75" customHeight="1" x14ac:dyDescent="0.3">
      <c r="A305" s="37">
        <v>44328</v>
      </c>
      <c r="B305" s="3" t="s">
        <v>18</v>
      </c>
      <c r="C305" s="4">
        <v>15</v>
      </c>
      <c r="D305" s="4" t="s">
        <v>123</v>
      </c>
      <c r="E305" s="4" t="s">
        <v>12</v>
      </c>
      <c r="F305" s="5">
        <v>0</v>
      </c>
      <c r="G305" s="4" t="str">
        <f>VLOOKUP(B305,'Master Data'!$A$1:$F$46,2,0)</f>
        <v>Product35</v>
      </c>
      <c r="H305" s="4" t="str">
        <f>VLOOKUP(B305,'Master Data'!$A$1:$F$46,3,0)</f>
        <v>Category04</v>
      </c>
      <c r="I305" s="4" t="str">
        <f>VLOOKUP(B305,'Master Data'!$A$1:$F$46,4,0)</f>
        <v>No.</v>
      </c>
      <c r="J305" s="4">
        <f>VLOOKUP(B305,'Master Data'!$A$1:$F$46,5,0)</f>
        <v>5</v>
      </c>
      <c r="K305" s="4">
        <f>VLOOKUP(B305,'Master Data'!$A$1:$F$46,6,0)</f>
        <v>6.7</v>
      </c>
      <c r="L305" s="27">
        <f>'Input Data'!$J305*'Input Data'!$C305</f>
        <v>75</v>
      </c>
      <c r="M305" s="27">
        <f>'Input Data'!$K305*'Input Data'!$C305*(1-'Input Data'!$F305)</f>
        <v>100.5</v>
      </c>
      <c r="N305" s="29" t="str">
        <f>TEXT('Input Data'!$A305,"DD")</f>
        <v>12</v>
      </c>
      <c r="O305" s="29" t="str">
        <f>TEXT('Input Data'!$A305, "MMM")</f>
        <v>May</v>
      </c>
      <c r="P305" s="29" t="str">
        <f>TEXT('Input Data'!$A305,"yyyy")</f>
        <v>2021</v>
      </c>
      <c r="Q305" s="53"/>
    </row>
    <row r="306" spans="1:17" ht="12.75" customHeight="1" x14ac:dyDescent="0.3">
      <c r="A306" s="37">
        <v>44411</v>
      </c>
      <c r="B306" s="3" t="s">
        <v>35</v>
      </c>
      <c r="C306" s="4">
        <v>13</v>
      </c>
      <c r="D306" s="4" t="s">
        <v>12</v>
      </c>
      <c r="E306" s="4" t="s">
        <v>12</v>
      </c>
      <c r="F306" s="5">
        <v>0</v>
      </c>
      <c r="G306" s="4" t="str">
        <f>VLOOKUP(B306,'Master Data'!$A$1:$F$46,2,0)</f>
        <v>Product22</v>
      </c>
      <c r="H306" s="4" t="str">
        <f>VLOOKUP(B306,'Master Data'!$A$1:$F$46,3,0)</f>
        <v>Category03</v>
      </c>
      <c r="I306" s="4" t="str">
        <f>VLOOKUP(B306,'Master Data'!$A$1:$F$46,4,0)</f>
        <v>Ft</v>
      </c>
      <c r="J306" s="4">
        <f>VLOOKUP(B306,'Master Data'!$A$1:$F$46,5,0)</f>
        <v>121</v>
      </c>
      <c r="K306" s="4">
        <f>VLOOKUP(B306,'Master Data'!$A$1:$F$46,6,0)</f>
        <v>141.57</v>
      </c>
      <c r="L306" s="27">
        <f>'Input Data'!$J306*'Input Data'!$C306</f>
        <v>1573</v>
      </c>
      <c r="M306" s="27">
        <f>'Input Data'!$K306*'Input Data'!$C306*(1-'Input Data'!$F306)</f>
        <v>1840.4099999999999</v>
      </c>
      <c r="N306" s="29" t="str">
        <f>TEXT('Input Data'!$A306,"DD")</f>
        <v>03</v>
      </c>
      <c r="O306" s="29" t="str">
        <f>TEXT('Input Data'!$A306, "MMM")</f>
        <v>Aug</v>
      </c>
      <c r="P306" s="29" t="str">
        <f>TEXT('Input Data'!$A306,"yyyy")</f>
        <v>2021</v>
      </c>
      <c r="Q306" s="53"/>
    </row>
    <row r="307" spans="1:17" ht="12.75" customHeight="1" x14ac:dyDescent="0.3">
      <c r="A307" s="37">
        <v>44353</v>
      </c>
      <c r="B307" s="3" t="s">
        <v>53</v>
      </c>
      <c r="C307" s="4">
        <v>6</v>
      </c>
      <c r="D307" s="4" t="s">
        <v>123</v>
      </c>
      <c r="E307" s="4" t="s">
        <v>12</v>
      </c>
      <c r="F307" s="5">
        <v>0</v>
      </c>
      <c r="G307" s="4" t="str">
        <f>VLOOKUP(B307,'Master Data'!$A$1:$F$46,2,0)</f>
        <v>Product33</v>
      </c>
      <c r="H307" s="4" t="str">
        <f>VLOOKUP(B307,'Master Data'!$A$1:$F$46,3,0)</f>
        <v>Category04</v>
      </c>
      <c r="I307" s="4" t="str">
        <f>VLOOKUP(B307,'Master Data'!$A$1:$F$46,4,0)</f>
        <v>Kg</v>
      </c>
      <c r="J307" s="4">
        <f>VLOOKUP(B307,'Master Data'!$A$1:$F$46,5,0)</f>
        <v>95</v>
      </c>
      <c r="K307" s="4">
        <f>VLOOKUP(B307,'Master Data'!$A$1:$F$46,6,0)</f>
        <v>119.7</v>
      </c>
      <c r="L307" s="27">
        <f>'Input Data'!$J307*'Input Data'!$C307</f>
        <v>570</v>
      </c>
      <c r="M307" s="27">
        <f>'Input Data'!$K307*'Input Data'!$C307*(1-'Input Data'!$F307)</f>
        <v>718.2</v>
      </c>
      <c r="N307" s="29" t="str">
        <f>TEXT('Input Data'!$A307,"DD")</f>
        <v>06</v>
      </c>
      <c r="O307" s="29" t="str">
        <f>TEXT('Input Data'!$A307, "MMM")</f>
        <v>Jun</v>
      </c>
      <c r="P307" s="29" t="str">
        <f>TEXT('Input Data'!$A307,"yyyy")</f>
        <v>2021</v>
      </c>
      <c r="Q307" s="53"/>
    </row>
    <row r="308" spans="1:17" ht="12.75" customHeight="1" x14ac:dyDescent="0.3">
      <c r="A308" s="37">
        <v>44454</v>
      </c>
      <c r="B308" s="3" t="s">
        <v>24</v>
      </c>
      <c r="C308" s="4">
        <v>14</v>
      </c>
      <c r="D308" s="4" t="s">
        <v>123</v>
      </c>
      <c r="E308" s="4" t="s">
        <v>12</v>
      </c>
      <c r="F308" s="5">
        <v>0</v>
      </c>
      <c r="G308" s="4" t="str">
        <f>VLOOKUP(B308,'Master Data'!$A$1:$F$46,2,0)</f>
        <v>Product42</v>
      </c>
      <c r="H308" s="4" t="str">
        <f>VLOOKUP(B308,'Master Data'!$A$1:$F$46,3,0)</f>
        <v>Category05</v>
      </c>
      <c r="I308" s="4" t="str">
        <f>VLOOKUP(B308,'Master Data'!$A$1:$F$46,4,0)</f>
        <v>Ft</v>
      </c>
      <c r="J308" s="4">
        <f>VLOOKUP(B308,'Master Data'!$A$1:$F$46,5,0)</f>
        <v>120</v>
      </c>
      <c r="K308" s="4">
        <f>VLOOKUP(B308,'Master Data'!$A$1:$F$46,6,0)</f>
        <v>162</v>
      </c>
      <c r="L308" s="27">
        <f>'Input Data'!$J308*'Input Data'!$C308</f>
        <v>1680</v>
      </c>
      <c r="M308" s="27">
        <f>'Input Data'!$K308*'Input Data'!$C308*(1-'Input Data'!$F308)</f>
        <v>2268</v>
      </c>
      <c r="N308" s="29" t="str">
        <f>TEXT('Input Data'!$A308,"DD")</f>
        <v>15</v>
      </c>
      <c r="O308" s="29" t="str">
        <f>TEXT('Input Data'!$A308, "MMM")</f>
        <v>Sep</v>
      </c>
      <c r="P308" s="29" t="str">
        <f>TEXT('Input Data'!$A308,"yyyy")</f>
        <v>2021</v>
      </c>
      <c r="Q308" s="53"/>
    </row>
    <row r="309" spans="1:17" ht="12.75" customHeight="1" x14ac:dyDescent="0.3">
      <c r="A309" s="37">
        <v>44563</v>
      </c>
      <c r="B309" s="3" t="s">
        <v>33</v>
      </c>
      <c r="C309" s="4">
        <v>7</v>
      </c>
      <c r="D309" s="4" t="s">
        <v>123</v>
      </c>
      <c r="E309" s="4" t="s">
        <v>14</v>
      </c>
      <c r="F309" s="5">
        <v>0</v>
      </c>
      <c r="G309" s="4" t="str">
        <f>VLOOKUP(B309,'Master Data'!$A$1:$F$46,2,0)</f>
        <v>Product10</v>
      </c>
      <c r="H309" s="4" t="str">
        <f>VLOOKUP(B309,'Master Data'!$A$1:$F$46,3,0)</f>
        <v>Category02</v>
      </c>
      <c r="I309" s="4" t="str">
        <f>VLOOKUP(B309,'Master Data'!$A$1:$F$46,4,0)</f>
        <v>Ft</v>
      </c>
      <c r="J309" s="4">
        <f>VLOOKUP(B309,'Master Data'!$A$1:$F$46,5,0)</f>
        <v>148</v>
      </c>
      <c r="K309" s="4">
        <f>VLOOKUP(B309,'Master Data'!$A$1:$F$46,6,0)</f>
        <v>164.28</v>
      </c>
      <c r="L309" s="27">
        <f>'Input Data'!$J309*'Input Data'!$C309</f>
        <v>1036</v>
      </c>
      <c r="M309" s="27">
        <f>'Input Data'!$K309*'Input Data'!$C309*(1-'Input Data'!$F309)</f>
        <v>1149.96</v>
      </c>
      <c r="N309" s="29" t="str">
        <f>TEXT('Input Data'!$A309,"DD")</f>
        <v>02</v>
      </c>
      <c r="O309" s="29" t="str">
        <f>TEXT('Input Data'!$A309, "MMM")</f>
        <v>Jan</v>
      </c>
      <c r="P309" s="29" t="str">
        <f>TEXT('Input Data'!$A309,"yyyy")</f>
        <v>2022</v>
      </c>
      <c r="Q309" s="53"/>
    </row>
    <row r="310" spans="1:17" ht="12.75" customHeight="1" x14ac:dyDescent="0.3">
      <c r="A310" s="37">
        <v>44548</v>
      </c>
      <c r="B310" s="3" t="s">
        <v>20</v>
      </c>
      <c r="C310" s="4">
        <v>2</v>
      </c>
      <c r="D310" s="4" t="s">
        <v>123</v>
      </c>
      <c r="E310" s="4" t="s">
        <v>14</v>
      </c>
      <c r="F310" s="5">
        <v>0</v>
      </c>
      <c r="G310" s="4" t="str">
        <f>VLOOKUP(B310,'Master Data'!$A$1:$F$46,2,0)</f>
        <v>Product03</v>
      </c>
      <c r="H310" s="4" t="str">
        <f>VLOOKUP(B310,'Master Data'!$A$1:$F$46,3,0)</f>
        <v>Category01</v>
      </c>
      <c r="I310" s="4" t="str">
        <f>VLOOKUP(B310,'Master Data'!$A$1:$F$46,4,0)</f>
        <v>Kg</v>
      </c>
      <c r="J310" s="4">
        <f>VLOOKUP(B310,'Master Data'!$A$1:$F$46,5,0)</f>
        <v>71</v>
      </c>
      <c r="K310" s="4">
        <f>VLOOKUP(B310,'Master Data'!$A$1:$F$46,6,0)</f>
        <v>80.94</v>
      </c>
      <c r="L310" s="27">
        <f>'Input Data'!$J310*'Input Data'!$C310</f>
        <v>142</v>
      </c>
      <c r="M310" s="27">
        <f>'Input Data'!$K310*'Input Data'!$C310*(1-'Input Data'!$F310)</f>
        <v>161.88</v>
      </c>
      <c r="N310" s="29" t="str">
        <f>TEXT('Input Data'!$A310,"DD")</f>
        <v>18</v>
      </c>
      <c r="O310" s="29" t="str">
        <f>TEXT('Input Data'!$A310, "MMM")</f>
        <v>Dec</v>
      </c>
      <c r="P310" s="29" t="str">
        <f>TEXT('Input Data'!$A310,"yyyy")</f>
        <v>2021</v>
      </c>
      <c r="Q310" s="53"/>
    </row>
    <row r="311" spans="1:17" ht="12.75" customHeight="1" x14ac:dyDescent="0.3">
      <c r="A311" s="37">
        <v>44848</v>
      </c>
      <c r="B311" s="3" t="s">
        <v>25</v>
      </c>
      <c r="C311" s="4">
        <v>15</v>
      </c>
      <c r="D311" s="4" t="s">
        <v>11</v>
      </c>
      <c r="E311" s="4" t="s">
        <v>12</v>
      </c>
      <c r="F311" s="5">
        <v>0</v>
      </c>
      <c r="G311" s="4" t="str">
        <f>VLOOKUP(B311,'Master Data'!$A$1:$F$46,2,0)</f>
        <v>Product44</v>
      </c>
      <c r="H311" s="4" t="str">
        <f>VLOOKUP(B311,'Master Data'!$A$1:$F$46,3,0)</f>
        <v>Category05</v>
      </c>
      <c r="I311" s="4" t="str">
        <f>VLOOKUP(B311,'Master Data'!$A$1:$F$46,4,0)</f>
        <v>Kg</v>
      </c>
      <c r="J311" s="4">
        <f>VLOOKUP(B311,'Master Data'!$A$1:$F$46,5,0)</f>
        <v>76</v>
      </c>
      <c r="K311" s="4">
        <f>VLOOKUP(B311,'Master Data'!$A$1:$F$46,6,0)</f>
        <v>82.08</v>
      </c>
      <c r="L311" s="27">
        <f>'Input Data'!$J311*'Input Data'!$C311</f>
        <v>1140</v>
      </c>
      <c r="M311" s="27">
        <f>'Input Data'!$K311*'Input Data'!$C311*(1-'Input Data'!$F311)</f>
        <v>1231.2</v>
      </c>
      <c r="N311" s="29" t="str">
        <f>TEXT('Input Data'!$A311,"DD")</f>
        <v>14</v>
      </c>
      <c r="O311" s="29" t="str">
        <f>TEXT('Input Data'!$A311, "MMM")</f>
        <v>Oct</v>
      </c>
      <c r="P311" s="29" t="str">
        <f>TEXT('Input Data'!$A311,"yyyy")</f>
        <v>2022</v>
      </c>
      <c r="Q311" s="53"/>
    </row>
    <row r="312" spans="1:17" ht="12.75" customHeight="1" x14ac:dyDescent="0.3">
      <c r="A312" s="37">
        <v>44676</v>
      </c>
      <c r="B312" s="3" t="s">
        <v>20</v>
      </c>
      <c r="C312" s="4">
        <v>8</v>
      </c>
      <c r="D312" s="4" t="s">
        <v>12</v>
      </c>
      <c r="E312" s="4" t="s">
        <v>12</v>
      </c>
      <c r="F312" s="5">
        <v>0</v>
      </c>
      <c r="G312" s="4" t="str">
        <f>VLOOKUP(B312,'Master Data'!$A$1:$F$46,2,0)</f>
        <v>Product03</v>
      </c>
      <c r="H312" s="4" t="str">
        <f>VLOOKUP(B312,'Master Data'!$A$1:$F$46,3,0)</f>
        <v>Category01</v>
      </c>
      <c r="I312" s="4" t="str">
        <f>VLOOKUP(B312,'Master Data'!$A$1:$F$46,4,0)</f>
        <v>Kg</v>
      </c>
      <c r="J312" s="4">
        <f>VLOOKUP(B312,'Master Data'!$A$1:$F$46,5,0)</f>
        <v>71</v>
      </c>
      <c r="K312" s="4">
        <f>VLOOKUP(B312,'Master Data'!$A$1:$F$46,6,0)</f>
        <v>80.94</v>
      </c>
      <c r="L312" s="27">
        <f>'Input Data'!$J312*'Input Data'!$C312</f>
        <v>568</v>
      </c>
      <c r="M312" s="27">
        <f>'Input Data'!$K312*'Input Data'!$C312*(1-'Input Data'!$F312)</f>
        <v>647.52</v>
      </c>
      <c r="N312" s="29" t="str">
        <f>TEXT('Input Data'!$A312,"DD")</f>
        <v>25</v>
      </c>
      <c r="O312" s="29" t="str">
        <f>TEXT('Input Data'!$A312, "MMM")</f>
        <v>Apr</v>
      </c>
      <c r="P312" s="29" t="str">
        <f>TEXT('Input Data'!$A312,"yyyy")</f>
        <v>2022</v>
      </c>
      <c r="Q312" s="53"/>
    </row>
    <row r="313" spans="1:17" ht="12.75" customHeight="1" x14ac:dyDescent="0.3">
      <c r="A313" s="37">
        <v>44871</v>
      </c>
      <c r="B313" s="3" t="s">
        <v>36</v>
      </c>
      <c r="C313" s="4">
        <v>13</v>
      </c>
      <c r="D313" s="4" t="s">
        <v>123</v>
      </c>
      <c r="E313" s="4" t="s">
        <v>14</v>
      </c>
      <c r="F313" s="5">
        <v>0</v>
      </c>
      <c r="G313" s="4" t="str">
        <f>VLOOKUP(B313,'Master Data'!$A$1:$F$46,2,0)</f>
        <v>Product43</v>
      </c>
      <c r="H313" s="4" t="str">
        <f>VLOOKUP(B313,'Master Data'!$A$1:$F$46,3,0)</f>
        <v>Category05</v>
      </c>
      <c r="I313" s="4" t="str">
        <f>VLOOKUP(B313,'Master Data'!$A$1:$F$46,4,0)</f>
        <v>Kg</v>
      </c>
      <c r="J313" s="4">
        <f>VLOOKUP(B313,'Master Data'!$A$1:$F$46,5,0)</f>
        <v>67</v>
      </c>
      <c r="K313" s="4">
        <f>VLOOKUP(B313,'Master Data'!$A$1:$F$46,6,0)</f>
        <v>83.08</v>
      </c>
      <c r="L313" s="27">
        <f>'Input Data'!$J313*'Input Data'!$C313</f>
        <v>871</v>
      </c>
      <c r="M313" s="27">
        <f>'Input Data'!$K313*'Input Data'!$C313*(1-'Input Data'!$F313)</f>
        <v>1080.04</v>
      </c>
      <c r="N313" s="29" t="str">
        <f>TEXT('Input Data'!$A313,"DD")</f>
        <v>06</v>
      </c>
      <c r="O313" s="29" t="str">
        <f>TEXT('Input Data'!$A313, "MMM")</f>
        <v>Nov</v>
      </c>
      <c r="P313" s="29" t="str">
        <f>TEXT('Input Data'!$A313,"yyyy")</f>
        <v>2022</v>
      </c>
      <c r="Q313" s="53"/>
    </row>
    <row r="314" spans="1:17" ht="12.75" customHeight="1" x14ac:dyDescent="0.3">
      <c r="A314" s="37">
        <v>44824</v>
      </c>
      <c r="B314" s="3" t="s">
        <v>53</v>
      </c>
      <c r="C314" s="4">
        <v>6</v>
      </c>
      <c r="D314" s="4" t="s">
        <v>123</v>
      </c>
      <c r="E314" s="4" t="s">
        <v>12</v>
      </c>
      <c r="F314" s="5">
        <v>0</v>
      </c>
      <c r="G314" s="4" t="str">
        <f>VLOOKUP(B314,'Master Data'!$A$1:$F$46,2,0)</f>
        <v>Product33</v>
      </c>
      <c r="H314" s="4" t="str">
        <f>VLOOKUP(B314,'Master Data'!$A$1:$F$46,3,0)</f>
        <v>Category04</v>
      </c>
      <c r="I314" s="4" t="str">
        <f>VLOOKUP(B314,'Master Data'!$A$1:$F$46,4,0)</f>
        <v>Kg</v>
      </c>
      <c r="J314" s="4">
        <f>VLOOKUP(B314,'Master Data'!$A$1:$F$46,5,0)</f>
        <v>95</v>
      </c>
      <c r="K314" s="4">
        <f>VLOOKUP(B314,'Master Data'!$A$1:$F$46,6,0)</f>
        <v>119.7</v>
      </c>
      <c r="L314" s="27">
        <f>'Input Data'!$J314*'Input Data'!$C314</f>
        <v>570</v>
      </c>
      <c r="M314" s="27">
        <f>'Input Data'!$K314*'Input Data'!$C314*(1-'Input Data'!$F314)</f>
        <v>718.2</v>
      </c>
      <c r="N314" s="29" t="str">
        <f>TEXT('Input Data'!$A314,"DD")</f>
        <v>20</v>
      </c>
      <c r="O314" s="29" t="str">
        <f>TEXT('Input Data'!$A314, "MMM")</f>
        <v>Sep</v>
      </c>
      <c r="P314" s="29" t="str">
        <f>TEXT('Input Data'!$A314,"yyyy")</f>
        <v>2022</v>
      </c>
      <c r="Q314" s="53"/>
    </row>
    <row r="315" spans="1:17" ht="12.75" customHeight="1" x14ac:dyDescent="0.3">
      <c r="A315" s="37">
        <v>44581</v>
      </c>
      <c r="B315" s="3" t="s">
        <v>23</v>
      </c>
      <c r="C315" s="4">
        <v>7</v>
      </c>
      <c r="D315" s="4" t="s">
        <v>12</v>
      </c>
      <c r="E315" s="4" t="s">
        <v>12</v>
      </c>
      <c r="F315" s="5">
        <v>0</v>
      </c>
      <c r="G315" s="4" t="str">
        <f>VLOOKUP(B315,'Master Data'!$A$1:$F$46,2,0)</f>
        <v>Product14</v>
      </c>
      <c r="H315" s="4" t="str">
        <f>VLOOKUP(B315,'Master Data'!$A$1:$F$46,3,0)</f>
        <v>Category02</v>
      </c>
      <c r="I315" s="4" t="str">
        <f>VLOOKUP(B315,'Master Data'!$A$1:$F$46,4,0)</f>
        <v>Kg</v>
      </c>
      <c r="J315" s="4">
        <f>VLOOKUP(B315,'Master Data'!$A$1:$F$46,5,0)</f>
        <v>112</v>
      </c>
      <c r="K315" s="4">
        <f>VLOOKUP(B315,'Master Data'!$A$1:$F$46,6,0)</f>
        <v>146.72</v>
      </c>
      <c r="L315" s="27">
        <f>'Input Data'!$J315*'Input Data'!$C315</f>
        <v>784</v>
      </c>
      <c r="M315" s="27">
        <f>'Input Data'!$K315*'Input Data'!$C315*(1-'Input Data'!$F315)</f>
        <v>1027.04</v>
      </c>
      <c r="N315" s="29" t="str">
        <f>TEXT('Input Data'!$A315,"DD")</f>
        <v>20</v>
      </c>
      <c r="O315" s="29" t="str">
        <f>TEXT('Input Data'!$A315, "MMM")</f>
        <v>Jan</v>
      </c>
      <c r="P315" s="29" t="str">
        <f>TEXT('Input Data'!$A315,"yyyy")</f>
        <v>2022</v>
      </c>
      <c r="Q315" s="53"/>
    </row>
    <row r="316" spans="1:17" ht="12.75" customHeight="1" x14ac:dyDescent="0.3">
      <c r="A316" s="37">
        <v>44926</v>
      </c>
      <c r="B316" s="3" t="s">
        <v>45</v>
      </c>
      <c r="C316" s="4">
        <v>3</v>
      </c>
      <c r="D316" s="4" t="s">
        <v>11</v>
      </c>
      <c r="E316" s="4" t="s">
        <v>14</v>
      </c>
      <c r="F316" s="5">
        <v>0</v>
      </c>
      <c r="G316" s="4" t="str">
        <f>VLOOKUP(B316,'Master Data'!$A$1:$F$46,2,0)</f>
        <v>Product11</v>
      </c>
      <c r="H316" s="4" t="str">
        <f>VLOOKUP(B316,'Master Data'!$A$1:$F$46,3,0)</f>
        <v>Category02</v>
      </c>
      <c r="I316" s="4" t="str">
        <f>VLOOKUP(B316,'Master Data'!$A$1:$F$46,4,0)</f>
        <v>Dozon</v>
      </c>
      <c r="J316" s="4">
        <f>VLOOKUP(B316,'Master Data'!$A$1:$F$46,5,0)</f>
        <v>44</v>
      </c>
      <c r="K316" s="4">
        <f>VLOOKUP(B316,'Master Data'!$A$1:$F$46,6,0)</f>
        <v>48.4</v>
      </c>
      <c r="L316" s="27">
        <f>'Input Data'!$J316*'Input Data'!$C316</f>
        <v>132</v>
      </c>
      <c r="M316" s="27">
        <f>'Input Data'!$K316*'Input Data'!$C316*(1-'Input Data'!$F316)</f>
        <v>145.19999999999999</v>
      </c>
      <c r="N316" s="29" t="str">
        <f>TEXT('Input Data'!$A316,"DD")</f>
        <v>31</v>
      </c>
      <c r="O316" s="29" t="str">
        <f>TEXT('Input Data'!$A316, "MMM")</f>
        <v>Dec</v>
      </c>
      <c r="P316" s="29" t="str">
        <f>TEXT('Input Data'!$A316,"yyyy")</f>
        <v>2022</v>
      </c>
      <c r="Q316" s="53"/>
    </row>
    <row r="317" spans="1:17" ht="12.75" customHeight="1" x14ac:dyDescent="0.3">
      <c r="A317" s="37">
        <v>44572</v>
      </c>
      <c r="B317" s="3" t="s">
        <v>31</v>
      </c>
      <c r="C317" s="4">
        <v>2</v>
      </c>
      <c r="D317" s="4" t="s">
        <v>123</v>
      </c>
      <c r="E317" s="4" t="s">
        <v>12</v>
      </c>
      <c r="F317" s="5">
        <v>0</v>
      </c>
      <c r="G317" s="4" t="str">
        <f>VLOOKUP(B317,'Master Data'!$A$1:$F$46,2,0)</f>
        <v>Product32</v>
      </c>
      <c r="H317" s="4" t="str">
        <f>VLOOKUP(B317,'Master Data'!$A$1:$F$46,3,0)</f>
        <v>Category04</v>
      </c>
      <c r="I317" s="4" t="str">
        <f>VLOOKUP(B317,'Master Data'!$A$1:$F$46,4,0)</f>
        <v>Kg</v>
      </c>
      <c r="J317" s="4">
        <f>VLOOKUP(B317,'Master Data'!$A$1:$F$46,5,0)</f>
        <v>89</v>
      </c>
      <c r="K317" s="4">
        <f>VLOOKUP(B317,'Master Data'!$A$1:$F$46,6,0)</f>
        <v>117.48</v>
      </c>
      <c r="L317" s="27">
        <f>'Input Data'!$J317*'Input Data'!$C317</f>
        <v>178</v>
      </c>
      <c r="M317" s="27">
        <f>'Input Data'!$K317*'Input Data'!$C317*(1-'Input Data'!$F317)</f>
        <v>234.96</v>
      </c>
      <c r="N317" s="29" t="str">
        <f>TEXT('Input Data'!$A317,"DD")</f>
        <v>11</v>
      </c>
      <c r="O317" s="29" t="str">
        <f>TEXT('Input Data'!$A317, "MMM")</f>
        <v>Jan</v>
      </c>
      <c r="P317" s="29" t="str">
        <f>TEXT('Input Data'!$A317,"yyyy")</f>
        <v>2022</v>
      </c>
      <c r="Q317" s="53"/>
    </row>
    <row r="318" spans="1:17" ht="12.75" customHeight="1" x14ac:dyDescent="0.3">
      <c r="A318" s="37">
        <v>44843</v>
      </c>
      <c r="B318" s="3" t="s">
        <v>50</v>
      </c>
      <c r="C318" s="4">
        <v>14</v>
      </c>
      <c r="D318" s="4" t="s">
        <v>12</v>
      </c>
      <c r="E318" s="4" t="s">
        <v>12</v>
      </c>
      <c r="F318" s="5">
        <v>0</v>
      </c>
      <c r="G318" s="4" t="str">
        <f>VLOOKUP(B318,'Master Data'!$A$1:$F$46,2,0)</f>
        <v>Product38</v>
      </c>
      <c r="H318" s="4" t="str">
        <f>VLOOKUP(B318,'Master Data'!$A$1:$F$46,3,0)</f>
        <v>Category05</v>
      </c>
      <c r="I318" s="4" t="str">
        <f>VLOOKUP(B318,'Master Data'!$A$1:$F$46,4,0)</f>
        <v>Kg</v>
      </c>
      <c r="J318" s="4">
        <f>VLOOKUP(B318,'Master Data'!$A$1:$F$46,5,0)</f>
        <v>72</v>
      </c>
      <c r="K318" s="4">
        <f>VLOOKUP(B318,'Master Data'!$A$1:$F$46,6,0)</f>
        <v>79.92</v>
      </c>
      <c r="L318" s="27">
        <f>'Input Data'!$J318*'Input Data'!$C318</f>
        <v>1008</v>
      </c>
      <c r="M318" s="27">
        <f>'Input Data'!$K318*'Input Data'!$C318*(1-'Input Data'!$F318)</f>
        <v>1118.8800000000001</v>
      </c>
      <c r="N318" s="29" t="str">
        <f>TEXT('Input Data'!$A318,"DD")</f>
        <v>09</v>
      </c>
      <c r="O318" s="29" t="str">
        <f>TEXT('Input Data'!$A318, "MMM")</f>
        <v>Oct</v>
      </c>
      <c r="P318" s="29" t="str">
        <f>TEXT('Input Data'!$A318,"yyyy")</f>
        <v>2022</v>
      </c>
      <c r="Q318" s="53"/>
    </row>
    <row r="319" spans="1:17" ht="12.75" customHeight="1" x14ac:dyDescent="0.3">
      <c r="A319" s="37">
        <v>44728</v>
      </c>
      <c r="B319" s="3" t="s">
        <v>32</v>
      </c>
      <c r="C319" s="4">
        <v>15</v>
      </c>
      <c r="D319" s="4" t="s">
        <v>12</v>
      </c>
      <c r="E319" s="4" t="s">
        <v>14</v>
      </c>
      <c r="F319" s="5">
        <v>0</v>
      </c>
      <c r="G319" s="4" t="str">
        <f>VLOOKUP(B319,'Master Data'!$A$1:$F$46,2,0)</f>
        <v>Product29</v>
      </c>
      <c r="H319" s="4" t="str">
        <f>VLOOKUP(B319,'Master Data'!$A$1:$F$46,3,0)</f>
        <v>Category04</v>
      </c>
      <c r="I319" s="4" t="str">
        <f>VLOOKUP(B319,'Master Data'!$A$1:$F$46,4,0)</f>
        <v>Lt</v>
      </c>
      <c r="J319" s="4">
        <f>VLOOKUP(B319,'Master Data'!$A$1:$F$46,5,0)</f>
        <v>47</v>
      </c>
      <c r="K319" s="4">
        <f>VLOOKUP(B319,'Master Data'!$A$1:$F$46,6,0)</f>
        <v>53.11</v>
      </c>
      <c r="L319" s="27">
        <f>'Input Data'!$J319*'Input Data'!$C319</f>
        <v>705</v>
      </c>
      <c r="M319" s="27">
        <f>'Input Data'!$K319*'Input Data'!$C319*(1-'Input Data'!$F319)</f>
        <v>796.65</v>
      </c>
      <c r="N319" s="29" t="str">
        <f>TEXT('Input Data'!$A319,"DD")</f>
        <v>16</v>
      </c>
      <c r="O319" s="29" t="str">
        <f>TEXT('Input Data'!$A319, "MMM")</f>
        <v>Jun</v>
      </c>
      <c r="P319" s="29" t="str">
        <f>TEXT('Input Data'!$A319,"yyyy")</f>
        <v>2022</v>
      </c>
      <c r="Q319" s="53"/>
    </row>
    <row r="320" spans="1:17" ht="12.75" customHeight="1" x14ac:dyDescent="0.3">
      <c r="A320" s="37">
        <v>44216</v>
      </c>
      <c r="B320" s="3" t="s">
        <v>28</v>
      </c>
      <c r="C320" s="4">
        <v>4</v>
      </c>
      <c r="D320" s="4" t="s">
        <v>123</v>
      </c>
      <c r="E320" s="4" t="s">
        <v>14</v>
      </c>
      <c r="F320" s="5">
        <v>0</v>
      </c>
      <c r="G320" s="4" t="str">
        <f>VLOOKUP(B320,'Master Data'!$A$1:$F$46,2,0)</f>
        <v>Product20</v>
      </c>
      <c r="H320" s="4" t="str">
        <f>VLOOKUP(B320,'Master Data'!$A$1:$F$46,3,0)</f>
        <v>Category03</v>
      </c>
      <c r="I320" s="4" t="str">
        <f>VLOOKUP(B320,'Master Data'!$A$1:$F$46,4,0)</f>
        <v>Lt</v>
      </c>
      <c r="J320" s="4">
        <f>VLOOKUP(B320,'Master Data'!$A$1:$F$46,5,0)</f>
        <v>61</v>
      </c>
      <c r="K320" s="4">
        <f>VLOOKUP(B320,'Master Data'!$A$1:$F$46,6,0)</f>
        <v>76.25</v>
      </c>
      <c r="L320" s="27">
        <f>'Input Data'!$J320*'Input Data'!$C320</f>
        <v>244</v>
      </c>
      <c r="M320" s="27">
        <f>'Input Data'!$K320*'Input Data'!$C320*(1-'Input Data'!$F320)</f>
        <v>305</v>
      </c>
      <c r="N320" s="29" t="str">
        <f>TEXT('Input Data'!$A320,"DD")</f>
        <v>20</v>
      </c>
      <c r="O320" s="29" t="str">
        <f>TEXT('Input Data'!$A320, "MMM")</f>
        <v>Jan</v>
      </c>
      <c r="P320" s="29" t="str">
        <f>TEXT('Input Data'!$A320,"yyyy")</f>
        <v>2021</v>
      </c>
      <c r="Q320" s="53"/>
    </row>
    <row r="321" spans="1:17" ht="12.75" customHeight="1" x14ac:dyDescent="0.3">
      <c r="A321" s="37">
        <v>44356</v>
      </c>
      <c r="B321" s="3" t="s">
        <v>13</v>
      </c>
      <c r="C321" s="4">
        <v>7</v>
      </c>
      <c r="D321" s="4" t="s">
        <v>123</v>
      </c>
      <c r="E321" s="4" t="s">
        <v>12</v>
      </c>
      <c r="F321" s="5">
        <v>0</v>
      </c>
      <c r="G321" s="4" t="str">
        <f>VLOOKUP(B321,'Master Data'!$A$1:$F$46,2,0)</f>
        <v>Product01</v>
      </c>
      <c r="H321" s="4" t="str">
        <f>VLOOKUP(B321,'Master Data'!$A$1:$F$46,3,0)</f>
        <v>Category01</v>
      </c>
      <c r="I321" s="4" t="str">
        <f>VLOOKUP(B321,'Master Data'!$A$1:$F$46,4,0)</f>
        <v>Kg</v>
      </c>
      <c r="J321" s="4">
        <f>VLOOKUP(B321,'Master Data'!$A$1:$F$46,5,0)</f>
        <v>100</v>
      </c>
      <c r="K321" s="4">
        <f>VLOOKUP(B321,'Master Data'!$A$1:$F$46,6,0)</f>
        <v>103.88</v>
      </c>
      <c r="L321" s="27">
        <f>'Input Data'!$J321*'Input Data'!$C321</f>
        <v>700</v>
      </c>
      <c r="M321" s="27">
        <f>'Input Data'!$K321*'Input Data'!$C321*(1-'Input Data'!$F321)</f>
        <v>727.16</v>
      </c>
      <c r="N321" s="29" t="str">
        <f>TEXT('Input Data'!$A321,"DD")</f>
        <v>09</v>
      </c>
      <c r="O321" s="29" t="str">
        <f>TEXT('Input Data'!$A321, "MMM")</f>
        <v>Jun</v>
      </c>
      <c r="P321" s="29" t="str">
        <f>TEXT('Input Data'!$A321,"yyyy")</f>
        <v>2021</v>
      </c>
      <c r="Q321" s="53"/>
    </row>
    <row r="322" spans="1:17" ht="12.75" customHeight="1" x14ac:dyDescent="0.3">
      <c r="A322" s="37">
        <v>44232</v>
      </c>
      <c r="B322" s="3" t="s">
        <v>36</v>
      </c>
      <c r="C322" s="4">
        <v>9</v>
      </c>
      <c r="D322" s="4" t="s">
        <v>123</v>
      </c>
      <c r="E322" s="4" t="s">
        <v>14</v>
      </c>
      <c r="F322" s="5">
        <v>0</v>
      </c>
      <c r="G322" s="4" t="str">
        <f>VLOOKUP(B322,'Master Data'!$A$1:$F$46,2,0)</f>
        <v>Product43</v>
      </c>
      <c r="H322" s="4" t="str">
        <f>VLOOKUP(B322,'Master Data'!$A$1:$F$46,3,0)</f>
        <v>Category05</v>
      </c>
      <c r="I322" s="4" t="str">
        <f>VLOOKUP(B322,'Master Data'!$A$1:$F$46,4,0)</f>
        <v>Kg</v>
      </c>
      <c r="J322" s="4">
        <f>VLOOKUP(B322,'Master Data'!$A$1:$F$46,5,0)</f>
        <v>67</v>
      </c>
      <c r="K322" s="4">
        <f>VLOOKUP(B322,'Master Data'!$A$1:$F$46,6,0)</f>
        <v>83.08</v>
      </c>
      <c r="L322" s="27">
        <f>'Input Data'!$J322*'Input Data'!$C322</f>
        <v>603</v>
      </c>
      <c r="M322" s="27">
        <f>'Input Data'!$K322*'Input Data'!$C322*(1-'Input Data'!$F322)</f>
        <v>747.72</v>
      </c>
      <c r="N322" s="29" t="str">
        <f>TEXT('Input Data'!$A322,"DD")</f>
        <v>05</v>
      </c>
      <c r="O322" s="29" t="str">
        <f>TEXT('Input Data'!$A322, "MMM")</f>
        <v>Feb</v>
      </c>
      <c r="P322" s="29" t="str">
        <f>TEXT('Input Data'!$A322,"yyyy")</f>
        <v>2021</v>
      </c>
      <c r="Q322" s="53"/>
    </row>
    <row r="323" spans="1:17" ht="12.75" customHeight="1" x14ac:dyDescent="0.3">
      <c r="A323" s="37">
        <v>44892</v>
      </c>
      <c r="B323" s="3" t="s">
        <v>27</v>
      </c>
      <c r="C323" s="4">
        <v>15</v>
      </c>
      <c r="D323" s="4" t="s">
        <v>123</v>
      </c>
      <c r="E323" s="4" t="s">
        <v>12</v>
      </c>
      <c r="F323" s="5">
        <v>0</v>
      </c>
      <c r="G323" s="4" t="str">
        <f>VLOOKUP(B323,'Master Data'!$A$1:$F$46,2,0)</f>
        <v>Product34</v>
      </c>
      <c r="H323" s="4" t="str">
        <f>VLOOKUP(B323,'Master Data'!$A$1:$F$46,3,0)</f>
        <v>Category04</v>
      </c>
      <c r="I323" s="4" t="str">
        <f>VLOOKUP(B323,'Master Data'!$A$1:$F$46,4,0)</f>
        <v>Lt</v>
      </c>
      <c r="J323" s="4">
        <f>VLOOKUP(B323,'Master Data'!$A$1:$F$46,5,0)</f>
        <v>55</v>
      </c>
      <c r="K323" s="4">
        <f>VLOOKUP(B323,'Master Data'!$A$1:$F$46,6,0)</f>
        <v>58.3</v>
      </c>
      <c r="L323" s="27">
        <f>'Input Data'!$J323*'Input Data'!$C323</f>
        <v>825</v>
      </c>
      <c r="M323" s="27">
        <f>'Input Data'!$K323*'Input Data'!$C323*(1-'Input Data'!$F323)</f>
        <v>874.5</v>
      </c>
      <c r="N323" s="29" t="str">
        <f>TEXT('Input Data'!$A323,"DD")</f>
        <v>27</v>
      </c>
      <c r="O323" s="29" t="str">
        <f>TEXT('Input Data'!$A323, "MMM")</f>
        <v>Nov</v>
      </c>
      <c r="P323" s="29" t="str">
        <f>TEXT('Input Data'!$A323,"yyyy")</f>
        <v>2022</v>
      </c>
      <c r="Q323" s="53"/>
    </row>
    <row r="324" spans="1:17" ht="12.75" customHeight="1" x14ac:dyDescent="0.3">
      <c r="A324" s="37">
        <v>44788</v>
      </c>
      <c r="B324" s="3" t="s">
        <v>40</v>
      </c>
      <c r="C324" s="4">
        <v>7</v>
      </c>
      <c r="D324" s="4" t="s">
        <v>123</v>
      </c>
      <c r="E324" s="4" t="s">
        <v>12</v>
      </c>
      <c r="F324" s="5">
        <v>0</v>
      </c>
      <c r="G324" s="4" t="str">
        <f>VLOOKUP(B324,'Master Data'!$A$1:$F$46,2,0)</f>
        <v>Product15</v>
      </c>
      <c r="H324" s="4" t="str">
        <f>VLOOKUP(B324,'Master Data'!$A$1:$F$46,3,0)</f>
        <v>Category02</v>
      </c>
      <c r="I324" s="4" t="str">
        <f>VLOOKUP(B324,'Master Data'!$A$1:$F$46,4,0)</f>
        <v>No.</v>
      </c>
      <c r="J324" s="4">
        <f>VLOOKUP(B324,'Master Data'!$A$1:$F$46,5,0)</f>
        <v>12</v>
      </c>
      <c r="K324" s="4">
        <f>VLOOKUP(B324,'Master Data'!$A$1:$F$46,6,0)</f>
        <v>15.719999999999999</v>
      </c>
      <c r="L324" s="27">
        <f>'Input Data'!$J324*'Input Data'!$C324</f>
        <v>84</v>
      </c>
      <c r="M324" s="27">
        <f>'Input Data'!$K324*'Input Data'!$C324*(1-'Input Data'!$F324)</f>
        <v>110.03999999999999</v>
      </c>
      <c r="N324" s="29" t="str">
        <f>TEXT('Input Data'!$A324,"DD")</f>
        <v>15</v>
      </c>
      <c r="O324" s="29" t="str">
        <f>TEXT('Input Data'!$A324, "MMM")</f>
        <v>Aug</v>
      </c>
      <c r="P324" s="29" t="str">
        <f>TEXT('Input Data'!$A324,"yyyy")</f>
        <v>2022</v>
      </c>
      <c r="Q324" s="53"/>
    </row>
    <row r="325" spans="1:17" ht="12.75" customHeight="1" x14ac:dyDescent="0.3">
      <c r="A325" s="37">
        <v>44442</v>
      </c>
      <c r="B325" s="3" t="s">
        <v>56</v>
      </c>
      <c r="C325" s="4">
        <v>8</v>
      </c>
      <c r="D325" s="4" t="s">
        <v>123</v>
      </c>
      <c r="E325" s="4" t="s">
        <v>12</v>
      </c>
      <c r="F325" s="5">
        <v>0</v>
      </c>
      <c r="G325" s="4" t="str">
        <f>VLOOKUP(B325,'Master Data'!$A$1:$F$46,2,0)</f>
        <v>Product41</v>
      </c>
      <c r="H325" s="4" t="str">
        <f>VLOOKUP(B325,'Master Data'!$A$1:$F$46,3,0)</f>
        <v>Category05</v>
      </c>
      <c r="I325" s="4" t="str">
        <f>VLOOKUP(B325,'Master Data'!$A$1:$F$46,4,0)</f>
        <v>Ft</v>
      </c>
      <c r="J325" s="4">
        <f>VLOOKUP(B325,'Master Data'!$A$1:$F$46,5,0)</f>
        <v>138</v>
      </c>
      <c r="K325" s="4">
        <f>VLOOKUP(B325,'Master Data'!$A$1:$F$46,6,0)</f>
        <v>173.88</v>
      </c>
      <c r="L325" s="27">
        <f>'Input Data'!$J325*'Input Data'!$C325</f>
        <v>1104</v>
      </c>
      <c r="M325" s="27">
        <f>'Input Data'!$K325*'Input Data'!$C325*(1-'Input Data'!$F325)</f>
        <v>1391.04</v>
      </c>
      <c r="N325" s="29" t="str">
        <f>TEXT('Input Data'!$A325,"DD")</f>
        <v>03</v>
      </c>
      <c r="O325" s="29" t="str">
        <f>TEXT('Input Data'!$A325, "MMM")</f>
        <v>Sep</v>
      </c>
      <c r="P325" s="29" t="str">
        <f>TEXT('Input Data'!$A325,"yyyy")</f>
        <v>2021</v>
      </c>
      <c r="Q325" s="53"/>
    </row>
    <row r="326" spans="1:17" ht="12.75" customHeight="1" x14ac:dyDescent="0.3">
      <c r="A326" s="37">
        <v>44281</v>
      </c>
      <c r="B326" s="3" t="s">
        <v>33</v>
      </c>
      <c r="C326" s="4">
        <v>9</v>
      </c>
      <c r="D326" s="4" t="s">
        <v>123</v>
      </c>
      <c r="E326" s="4" t="s">
        <v>12</v>
      </c>
      <c r="F326" s="5">
        <v>0</v>
      </c>
      <c r="G326" s="4" t="str">
        <f>VLOOKUP(B326,'Master Data'!$A$1:$F$46,2,0)</f>
        <v>Product10</v>
      </c>
      <c r="H326" s="4" t="str">
        <f>VLOOKUP(B326,'Master Data'!$A$1:$F$46,3,0)</f>
        <v>Category02</v>
      </c>
      <c r="I326" s="4" t="str">
        <f>VLOOKUP(B326,'Master Data'!$A$1:$F$46,4,0)</f>
        <v>Ft</v>
      </c>
      <c r="J326" s="4">
        <f>VLOOKUP(B326,'Master Data'!$A$1:$F$46,5,0)</f>
        <v>148</v>
      </c>
      <c r="K326" s="4">
        <f>VLOOKUP(B326,'Master Data'!$A$1:$F$46,6,0)</f>
        <v>164.28</v>
      </c>
      <c r="L326" s="27">
        <f>'Input Data'!$J326*'Input Data'!$C326</f>
        <v>1332</v>
      </c>
      <c r="M326" s="27">
        <f>'Input Data'!$K326*'Input Data'!$C326*(1-'Input Data'!$F326)</f>
        <v>1478.52</v>
      </c>
      <c r="N326" s="29" t="str">
        <f>TEXT('Input Data'!$A326,"DD")</f>
        <v>26</v>
      </c>
      <c r="O326" s="29" t="str">
        <f>TEXT('Input Data'!$A326, "MMM")</f>
        <v>Mar</v>
      </c>
      <c r="P326" s="29" t="str">
        <f>TEXT('Input Data'!$A326,"yyyy")</f>
        <v>2021</v>
      </c>
      <c r="Q326" s="53"/>
    </row>
    <row r="327" spans="1:17" ht="12.75" customHeight="1" x14ac:dyDescent="0.3">
      <c r="A327" s="37">
        <v>44544</v>
      </c>
      <c r="B327" s="3" t="s">
        <v>24</v>
      </c>
      <c r="C327" s="4">
        <v>4</v>
      </c>
      <c r="D327" s="4" t="s">
        <v>123</v>
      </c>
      <c r="E327" s="4" t="s">
        <v>12</v>
      </c>
      <c r="F327" s="5">
        <v>0</v>
      </c>
      <c r="G327" s="4" t="str">
        <f>VLOOKUP(B327,'Master Data'!$A$1:$F$46,2,0)</f>
        <v>Product42</v>
      </c>
      <c r="H327" s="4" t="str">
        <f>VLOOKUP(B327,'Master Data'!$A$1:$F$46,3,0)</f>
        <v>Category05</v>
      </c>
      <c r="I327" s="4" t="str">
        <f>VLOOKUP(B327,'Master Data'!$A$1:$F$46,4,0)</f>
        <v>Ft</v>
      </c>
      <c r="J327" s="4">
        <f>VLOOKUP(B327,'Master Data'!$A$1:$F$46,5,0)</f>
        <v>120</v>
      </c>
      <c r="K327" s="4">
        <f>VLOOKUP(B327,'Master Data'!$A$1:$F$46,6,0)</f>
        <v>162</v>
      </c>
      <c r="L327" s="27">
        <f>'Input Data'!$J327*'Input Data'!$C327</f>
        <v>480</v>
      </c>
      <c r="M327" s="27">
        <f>'Input Data'!$K327*'Input Data'!$C327*(1-'Input Data'!$F327)</f>
        <v>648</v>
      </c>
      <c r="N327" s="29" t="str">
        <f>TEXT('Input Data'!$A327,"DD")</f>
        <v>14</v>
      </c>
      <c r="O327" s="29" t="str">
        <f>TEXT('Input Data'!$A327, "MMM")</f>
        <v>Dec</v>
      </c>
      <c r="P327" s="29" t="str">
        <f>TEXT('Input Data'!$A327,"yyyy")</f>
        <v>2021</v>
      </c>
      <c r="Q327" s="53"/>
    </row>
    <row r="328" spans="1:17" ht="12.75" customHeight="1" x14ac:dyDescent="0.3">
      <c r="A328" s="37">
        <v>44239</v>
      </c>
      <c r="B328" s="3" t="s">
        <v>38</v>
      </c>
      <c r="C328" s="4">
        <v>7</v>
      </c>
      <c r="D328" s="4" t="s">
        <v>123</v>
      </c>
      <c r="E328" s="4" t="s">
        <v>14</v>
      </c>
      <c r="F328" s="5">
        <v>0</v>
      </c>
      <c r="G328" s="4" t="str">
        <f>VLOOKUP(B328,'Master Data'!$A$1:$F$46,2,0)</f>
        <v>Product08</v>
      </c>
      <c r="H328" s="4" t="str">
        <f>VLOOKUP(B328,'Master Data'!$A$1:$F$46,3,0)</f>
        <v>Category01</v>
      </c>
      <c r="I328" s="4" t="str">
        <f>VLOOKUP(B328,'Master Data'!$A$1:$F$46,4,0)</f>
        <v>Kg</v>
      </c>
      <c r="J328" s="4">
        <f>VLOOKUP(B328,'Master Data'!$A$1:$F$46,5,0)</f>
        <v>83</v>
      </c>
      <c r="K328" s="4">
        <f>VLOOKUP(B328,'Master Data'!$A$1:$F$46,6,0)</f>
        <v>94.62</v>
      </c>
      <c r="L328" s="27">
        <f>'Input Data'!$J328*'Input Data'!$C328</f>
        <v>581</v>
      </c>
      <c r="M328" s="27">
        <f>'Input Data'!$K328*'Input Data'!$C328*(1-'Input Data'!$F328)</f>
        <v>662.34</v>
      </c>
      <c r="N328" s="29" t="str">
        <f>TEXT('Input Data'!$A328,"DD")</f>
        <v>12</v>
      </c>
      <c r="O328" s="29" t="str">
        <f>TEXT('Input Data'!$A328, "MMM")</f>
        <v>Feb</v>
      </c>
      <c r="P328" s="29" t="str">
        <f>TEXT('Input Data'!$A328,"yyyy")</f>
        <v>2021</v>
      </c>
      <c r="Q328" s="53"/>
    </row>
    <row r="329" spans="1:17" ht="12.75" customHeight="1" x14ac:dyDescent="0.3">
      <c r="A329" s="37">
        <v>44321</v>
      </c>
      <c r="B329" s="3" t="s">
        <v>52</v>
      </c>
      <c r="C329" s="4">
        <v>13</v>
      </c>
      <c r="D329" s="4" t="s">
        <v>123</v>
      </c>
      <c r="E329" s="4" t="s">
        <v>14</v>
      </c>
      <c r="F329" s="5">
        <v>0</v>
      </c>
      <c r="G329" s="4" t="str">
        <f>VLOOKUP(B329,'Master Data'!$A$1:$F$46,2,0)</f>
        <v>Product09</v>
      </c>
      <c r="H329" s="4" t="str">
        <f>VLOOKUP(B329,'Master Data'!$A$1:$F$46,3,0)</f>
        <v>Category01</v>
      </c>
      <c r="I329" s="4" t="str">
        <f>VLOOKUP(B329,'Master Data'!$A$1:$F$46,4,0)</f>
        <v>No.</v>
      </c>
      <c r="J329" s="4">
        <f>VLOOKUP(B329,'Master Data'!$A$1:$F$46,5,0)</f>
        <v>6</v>
      </c>
      <c r="K329" s="4">
        <f>VLOOKUP(B329,'Master Data'!$A$1:$F$46,6,0)</f>
        <v>7.8599999999999994</v>
      </c>
      <c r="L329" s="27">
        <f>'Input Data'!$J329*'Input Data'!$C329</f>
        <v>78</v>
      </c>
      <c r="M329" s="27">
        <f>'Input Data'!$K329*'Input Data'!$C329*(1-'Input Data'!$F329)</f>
        <v>102.17999999999999</v>
      </c>
      <c r="N329" s="29" t="str">
        <f>TEXT('Input Data'!$A329,"DD")</f>
        <v>05</v>
      </c>
      <c r="O329" s="29" t="str">
        <f>TEXT('Input Data'!$A329, "MMM")</f>
        <v>May</v>
      </c>
      <c r="P329" s="29" t="str">
        <f>TEXT('Input Data'!$A329,"yyyy")</f>
        <v>2021</v>
      </c>
      <c r="Q329" s="53"/>
    </row>
    <row r="330" spans="1:17" ht="12.75" customHeight="1" x14ac:dyDescent="0.3">
      <c r="A330" s="37">
        <v>44428</v>
      </c>
      <c r="B330" s="3" t="s">
        <v>28</v>
      </c>
      <c r="C330" s="4">
        <v>15</v>
      </c>
      <c r="D330" s="4" t="s">
        <v>123</v>
      </c>
      <c r="E330" s="4" t="s">
        <v>14</v>
      </c>
      <c r="F330" s="5">
        <v>0</v>
      </c>
      <c r="G330" s="4" t="str">
        <f>VLOOKUP(B330,'Master Data'!$A$1:$F$46,2,0)</f>
        <v>Product20</v>
      </c>
      <c r="H330" s="4" t="str">
        <f>VLOOKUP(B330,'Master Data'!$A$1:$F$46,3,0)</f>
        <v>Category03</v>
      </c>
      <c r="I330" s="4" t="str">
        <f>VLOOKUP(B330,'Master Data'!$A$1:$F$46,4,0)</f>
        <v>Lt</v>
      </c>
      <c r="J330" s="4">
        <f>VLOOKUP(B330,'Master Data'!$A$1:$F$46,5,0)</f>
        <v>61</v>
      </c>
      <c r="K330" s="4">
        <f>VLOOKUP(B330,'Master Data'!$A$1:$F$46,6,0)</f>
        <v>76.25</v>
      </c>
      <c r="L330" s="27">
        <f>'Input Data'!$J330*'Input Data'!$C330</f>
        <v>915</v>
      </c>
      <c r="M330" s="27">
        <f>'Input Data'!$K330*'Input Data'!$C330*(1-'Input Data'!$F330)</f>
        <v>1143.75</v>
      </c>
      <c r="N330" s="29" t="str">
        <f>TEXT('Input Data'!$A330,"DD")</f>
        <v>20</v>
      </c>
      <c r="O330" s="29" t="str">
        <f>TEXT('Input Data'!$A330, "MMM")</f>
        <v>Aug</v>
      </c>
      <c r="P330" s="29" t="str">
        <f>TEXT('Input Data'!$A330,"yyyy")</f>
        <v>2021</v>
      </c>
      <c r="Q330" s="53"/>
    </row>
    <row r="331" spans="1:17" ht="12.75" customHeight="1" x14ac:dyDescent="0.3">
      <c r="A331" s="37">
        <v>44411</v>
      </c>
      <c r="B331" s="3" t="s">
        <v>27</v>
      </c>
      <c r="C331" s="4">
        <v>12</v>
      </c>
      <c r="D331" s="4" t="s">
        <v>12</v>
      </c>
      <c r="E331" s="4" t="s">
        <v>12</v>
      </c>
      <c r="F331" s="5">
        <v>0</v>
      </c>
      <c r="G331" s="4" t="str">
        <f>VLOOKUP(B331,'Master Data'!$A$1:$F$46,2,0)</f>
        <v>Product34</v>
      </c>
      <c r="H331" s="4" t="str">
        <f>VLOOKUP(B331,'Master Data'!$A$1:$F$46,3,0)</f>
        <v>Category04</v>
      </c>
      <c r="I331" s="4" t="str">
        <f>VLOOKUP(B331,'Master Data'!$A$1:$F$46,4,0)</f>
        <v>Lt</v>
      </c>
      <c r="J331" s="4">
        <f>VLOOKUP(B331,'Master Data'!$A$1:$F$46,5,0)</f>
        <v>55</v>
      </c>
      <c r="K331" s="4">
        <f>VLOOKUP(B331,'Master Data'!$A$1:$F$46,6,0)</f>
        <v>58.3</v>
      </c>
      <c r="L331" s="27">
        <f>'Input Data'!$J331*'Input Data'!$C331</f>
        <v>660</v>
      </c>
      <c r="M331" s="27">
        <f>'Input Data'!$K331*'Input Data'!$C331*(1-'Input Data'!$F331)</f>
        <v>699.59999999999991</v>
      </c>
      <c r="N331" s="29" t="str">
        <f>TEXT('Input Data'!$A331,"DD")</f>
        <v>03</v>
      </c>
      <c r="O331" s="29" t="str">
        <f>TEXT('Input Data'!$A331, "MMM")</f>
        <v>Aug</v>
      </c>
      <c r="P331" s="29" t="str">
        <f>TEXT('Input Data'!$A331,"yyyy")</f>
        <v>2021</v>
      </c>
      <c r="Q331" s="53"/>
    </row>
    <row r="332" spans="1:17" ht="12.75" customHeight="1" x14ac:dyDescent="0.3">
      <c r="A332" s="37">
        <v>44828</v>
      </c>
      <c r="B332" s="3" t="s">
        <v>31</v>
      </c>
      <c r="C332" s="4">
        <v>14</v>
      </c>
      <c r="D332" s="4" t="s">
        <v>123</v>
      </c>
      <c r="E332" s="4" t="s">
        <v>12</v>
      </c>
      <c r="F332" s="5">
        <v>0</v>
      </c>
      <c r="G332" s="4" t="str">
        <f>VLOOKUP(B332,'Master Data'!$A$1:$F$46,2,0)</f>
        <v>Product32</v>
      </c>
      <c r="H332" s="4" t="str">
        <f>VLOOKUP(B332,'Master Data'!$A$1:$F$46,3,0)</f>
        <v>Category04</v>
      </c>
      <c r="I332" s="4" t="str">
        <f>VLOOKUP(B332,'Master Data'!$A$1:$F$46,4,0)</f>
        <v>Kg</v>
      </c>
      <c r="J332" s="4">
        <f>VLOOKUP(B332,'Master Data'!$A$1:$F$46,5,0)</f>
        <v>89</v>
      </c>
      <c r="K332" s="4">
        <f>VLOOKUP(B332,'Master Data'!$A$1:$F$46,6,0)</f>
        <v>117.48</v>
      </c>
      <c r="L332" s="27">
        <f>'Input Data'!$J332*'Input Data'!$C332</f>
        <v>1246</v>
      </c>
      <c r="M332" s="27">
        <f>'Input Data'!$K332*'Input Data'!$C332*(1-'Input Data'!$F332)</f>
        <v>1644.72</v>
      </c>
      <c r="N332" s="29" t="str">
        <f>TEXT('Input Data'!$A332,"DD")</f>
        <v>24</v>
      </c>
      <c r="O332" s="29" t="str">
        <f>TEXT('Input Data'!$A332, "MMM")</f>
        <v>Sep</v>
      </c>
      <c r="P332" s="29" t="str">
        <f>TEXT('Input Data'!$A332,"yyyy")</f>
        <v>2022</v>
      </c>
      <c r="Q332" s="53"/>
    </row>
    <row r="333" spans="1:17" ht="12.75" customHeight="1" x14ac:dyDescent="0.3">
      <c r="A333" s="37">
        <v>44810</v>
      </c>
      <c r="B333" s="3" t="s">
        <v>37</v>
      </c>
      <c r="C333" s="4">
        <v>12</v>
      </c>
      <c r="D333" s="4" t="s">
        <v>11</v>
      </c>
      <c r="E333" s="4" t="s">
        <v>12</v>
      </c>
      <c r="F333" s="5">
        <v>0</v>
      </c>
      <c r="G333" s="4" t="str">
        <f>VLOOKUP(B333,'Master Data'!$A$1:$F$46,2,0)</f>
        <v>Product05</v>
      </c>
      <c r="H333" s="4" t="str">
        <f>VLOOKUP(B333,'Master Data'!$A$1:$F$46,3,0)</f>
        <v>Category01</v>
      </c>
      <c r="I333" s="4" t="str">
        <f>VLOOKUP(B333,'Master Data'!$A$1:$F$46,4,0)</f>
        <v>Ft</v>
      </c>
      <c r="J333" s="4">
        <f>VLOOKUP(B333,'Master Data'!$A$1:$F$46,5,0)</f>
        <v>133</v>
      </c>
      <c r="K333" s="4">
        <f>VLOOKUP(B333,'Master Data'!$A$1:$F$46,6,0)</f>
        <v>155.61000000000001</v>
      </c>
      <c r="L333" s="27">
        <f>'Input Data'!$J333*'Input Data'!$C333</f>
        <v>1596</v>
      </c>
      <c r="M333" s="27">
        <f>'Input Data'!$K333*'Input Data'!$C333*(1-'Input Data'!$F333)</f>
        <v>1867.3200000000002</v>
      </c>
      <c r="N333" s="29" t="str">
        <f>TEXT('Input Data'!$A333,"DD")</f>
        <v>06</v>
      </c>
      <c r="O333" s="29" t="str">
        <f>TEXT('Input Data'!$A333, "MMM")</f>
        <v>Sep</v>
      </c>
      <c r="P333" s="29" t="str">
        <f>TEXT('Input Data'!$A333,"yyyy")</f>
        <v>2022</v>
      </c>
      <c r="Q333" s="53"/>
    </row>
    <row r="334" spans="1:17" ht="12.75" customHeight="1" x14ac:dyDescent="0.3">
      <c r="A334" s="37">
        <v>44471</v>
      </c>
      <c r="B334" s="3" t="s">
        <v>23</v>
      </c>
      <c r="C334" s="4">
        <v>15</v>
      </c>
      <c r="D334" s="4" t="s">
        <v>123</v>
      </c>
      <c r="E334" s="4" t="s">
        <v>12</v>
      </c>
      <c r="F334" s="5">
        <v>0</v>
      </c>
      <c r="G334" s="4" t="str">
        <f>VLOOKUP(B334,'Master Data'!$A$1:$F$46,2,0)</f>
        <v>Product14</v>
      </c>
      <c r="H334" s="4" t="str">
        <f>VLOOKUP(B334,'Master Data'!$A$1:$F$46,3,0)</f>
        <v>Category02</v>
      </c>
      <c r="I334" s="4" t="str">
        <f>VLOOKUP(B334,'Master Data'!$A$1:$F$46,4,0)</f>
        <v>Kg</v>
      </c>
      <c r="J334" s="4">
        <f>VLOOKUP(B334,'Master Data'!$A$1:$F$46,5,0)</f>
        <v>112</v>
      </c>
      <c r="K334" s="4">
        <f>VLOOKUP(B334,'Master Data'!$A$1:$F$46,6,0)</f>
        <v>146.72</v>
      </c>
      <c r="L334" s="27">
        <f>'Input Data'!$J334*'Input Data'!$C334</f>
        <v>1680</v>
      </c>
      <c r="M334" s="27">
        <f>'Input Data'!$K334*'Input Data'!$C334*(1-'Input Data'!$F334)</f>
        <v>2200.8000000000002</v>
      </c>
      <c r="N334" s="29" t="str">
        <f>TEXT('Input Data'!$A334,"DD")</f>
        <v>02</v>
      </c>
      <c r="O334" s="29" t="str">
        <f>TEXT('Input Data'!$A334, "MMM")</f>
        <v>Oct</v>
      </c>
      <c r="P334" s="29" t="str">
        <f>TEXT('Input Data'!$A334,"yyyy")</f>
        <v>2021</v>
      </c>
      <c r="Q334" s="53"/>
    </row>
    <row r="335" spans="1:17" ht="12.75" customHeight="1" x14ac:dyDescent="0.3">
      <c r="A335" s="37">
        <v>44205</v>
      </c>
      <c r="B335" s="3" t="s">
        <v>19</v>
      </c>
      <c r="C335" s="4">
        <v>1</v>
      </c>
      <c r="D335" s="4" t="s">
        <v>123</v>
      </c>
      <c r="E335" s="4" t="s">
        <v>14</v>
      </c>
      <c r="F335" s="5">
        <v>0</v>
      </c>
      <c r="G335" s="4" t="str">
        <f>VLOOKUP(B335,'Master Data'!$A$1:$F$46,2,0)</f>
        <v>Product31</v>
      </c>
      <c r="H335" s="4" t="str">
        <f>VLOOKUP(B335,'Master Data'!$A$1:$F$46,3,0)</f>
        <v>Category04</v>
      </c>
      <c r="I335" s="4" t="str">
        <f>VLOOKUP(B335,'Master Data'!$A$1:$F$46,4,0)</f>
        <v>Kg</v>
      </c>
      <c r="J335" s="4">
        <f>VLOOKUP(B335,'Master Data'!$A$1:$F$46,5,0)</f>
        <v>93</v>
      </c>
      <c r="K335" s="4">
        <f>VLOOKUP(B335,'Master Data'!$A$1:$F$46,6,0)</f>
        <v>104.16</v>
      </c>
      <c r="L335" s="27">
        <f>'Input Data'!$J335*'Input Data'!$C335</f>
        <v>93</v>
      </c>
      <c r="M335" s="27">
        <f>'Input Data'!$K335*'Input Data'!$C335*(1-'Input Data'!$F335)</f>
        <v>104.16</v>
      </c>
      <c r="N335" s="29" t="str">
        <f>TEXT('Input Data'!$A335,"DD")</f>
        <v>09</v>
      </c>
      <c r="O335" s="29" t="str">
        <f>TEXT('Input Data'!$A335, "MMM")</f>
        <v>Jan</v>
      </c>
      <c r="P335" s="29" t="str">
        <f>TEXT('Input Data'!$A335,"yyyy")</f>
        <v>2021</v>
      </c>
      <c r="Q335" s="53"/>
    </row>
    <row r="336" spans="1:17" ht="12.75" customHeight="1" x14ac:dyDescent="0.3">
      <c r="A336" s="37">
        <v>44660</v>
      </c>
      <c r="B336" s="3" t="s">
        <v>43</v>
      </c>
      <c r="C336" s="4">
        <v>9</v>
      </c>
      <c r="D336" s="4" t="s">
        <v>12</v>
      </c>
      <c r="E336" s="4" t="s">
        <v>12</v>
      </c>
      <c r="F336" s="5">
        <v>0</v>
      </c>
      <c r="G336" s="4" t="str">
        <f>VLOOKUP(B336,'Master Data'!$A$1:$F$46,2,0)</f>
        <v>Product02</v>
      </c>
      <c r="H336" s="4" t="str">
        <f>VLOOKUP(B336,'Master Data'!$A$1:$F$46,3,0)</f>
        <v>Category01</v>
      </c>
      <c r="I336" s="4" t="str">
        <f>VLOOKUP(B336,'Master Data'!$A$1:$F$46,4,0)</f>
        <v>Kg</v>
      </c>
      <c r="J336" s="4">
        <f>VLOOKUP(B336,'Master Data'!$A$1:$F$46,5,0)</f>
        <v>1056</v>
      </c>
      <c r="K336" s="4">
        <f>VLOOKUP(B336,'Master Data'!$A$1:$F$46,6,0)</f>
        <v>142.80000000000001</v>
      </c>
      <c r="L336" s="27">
        <f>'Input Data'!$J336*'Input Data'!$C336</f>
        <v>9504</v>
      </c>
      <c r="M336" s="27">
        <f>'Input Data'!$K336*'Input Data'!$C336*(1-'Input Data'!$F336)</f>
        <v>1285.2</v>
      </c>
      <c r="N336" s="29" t="str">
        <f>TEXT('Input Data'!$A336,"DD")</f>
        <v>09</v>
      </c>
      <c r="O336" s="29" t="str">
        <f>TEXT('Input Data'!$A336, "MMM")</f>
        <v>Apr</v>
      </c>
      <c r="P336" s="29" t="str">
        <f>TEXT('Input Data'!$A336,"yyyy")</f>
        <v>2022</v>
      </c>
      <c r="Q336" s="53"/>
    </row>
    <row r="337" spans="1:17" ht="12.75" customHeight="1" x14ac:dyDescent="0.3">
      <c r="A337" s="37">
        <v>44711</v>
      </c>
      <c r="B337" s="3" t="s">
        <v>25</v>
      </c>
      <c r="C337" s="4">
        <v>9</v>
      </c>
      <c r="D337" s="4" t="s">
        <v>123</v>
      </c>
      <c r="E337" s="4" t="s">
        <v>12</v>
      </c>
      <c r="F337" s="5">
        <v>0</v>
      </c>
      <c r="G337" s="4" t="str">
        <f>VLOOKUP(B337,'Master Data'!$A$1:$F$46,2,0)</f>
        <v>Product44</v>
      </c>
      <c r="H337" s="4" t="str">
        <f>VLOOKUP(B337,'Master Data'!$A$1:$F$46,3,0)</f>
        <v>Category05</v>
      </c>
      <c r="I337" s="4" t="str">
        <f>VLOOKUP(B337,'Master Data'!$A$1:$F$46,4,0)</f>
        <v>Kg</v>
      </c>
      <c r="J337" s="4">
        <f>VLOOKUP(B337,'Master Data'!$A$1:$F$46,5,0)</f>
        <v>76</v>
      </c>
      <c r="K337" s="4">
        <f>VLOOKUP(B337,'Master Data'!$A$1:$F$46,6,0)</f>
        <v>82.08</v>
      </c>
      <c r="L337" s="27">
        <f>'Input Data'!$J337*'Input Data'!$C337</f>
        <v>684</v>
      </c>
      <c r="M337" s="27">
        <f>'Input Data'!$K337*'Input Data'!$C337*(1-'Input Data'!$F337)</f>
        <v>738.72</v>
      </c>
      <c r="N337" s="29" t="str">
        <f>TEXT('Input Data'!$A337,"DD")</f>
        <v>30</v>
      </c>
      <c r="O337" s="29" t="str">
        <f>TEXT('Input Data'!$A337, "MMM")</f>
        <v>May</v>
      </c>
      <c r="P337" s="29" t="str">
        <f>TEXT('Input Data'!$A337,"yyyy")</f>
        <v>2022</v>
      </c>
      <c r="Q337" s="53"/>
    </row>
    <row r="338" spans="1:17" ht="12.75" customHeight="1" x14ac:dyDescent="0.3">
      <c r="A338" s="37">
        <v>44418</v>
      </c>
      <c r="B338" s="3" t="s">
        <v>29</v>
      </c>
      <c r="C338" s="4">
        <v>6</v>
      </c>
      <c r="D338" s="4" t="s">
        <v>123</v>
      </c>
      <c r="E338" s="4" t="s">
        <v>14</v>
      </c>
      <c r="F338" s="5">
        <v>0</v>
      </c>
      <c r="G338" s="4" t="str">
        <f>VLOOKUP(B338,'Master Data'!$A$1:$F$46,2,0)</f>
        <v>Product06</v>
      </c>
      <c r="H338" s="4" t="str">
        <f>VLOOKUP(B338,'Master Data'!$A$1:$F$46,3,0)</f>
        <v>Category01</v>
      </c>
      <c r="I338" s="4" t="str">
        <f>VLOOKUP(B338,'Master Data'!$A$1:$F$46,4,0)</f>
        <v>Kg</v>
      </c>
      <c r="J338" s="4">
        <f>VLOOKUP(B338,'Master Data'!$A$1:$F$46,5,0)</f>
        <v>75</v>
      </c>
      <c r="K338" s="4">
        <f>VLOOKUP(B338,'Master Data'!$A$1:$F$46,6,0)</f>
        <v>85.5</v>
      </c>
      <c r="L338" s="27">
        <f>'Input Data'!$J338*'Input Data'!$C338</f>
        <v>450</v>
      </c>
      <c r="M338" s="27">
        <f>'Input Data'!$K338*'Input Data'!$C338*(1-'Input Data'!$F338)</f>
        <v>513</v>
      </c>
      <c r="N338" s="29" t="str">
        <f>TEXT('Input Data'!$A338,"DD")</f>
        <v>10</v>
      </c>
      <c r="O338" s="29" t="str">
        <f>TEXT('Input Data'!$A338, "MMM")</f>
        <v>Aug</v>
      </c>
      <c r="P338" s="29" t="str">
        <f>TEXT('Input Data'!$A338,"yyyy")</f>
        <v>2021</v>
      </c>
      <c r="Q338" s="53"/>
    </row>
    <row r="339" spans="1:17" ht="12.75" customHeight="1" x14ac:dyDescent="0.3">
      <c r="A339" s="37">
        <v>44535</v>
      </c>
      <c r="B339" s="3" t="s">
        <v>17</v>
      </c>
      <c r="C339" s="4">
        <v>15</v>
      </c>
      <c r="D339" s="4" t="s">
        <v>123</v>
      </c>
      <c r="E339" s="4" t="s">
        <v>14</v>
      </c>
      <c r="F339" s="5">
        <v>0</v>
      </c>
      <c r="G339" s="4" t="str">
        <f>VLOOKUP(B339,'Master Data'!$A$1:$F$46,2,0)</f>
        <v>Product04</v>
      </c>
      <c r="H339" s="4" t="str">
        <f>VLOOKUP(B339,'Master Data'!$A$1:$F$46,3,0)</f>
        <v>Category01</v>
      </c>
      <c r="I339" s="4" t="str">
        <f>VLOOKUP(B339,'Master Data'!$A$1:$F$46,4,0)</f>
        <v>Lt</v>
      </c>
      <c r="J339" s="4">
        <f>VLOOKUP(B339,'Master Data'!$A$1:$F$46,5,0)</f>
        <v>44</v>
      </c>
      <c r="K339" s="4">
        <f>VLOOKUP(B339,'Master Data'!$A$1:$F$46,6,0)</f>
        <v>48.84</v>
      </c>
      <c r="L339" s="27">
        <f>'Input Data'!$J339*'Input Data'!$C339</f>
        <v>660</v>
      </c>
      <c r="M339" s="27">
        <f>'Input Data'!$K339*'Input Data'!$C339*(1-'Input Data'!$F339)</f>
        <v>732.6</v>
      </c>
      <c r="N339" s="29" t="str">
        <f>TEXT('Input Data'!$A339,"DD")</f>
        <v>05</v>
      </c>
      <c r="O339" s="29" t="str">
        <f>TEXT('Input Data'!$A339, "MMM")</f>
        <v>Dec</v>
      </c>
      <c r="P339" s="29" t="str">
        <f>TEXT('Input Data'!$A339,"yyyy")</f>
        <v>2021</v>
      </c>
      <c r="Q339" s="53"/>
    </row>
    <row r="340" spans="1:17" ht="12.75" customHeight="1" x14ac:dyDescent="0.3">
      <c r="A340" s="37">
        <v>44549</v>
      </c>
      <c r="B340" s="3" t="s">
        <v>32</v>
      </c>
      <c r="C340" s="4">
        <v>3</v>
      </c>
      <c r="D340" s="4" t="s">
        <v>11</v>
      </c>
      <c r="E340" s="4" t="s">
        <v>12</v>
      </c>
      <c r="F340" s="5">
        <v>0</v>
      </c>
      <c r="G340" s="4" t="str">
        <f>VLOOKUP(B340,'Master Data'!$A$1:$F$46,2,0)</f>
        <v>Product29</v>
      </c>
      <c r="H340" s="4" t="str">
        <f>VLOOKUP(B340,'Master Data'!$A$1:$F$46,3,0)</f>
        <v>Category04</v>
      </c>
      <c r="I340" s="4" t="str">
        <f>VLOOKUP(B340,'Master Data'!$A$1:$F$46,4,0)</f>
        <v>Lt</v>
      </c>
      <c r="J340" s="4">
        <f>VLOOKUP(B340,'Master Data'!$A$1:$F$46,5,0)</f>
        <v>47</v>
      </c>
      <c r="K340" s="4">
        <f>VLOOKUP(B340,'Master Data'!$A$1:$F$46,6,0)</f>
        <v>53.11</v>
      </c>
      <c r="L340" s="27">
        <f>'Input Data'!$J340*'Input Data'!$C340</f>
        <v>141</v>
      </c>
      <c r="M340" s="27">
        <f>'Input Data'!$K340*'Input Data'!$C340*(1-'Input Data'!$F340)</f>
        <v>159.32999999999998</v>
      </c>
      <c r="N340" s="29" t="str">
        <f>TEXT('Input Data'!$A340,"DD")</f>
        <v>19</v>
      </c>
      <c r="O340" s="29" t="str">
        <f>TEXT('Input Data'!$A340, "MMM")</f>
        <v>Dec</v>
      </c>
      <c r="P340" s="29" t="str">
        <f>TEXT('Input Data'!$A340,"yyyy")</f>
        <v>2021</v>
      </c>
      <c r="Q340" s="53"/>
    </row>
    <row r="341" spans="1:17" ht="12.75" customHeight="1" x14ac:dyDescent="0.3">
      <c r="A341" s="37">
        <v>44891</v>
      </c>
      <c r="B341" s="3" t="s">
        <v>31</v>
      </c>
      <c r="C341" s="4">
        <v>5</v>
      </c>
      <c r="D341" s="4" t="s">
        <v>123</v>
      </c>
      <c r="E341" s="4" t="s">
        <v>12</v>
      </c>
      <c r="F341" s="5">
        <v>0</v>
      </c>
      <c r="G341" s="4" t="str">
        <f>VLOOKUP(B341,'Master Data'!$A$1:$F$46,2,0)</f>
        <v>Product32</v>
      </c>
      <c r="H341" s="4" t="str">
        <f>VLOOKUP(B341,'Master Data'!$A$1:$F$46,3,0)</f>
        <v>Category04</v>
      </c>
      <c r="I341" s="4" t="str">
        <f>VLOOKUP(B341,'Master Data'!$A$1:$F$46,4,0)</f>
        <v>Kg</v>
      </c>
      <c r="J341" s="4">
        <f>VLOOKUP(B341,'Master Data'!$A$1:$F$46,5,0)</f>
        <v>89</v>
      </c>
      <c r="K341" s="4">
        <f>VLOOKUP(B341,'Master Data'!$A$1:$F$46,6,0)</f>
        <v>117.48</v>
      </c>
      <c r="L341" s="27">
        <f>'Input Data'!$J341*'Input Data'!$C341</f>
        <v>445</v>
      </c>
      <c r="M341" s="27">
        <f>'Input Data'!$K341*'Input Data'!$C341*(1-'Input Data'!$F341)</f>
        <v>587.4</v>
      </c>
      <c r="N341" s="29" t="str">
        <f>TEXT('Input Data'!$A341,"DD")</f>
        <v>26</v>
      </c>
      <c r="O341" s="29" t="str">
        <f>TEXT('Input Data'!$A341, "MMM")</f>
        <v>Nov</v>
      </c>
      <c r="P341" s="29" t="str">
        <f>TEXT('Input Data'!$A341,"yyyy")</f>
        <v>2022</v>
      </c>
      <c r="Q341" s="53"/>
    </row>
    <row r="342" spans="1:17" ht="12.75" customHeight="1" x14ac:dyDescent="0.3">
      <c r="A342" s="37">
        <v>44926</v>
      </c>
      <c r="B342" s="3" t="s">
        <v>45</v>
      </c>
      <c r="C342" s="4">
        <v>6</v>
      </c>
      <c r="D342" s="4" t="s">
        <v>12</v>
      </c>
      <c r="E342" s="4" t="s">
        <v>12</v>
      </c>
      <c r="F342" s="5">
        <v>0</v>
      </c>
      <c r="G342" s="4" t="str">
        <f>VLOOKUP(B342,'Master Data'!$A$1:$F$46,2,0)</f>
        <v>Product11</v>
      </c>
      <c r="H342" s="4" t="str">
        <f>VLOOKUP(B342,'Master Data'!$A$1:$F$46,3,0)</f>
        <v>Category02</v>
      </c>
      <c r="I342" s="4" t="str">
        <f>VLOOKUP(B342,'Master Data'!$A$1:$F$46,4,0)</f>
        <v>Dozon</v>
      </c>
      <c r="J342" s="4">
        <f>VLOOKUP(B342,'Master Data'!$A$1:$F$46,5,0)</f>
        <v>44</v>
      </c>
      <c r="K342" s="4">
        <f>VLOOKUP(B342,'Master Data'!$A$1:$F$46,6,0)</f>
        <v>48.4</v>
      </c>
      <c r="L342" s="27">
        <f>'Input Data'!$J342*'Input Data'!$C342</f>
        <v>264</v>
      </c>
      <c r="M342" s="27">
        <f>'Input Data'!$K342*'Input Data'!$C342*(1-'Input Data'!$F342)</f>
        <v>290.39999999999998</v>
      </c>
      <c r="N342" s="29" t="str">
        <f>TEXT('Input Data'!$A342,"DD")</f>
        <v>31</v>
      </c>
      <c r="O342" s="29" t="str">
        <f>TEXT('Input Data'!$A342, "MMM")</f>
        <v>Dec</v>
      </c>
      <c r="P342" s="29" t="str">
        <f>TEXT('Input Data'!$A342,"yyyy")</f>
        <v>2022</v>
      </c>
      <c r="Q342" s="53"/>
    </row>
    <row r="343" spans="1:17" ht="12.75" customHeight="1" x14ac:dyDescent="0.3">
      <c r="A343" s="37">
        <v>44290</v>
      </c>
      <c r="B343" s="3" t="s">
        <v>30</v>
      </c>
      <c r="C343" s="4">
        <v>4</v>
      </c>
      <c r="D343" s="4" t="s">
        <v>123</v>
      </c>
      <c r="E343" s="4" t="s">
        <v>14</v>
      </c>
      <c r="F343" s="5">
        <v>0</v>
      </c>
      <c r="G343" s="4" t="str">
        <f>VLOOKUP(B343,'Master Data'!$A$1:$F$46,2,0)</f>
        <v>Product40</v>
      </c>
      <c r="H343" s="4" t="str">
        <f>VLOOKUP(B343,'Master Data'!$A$1:$F$46,3,0)</f>
        <v>Category05</v>
      </c>
      <c r="I343" s="4" t="str">
        <f>VLOOKUP(B343,'Master Data'!$A$1:$F$46,4,0)</f>
        <v>Kg</v>
      </c>
      <c r="J343" s="4">
        <f>VLOOKUP(B343,'Master Data'!$A$1:$F$46,5,0)</f>
        <v>90</v>
      </c>
      <c r="K343" s="4">
        <f>VLOOKUP(B343,'Master Data'!$A$1:$F$46,6,0)</f>
        <v>115.2</v>
      </c>
      <c r="L343" s="27">
        <f>'Input Data'!$J343*'Input Data'!$C343</f>
        <v>360</v>
      </c>
      <c r="M343" s="27">
        <f>'Input Data'!$K343*'Input Data'!$C343*(1-'Input Data'!$F343)</f>
        <v>460.8</v>
      </c>
      <c r="N343" s="29" t="str">
        <f>TEXT('Input Data'!$A343,"DD")</f>
        <v>04</v>
      </c>
      <c r="O343" s="29" t="str">
        <f>TEXT('Input Data'!$A343, "MMM")</f>
        <v>Apr</v>
      </c>
      <c r="P343" s="29" t="str">
        <f>TEXT('Input Data'!$A343,"yyyy")</f>
        <v>2021</v>
      </c>
      <c r="Q343" s="53"/>
    </row>
    <row r="344" spans="1:17" ht="12.75" customHeight="1" x14ac:dyDescent="0.3">
      <c r="A344" s="37">
        <v>44750</v>
      </c>
      <c r="B344" s="3" t="s">
        <v>44</v>
      </c>
      <c r="C344" s="4">
        <v>2</v>
      </c>
      <c r="D344" s="4" t="s">
        <v>123</v>
      </c>
      <c r="E344" s="4" t="s">
        <v>12</v>
      </c>
      <c r="F344" s="5">
        <v>0</v>
      </c>
      <c r="G344" s="4" t="str">
        <f>VLOOKUP(B344,'Master Data'!$A$1:$F$46,2,0)</f>
        <v>Product18</v>
      </c>
      <c r="H344" s="4" t="str">
        <f>VLOOKUP(B344,'Master Data'!$A$1:$F$46,3,0)</f>
        <v>Category02</v>
      </c>
      <c r="I344" s="4" t="str">
        <f>VLOOKUP(B344,'Master Data'!$A$1:$F$46,4,0)</f>
        <v>No.</v>
      </c>
      <c r="J344" s="4">
        <f>VLOOKUP(B344,'Master Data'!$A$1:$F$46,5,0)</f>
        <v>37</v>
      </c>
      <c r="K344" s="4">
        <f>VLOOKUP(B344,'Master Data'!$A$1:$F$46,6,0)</f>
        <v>49.21</v>
      </c>
      <c r="L344" s="27">
        <f>'Input Data'!$J344*'Input Data'!$C344</f>
        <v>74</v>
      </c>
      <c r="M344" s="27">
        <f>'Input Data'!$K344*'Input Data'!$C344*(1-'Input Data'!$F344)</f>
        <v>98.42</v>
      </c>
      <c r="N344" s="29" t="str">
        <f>TEXT('Input Data'!$A344,"DD")</f>
        <v>08</v>
      </c>
      <c r="O344" s="29" t="str">
        <f>TEXT('Input Data'!$A344, "MMM")</f>
        <v>Jul</v>
      </c>
      <c r="P344" s="29" t="str">
        <f>TEXT('Input Data'!$A344,"yyyy")</f>
        <v>2022</v>
      </c>
      <c r="Q344" s="53"/>
    </row>
    <row r="345" spans="1:17" ht="12.75" customHeight="1" x14ac:dyDescent="0.3">
      <c r="A345" s="37">
        <v>44397</v>
      </c>
      <c r="B345" s="3" t="s">
        <v>36</v>
      </c>
      <c r="C345" s="4">
        <v>5</v>
      </c>
      <c r="D345" s="4" t="s">
        <v>123</v>
      </c>
      <c r="E345" s="4" t="s">
        <v>12</v>
      </c>
      <c r="F345" s="5">
        <v>0</v>
      </c>
      <c r="G345" s="4" t="str">
        <f>VLOOKUP(B345,'Master Data'!$A$1:$F$46,2,0)</f>
        <v>Product43</v>
      </c>
      <c r="H345" s="4" t="str">
        <f>VLOOKUP(B345,'Master Data'!$A$1:$F$46,3,0)</f>
        <v>Category05</v>
      </c>
      <c r="I345" s="4" t="str">
        <f>VLOOKUP(B345,'Master Data'!$A$1:$F$46,4,0)</f>
        <v>Kg</v>
      </c>
      <c r="J345" s="4">
        <f>VLOOKUP(B345,'Master Data'!$A$1:$F$46,5,0)</f>
        <v>67</v>
      </c>
      <c r="K345" s="4">
        <f>VLOOKUP(B345,'Master Data'!$A$1:$F$46,6,0)</f>
        <v>83.08</v>
      </c>
      <c r="L345" s="27">
        <f>'Input Data'!$J345*'Input Data'!$C345</f>
        <v>335</v>
      </c>
      <c r="M345" s="27">
        <f>'Input Data'!$K345*'Input Data'!$C345*(1-'Input Data'!$F345)</f>
        <v>415.4</v>
      </c>
      <c r="N345" s="29" t="str">
        <f>TEXT('Input Data'!$A345,"DD")</f>
        <v>20</v>
      </c>
      <c r="O345" s="29" t="str">
        <f>TEXT('Input Data'!$A345, "MMM")</f>
        <v>Jul</v>
      </c>
      <c r="P345" s="29" t="str">
        <f>TEXT('Input Data'!$A345,"yyyy")</f>
        <v>2021</v>
      </c>
      <c r="Q345" s="53"/>
    </row>
    <row r="346" spans="1:17" ht="12.75" customHeight="1" x14ac:dyDescent="0.3">
      <c r="A346" s="37">
        <v>44808</v>
      </c>
      <c r="B346" s="3" t="s">
        <v>43</v>
      </c>
      <c r="C346" s="4">
        <v>1</v>
      </c>
      <c r="D346" s="4" t="s">
        <v>123</v>
      </c>
      <c r="E346" s="4" t="s">
        <v>14</v>
      </c>
      <c r="F346" s="5">
        <v>0</v>
      </c>
      <c r="G346" s="4" t="str">
        <f>VLOOKUP(B346,'Master Data'!$A$1:$F$46,2,0)</f>
        <v>Product02</v>
      </c>
      <c r="H346" s="4" t="str">
        <f>VLOOKUP(B346,'Master Data'!$A$1:$F$46,3,0)</f>
        <v>Category01</v>
      </c>
      <c r="I346" s="4" t="str">
        <f>VLOOKUP(B346,'Master Data'!$A$1:$F$46,4,0)</f>
        <v>Kg</v>
      </c>
      <c r="J346" s="4">
        <f>VLOOKUP(B346,'Master Data'!$A$1:$F$46,5,0)</f>
        <v>1056</v>
      </c>
      <c r="K346" s="4">
        <f>VLOOKUP(B346,'Master Data'!$A$1:$F$46,6,0)</f>
        <v>142.80000000000001</v>
      </c>
      <c r="L346" s="27">
        <f>'Input Data'!$J346*'Input Data'!$C346</f>
        <v>1056</v>
      </c>
      <c r="M346" s="27">
        <f>'Input Data'!$K346*'Input Data'!$C346*(1-'Input Data'!$F346)</f>
        <v>142.80000000000001</v>
      </c>
      <c r="N346" s="29" t="str">
        <f>TEXT('Input Data'!$A346,"DD")</f>
        <v>04</v>
      </c>
      <c r="O346" s="29" t="str">
        <f>TEXT('Input Data'!$A346, "MMM")</f>
        <v>Sep</v>
      </c>
      <c r="P346" s="29" t="str">
        <f>TEXT('Input Data'!$A346,"yyyy")</f>
        <v>2022</v>
      </c>
      <c r="Q346" s="53"/>
    </row>
    <row r="347" spans="1:17" ht="12.75" customHeight="1" x14ac:dyDescent="0.3">
      <c r="A347" s="37">
        <v>44215</v>
      </c>
      <c r="B347" s="3" t="s">
        <v>18</v>
      </c>
      <c r="C347" s="4">
        <v>6</v>
      </c>
      <c r="D347" s="4" t="s">
        <v>123</v>
      </c>
      <c r="E347" s="4" t="s">
        <v>14</v>
      </c>
      <c r="F347" s="5">
        <v>0</v>
      </c>
      <c r="G347" s="4" t="str">
        <f>VLOOKUP(B347,'Master Data'!$A$1:$F$46,2,0)</f>
        <v>Product35</v>
      </c>
      <c r="H347" s="4" t="str">
        <f>VLOOKUP(B347,'Master Data'!$A$1:$F$46,3,0)</f>
        <v>Category04</v>
      </c>
      <c r="I347" s="4" t="str">
        <f>VLOOKUP(B347,'Master Data'!$A$1:$F$46,4,0)</f>
        <v>No.</v>
      </c>
      <c r="J347" s="4">
        <f>VLOOKUP(B347,'Master Data'!$A$1:$F$46,5,0)</f>
        <v>5</v>
      </c>
      <c r="K347" s="4">
        <f>VLOOKUP(B347,'Master Data'!$A$1:$F$46,6,0)</f>
        <v>6.7</v>
      </c>
      <c r="L347" s="27">
        <f>'Input Data'!$J347*'Input Data'!$C347</f>
        <v>30</v>
      </c>
      <c r="M347" s="27">
        <f>'Input Data'!$K347*'Input Data'!$C347*(1-'Input Data'!$F347)</f>
        <v>40.200000000000003</v>
      </c>
      <c r="N347" s="29" t="str">
        <f>TEXT('Input Data'!$A347,"DD")</f>
        <v>19</v>
      </c>
      <c r="O347" s="29" t="str">
        <f>TEXT('Input Data'!$A347, "MMM")</f>
        <v>Jan</v>
      </c>
      <c r="P347" s="29" t="str">
        <f>TEXT('Input Data'!$A347,"yyyy")</f>
        <v>2021</v>
      </c>
      <c r="Q347" s="53"/>
    </row>
    <row r="348" spans="1:17" ht="12.75" customHeight="1" x14ac:dyDescent="0.3">
      <c r="A348" s="37">
        <v>44521</v>
      </c>
      <c r="B348" s="3" t="s">
        <v>29</v>
      </c>
      <c r="C348" s="4">
        <v>1</v>
      </c>
      <c r="D348" s="4" t="s">
        <v>12</v>
      </c>
      <c r="E348" s="4" t="s">
        <v>14</v>
      </c>
      <c r="F348" s="5">
        <v>0</v>
      </c>
      <c r="G348" s="4" t="str">
        <f>VLOOKUP(B348,'Master Data'!$A$1:$F$46,2,0)</f>
        <v>Product06</v>
      </c>
      <c r="H348" s="4" t="str">
        <f>VLOOKUP(B348,'Master Data'!$A$1:$F$46,3,0)</f>
        <v>Category01</v>
      </c>
      <c r="I348" s="4" t="str">
        <f>VLOOKUP(B348,'Master Data'!$A$1:$F$46,4,0)</f>
        <v>Kg</v>
      </c>
      <c r="J348" s="4">
        <f>VLOOKUP(B348,'Master Data'!$A$1:$F$46,5,0)</f>
        <v>75</v>
      </c>
      <c r="K348" s="4">
        <f>VLOOKUP(B348,'Master Data'!$A$1:$F$46,6,0)</f>
        <v>85.5</v>
      </c>
      <c r="L348" s="27">
        <f>'Input Data'!$J348*'Input Data'!$C348</f>
        <v>75</v>
      </c>
      <c r="M348" s="27">
        <f>'Input Data'!$K348*'Input Data'!$C348*(1-'Input Data'!$F348)</f>
        <v>85.5</v>
      </c>
      <c r="N348" s="29" t="str">
        <f>TEXT('Input Data'!$A348,"DD")</f>
        <v>21</v>
      </c>
      <c r="O348" s="29" t="str">
        <f>TEXT('Input Data'!$A348, "MMM")</f>
        <v>Nov</v>
      </c>
      <c r="P348" s="29" t="str">
        <f>TEXT('Input Data'!$A348,"yyyy")</f>
        <v>2021</v>
      </c>
      <c r="Q348" s="53"/>
    </row>
    <row r="349" spans="1:17" ht="12.75" customHeight="1" x14ac:dyDescent="0.3">
      <c r="A349" s="37">
        <v>44725</v>
      </c>
      <c r="B349" s="3" t="s">
        <v>57</v>
      </c>
      <c r="C349" s="4">
        <v>6</v>
      </c>
      <c r="D349" s="4" t="s">
        <v>123</v>
      </c>
      <c r="E349" s="4" t="s">
        <v>14</v>
      </c>
      <c r="F349" s="5">
        <v>0</v>
      </c>
      <c r="G349" s="4" t="str">
        <f>VLOOKUP(B349,'Master Data'!$A$1:$F$46,2,0)</f>
        <v>Product26</v>
      </c>
      <c r="H349" s="4" t="str">
        <f>VLOOKUP(B349,'Master Data'!$A$1:$F$46,3,0)</f>
        <v>Category04</v>
      </c>
      <c r="I349" s="4" t="str">
        <f>VLOOKUP(B349,'Master Data'!$A$1:$F$46,4,0)</f>
        <v>No.</v>
      </c>
      <c r="J349" s="4">
        <f>VLOOKUP(B349,'Master Data'!$A$1:$F$46,5,0)</f>
        <v>18</v>
      </c>
      <c r="K349" s="4">
        <f>VLOOKUP(B349,'Master Data'!$A$1:$F$46,6,0)</f>
        <v>24.66</v>
      </c>
      <c r="L349" s="27">
        <f>'Input Data'!$J349*'Input Data'!$C349</f>
        <v>108</v>
      </c>
      <c r="M349" s="27">
        <f>'Input Data'!$K349*'Input Data'!$C349*(1-'Input Data'!$F349)</f>
        <v>147.96</v>
      </c>
      <c r="N349" s="29" t="str">
        <f>TEXT('Input Data'!$A349,"DD")</f>
        <v>13</v>
      </c>
      <c r="O349" s="29" t="str">
        <f>TEXT('Input Data'!$A349, "MMM")</f>
        <v>Jun</v>
      </c>
      <c r="P349" s="29" t="str">
        <f>TEXT('Input Data'!$A349,"yyyy")</f>
        <v>2022</v>
      </c>
      <c r="Q349" s="53"/>
    </row>
    <row r="350" spans="1:17" ht="12.75" customHeight="1" x14ac:dyDescent="0.3">
      <c r="A350" s="37">
        <v>44735</v>
      </c>
      <c r="B350" s="3" t="s">
        <v>17</v>
      </c>
      <c r="C350" s="4">
        <v>8</v>
      </c>
      <c r="D350" s="4" t="s">
        <v>123</v>
      </c>
      <c r="E350" s="4" t="s">
        <v>12</v>
      </c>
      <c r="F350" s="5">
        <v>0</v>
      </c>
      <c r="G350" s="4" t="str">
        <f>VLOOKUP(B350,'Master Data'!$A$1:$F$46,2,0)</f>
        <v>Product04</v>
      </c>
      <c r="H350" s="4" t="str">
        <f>VLOOKUP(B350,'Master Data'!$A$1:$F$46,3,0)</f>
        <v>Category01</v>
      </c>
      <c r="I350" s="4" t="str">
        <f>VLOOKUP(B350,'Master Data'!$A$1:$F$46,4,0)</f>
        <v>Lt</v>
      </c>
      <c r="J350" s="4">
        <f>VLOOKUP(B350,'Master Data'!$A$1:$F$46,5,0)</f>
        <v>44</v>
      </c>
      <c r="K350" s="4">
        <f>VLOOKUP(B350,'Master Data'!$A$1:$F$46,6,0)</f>
        <v>48.84</v>
      </c>
      <c r="L350" s="27">
        <f>'Input Data'!$J350*'Input Data'!$C350</f>
        <v>352</v>
      </c>
      <c r="M350" s="27">
        <f>'Input Data'!$K350*'Input Data'!$C350*(1-'Input Data'!$F350)</f>
        <v>390.72</v>
      </c>
      <c r="N350" s="29" t="str">
        <f>TEXT('Input Data'!$A350,"DD")</f>
        <v>23</v>
      </c>
      <c r="O350" s="29" t="str">
        <f>TEXT('Input Data'!$A350, "MMM")</f>
        <v>Jun</v>
      </c>
      <c r="P350" s="29" t="str">
        <f>TEXT('Input Data'!$A350,"yyyy")</f>
        <v>2022</v>
      </c>
      <c r="Q350" s="53"/>
    </row>
    <row r="351" spans="1:17" ht="12.75" customHeight="1" x14ac:dyDescent="0.3">
      <c r="A351" s="37">
        <v>44221</v>
      </c>
      <c r="B351" s="3" t="s">
        <v>19</v>
      </c>
      <c r="C351" s="4">
        <v>14</v>
      </c>
      <c r="D351" s="4" t="s">
        <v>123</v>
      </c>
      <c r="E351" s="4" t="s">
        <v>12</v>
      </c>
      <c r="F351" s="5">
        <v>0</v>
      </c>
      <c r="G351" s="4" t="str">
        <f>VLOOKUP(B351,'Master Data'!$A$1:$F$46,2,0)</f>
        <v>Product31</v>
      </c>
      <c r="H351" s="4" t="str">
        <f>VLOOKUP(B351,'Master Data'!$A$1:$F$46,3,0)</f>
        <v>Category04</v>
      </c>
      <c r="I351" s="4" t="str">
        <f>VLOOKUP(B351,'Master Data'!$A$1:$F$46,4,0)</f>
        <v>Kg</v>
      </c>
      <c r="J351" s="4">
        <f>VLOOKUP(B351,'Master Data'!$A$1:$F$46,5,0)</f>
        <v>93</v>
      </c>
      <c r="K351" s="4">
        <f>VLOOKUP(B351,'Master Data'!$A$1:$F$46,6,0)</f>
        <v>104.16</v>
      </c>
      <c r="L351" s="27">
        <f>'Input Data'!$J351*'Input Data'!$C351</f>
        <v>1302</v>
      </c>
      <c r="M351" s="27">
        <f>'Input Data'!$K351*'Input Data'!$C351*(1-'Input Data'!$F351)</f>
        <v>1458.24</v>
      </c>
      <c r="N351" s="29" t="str">
        <f>TEXT('Input Data'!$A351,"DD")</f>
        <v>25</v>
      </c>
      <c r="O351" s="29" t="str">
        <f>TEXT('Input Data'!$A351, "MMM")</f>
        <v>Jan</v>
      </c>
      <c r="P351" s="29" t="str">
        <f>TEXT('Input Data'!$A351,"yyyy")</f>
        <v>2021</v>
      </c>
      <c r="Q351" s="53"/>
    </row>
    <row r="352" spans="1:17" ht="12.75" customHeight="1" x14ac:dyDescent="0.3">
      <c r="A352" s="37">
        <v>44221</v>
      </c>
      <c r="B352" s="3" t="s">
        <v>27</v>
      </c>
      <c r="C352" s="4">
        <v>6</v>
      </c>
      <c r="D352" s="4" t="s">
        <v>123</v>
      </c>
      <c r="E352" s="4" t="s">
        <v>14</v>
      </c>
      <c r="F352" s="5">
        <v>0</v>
      </c>
      <c r="G352" s="4" t="str">
        <f>VLOOKUP(B352,'Master Data'!$A$1:$F$46,2,0)</f>
        <v>Product34</v>
      </c>
      <c r="H352" s="4" t="str">
        <f>VLOOKUP(B352,'Master Data'!$A$1:$F$46,3,0)</f>
        <v>Category04</v>
      </c>
      <c r="I352" s="4" t="str">
        <f>VLOOKUP(B352,'Master Data'!$A$1:$F$46,4,0)</f>
        <v>Lt</v>
      </c>
      <c r="J352" s="4">
        <f>VLOOKUP(B352,'Master Data'!$A$1:$F$46,5,0)</f>
        <v>55</v>
      </c>
      <c r="K352" s="4">
        <f>VLOOKUP(B352,'Master Data'!$A$1:$F$46,6,0)</f>
        <v>58.3</v>
      </c>
      <c r="L352" s="27">
        <f>'Input Data'!$J352*'Input Data'!$C352</f>
        <v>330</v>
      </c>
      <c r="M352" s="27">
        <f>'Input Data'!$K352*'Input Data'!$C352*(1-'Input Data'!$F352)</f>
        <v>349.79999999999995</v>
      </c>
      <c r="N352" s="29" t="str">
        <f>TEXT('Input Data'!$A352,"DD")</f>
        <v>25</v>
      </c>
      <c r="O352" s="29" t="str">
        <f>TEXT('Input Data'!$A352, "MMM")</f>
        <v>Jan</v>
      </c>
      <c r="P352" s="29" t="str">
        <f>TEXT('Input Data'!$A352,"yyyy")</f>
        <v>2021</v>
      </c>
      <c r="Q352" s="53"/>
    </row>
    <row r="353" spans="1:17" ht="12.75" customHeight="1" x14ac:dyDescent="0.3">
      <c r="A353" s="37">
        <v>44813</v>
      </c>
      <c r="B353" s="3" t="s">
        <v>56</v>
      </c>
      <c r="C353" s="4">
        <v>9</v>
      </c>
      <c r="D353" s="4" t="s">
        <v>123</v>
      </c>
      <c r="E353" s="4" t="s">
        <v>12</v>
      </c>
      <c r="F353" s="5">
        <v>0</v>
      </c>
      <c r="G353" s="4" t="str">
        <f>VLOOKUP(B353,'Master Data'!$A$1:$F$46,2,0)</f>
        <v>Product41</v>
      </c>
      <c r="H353" s="4" t="str">
        <f>VLOOKUP(B353,'Master Data'!$A$1:$F$46,3,0)</f>
        <v>Category05</v>
      </c>
      <c r="I353" s="4" t="str">
        <f>VLOOKUP(B353,'Master Data'!$A$1:$F$46,4,0)</f>
        <v>Ft</v>
      </c>
      <c r="J353" s="4">
        <f>VLOOKUP(B353,'Master Data'!$A$1:$F$46,5,0)</f>
        <v>138</v>
      </c>
      <c r="K353" s="4">
        <f>VLOOKUP(B353,'Master Data'!$A$1:$F$46,6,0)</f>
        <v>173.88</v>
      </c>
      <c r="L353" s="27">
        <f>'Input Data'!$J353*'Input Data'!$C353</f>
        <v>1242</v>
      </c>
      <c r="M353" s="27">
        <f>'Input Data'!$K353*'Input Data'!$C353*(1-'Input Data'!$F353)</f>
        <v>1564.92</v>
      </c>
      <c r="N353" s="29" t="str">
        <f>TEXT('Input Data'!$A353,"DD")</f>
        <v>09</v>
      </c>
      <c r="O353" s="29" t="str">
        <f>TEXT('Input Data'!$A353, "MMM")</f>
        <v>Sep</v>
      </c>
      <c r="P353" s="29" t="str">
        <f>TEXT('Input Data'!$A353,"yyyy")</f>
        <v>2022</v>
      </c>
      <c r="Q353" s="53"/>
    </row>
    <row r="354" spans="1:17" ht="12.75" customHeight="1" x14ac:dyDescent="0.3">
      <c r="A354" s="37">
        <v>44530</v>
      </c>
      <c r="B354" s="3" t="s">
        <v>47</v>
      </c>
      <c r="C354" s="4">
        <v>15</v>
      </c>
      <c r="D354" s="4" t="s">
        <v>123</v>
      </c>
      <c r="E354" s="4" t="s">
        <v>12</v>
      </c>
      <c r="F354" s="5">
        <v>0</v>
      </c>
      <c r="G354" s="4" t="str">
        <f>VLOOKUP(B354,'Master Data'!$A$1:$F$46,2,0)</f>
        <v>Product39</v>
      </c>
      <c r="H354" s="4" t="str">
        <f>VLOOKUP(B354,'Master Data'!$A$1:$F$46,3,0)</f>
        <v>Category05</v>
      </c>
      <c r="I354" s="4" t="str">
        <f>VLOOKUP(B354,'Master Data'!$A$1:$F$46,4,0)</f>
        <v>No.</v>
      </c>
      <c r="J354" s="4">
        <f>VLOOKUP(B354,'Master Data'!$A$1:$F$46,5,0)</f>
        <v>37</v>
      </c>
      <c r="K354" s="4">
        <f>VLOOKUP(B354,'Master Data'!$A$1:$F$46,6,0)</f>
        <v>42.55</v>
      </c>
      <c r="L354" s="27">
        <f>'Input Data'!$J354*'Input Data'!$C354</f>
        <v>555</v>
      </c>
      <c r="M354" s="27">
        <f>'Input Data'!$K354*'Input Data'!$C354*(1-'Input Data'!$F354)</f>
        <v>638.25</v>
      </c>
      <c r="N354" s="29" t="str">
        <f>TEXT('Input Data'!$A354,"DD")</f>
        <v>30</v>
      </c>
      <c r="O354" s="29" t="str">
        <f>TEXT('Input Data'!$A354, "MMM")</f>
        <v>Nov</v>
      </c>
      <c r="P354" s="29" t="str">
        <f>TEXT('Input Data'!$A354,"yyyy")</f>
        <v>2021</v>
      </c>
      <c r="Q354" s="53"/>
    </row>
    <row r="355" spans="1:17" ht="12.75" customHeight="1" x14ac:dyDescent="0.3">
      <c r="A355" s="37">
        <v>44535</v>
      </c>
      <c r="B355" s="3" t="s">
        <v>33</v>
      </c>
      <c r="C355" s="4">
        <v>1</v>
      </c>
      <c r="D355" s="4" t="s">
        <v>123</v>
      </c>
      <c r="E355" s="4" t="s">
        <v>12</v>
      </c>
      <c r="F355" s="5">
        <v>0</v>
      </c>
      <c r="G355" s="4" t="str">
        <f>VLOOKUP(B355,'Master Data'!$A$1:$F$46,2,0)</f>
        <v>Product10</v>
      </c>
      <c r="H355" s="4" t="str">
        <f>VLOOKUP(B355,'Master Data'!$A$1:$F$46,3,0)</f>
        <v>Category02</v>
      </c>
      <c r="I355" s="4" t="str">
        <f>VLOOKUP(B355,'Master Data'!$A$1:$F$46,4,0)</f>
        <v>Ft</v>
      </c>
      <c r="J355" s="4">
        <f>VLOOKUP(B355,'Master Data'!$A$1:$F$46,5,0)</f>
        <v>148</v>
      </c>
      <c r="K355" s="4">
        <f>VLOOKUP(B355,'Master Data'!$A$1:$F$46,6,0)</f>
        <v>164.28</v>
      </c>
      <c r="L355" s="27">
        <f>'Input Data'!$J355*'Input Data'!$C355</f>
        <v>148</v>
      </c>
      <c r="M355" s="27">
        <f>'Input Data'!$K355*'Input Data'!$C355*(1-'Input Data'!$F355)</f>
        <v>164.28</v>
      </c>
      <c r="N355" s="29" t="str">
        <f>TEXT('Input Data'!$A355,"DD")</f>
        <v>05</v>
      </c>
      <c r="O355" s="29" t="str">
        <f>TEXT('Input Data'!$A355, "MMM")</f>
        <v>Dec</v>
      </c>
      <c r="P355" s="29" t="str">
        <f>TEXT('Input Data'!$A355,"yyyy")</f>
        <v>2021</v>
      </c>
      <c r="Q355" s="53"/>
    </row>
    <row r="356" spans="1:17" ht="12.75" customHeight="1" x14ac:dyDescent="0.3">
      <c r="A356" s="37">
        <v>44688</v>
      </c>
      <c r="B356" s="3" t="s">
        <v>40</v>
      </c>
      <c r="C356" s="4">
        <v>4</v>
      </c>
      <c r="D356" s="4" t="s">
        <v>12</v>
      </c>
      <c r="E356" s="4" t="s">
        <v>14</v>
      </c>
      <c r="F356" s="5">
        <v>0</v>
      </c>
      <c r="G356" s="4" t="str">
        <f>VLOOKUP(B356,'Master Data'!$A$1:$F$46,2,0)</f>
        <v>Product15</v>
      </c>
      <c r="H356" s="4" t="str">
        <f>VLOOKUP(B356,'Master Data'!$A$1:$F$46,3,0)</f>
        <v>Category02</v>
      </c>
      <c r="I356" s="4" t="str">
        <f>VLOOKUP(B356,'Master Data'!$A$1:$F$46,4,0)</f>
        <v>No.</v>
      </c>
      <c r="J356" s="4">
        <f>VLOOKUP(B356,'Master Data'!$A$1:$F$46,5,0)</f>
        <v>12</v>
      </c>
      <c r="K356" s="4">
        <f>VLOOKUP(B356,'Master Data'!$A$1:$F$46,6,0)</f>
        <v>15.719999999999999</v>
      </c>
      <c r="L356" s="27">
        <f>'Input Data'!$J356*'Input Data'!$C356</f>
        <v>48</v>
      </c>
      <c r="M356" s="27">
        <f>'Input Data'!$K356*'Input Data'!$C356*(1-'Input Data'!$F356)</f>
        <v>62.879999999999995</v>
      </c>
      <c r="N356" s="29" t="str">
        <f>TEXT('Input Data'!$A356,"DD")</f>
        <v>07</v>
      </c>
      <c r="O356" s="29" t="str">
        <f>TEXT('Input Data'!$A356, "MMM")</f>
        <v>May</v>
      </c>
      <c r="P356" s="29" t="str">
        <f>TEXT('Input Data'!$A356,"yyyy")</f>
        <v>2022</v>
      </c>
      <c r="Q356" s="53"/>
    </row>
    <row r="357" spans="1:17" ht="12.75" customHeight="1" x14ac:dyDescent="0.3">
      <c r="A357" s="37">
        <v>44363</v>
      </c>
      <c r="B357" s="3" t="s">
        <v>55</v>
      </c>
      <c r="C357" s="4">
        <v>5</v>
      </c>
      <c r="D357" s="4" t="s">
        <v>11</v>
      </c>
      <c r="E357" s="4" t="s">
        <v>14</v>
      </c>
      <c r="F357" s="5">
        <v>0</v>
      </c>
      <c r="G357" s="4" t="str">
        <f>VLOOKUP(B357,'Master Data'!$A$1:$F$46,2,0)</f>
        <v>Product19</v>
      </c>
      <c r="H357" s="4" t="str">
        <f>VLOOKUP(B357,'Master Data'!$A$1:$F$46,3,0)</f>
        <v>Category02</v>
      </c>
      <c r="I357" s="4" t="str">
        <f>VLOOKUP(B357,'Master Data'!$A$1:$F$46,4,0)</f>
        <v>Ft</v>
      </c>
      <c r="J357" s="4">
        <f>VLOOKUP(B357,'Master Data'!$A$1:$F$46,5,0)</f>
        <v>150</v>
      </c>
      <c r="K357" s="4">
        <f>VLOOKUP(B357,'Master Data'!$A$1:$F$46,6,0)</f>
        <v>210</v>
      </c>
      <c r="L357" s="27">
        <f>'Input Data'!$J357*'Input Data'!$C357</f>
        <v>750</v>
      </c>
      <c r="M357" s="27">
        <f>'Input Data'!$K357*'Input Data'!$C357*(1-'Input Data'!$F357)</f>
        <v>1050</v>
      </c>
      <c r="N357" s="29" t="str">
        <f>TEXT('Input Data'!$A357,"DD")</f>
        <v>16</v>
      </c>
      <c r="O357" s="29" t="str">
        <f>TEXT('Input Data'!$A357, "MMM")</f>
        <v>Jun</v>
      </c>
      <c r="P357" s="29" t="str">
        <f>TEXT('Input Data'!$A357,"yyyy")</f>
        <v>2021</v>
      </c>
      <c r="Q357" s="53"/>
    </row>
    <row r="358" spans="1:17" ht="12.75" customHeight="1" x14ac:dyDescent="0.3">
      <c r="A358" s="37">
        <v>44426</v>
      </c>
      <c r="B358" s="3" t="s">
        <v>21</v>
      </c>
      <c r="C358" s="4">
        <v>6</v>
      </c>
      <c r="D358" s="4" t="s">
        <v>123</v>
      </c>
      <c r="E358" s="4" t="s">
        <v>12</v>
      </c>
      <c r="F358" s="5">
        <v>0</v>
      </c>
      <c r="G358" s="4" t="str">
        <f>VLOOKUP(B358,'Master Data'!$A$1:$F$46,2,0)</f>
        <v>Product25</v>
      </c>
      <c r="H358" s="4" t="str">
        <f>VLOOKUP(B358,'Master Data'!$A$1:$F$46,3,0)</f>
        <v>Category03</v>
      </c>
      <c r="I358" s="4" t="str">
        <f>VLOOKUP(B358,'Master Data'!$A$1:$F$46,4,0)</f>
        <v>No.</v>
      </c>
      <c r="J358" s="4">
        <f>VLOOKUP(B358,'Master Data'!$A$1:$F$46,5,0)</f>
        <v>7</v>
      </c>
      <c r="K358" s="4">
        <f>VLOOKUP(B358,'Master Data'!$A$1:$F$46,6,0)</f>
        <v>8.33</v>
      </c>
      <c r="L358" s="27">
        <f>'Input Data'!$J358*'Input Data'!$C358</f>
        <v>42</v>
      </c>
      <c r="M358" s="27">
        <f>'Input Data'!$K358*'Input Data'!$C358*(1-'Input Data'!$F358)</f>
        <v>49.980000000000004</v>
      </c>
      <c r="N358" s="29" t="str">
        <f>TEXT('Input Data'!$A358,"DD")</f>
        <v>18</v>
      </c>
      <c r="O358" s="29" t="str">
        <f>TEXT('Input Data'!$A358, "MMM")</f>
        <v>Aug</v>
      </c>
      <c r="P358" s="29" t="str">
        <f>TEXT('Input Data'!$A358,"yyyy")</f>
        <v>2021</v>
      </c>
      <c r="Q358" s="53"/>
    </row>
    <row r="359" spans="1:17" ht="12.75" customHeight="1" x14ac:dyDescent="0.3">
      <c r="A359" s="37">
        <v>44214</v>
      </c>
      <c r="B359" s="3" t="s">
        <v>25</v>
      </c>
      <c r="C359" s="4">
        <v>13</v>
      </c>
      <c r="D359" s="4" t="s">
        <v>123</v>
      </c>
      <c r="E359" s="4" t="s">
        <v>12</v>
      </c>
      <c r="F359" s="5">
        <v>0</v>
      </c>
      <c r="G359" s="4" t="str">
        <f>VLOOKUP(B359,'Master Data'!$A$1:$F$46,2,0)</f>
        <v>Product44</v>
      </c>
      <c r="H359" s="4" t="str">
        <f>VLOOKUP(B359,'Master Data'!$A$1:$F$46,3,0)</f>
        <v>Category05</v>
      </c>
      <c r="I359" s="4" t="str">
        <f>VLOOKUP(B359,'Master Data'!$A$1:$F$46,4,0)</f>
        <v>Kg</v>
      </c>
      <c r="J359" s="4">
        <f>VLOOKUP(B359,'Master Data'!$A$1:$F$46,5,0)</f>
        <v>76</v>
      </c>
      <c r="K359" s="4">
        <f>VLOOKUP(B359,'Master Data'!$A$1:$F$46,6,0)</f>
        <v>82.08</v>
      </c>
      <c r="L359" s="27">
        <f>'Input Data'!$J359*'Input Data'!$C359</f>
        <v>988</v>
      </c>
      <c r="M359" s="27">
        <f>'Input Data'!$K359*'Input Data'!$C359*(1-'Input Data'!$F359)</f>
        <v>1067.04</v>
      </c>
      <c r="N359" s="29" t="str">
        <f>TEXT('Input Data'!$A359,"DD")</f>
        <v>18</v>
      </c>
      <c r="O359" s="29" t="str">
        <f>TEXT('Input Data'!$A359, "MMM")</f>
        <v>Jan</v>
      </c>
      <c r="P359" s="29" t="str">
        <f>TEXT('Input Data'!$A359,"yyyy")</f>
        <v>2021</v>
      </c>
      <c r="Q359" s="53"/>
    </row>
    <row r="360" spans="1:17" ht="12.75" customHeight="1" x14ac:dyDescent="0.3">
      <c r="A360" s="37">
        <v>44444</v>
      </c>
      <c r="B360" s="3" t="s">
        <v>31</v>
      </c>
      <c r="C360" s="4">
        <v>1</v>
      </c>
      <c r="D360" s="4" t="s">
        <v>123</v>
      </c>
      <c r="E360" s="4" t="s">
        <v>14</v>
      </c>
      <c r="F360" s="5">
        <v>0</v>
      </c>
      <c r="G360" s="4" t="str">
        <f>VLOOKUP(B360,'Master Data'!$A$1:$F$46,2,0)</f>
        <v>Product32</v>
      </c>
      <c r="H360" s="4" t="str">
        <f>VLOOKUP(B360,'Master Data'!$A$1:$F$46,3,0)</f>
        <v>Category04</v>
      </c>
      <c r="I360" s="4" t="str">
        <f>VLOOKUP(B360,'Master Data'!$A$1:$F$46,4,0)</f>
        <v>Kg</v>
      </c>
      <c r="J360" s="4">
        <f>VLOOKUP(B360,'Master Data'!$A$1:$F$46,5,0)</f>
        <v>89</v>
      </c>
      <c r="K360" s="4">
        <f>VLOOKUP(B360,'Master Data'!$A$1:$F$46,6,0)</f>
        <v>117.48</v>
      </c>
      <c r="L360" s="27">
        <f>'Input Data'!$J360*'Input Data'!$C360</f>
        <v>89</v>
      </c>
      <c r="M360" s="27">
        <f>'Input Data'!$K360*'Input Data'!$C360*(1-'Input Data'!$F360)</f>
        <v>117.48</v>
      </c>
      <c r="N360" s="29" t="str">
        <f>TEXT('Input Data'!$A360,"DD")</f>
        <v>05</v>
      </c>
      <c r="O360" s="29" t="str">
        <f>TEXT('Input Data'!$A360, "MMM")</f>
        <v>Sep</v>
      </c>
      <c r="P360" s="29" t="str">
        <f>TEXT('Input Data'!$A360,"yyyy")</f>
        <v>2021</v>
      </c>
      <c r="Q360" s="53"/>
    </row>
    <row r="361" spans="1:17" ht="12.75" customHeight="1" x14ac:dyDescent="0.3">
      <c r="A361" s="37">
        <v>44745</v>
      </c>
      <c r="B361" s="3" t="s">
        <v>53</v>
      </c>
      <c r="C361" s="4">
        <v>15</v>
      </c>
      <c r="D361" s="4" t="s">
        <v>123</v>
      </c>
      <c r="E361" s="4" t="s">
        <v>14</v>
      </c>
      <c r="F361" s="5">
        <v>0</v>
      </c>
      <c r="G361" s="4" t="str">
        <f>VLOOKUP(B361,'Master Data'!$A$1:$F$46,2,0)</f>
        <v>Product33</v>
      </c>
      <c r="H361" s="4" t="str">
        <f>VLOOKUP(B361,'Master Data'!$A$1:$F$46,3,0)</f>
        <v>Category04</v>
      </c>
      <c r="I361" s="4" t="str">
        <f>VLOOKUP(B361,'Master Data'!$A$1:$F$46,4,0)</f>
        <v>Kg</v>
      </c>
      <c r="J361" s="4">
        <f>VLOOKUP(B361,'Master Data'!$A$1:$F$46,5,0)</f>
        <v>95</v>
      </c>
      <c r="K361" s="4">
        <f>VLOOKUP(B361,'Master Data'!$A$1:$F$46,6,0)</f>
        <v>119.7</v>
      </c>
      <c r="L361" s="27">
        <f>'Input Data'!$J361*'Input Data'!$C361</f>
        <v>1425</v>
      </c>
      <c r="M361" s="27">
        <f>'Input Data'!$K361*'Input Data'!$C361*(1-'Input Data'!$F361)</f>
        <v>1795.5</v>
      </c>
      <c r="N361" s="29" t="str">
        <f>TEXT('Input Data'!$A361,"DD")</f>
        <v>03</v>
      </c>
      <c r="O361" s="29" t="str">
        <f>TEXT('Input Data'!$A361, "MMM")</f>
        <v>Jul</v>
      </c>
      <c r="P361" s="29" t="str">
        <f>TEXT('Input Data'!$A361,"yyyy")</f>
        <v>2022</v>
      </c>
      <c r="Q361" s="53"/>
    </row>
    <row r="362" spans="1:17" ht="12.75" customHeight="1" x14ac:dyDescent="0.3">
      <c r="A362" s="37">
        <v>44797</v>
      </c>
      <c r="B362" s="3" t="s">
        <v>37</v>
      </c>
      <c r="C362" s="4">
        <v>5</v>
      </c>
      <c r="D362" s="4" t="s">
        <v>123</v>
      </c>
      <c r="E362" s="4" t="s">
        <v>14</v>
      </c>
      <c r="F362" s="5">
        <v>0</v>
      </c>
      <c r="G362" s="4" t="str">
        <f>VLOOKUP(B362,'Master Data'!$A$1:$F$46,2,0)</f>
        <v>Product05</v>
      </c>
      <c r="H362" s="4" t="str">
        <f>VLOOKUP(B362,'Master Data'!$A$1:$F$46,3,0)</f>
        <v>Category01</v>
      </c>
      <c r="I362" s="4" t="str">
        <f>VLOOKUP(B362,'Master Data'!$A$1:$F$46,4,0)</f>
        <v>Ft</v>
      </c>
      <c r="J362" s="4">
        <f>VLOOKUP(B362,'Master Data'!$A$1:$F$46,5,0)</f>
        <v>133</v>
      </c>
      <c r="K362" s="4">
        <f>VLOOKUP(B362,'Master Data'!$A$1:$F$46,6,0)</f>
        <v>155.61000000000001</v>
      </c>
      <c r="L362" s="27">
        <f>'Input Data'!$J362*'Input Data'!$C362</f>
        <v>665</v>
      </c>
      <c r="M362" s="27">
        <f>'Input Data'!$K362*'Input Data'!$C362*(1-'Input Data'!$F362)</f>
        <v>778.05000000000007</v>
      </c>
      <c r="N362" s="29" t="str">
        <f>TEXT('Input Data'!$A362,"DD")</f>
        <v>24</v>
      </c>
      <c r="O362" s="29" t="str">
        <f>TEXT('Input Data'!$A362, "MMM")</f>
        <v>Aug</v>
      </c>
      <c r="P362" s="29" t="str">
        <f>TEXT('Input Data'!$A362,"yyyy")</f>
        <v>2022</v>
      </c>
      <c r="Q362" s="53"/>
    </row>
    <row r="363" spans="1:17" ht="12.75" customHeight="1" x14ac:dyDescent="0.3">
      <c r="A363" s="37">
        <v>44250</v>
      </c>
      <c r="B363" s="3" t="s">
        <v>21</v>
      </c>
      <c r="C363" s="4">
        <v>3</v>
      </c>
      <c r="D363" s="4" t="s">
        <v>123</v>
      </c>
      <c r="E363" s="4" t="s">
        <v>14</v>
      </c>
      <c r="F363" s="5">
        <v>0</v>
      </c>
      <c r="G363" s="4" t="str">
        <f>VLOOKUP(B363,'Master Data'!$A$1:$F$46,2,0)</f>
        <v>Product25</v>
      </c>
      <c r="H363" s="4" t="str">
        <f>VLOOKUP(B363,'Master Data'!$A$1:$F$46,3,0)</f>
        <v>Category03</v>
      </c>
      <c r="I363" s="4" t="str">
        <f>VLOOKUP(B363,'Master Data'!$A$1:$F$46,4,0)</f>
        <v>No.</v>
      </c>
      <c r="J363" s="4">
        <f>VLOOKUP(B363,'Master Data'!$A$1:$F$46,5,0)</f>
        <v>7</v>
      </c>
      <c r="K363" s="4">
        <f>VLOOKUP(B363,'Master Data'!$A$1:$F$46,6,0)</f>
        <v>8.33</v>
      </c>
      <c r="L363" s="27">
        <f>'Input Data'!$J363*'Input Data'!$C363</f>
        <v>21</v>
      </c>
      <c r="M363" s="27">
        <f>'Input Data'!$K363*'Input Data'!$C363*(1-'Input Data'!$F363)</f>
        <v>24.990000000000002</v>
      </c>
      <c r="N363" s="29" t="str">
        <f>TEXT('Input Data'!$A363,"DD")</f>
        <v>23</v>
      </c>
      <c r="O363" s="29" t="str">
        <f>TEXT('Input Data'!$A363, "MMM")</f>
        <v>Feb</v>
      </c>
      <c r="P363" s="29" t="str">
        <f>TEXT('Input Data'!$A363,"yyyy")</f>
        <v>2021</v>
      </c>
      <c r="Q363" s="53"/>
    </row>
    <row r="364" spans="1:17" ht="12.75" customHeight="1" x14ac:dyDescent="0.3">
      <c r="A364" s="37">
        <v>44261</v>
      </c>
      <c r="B364" s="3" t="s">
        <v>46</v>
      </c>
      <c r="C364" s="4">
        <v>10</v>
      </c>
      <c r="D364" s="4" t="s">
        <v>123</v>
      </c>
      <c r="E364" s="4" t="s">
        <v>14</v>
      </c>
      <c r="F364" s="5">
        <v>0</v>
      </c>
      <c r="G364" s="4" t="str">
        <f>VLOOKUP(B364,'Master Data'!$A$1:$F$46,2,0)</f>
        <v>Product21</v>
      </c>
      <c r="H364" s="4" t="str">
        <f>VLOOKUP(B364,'Master Data'!$A$1:$F$46,3,0)</f>
        <v>Category03</v>
      </c>
      <c r="I364" s="4" t="str">
        <f>VLOOKUP(B364,'Master Data'!$A$1:$F$46,4,0)</f>
        <v>Ft</v>
      </c>
      <c r="J364" s="4">
        <f>VLOOKUP(B364,'Master Data'!$A$1:$F$46,5,0)</f>
        <v>126</v>
      </c>
      <c r="K364" s="4">
        <f>VLOOKUP(B364,'Master Data'!$A$1:$F$46,6,0)</f>
        <v>162.54</v>
      </c>
      <c r="L364" s="27">
        <f>'Input Data'!$J364*'Input Data'!$C364</f>
        <v>1260</v>
      </c>
      <c r="M364" s="27">
        <f>'Input Data'!$K364*'Input Data'!$C364*(1-'Input Data'!$F364)</f>
        <v>1625.3999999999999</v>
      </c>
      <c r="N364" s="29" t="str">
        <f>TEXT('Input Data'!$A364,"DD")</f>
        <v>06</v>
      </c>
      <c r="O364" s="29" t="str">
        <f>TEXT('Input Data'!$A364, "MMM")</f>
        <v>Mar</v>
      </c>
      <c r="P364" s="29" t="str">
        <f>TEXT('Input Data'!$A364,"yyyy")</f>
        <v>2021</v>
      </c>
      <c r="Q364" s="53"/>
    </row>
    <row r="365" spans="1:17" ht="12.75" customHeight="1" x14ac:dyDescent="0.3">
      <c r="A365" s="37">
        <v>44871</v>
      </c>
      <c r="B365" s="3" t="s">
        <v>40</v>
      </c>
      <c r="C365" s="4">
        <v>13</v>
      </c>
      <c r="D365" s="4" t="s">
        <v>12</v>
      </c>
      <c r="E365" s="4" t="s">
        <v>12</v>
      </c>
      <c r="F365" s="5">
        <v>0</v>
      </c>
      <c r="G365" s="4" t="str">
        <f>VLOOKUP(B365,'Master Data'!$A$1:$F$46,2,0)</f>
        <v>Product15</v>
      </c>
      <c r="H365" s="4" t="str">
        <f>VLOOKUP(B365,'Master Data'!$A$1:$F$46,3,0)</f>
        <v>Category02</v>
      </c>
      <c r="I365" s="4" t="str">
        <f>VLOOKUP(B365,'Master Data'!$A$1:$F$46,4,0)</f>
        <v>No.</v>
      </c>
      <c r="J365" s="4">
        <f>VLOOKUP(B365,'Master Data'!$A$1:$F$46,5,0)</f>
        <v>12</v>
      </c>
      <c r="K365" s="4">
        <f>VLOOKUP(B365,'Master Data'!$A$1:$F$46,6,0)</f>
        <v>15.719999999999999</v>
      </c>
      <c r="L365" s="27">
        <f>'Input Data'!$J365*'Input Data'!$C365</f>
        <v>156</v>
      </c>
      <c r="M365" s="27">
        <f>'Input Data'!$K365*'Input Data'!$C365*(1-'Input Data'!$F365)</f>
        <v>204.35999999999999</v>
      </c>
      <c r="N365" s="29" t="str">
        <f>TEXT('Input Data'!$A365,"DD")</f>
        <v>06</v>
      </c>
      <c r="O365" s="29" t="str">
        <f>TEXT('Input Data'!$A365, "MMM")</f>
        <v>Nov</v>
      </c>
      <c r="P365" s="29" t="str">
        <f>TEXT('Input Data'!$A365,"yyyy")</f>
        <v>2022</v>
      </c>
      <c r="Q365" s="53"/>
    </row>
    <row r="366" spans="1:17" ht="12.75" customHeight="1" x14ac:dyDescent="0.3">
      <c r="A366" s="37">
        <v>44380</v>
      </c>
      <c r="B366" s="3" t="s">
        <v>53</v>
      </c>
      <c r="C366" s="4">
        <v>9</v>
      </c>
      <c r="D366" s="4" t="s">
        <v>12</v>
      </c>
      <c r="E366" s="4" t="s">
        <v>14</v>
      </c>
      <c r="F366" s="5">
        <v>0</v>
      </c>
      <c r="G366" s="4" t="str">
        <f>VLOOKUP(B366,'Master Data'!$A$1:$F$46,2,0)</f>
        <v>Product33</v>
      </c>
      <c r="H366" s="4" t="str">
        <f>VLOOKUP(B366,'Master Data'!$A$1:$F$46,3,0)</f>
        <v>Category04</v>
      </c>
      <c r="I366" s="4" t="str">
        <f>VLOOKUP(B366,'Master Data'!$A$1:$F$46,4,0)</f>
        <v>Kg</v>
      </c>
      <c r="J366" s="4">
        <f>VLOOKUP(B366,'Master Data'!$A$1:$F$46,5,0)</f>
        <v>95</v>
      </c>
      <c r="K366" s="4">
        <f>VLOOKUP(B366,'Master Data'!$A$1:$F$46,6,0)</f>
        <v>119.7</v>
      </c>
      <c r="L366" s="27">
        <f>'Input Data'!$J366*'Input Data'!$C366</f>
        <v>855</v>
      </c>
      <c r="M366" s="27">
        <f>'Input Data'!$K366*'Input Data'!$C366*(1-'Input Data'!$F366)</f>
        <v>1077.3</v>
      </c>
      <c r="N366" s="29" t="str">
        <f>TEXT('Input Data'!$A366,"DD")</f>
        <v>03</v>
      </c>
      <c r="O366" s="29" t="str">
        <f>TEXT('Input Data'!$A366, "MMM")</f>
        <v>Jul</v>
      </c>
      <c r="P366" s="29" t="str">
        <f>TEXT('Input Data'!$A366,"yyyy")</f>
        <v>2021</v>
      </c>
      <c r="Q366" s="53"/>
    </row>
    <row r="367" spans="1:17" ht="12.75" customHeight="1" x14ac:dyDescent="0.3">
      <c r="A367" s="37">
        <v>44380</v>
      </c>
      <c r="B367" s="3" t="s">
        <v>20</v>
      </c>
      <c r="C367" s="4">
        <v>8</v>
      </c>
      <c r="D367" s="4" t="s">
        <v>12</v>
      </c>
      <c r="E367" s="4" t="s">
        <v>14</v>
      </c>
      <c r="F367" s="5">
        <v>0</v>
      </c>
      <c r="G367" s="4" t="str">
        <f>VLOOKUP(B367,'Master Data'!$A$1:$F$46,2,0)</f>
        <v>Product03</v>
      </c>
      <c r="H367" s="4" t="str">
        <f>VLOOKUP(B367,'Master Data'!$A$1:$F$46,3,0)</f>
        <v>Category01</v>
      </c>
      <c r="I367" s="4" t="str">
        <f>VLOOKUP(B367,'Master Data'!$A$1:$F$46,4,0)</f>
        <v>Kg</v>
      </c>
      <c r="J367" s="4">
        <f>VLOOKUP(B367,'Master Data'!$A$1:$F$46,5,0)</f>
        <v>71</v>
      </c>
      <c r="K367" s="4">
        <f>VLOOKUP(B367,'Master Data'!$A$1:$F$46,6,0)</f>
        <v>80.94</v>
      </c>
      <c r="L367" s="27">
        <f>'Input Data'!$J367*'Input Data'!$C367</f>
        <v>568</v>
      </c>
      <c r="M367" s="27">
        <f>'Input Data'!$K367*'Input Data'!$C367*(1-'Input Data'!$F367)</f>
        <v>647.52</v>
      </c>
      <c r="N367" s="29" t="str">
        <f>TEXT('Input Data'!$A367,"DD")</f>
        <v>03</v>
      </c>
      <c r="O367" s="29" t="str">
        <f>TEXT('Input Data'!$A367, "MMM")</f>
        <v>Jul</v>
      </c>
      <c r="P367" s="29" t="str">
        <f>TEXT('Input Data'!$A367,"yyyy")</f>
        <v>2021</v>
      </c>
      <c r="Q367" s="53"/>
    </row>
    <row r="368" spans="1:17" ht="12.75" customHeight="1" x14ac:dyDescent="0.3">
      <c r="A368" s="37">
        <v>44271</v>
      </c>
      <c r="B368" s="3" t="s">
        <v>48</v>
      </c>
      <c r="C368" s="4">
        <v>14</v>
      </c>
      <c r="D368" s="4" t="s">
        <v>123</v>
      </c>
      <c r="E368" s="4" t="s">
        <v>14</v>
      </c>
      <c r="F368" s="5">
        <v>0</v>
      </c>
      <c r="G368" s="4" t="str">
        <f>VLOOKUP(B368,'Master Data'!$A$1:$F$46,2,0)</f>
        <v>Product12</v>
      </c>
      <c r="H368" s="4" t="str">
        <f>VLOOKUP(B368,'Master Data'!$A$1:$F$46,3,0)</f>
        <v>Category02</v>
      </c>
      <c r="I368" s="4" t="str">
        <f>VLOOKUP(B368,'Master Data'!$A$1:$F$46,4,0)</f>
        <v>Kg</v>
      </c>
      <c r="J368" s="4">
        <f>VLOOKUP(B368,'Master Data'!$A$1:$F$46,5,0)</f>
        <v>73</v>
      </c>
      <c r="K368" s="4">
        <f>VLOOKUP(B368,'Master Data'!$A$1:$F$46,6,0)</f>
        <v>94.17</v>
      </c>
      <c r="L368" s="27">
        <f>'Input Data'!$J368*'Input Data'!$C368</f>
        <v>1022</v>
      </c>
      <c r="M368" s="27">
        <f>'Input Data'!$K368*'Input Data'!$C368*(1-'Input Data'!$F368)</f>
        <v>1318.38</v>
      </c>
      <c r="N368" s="29" t="str">
        <f>TEXT('Input Data'!$A368,"DD")</f>
        <v>16</v>
      </c>
      <c r="O368" s="29" t="str">
        <f>TEXT('Input Data'!$A368, "MMM")</f>
        <v>Mar</v>
      </c>
      <c r="P368" s="29" t="str">
        <f>TEXT('Input Data'!$A368,"yyyy")</f>
        <v>2021</v>
      </c>
      <c r="Q368" s="53"/>
    </row>
    <row r="369" spans="1:17" ht="12.75" customHeight="1" x14ac:dyDescent="0.3">
      <c r="A369" s="37">
        <v>44322</v>
      </c>
      <c r="B369" s="3" t="s">
        <v>38</v>
      </c>
      <c r="C369" s="4">
        <v>15</v>
      </c>
      <c r="D369" s="4" t="s">
        <v>123</v>
      </c>
      <c r="E369" s="4" t="s">
        <v>12</v>
      </c>
      <c r="F369" s="5">
        <v>0</v>
      </c>
      <c r="G369" s="4" t="str">
        <f>VLOOKUP(B369,'Master Data'!$A$1:$F$46,2,0)</f>
        <v>Product08</v>
      </c>
      <c r="H369" s="4" t="str">
        <f>VLOOKUP(B369,'Master Data'!$A$1:$F$46,3,0)</f>
        <v>Category01</v>
      </c>
      <c r="I369" s="4" t="str">
        <f>VLOOKUP(B369,'Master Data'!$A$1:$F$46,4,0)</f>
        <v>Kg</v>
      </c>
      <c r="J369" s="4">
        <f>VLOOKUP(B369,'Master Data'!$A$1:$F$46,5,0)</f>
        <v>83</v>
      </c>
      <c r="K369" s="4">
        <f>VLOOKUP(B369,'Master Data'!$A$1:$F$46,6,0)</f>
        <v>94.62</v>
      </c>
      <c r="L369" s="27">
        <f>'Input Data'!$J369*'Input Data'!$C369</f>
        <v>1245</v>
      </c>
      <c r="M369" s="27">
        <f>'Input Data'!$K369*'Input Data'!$C369*(1-'Input Data'!$F369)</f>
        <v>1419.3000000000002</v>
      </c>
      <c r="N369" s="29" t="str">
        <f>TEXT('Input Data'!$A369,"DD")</f>
        <v>06</v>
      </c>
      <c r="O369" s="29" t="str">
        <f>TEXT('Input Data'!$A369, "MMM")</f>
        <v>May</v>
      </c>
      <c r="P369" s="29" t="str">
        <f>TEXT('Input Data'!$A369,"yyyy")</f>
        <v>2021</v>
      </c>
      <c r="Q369" s="53"/>
    </row>
    <row r="370" spans="1:17" ht="12.75" customHeight="1" x14ac:dyDescent="0.3">
      <c r="A370" s="37">
        <v>44604</v>
      </c>
      <c r="B370" s="3" t="s">
        <v>33</v>
      </c>
      <c r="C370" s="4">
        <v>13</v>
      </c>
      <c r="D370" s="4" t="s">
        <v>123</v>
      </c>
      <c r="E370" s="4" t="s">
        <v>14</v>
      </c>
      <c r="F370" s="5">
        <v>0</v>
      </c>
      <c r="G370" s="4" t="str">
        <f>VLOOKUP(B370,'Master Data'!$A$1:$F$46,2,0)</f>
        <v>Product10</v>
      </c>
      <c r="H370" s="4" t="str">
        <f>VLOOKUP(B370,'Master Data'!$A$1:$F$46,3,0)</f>
        <v>Category02</v>
      </c>
      <c r="I370" s="4" t="str">
        <f>VLOOKUP(B370,'Master Data'!$A$1:$F$46,4,0)</f>
        <v>Ft</v>
      </c>
      <c r="J370" s="4">
        <f>VLOOKUP(B370,'Master Data'!$A$1:$F$46,5,0)</f>
        <v>148</v>
      </c>
      <c r="K370" s="4">
        <f>VLOOKUP(B370,'Master Data'!$A$1:$F$46,6,0)</f>
        <v>164.28</v>
      </c>
      <c r="L370" s="27">
        <f>'Input Data'!$J370*'Input Data'!$C370</f>
        <v>1924</v>
      </c>
      <c r="M370" s="27">
        <f>'Input Data'!$K370*'Input Data'!$C370*(1-'Input Data'!$F370)</f>
        <v>2135.64</v>
      </c>
      <c r="N370" s="29" t="str">
        <f>TEXT('Input Data'!$A370,"DD")</f>
        <v>12</v>
      </c>
      <c r="O370" s="29" t="str">
        <f>TEXT('Input Data'!$A370, "MMM")</f>
        <v>Feb</v>
      </c>
      <c r="P370" s="29" t="str">
        <f>TEXT('Input Data'!$A370,"yyyy")</f>
        <v>2022</v>
      </c>
      <c r="Q370" s="53"/>
    </row>
    <row r="371" spans="1:17" ht="12.75" customHeight="1" x14ac:dyDescent="0.3">
      <c r="A371" s="37">
        <v>44452</v>
      </c>
      <c r="B371" s="3" t="s">
        <v>56</v>
      </c>
      <c r="C371" s="4">
        <v>7</v>
      </c>
      <c r="D371" s="4" t="s">
        <v>123</v>
      </c>
      <c r="E371" s="4" t="s">
        <v>14</v>
      </c>
      <c r="F371" s="5">
        <v>0</v>
      </c>
      <c r="G371" s="4" t="str">
        <f>VLOOKUP(B371,'Master Data'!$A$1:$F$46,2,0)</f>
        <v>Product41</v>
      </c>
      <c r="H371" s="4" t="str">
        <f>VLOOKUP(B371,'Master Data'!$A$1:$F$46,3,0)</f>
        <v>Category05</v>
      </c>
      <c r="I371" s="4" t="str">
        <f>VLOOKUP(B371,'Master Data'!$A$1:$F$46,4,0)</f>
        <v>Ft</v>
      </c>
      <c r="J371" s="4">
        <f>VLOOKUP(B371,'Master Data'!$A$1:$F$46,5,0)</f>
        <v>138</v>
      </c>
      <c r="K371" s="4">
        <f>VLOOKUP(B371,'Master Data'!$A$1:$F$46,6,0)</f>
        <v>173.88</v>
      </c>
      <c r="L371" s="27">
        <f>'Input Data'!$J371*'Input Data'!$C371</f>
        <v>966</v>
      </c>
      <c r="M371" s="27">
        <f>'Input Data'!$K371*'Input Data'!$C371*(1-'Input Data'!$F371)</f>
        <v>1217.1599999999999</v>
      </c>
      <c r="N371" s="29" t="str">
        <f>TEXT('Input Data'!$A371,"DD")</f>
        <v>13</v>
      </c>
      <c r="O371" s="29" t="str">
        <f>TEXT('Input Data'!$A371, "MMM")</f>
        <v>Sep</v>
      </c>
      <c r="P371" s="29" t="str">
        <f>TEXT('Input Data'!$A371,"yyyy")</f>
        <v>2021</v>
      </c>
      <c r="Q371" s="53"/>
    </row>
    <row r="372" spans="1:17" ht="12.75" customHeight="1" x14ac:dyDescent="0.3">
      <c r="A372" s="37">
        <v>44274</v>
      </c>
      <c r="B372" s="3" t="s">
        <v>10</v>
      </c>
      <c r="C372" s="4">
        <v>9</v>
      </c>
      <c r="D372" s="4" t="s">
        <v>12</v>
      </c>
      <c r="E372" s="4" t="s">
        <v>14</v>
      </c>
      <c r="F372" s="5">
        <v>0</v>
      </c>
      <c r="G372" s="4" t="str">
        <f>VLOOKUP(B372,'Master Data'!$A$1:$F$46,2,0)</f>
        <v>Product28</v>
      </c>
      <c r="H372" s="4" t="str">
        <f>VLOOKUP(B372,'Master Data'!$A$1:$F$46,3,0)</f>
        <v>Category04</v>
      </c>
      <c r="I372" s="4" t="str">
        <f>VLOOKUP(B372,'Master Data'!$A$1:$F$46,4,0)</f>
        <v>No.</v>
      </c>
      <c r="J372" s="4">
        <f>VLOOKUP(B372,'Master Data'!$A$1:$F$46,5,0)</f>
        <v>15</v>
      </c>
      <c r="K372" s="4">
        <f>VLOOKUP(B372,'Master Data'!$A$1:$F$46,6,0)</f>
        <v>15</v>
      </c>
      <c r="L372" s="27">
        <f>'Input Data'!$J372*'Input Data'!$C372</f>
        <v>135</v>
      </c>
      <c r="M372" s="27">
        <f>'Input Data'!$K372*'Input Data'!$C372*(1-'Input Data'!$F372)</f>
        <v>135</v>
      </c>
      <c r="N372" s="29" t="str">
        <f>TEXT('Input Data'!$A372,"DD")</f>
        <v>19</v>
      </c>
      <c r="O372" s="29" t="str">
        <f>TEXT('Input Data'!$A372, "MMM")</f>
        <v>Mar</v>
      </c>
      <c r="P372" s="29" t="str">
        <f>TEXT('Input Data'!$A372,"yyyy")</f>
        <v>2021</v>
      </c>
      <c r="Q372" s="53"/>
    </row>
    <row r="373" spans="1:17" ht="12.75" customHeight="1" x14ac:dyDescent="0.3">
      <c r="A373" s="37">
        <v>44674</v>
      </c>
      <c r="B373" s="3" t="s">
        <v>25</v>
      </c>
      <c r="C373" s="4">
        <v>15</v>
      </c>
      <c r="D373" s="4" t="s">
        <v>12</v>
      </c>
      <c r="E373" s="4" t="s">
        <v>12</v>
      </c>
      <c r="F373" s="5">
        <v>0</v>
      </c>
      <c r="G373" s="4" t="str">
        <f>VLOOKUP(B373,'Master Data'!$A$1:$F$46,2,0)</f>
        <v>Product44</v>
      </c>
      <c r="H373" s="4" t="str">
        <f>VLOOKUP(B373,'Master Data'!$A$1:$F$46,3,0)</f>
        <v>Category05</v>
      </c>
      <c r="I373" s="4" t="str">
        <f>VLOOKUP(B373,'Master Data'!$A$1:$F$46,4,0)</f>
        <v>Kg</v>
      </c>
      <c r="J373" s="4">
        <f>VLOOKUP(B373,'Master Data'!$A$1:$F$46,5,0)</f>
        <v>76</v>
      </c>
      <c r="K373" s="4">
        <f>VLOOKUP(B373,'Master Data'!$A$1:$F$46,6,0)</f>
        <v>82.08</v>
      </c>
      <c r="L373" s="27">
        <f>'Input Data'!$J373*'Input Data'!$C373</f>
        <v>1140</v>
      </c>
      <c r="M373" s="27">
        <f>'Input Data'!$K373*'Input Data'!$C373*(1-'Input Data'!$F373)</f>
        <v>1231.2</v>
      </c>
      <c r="N373" s="29" t="str">
        <f>TEXT('Input Data'!$A373,"DD")</f>
        <v>23</v>
      </c>
      <c r="O373" s="29" t="str">
        <f>TEXT('Input Data'!$A373, "MMM")</f>
        <v>Apr</v>
      </c>
      <c r="P373" s="29" t="str">
        <f>TEXT('Input Data'!$A373,"yyyy")</f>
        <v>2022</v>
      </c>
      <c r="Q373" s="53"/>
    </row>
    <row r="374" spans="1:17" ht="12.75" customHeight="1" x14ac:dyDescent="0.3">
      <c r="A374" s="37">
        <v>44653</v>
      </c>
      <c r="B374" s="3" t="s">
        <v>43</v>
      </c>
      <c r="C374" s="4">
        <v>3</v>
      </c>
      <c r="D374" s="4" t="s">
        <v>123</v>
      </c>
      <c r="E374" s="4" t="s">
        <v>14</v>
      </c>
      <c r="F374" s="5">
        <v>0</v>
      </c>
      <c r="G374" s="4" t="str">
        <f>VLOOKUP(B374,'Master Data'!$A$1:$F$46,2,0)</f>
        <v>Product02</v>
      </c>
      <c r="H374" s="4" t="str">
        <f>VLOOKUP(B374,'Master Data'!$A$1:$F$46,3,0)</f>
        <v>Category01</v>
      </c>
      <c r="I374" s="4" t="str">
        <f>VLOOKUP(B374,'Master Data'!$A$1:$F$46,4,0)</f>
        <v>Kg</v>
      </c>
      <c r="J374" s="4">
        <f>VLOOKUP(B374,'Master Data'!$A$1:$F$46,5,0)</f>
        <v>1056</v>
      </c>
      <c r="K374" s="4">
        <f>VLOOKUP(B374,'Master Data'!$A$1:$F$46,6,0)</f>
        <v>142.80000000000001</v>
      </c>
      <c r="L374" s="27">
        <f>'Input Data'!$J374*'Input Data'!$C374</f>
        <v>3168</v>
      </c>
      <c r="M374" s="27">
        <f>'Input Data'!$K374*'Input Data'!$C374*(1-'Input Data'!$F374)</f>
        <v>428.40000000000003</v>
      </c>
      <c r="N374" s="29" t="str">
        <f>TEXT('Input Data'!$A374,"DD")</f>
        <v>02</v>
      </c>
      <c r="O374" s="29" t="str">
        <f>TEXT('Input Data'!$A374, "MMM")</f>
        <v>Apr</v>
      </c>
      <c r="P374" s="29" t="str">
        <f>TEXT('Input Data'!$A374,"yyyy")</f>
        <v>2022</v>
      </c>
      <c r="Q374" s="53"/>
    </row>
    <row r="375" spans="1:17" ht="12.75" customHeight="1" x14ac:dyDescent="0.3">
      <c r="A375" s="37">
        <v>44528</v>
      </c>
      <c r="B375" s="3" t="s">
        <v>30</v>
      </c>
      <c r="C375" s="4">
        <v>2</v>
      </c>
      <c r="D375" s="4" t="s">
        <v>123</v>
      </c>
      <c r="E375" s="4" t="s">
        <v>14</v>
      </c>
      <c r="F375" s="5">
        <v>0</v>
      </c>
      <c r="G375" s="4" t="str">
        <f>VLOOKUP(B375,'Master Data'!$A$1:$F$46,2,0)</f>
        <v>Product40</v>
      </c>
      <c r="H375" s="4" t="str">
        <f>VLOOKUP(B375,'Master Data'!$A$1:$F$46,3,0)</f>
        <v>Category05</v>
      </c>
      <c r="I375" s="4" t="str">
        <f>VLOOKUP(B375,'Master Data'!$A$1:$F$46,4,0)</f>
        <v>Kg</v>
      </c>
      <c r="J375" s="4">
        <f>VLOOKUP(B375,'Master Data'!$A$1:$F$46,5,0)</f>
        <v>90</v>
      </c>
      <c r="K375" s="4">
        <f>VLOOKUP(B375,'Master Data'!$A$1:$F$46,6,0)</f>
        <v>115.2</v>
      </c>
      <c r="L375" s="27">
        <f>'Input Data'!$J375*'Input Data'!$C375</f>
        <v>180</v>
      </c>
      <c r="M375" s="27">
        <f>'Input Data'!$K375*'Input Data'!$C375*(1-'Input Data'!$F375)</f>
        <v>230.4</v>
      </c>
      <c r="N375" s="29" t="str">
        <f>TEXT('Input Data'!$A375,"DD")</f>
        <v>28</v>
      </c>
      <c r="O375" s="29" t="str">
        <f>TEXT('Input Data'!$A375, "MMM")</f>
        <v>Nov</v>
      </c>
      <c r="P375" s="29" t="str">
        <f>TEXT('Input Data'!$A375,"yyyy")</f>
        <v>2021</v>
      </c>
      <c r="Q375" s="53"/>
    </row>
    <row r="376" spans="1:17" ht="12.75" customHeight="1" x14ac:dyDescent="0.3">
      <c r="A376" s="37">
        <v>44687</v>
      </c>
      <c r="B376" s="3" t="s">
        <v>27</v>
      </c>
      <c r="C376" s="4">
        <v>7</v>
      </c>
      <c r="D376" s="4" t="s">
        <v>123</v>
      </c>
      <c r="E376" s="4" t="s">
        <v>12</v>
      </c>
      <c r="F376" s="5">
        <v>0</v>
      </c>
      <c r="G376" s="4" t="str">
        <f>VLOOKUP(B376,'Master Data'!$A$1:$F$46,2,0)</f>
        <v>Product34</v>
      </c>
      <c r="H376" s="4" t="str">
        <f>VLOOKUP(B376,'Master Data'!$A$1:$F$46,3,0)</f>
        <v>Category04</v>
      </c>
      <c r="I376" s="4" t="str">
        <f>VLOOKUP(B376,'Master Data'!$A$1:$F$46,4,0)</f>
        <v>Lt</v>
      </c>
      <c r="J376" s="4">
        <f>VLOOKUP(B376,'Master Data'!$A$1:$F$46,5,0)</f>
        <v>55</v>
      </c>
      <c r="K376" s="4">
        <f>VLOOKUP(B376,'Master Data'!$A$1:$F$46,6,0)</f>
        <v>58.3</v>
      </c>
      <c r="L376" s="27">
        <f>'Input Data'!$J376*'Input Data'!$C376</f>
        <v>385</v>
      </c>
      <c r="M376" s="27">
        <f>'Input Data'!$K376*'Input Data'!$C376*(1-'Input Data'!$F376)</f>
        <v>408.09999999999997</v>
      </c>
      <c r="N376" s="29" t="str">
        <f>TEXT('Input Data'!$A376,"DD")</f>
        <v>06</v>
      </c>
      <c r="O376" s="29" t="str">
        <f>TEXT('Input Data'!$A376, "MMM")</f>
        <v>May</v>
      </c>
      <c r="P376" s="29" t="str">
        <f>TEXT('Input Data'!$A376,"yyyy")</f>
        <v>2022</v>
      </c>
      <c r="Q376" s="53"/>
    </row>
    <row r="377" spans="1:17" ht="12.75" customHeight="1" x14ac:dyDescent="0.3">
      <c r="A377" s="37">
        <v>44826</v>
      </c>
      <c r="B377" s="3" t="s">
        <v>36</v>
      </c>
      <c r="C377" s="4">
        <v>12</v>
      </c>
      <c r="D377" s="4" t="s">
        <v>12</v>
      </c>
      <c r="E377" s="4" t="s">
        <v>12</v>
      </c>
      <c r="F377" s="5">
        <v>0</v>
      </c>
      <c r="G377" s="4" t="str">
        <f>VLOOKUP(B377,'Master Data'!$A$1:$F$46,2,0)</f>
        <v>Product43</v>
      </c>
      <c r="H377" s="4" t="str">
        <f>VLOOKUP(B377,'Master Data'!$A$1:$F$46,3,0)</f>
        <v>Category05</v>
      </c>
      <c r="I377" s="4" t="str">
        <f>VLOOKUP(B377,'Master Data'!$A$1:$F$46,4,0)</f>
        <v>Kg</v>
      </c>
      <c r="J377" s="4">
        <f>VLOOKUP(B377,'Master Data'!$A$1:$F$46,5,0)</f>
        <v>67</v>
      </c>
      <c r="K377" s="4">
        <f>VLOOKUP(B377,'Master Data'!$A$1:$F$46,6,0)</f>
        <v>83.08</v>
      </c>
      <c r="L377" s="27">
        <f>'Input Data'!$J377*'Input Data'!$C377</f>
        <v>804</v>
      </c>
      <c r="M377" s="27">
        <f>'Input Data'!$K377*'Input Data'!$C377*(1-'Input Data'!$F377)</f>
        <v>996.96</v>
      </c>
      <c r="N377" s="29" t="str">
        <f>TEXT('Input Data'!$A377,"DD")</f>
        <v>22</v>
      </c>
      <c r="O377" s="29" t="str">
        <f>TEXT('Input Data'!$A377, "MMM")</f>
        <v>Sep</v>
      </c>
      <c r="P377" s="29" t="str">
        <f>TEXT('Input Data'!$A377,"yyyy")</f>
        <v>2022</v>
      </c>
      <c r="Q377" s="53"/>
    </row>
    <row r="378" spans="1:17" ht="12.75" customHeight="1" x14ac:dyDescent="0.3">
      <c r="A378" s="37">
        <v>44400</v>
      </c>
      <c r="B378" s="3" t="s">
        <v>58</v>
      </c>
      <c r="C378" s="4">
        <v>7</v>
      </c>
      <c r="D378" s="4" t="s">
        <v>11</v>
      </c>
      <c r="E378" s="4" t="s">
        <v>12</v>
      </c>
      <c r="F378" s="5">
        <v>0</v>
      </c>
      <c r="G378" s="4" t="str">
        <f>VLOOKUP(B378,'Master Data'!$A$1:$F$46,2,0)</f>
        <v>Product36</v>
      </c>
      <c r="H378" s="4" t="str">
        <f>VLOOKUP(B378,'Master Data'!$A$1:$F$46,3,0)</f>
        <v>Category04</v>
      </c>
      <c r="I378" s="4" t="str">
        <f>VLOOKUP(B378,'Master Data'!$A$1:$F$46,4,0)</f>
        <v>Kg</v>
      </c>
      <c r="J378" s="4">
        <f>VLOOKUP(B378,'Master Data'!$A$1:$F$46,5,0)</f>
        <v>90</v>
      </c>
      <c r="K378" s="4">
        <f>VLOOKUP(B378,'Master Data'!$A$1:$F$46,6,0)</f>
        <v>96.3</v>
      </c>
      <c r="L378" s="27">
        <f>'Input Data'!$J378*'Input Data'!$C378</f>
        <v>630</v>
      </c>
      <c r="M378" s="27">
        <f>'Input Data'!$K378*'Input Data'!$C378*(1-'Input Data'!$F378)</f>
        <v>674.1</v>
      </c>
      <c r="N378" s="29" t="str">
        <f>TEXT('Input Data'!$A378,"DD")</f>
        <v>23</v>
      </c>
      <c r="O378" s="29" t="str">
        <f>TEXT('Input Data'!$A378, "MMM")</f>
        <v>Jul</v>
      </c>
      <c r="P378" s="29" t="str">
        <f>TEXT('Input Data'!$A378,"yyyy")</f>
        <v>2021</v>
      </c>
      <c r="Q378" s="53"/>
    </row>
    <row r="379" spans="1:17" ht="12.75" customHeight="1" x14ac:dyDescent="0.3">
      <c r="A379" s="37">
        <v>44902</v>
      </c>
      <c r="B379" s="3" t="s">
        <v>34</v>
      </c>
      <c r="C379" s="4">
        <v>13</v>
      </c>
      <c r="D379" s="4" t="s">
        <v>123</v>
      </c>
      <c r="E379" s="4" t="s">
        <v>12</v>
      </c>
      <c r="F379" s="5">
        <v>0</v>
      </c>
      <c r="G379" s="4" t="str">
        <f>VLOOKUP(B379,'Master Data'!$A$1:$F$46,2,0)</f>
        <v>Product16</v>
      </c>
      <c r="H379" s="4" t="str">
        <f>VLOOKUP(B379,'Master Data'!$A$1:$F$46,3,0)</f>
        <v>Category02</v>
      </c>
      <c r="I379" s="4" t="str">
        <f>VLOOKUP(B379,'Master Data'!$A$1:$F$46,4,0)</f>
        <v>No.</v>
      </c>
      <c r="J379" s="4">
        <f>VLOOKUP(B379,'Master Data'!$A$1:$F$46,5,0)</f>
        <v>13</v>
      </c>
      <c r="K379" s="4">
        <f>VLOOKUP(B379,'Master Data'!$A$1:$F$46,6,0)</f>
        <v>16.64</v>
      </c>
      <c r="L379" s="27">
        <f>'Input Data'!$J379*'Input Data'!$C379</f>
        <v>169</v>
      </c>
      <c r="M379" s="27">
        <f>'Input Data'!$K379*'Input Data'!$C379*(1-'Input Data'!$F379)</f>
        <v>216.32</v>
      </c>
      <c r="N379" s="29" t="str">
        <f>TEXT('Input Data'!$A379,"DD")</f>
        <v>07</v>
      </c>
      <c r="O379" s="29" t="str">
        <f>TEXT('Input Data'!$A379, "MMM")</f>
        <v>Dec</v>
      </c>
      <c r="P379" s="29" t="str">
        <f>TEXT('Input Data'!$A379,"yyyy")</f>
        <v>2022</v>
      </c>
      <c r="Q379" s="53"/>
    </row>
    <row r="380" spans="1:17" ht="12.75" customHeight="1" x14ac:dyDescent="0.3">
      <c r="A380" s="37">
        <v>44367</v>
      </c>
      <c r="B380" s="3" t="s">
        <v>34</v>
      </c>
      <c r="C380" s="4">
        <v>1</v>
      </c>
      <c r="D380" s="4" t="s">
        <v>11</v>
      </c>
      <c r="E380" s="4" t="s">
        <v>14</v>
      </c>
      <c r="F380" s="5">
        <v>0</v>
      </c>
      <c r="G380" s="4" t="str">
        <f>VLOOKUP(B380,'Master Data'!$A$1:$F$46,2,0)</f>
        <v>Product16</v>
      </c>
      <c r="H380" s="4" t="str">
        <f>VLOOKUP(B380,'Master Data'!$A$1:$F$46,3,0)</f>
        <v>Category02</v>
      </c>
      <c r="I380" s="4" t="str">
        <f>VLOOKUP(B380,'Master Data'!$A$1:$F$46,4,0)</f>
        <v>No.</v>
      </c>
      <c r="J380" s="4">
        <f>VLOOKUP(B380,'Master Data'!$A$1:$F$46,5,0)</f>
        <v>13</v>
      </c>
      <c r="K380" s="4">
        <f>VLOOKUP(B380,'Master Data'!$A$1:$F$46,6,0)</f>
        <v>16.64</v>
      </c>
      <c r="L380" s="27">
        <f>'Input Data'!$J380*'Input Data'!$C380</f>
        <v>13</v>
      </c>
      <c r="M380" s="27">
        <f>'Input Data'!$K380*'Input Data'!$C380*(1-'Input Data'!$F380)</f>
        <v>16.64</v>
      </c>
      <c r="N380" s="29" t="str">
        <f>TEXT('Input Data'!$A380,"DD")</f>
        <v>20</v>
      </c>
      <c r="O380" s="29" t="str">
        <f>TEXT('Input Data'!$A380, "MMM")</f>
        <v>Jun</v>
      </c>
      <c r="P380" s="29" t="str">
        <f>TEXT('Input Data'!$A380,"yyyy")</f>
        <v>2021</v>
      </c>
      <c r="Q380" s="53"/>
    </row>
    <row r="381" spans="1:17" ht="12.75" customHeight="1" x14ac:dyDescent="0.3">
      <c r="A381" s="37">
        <v>44320</v>
      </c>
      <c r="B381" s="3" t="s">
        <v>23</v>
      </c>
      <c r="C381" s="4">
        <v>4</v>
      </c>
      <c r="D381" s="4" t="s">
        <v>123</v>
      </c>
      <c r="E381" s="4" t="s">
        <v>14</v>
      </c>
      <c r="F381" s="5">
        <v>0</v>
      </c>
      <c r="G381" s="4" t="str">
        <f>VLOOKUP(B381,'Master Data'!$A$1:$F$46,2,0)</f>
        <v>Product14</v>
      </c>
      <c r="H381" s="4" t="str">
        <f>VLOOKUP(B381,'Master Data'!$A$1:$F$46,3,0)</f>
        <v>Category02</v>
      </c>
      <c r="I381" s="4" t="str">
        <f>VLOOKUP(B381,'Master Data'!$A$1:$F$46,4,0)</f>
        <v>Kg</v>
      </c>
      <c r="J381" s="4">
        <f>VLOOKUP(B381,'Master Data'!$A$1:$F$46,5,0)</f>
        <v>112</v>
      </c>
      <c r="K381" s="4">
        <f>VLOOKUP(B381,'Master Data'!$A$1:$F$46,6,0)</f>
        <v>146.72</v>
      </c>
      <c r="L381" s="27">
        <f>'Input Data'!$J381*'Input Data'!$C381</f>
        <v>448</v>
      </c>
      <c r="M381" s="27">
        <f>'Input Data'!$K381*'Input Data'!$C381*(1-'Input Data'!$F381)</f>
        <v>586.88</v>
      </c>
      <c r="N381" s="29" t="str">
        <f>TEXT('Input Data'!$A381,"DD")</f>
        <v>04</v>
      </c>
      <c r="O381" s="29" t="str">
        <f>TEXT('Input Data'!$A381, "MMM")</f>
        <v>May</v>
      </c>
      <c r="P381" s="29" t="str">
        <f>TEXT('Input Data'!$A381,"yyyy")</f>
        <v>2021</v>
      </c>
      <c r="Q381" s="53"/>
    </row>
    <row r="382" spans="1:17" ht="12.75" customHeight="1" x14ac:dyDescent="0.3">
      <c r="A382" s="37">
        <v>44221</v>
      </c>
      <c r="B382" s="3" t="s">
        <v>18</v>
      </c>
      <c r="C382" s="4">
        <v>7</v>
      </c>
      <c r="D382" s="4" t="s">
        <v>123</v>
      </c>
      <c r="E382" s="4" t="s">
        <v>12</v>
      </c>
      <c r="F382" s="5">
        <v>0</v>
      </c>
      <c r="G382" s="4" t="str">
        <f>VLOOKUP(B382,'Master Data'!$A$1:$F$46,2,0)</f>
        <v>Product35</v>
      </c>
      <c r="H382" s="4" t="str">
        <f>VLOOKUP(B382,'Master Data'!$A$1:$F$46,3,0)</f>
        <v>Category04</v>
      </c>
      <c r="I382" s="4" t="str">
        <f>VLOOKUP(B382,'Master Data'!$A$1:$F$46,4,0)</f>
        <v>No.</v>
      </c>
      <c r="J382" s="4">
        <f>VLOOKUP(B382,'Master Data'!$A$1:$F$46,5,0)</f>
        <v>5</v>
      </c>
      <c r="K382" s="4">
        <f>VLOOKUP(B382,'Master Data'!$A$1:$F$46,6,0)</f>
        <v>6.7</v>
      </c>
      <c r="L382" s="27">
        <f>'Input Data'!$J382*'Input Data'!$C382</f>
        <v>35</v>
      </c>
      <c r="M382" s="27">
        <f>'Input Data'!$K382*'Input Data'!$C382*(1-'Input Data'!$F382)</f>
        <v>46.9</v>
      </c>
      <c r="N382" s="29" t="str">
        <f>TEXT('Input Data'!$A382,"DD")</f>
        <v>25</v>
      </c>
      <c r="O382" s="29" t="str">
        <f>TEXT('Input Data'!$A382, "MMM")</f>
        <v>Jan</v>
      </c>
      <c r="P382" s="29" t="str">
        <f>TEXT('Input Data'!$A382,"yyyy")</f>
        <v>2021</v>
      </c>
      <c r="Q382" s="53"/>
    </row>
    <row r="383" spans="1:17" ht="12.75" customHeight="1" x14ac:dyDescent="0.3">
      <c r="A383" s="37">
        <v>44310</v>
      </c>
      <c r="B383" s="3" t="s">
        <v>41</v>
      </c>
      <c r="C383" s="4">
        <v>2</v>
      </c>
      <c r="D383" s="4" t="s">
        <v>12</v>
      </c>
      <c r="E383" s="4" t="s">
        <v>12</v>
      </c>
      <c r="F383" s="5">
        <v>0</v>
      </c>
      <c r="G383" s="4" t="str">
        <f>VLOOKUP(B383,'Master Data'!$A$1:$F$46,2,0)</f>
        <v>Product30</v>
      </c>
      <c r="H383" s="4" t="str">
        <f>VLOOKUP(B383,'Master Data'!$A$1:$F$46,3,0)</f>
        <v>Category04</v>
      </c>
      <c r="I383" s="4" t="str">
        <f>VLOOKUP(B383,'Master Data'!$A$1:$F$46,4,0)</f>
        <v>Ft</v>
      </c>
      <c r="J383" s="4">
        <f>VLOOKUP(B383,'Master Data'!$A$1:$F$46,5,0)</f>
        <v>148</v>
      </c>
      <c r="K383" s="4">
        <f>VLOOKUP(B383,'Master Data'!$A$1:$F$46,6,0)</f>
        <v>201.28</v>
      </c>
      <c r="L383" s="27">
        <f>'Input Data'!$J383*'Input Data'!$C383</f>
        <v>296</v>
      </c>
      <c r="M383" s="27">
        <f>'Input Data'!$K383*'Input Data'!$C383*(1-'Input Data'!$F383)</f>
        <v>402.56</v>
      </c>
      <c r="N383" s="29" t="str">
        <f>TEXT('Input Data'!$A383,"DD")</f>
        <v>24</v>
      </c>
      <c r="O383" s="29" t="str">
        <f>TEXT('Input Data'!$A383, "MMM")</f>
        <v>Apr</v>
      </c>
      <c r="P383" s="29" t="str">
        <f>TEXT('Input Data'!$A383,"yyyy")</f>
        <v>2021</v>
      </c>
      <c r="Q383" s="53"/>
    </row>
    <row r="384" spans="1:17" ht="12.75" customHeight="1" x14ac:dyDescent="0.3">
      <c r="A384" s="37">
        <v>44298</v>
      </c>
      <c r="B384" s="3" t="s">
        <v>53</v>
      </c>
      <c r="C384" s="4">
        <v>13</v>
      </c>
      <c r="D384" s="4" t="s">
        <v>123</v>
      </c>
      <c r="E384" s="4" t="s">
        <v>14</v>
      </c>
      <c r="F384" s="5">
        <v>0</v>
      </c>
      <c r="G384" s="4" t="str">
        <f>VLOOKUP(B384,'Master Data'!$A$1:$F$46,2,0)</f>
        <v>Product33</v>
      </c>
      <c r="H384" s="4" t="str">
        <f>VLOOKUP(B384,'Master Data'!$A$1:$F$46,3,0)</f>
        <v>Category04</v>
      </c>
      <c r="I384" s="4" t="str">
        <f>VLOOKUP(B384,'Master Data'!$A$1:$F$46,4,0)</f>
        <v>Kg</v>
      </c>
      <c r="J384" s="4">
        <f>VLOOKUP(B384,'Master Data'!$A$1:$F$46,5,0)</f>
        <v>95</v>
      </c>
      <c r="K384" s="4">
        <f>VLOOKUP(B384,'Master Data'!$A$1:$F$46,6,0)</f>
        <v>119.7</v>
      </c>
      <c r="L384" s="27">
        <f>'Input Data'!$J384*'Input Data'!$C384</f>
        <v>1235</v>
      </c>
      <c r="M384" s="27">
        <f>'Input Data'!$K384*'Input Data'!$C384*(1-'Input Data'!$F384)</f>
        <v>1556.1000000000001</v>
      </c>
      <c r="N384" s="29" t="str">
        <f>TEXT('Input Data'!$A384,"DD")</f>
        <v>12</v>
      </c>
      <c r="O384" s="29" t="str">
        <f>TEXT('Input Data'!$A384, "MMM")</f>
        <v>Apr</v>
      </c>
      <c r="P384" s="29" t="str">
        <f>TEXT('Input Data'!$A384,"yyyy")</f>
        <v>2021</v>
      </c>
      <c r="Q384" s="53"/>
    </row>
    <row r="385" spans="1:17" ht="12.75" customHeight="1" x14ac:dyDescent="0.3">
      <c r="A385" s="37">
        <v>44792</v>
      </c>
      <c r="B385" s="3" t="s">
        <v>51</v>
      </c>
      <c r="C385" s="4">
        <v>3</v>
      </c>
      <c r="D385" s="4" t="s">
        <v>12</v>
      </c>
      <c r="E385" s="4" t="s">
        <v>12</v>
      </c>
      <c r="F385" s="5">
        <v>0</v>
      </c>
      <c r="G385" s="4" t="str">
        <f>VLOOKUP(B385,'Master Data'!$A$1:$F$46,2,0)</f>
        <v>Product07</v>
      </c>
      <c r="H385" s="4" t="str">
        <f>VLOOKUP(B385,'Master Data'!$A$1:$F$46,3,0)</f>
        <v>Category01</v>
      </c>
      <c r="I385" s="4" t="str">
        <f>VLOOKUP(B385,'Master Data'!$A$1:$F$46,4,0)</f>
        <v>Lt</v>
      </c>
      <c r="J385" s="4">
        <f>VLOOKUP(B385,'Master Data'!$A$1:$F$46,5,0)</f>
        <v>43</v>
      </c>
      <c r="K385" s="4">
        <f>VLOOKUP(B385,'Master Data'!$A$1:$F$46,6,0)</f>
        <v>47.730000000000004</v>
      </c>
      <c r="L385" s="27">
        <f>'Input Data'!$J385*'Input Data'!$C385</f>
        <v>129</v>
      </c>
      <c r="M385" s="27">
        <f>'Input Data'!$K385*'Input Data'!$C385*(1-'Input Data'!$F385)</f>
        <v>143.19</v>
      </c>
      <c r="N385" s="29" t="str">
        <f>TEXT('Input Data'!$A385,"DD")</f>
        <v>19</v>
      </c>
      <c r="O385" s="29" t="str">
        <f>TEXT('Input Data'!$A385, "MMM")</f>
        <v>Aug</v>
      </c>
      <c r="P385" s="29" t="str">
        <f>TEXT('Input Data'!$A385,"yyyy")</f>
        <v>2022</v>
      </c>
      <c r="Q385" s="53"/>
    </row>
    <row r="386" spans="1:17" ht="12.75" customHeight="1" x14ac:dyDescent="0.3">
      <c r="A386" s="37">
        <v>44689</v>
      </c>
      <c r="B386" s="3" t="s">
        <v>35</v>
      </c>
      <c r="C386" s="4">
        <v>7</v>
      </c>
      <c r="D386" s="4" t="s">
        <v>12</v>
      </c>
      <c r="E386" s="4" t="s">
        <v>12</v>
      </c>
      <c r="F386" s="5">
        <v>0</v>
      </c>
      <c r="G386" s="4" t="str">
        <f>VLOOKUP(B386,'Master Data'!$A$1:$F$46,2,0)</f>
        <v>Product22</v>
      </c>
      <c r="H386" s="4" t="str">
        <f>VLOOKUP(B386,'Master Data'!$A$1:$F$46,3,0)</f>
        <v>Category03</v>
      </c>
      <c r="I386" s="4" t="str">
        <f>VLOOKUP(B386,'Master Data'!$A$1:$F$46,4,0)</f>
        <v>Ft</v>
      </c>
      <c r="J386" s="4">
        <f>VLOOKUP(B386,'Master Data'!$A$1:$F$46,5,0)</f>
        <v>121</v>
      </c>
      <c r="K386" s="4">
        <f>VLOOKUP(B386,'Master Data'!$A$1:$F$46,6,0)</f>
        <v>141.57</v>
      </c>
      <c r="L386" s="27">
        <f>'Input Data'!$J386*'Input Data'!$C386</f>
        <v>847</v>
      </c>
      <c r="M386" s="27">
        <f>'Input Data'!$K386*'Input Data'!$C386*(1-'Input Data'!$F386)</f>
        <v>990.99</v>
      </c>
      <c r="N386" s="29" t="str">
        <f>TEXT('Input Data'!$A386,"DD")</f>
        <v>08</v>
      </c>
      <c r="O386" s="29" t="str">
        <f>TEXT('Input Data'!$A386, "MMM")</f>
        <v>May</v>
      </c>
      <c r="P386" s="29" t="str">
        <f>TEXT('Input Data'!$A386,"yyyy")</f>
        <v>2022</v>
      </c>
      <c r="Q386" s="53"/>
    </row>
    <row r="387" spans="1:17" ht="12.75" customHeight="1" x14ac:dyDescent="0.3">
      <c r="A387" s="37">
        <v>44554</v>
      </c>
      <c r="B387" s="3" t="s">
        <v>24</v>
      </c>
      <c r="C387" s="4">
        <v>8</v>
      </c>
      <c r="D387" s="4" t="s">
        <v>11</v>
      </c>
      <c r="E387" s="4" t="s">
        <v>14</v>
      </c>
      <c r="F387" s="5">
        <v>0</v>
      </c>
      <c r="G387" s="4" t="str">
        <f>VLOOKUP(B387,'Master Data'!$A$1:$F$46,2,0)</f>
        <v>Product42</v>
      </c>
      <c r="H387" s="4" t="str">
        <f>VLOOKUP(B387,'Master Data'!$A$1:$F$46,3,0)</f>
        <v>Category05</v>
      </c>
      <c r="I387" s="4" t="str">
        <f>VLOOKUP(B387,'Master Data'!$A$1:$F$46,4,0)</f>
        <v>Ft</v>
      </c>
      <c r="J387" s="4">
        <f>VLOOKUP(B387,'Master Data'!$A$1:$F$46,5,0)</f>
        <v>120</v>
      </c>
      <c r="K387" s="4">
        <f>VLOOKUP(B387,'Master Data'!$A$1:$F$46,6,0)</f>
        <v>162</v>
      </c>
      <c r="L387" s="27">
        <f>'Input Data'!$J387*'Input Data'!$C387</f>
        <v>960</v>
      </c>
      <c r="M387" s="27">
        <f>'Input Data'!$K387*'Input Data'!$C387*(1-'Input Data'!$F387)</f>
        <v>1296</v>
      </c>
      <c r="N387" s="29" t="str">
        <f>TEXT('Input Data'!$A387,"DD")</f>
        <v>24</v>
      </c>
      <c r="O387" s="29" t="str">
        <f>TEXT('Input Data'!$A387, "MMM")</f>
        <v>Dec</v>
      </c>
      <c r="P387" s="29" t="str">
        <f>TEXT('Input Data'!$A387,"yyyy")</f>
        <v>2021</v>
      </c>
      <c r="Q387" s="53"/>
    </row>
    <row r="388" spans="1:17" ht="12.75" customHeight="1" x14ac:dyDescent="0.3">
      <c r="A388" s="37">
        <v>44562</v>
      </c>
      <c r="B388" s="3" t="s">
        <v>35</v>
      </c>
      <c r="C388" s="4">
        <v>1</v>
      </c>
      <c r="D388" s="4" t="s">
        <v>11</v>
      </c>
      <c r="E388" s="4" t="s">
        <v>14</v>
      </c>
      <c r="F388" s="5">
        <v>0</v>
      </c>
      <c r="G388" s="4" t="str">
        <f>VLOOKUP(B388,'Master Data'!$A$1:$F$46,2,0)</f>
        <v>Product22</v>
      </c>
      <c r="H388" s="4" t="str">
        <f>VLOOKUP(B388,'Master Data'!$A$1:$F$46,3,0)</f>
        <v>Category03</v>
      </c>
      <c r="I388" s="4" t="str">
        <f>VLOOKUP(B388,'Master Data'!$A$1:$F$46,4,0)</f>
        <v>Ft</v>
      </c>
      <c r="J388" s="4">
        <f>VLOOKUP(B388,'Master Data'!$A$1:$F$46,5,0)</f>
        <v>121</v>
      </c>
      <c r="K388" s="4">
        <f>VLOOKUP(B388,'Master Data'!$A$1:$F$46,6,0)</f>
        <v>141.57</v>
      </c>
      <c r="L388" s="27">
        <f>'Input Data'!$J388*'Input Data'!$C388</f>
        <v>121</v>
      </c>
      <c r="M388" s="27">
        <f>'Input Data'!$K388*'Input Data'!$C388*(1-'Input Data'!$F388)</f>
        <v>141.57</v>
      </c>
      <c r="N388" s="29" t="str">
        <f>TEXT('Input Data'!$A388,"DD")</f>
        <v>01</v>
      </c>
      <c r="O388" s="29" t="str">
        <f>TEXT('Input Data'!$A388, "MMM")</f>
        <v>Jan</v>
      </c>
      <c r="P388" s="29" t="str">
        <f>TEXT('Input Data'!$A388,"yyyy")</f>
        <v>2022</v>
      </c>
      <c r="Q388" s="53"/>
    </row>
    <row r="389" spans="1:17" ht="12.75" customHeight="1" x14ac:dyDescent="0.3">
      <c r="A389" s="37">
        <v>44586</v>
      </c>
      <c r="B389" s="3" t="s">
        <v>54</v>
      </c>
      <c r="C389" s="4">
        <v>14</v>
      </c>
      <c r="D389" s="4" t="s">
        <v>123</v>
      </c>
      <c r="E389" s="4" t="s">
        <v>14</v>
      </c>
      <c r="F389" s="5">
        <v>0</v>
      </c>
      <c r="G389" s="4" t="str">
        <f>VLOOKUP(B389,'Master Data'!$A$1:$F$46,2,0)</f>
        <v>Product17</v>
      </c>
      <c r="H389" s="4" t="str">
        <f>VLOOKUP(B389,'Master Data'!$A$1:$F$46,3,0)</f>
        <v>Category02</v>
      </c>
      <c r="I389" s="4" t="str">
        <f>VLOOKUP(B389,'Master Data'!$A$1:$F$46,4,0)</f>
        <v>Ft</v>
      </c>
      <c r="J389" s="4">
        <f>VLOOKUP(B389,'Master Data'!$A$1:$F$46,5,0)</f>
        <v>134</v>
      </c>
      <c r="K389" s="4">
        <f>VLOOKUP(B389,'Master Data'!$A$1:$F$46,6,0)</f>
        <v>156.78</v>
      </c>
      <c r="L389" s="27">
        <f>'Input Data'!$J389*'Input Data'!$C389</f>
        <v>1876</v>
      </c>
      <c r="M389" s="27">
        <f>'Input Data'!$K389*'Input Data'!$C389*(1-'Input Data'!$F389)</f>
        <v>2194.92</v>
      </c>
      <c r="N389" s="29" t="str">
        <f>TEXT('Input Data'!$A389,"DD")</f>
        <v>25</v>
      </c>
      <c r="O389" s="29" t="str">
        <f>TEXT('Input Data'!$A389, "MMM")</f>
        <v>Jan</v>
      </c>
      <c r="P389" s="29" t="str">
        <f>TEXT('Input Data'!$A389,"yyyy")</f>
        <v>2022</v>
      </c>
      <c r="Q389" s="53"/>
    </row>
    <row r="390" spans="1:17" ht="12.75" customHeight="1" x14ac:dyDescent="0.3">
      <c r="A390" s="37">
        <v>44245</v>
      </c>
      <c r="B390" s="3" t="s">
        <v>40</v>
      </c>
      <c r="C390" s="4">
        <v>6</v>
      </c>
      <c r="D390" s="4" t="s">
        <v>12</v>
      </c>
      <c r="E390" s="4" t="s">
        <v>14</v>
      </c>
      <c r="F390" s="5">
        <v>0</v>
      </c>
      <c r="G390" s="4" t="str">
        <f>VLOOKUP(B390,'Master Data'!$A$1:$F$46,2,0)</f>
        <v>Product15</v>
      </c>
      <c r="H390" s="4" t="str">
        <f>VLOOKUP(B390,'Master Data'!$A$1:$F$46,3,0)</f>
        <v>Category02</v>
      </c>
      <c r="I390" s="4" t="str">
        <f>VLOOKUP(B390,'Master Data'!$A$1:$F$46,4,0)</f>
        <v>No.</v>
      </c>
      <c r="J390" s="4">
        <f>VLOOKUP(B390,'Master Data'!$A$1:$F$46,5,0)</f>
        <v>12</v>
      </c>
      <c r="K390" s="4">
        <f>VLOOKUP(B390,'Master Data'!$A$1:$F$46,6,0)</f>
        <v>15.719999999999999</v>
      </c>
      <c r="L390" s="27">
        <f>'Input Data'!$J390*'Input Data'!$C390</f>
        <v>72</v>
      </c>
      <c r="M390" s="27">
        <f>'Input Data'!$K390*'Input Data'!$C390*(1-'Input Data'!$F390)</f>
        <v>94.32</v>
      </c>
      <c r="N390" s="29" t="str">
        <f>TEXT('Input Data'!$A390,"DD")</f>
        <v>18</v>
      </c>
      <c r="O390" s="29" t="str">
        <f>TEXT('Input Data'!$A390, "MMM")</f>
        <v>Feb</v>
      </c>
      <c r="P390" s="29" t="str">
        <f>TEXT('Input Data'!$A390,"yyyy")</f>
        <v>2021</v>
      </c>
      <c r="Q390" s="53"/>
    </row>
    <row r="391" spans="1:17" ht="12.75" customHeight="1" x14ac:dyDescent="0.3">
      <c r="A391" s="37">
        <v>44838</v>
      </c>
      <c r="B391" s="3" t="s">
        <v>51</v>
      </c>
      <c r="C391" s="4">
        <v>15</v>
      </c>
      <c r="D391" s="4" t="s">
        <v>123</v>
      </c>
      <c r="E391" s="4" t="s">
        <v>12</v>
      </c>
      <c r="F391" s="5">
        <v>0</v>
      </c>
      <c r="G391" s="4" t="str">
        <f>VLOOKUP(B391,'Master Data'!$A$1:$F$46,2,0)</f>
        <v>Product07</v>
      </c>
      <c r="H391" s="4" t="str">
        <f>VLOOKUP(B391,'Master Data'!$A$1:$F$46,3,0)</f>
        <v>Category01</v>
      </c>
      <c r="I391" s="4" t="str">
        <f>VLOOKUP(B391,'Master Data'!$A$1:$F$46,4,0)</f>
        <v>Lt</v>
      </c>
      <c r="J391" s="4">
        <f>VLOOKUP(B391,'Master Data'!$A$1:$F$46,5,0)</f>
        <v>43</v>
      </c>
      <c r="K391" s="4">
        <f>VLOOKUP(B391,'Master Data'!$A$1:$F$46,6,0)</f>
        <v>47.730000000000004</v>
      </c>
      <c r="L391" s="27">
        <f>'Input Data'!$J391*'Input Data'!$C391</f>
        <v>645</v>
      </c>
      <c r="M391" s="27">
        <f>'Input Data'!$K391*'Input Data'!$C391*(1-'Input Data'!$F391)</f>
        <v>715.95</v>
      </c>
      <c r="N391" s="29" t="str">
        <f>TEXT('Input Data'!$A391,"DD")</f>
        <v>04</v>
      </c>
      <c r="O391" s="29" t="str">
        <f>TEXT('Input Data'!$A391, "MMM")</f>
        <v>Oct</v>
      </c>
      <c r="P391" s="29" t="str">
        <f>TEXT('Input Data'!$A391,"yyyy")</f>
        <v>2022</v>
      </c>
      <c r="Q391" s="53"/>
    </row>
    <row r="392" spans="1:17" ht="12.75" customHeight="1" x14ac:dyDescent="0.3">
      <c r="A392" s="37">
        <v>44675</v>
      </c>
      <c r="B392" s="3" t="s">
        <v>27</v>
      </c>
      <c r="C392" s="4">
        <v>4</v>
      </c>
      <c r="D392" s="4" t="s">
        <v>123</v>
      </c>
      <c r="E392" s="4" t="s">
        <v>12</v>
      </c>
      <c r="F392" s="5">
        <v>0</v>
      </c>
      <c r="G392" s="4" t="str">
        <f>VLOOKUP(B392,'Master Data'!$A$1:$F$46,2,0)</f>
        <v>Product34</v>
      </c>
      <c r="H392" s="4" t="str">
        <f>VLOOKUP(B392,'Master Data'!$A$1:$F$46,3,0)</f>
        <v>Category04</v>
      </c>
      <c r="I392" s="4" t="str">
        <f>VLOOKUP(B392,'Master Data'!$A$1:$F$46,4,0)</f>
        <v>Lt</v>
      </c>
      <c r="J392" s="4">
        <f>VLOOKUP(B392,'Master Data'!$A$1:$F$46,5,0)</f>
        <v>55</v>
      </c>
      <c r="K392" s="4">
        <f>VLOOKUP(B392,'Master Data'!$A$1:$F$46,6,0)</f>
        <v>58.3</v>
      </c>
      <c r="L392" s="27">
        <f>'Input Data'!$J392*'Input Data'!$C392</f>
        <v>220</v>
      </c>
      <c r="M392" s="27">
        <f>'Input Data'!$K392*'Input Data'!$C392*(1-'Input Data'!$F392)</f>
        <v>233.2</v>
      </c>
      <c r="N392" s="29" t="str">
        <f>TEXT('Input Data'!$A392,"DD")</f>
        <v>24</v>
      </c>
      <c r="O392" s="29" t="str">
        <f>TEXT('Input Data'!$A392, "MMM")</f>
        <v>Apr</v>
      </c>
      <c r="P392" s="29" t="str">
        <f>TEXT('Input Data'!$A392,"yyyy")</f>
        <v>2022</v>
      </c>
      <c r="Q392" s="53"/>
    </row>
    <row r="393" spans="1:17" ht="12.75" customHeight="1" x14ac:dyDescent="0.3">
      <c r="A393" s="37">
        <v>44868</v>
      </c>
      <c r="B393" s="3" t="s">
        <v>28</v>
      </c>
      <c r="C393" s="4">
        <v>11</v>
      </c>
      <c r="D393" s="4" t="s">
        <v>12</v>
      </c>
      <c r="E393" s="4" t="s">
        <v>12</v>
      </c>
      <c r="F393" s="5">
        <v>0</v>
      </c>
      <c r="G393" s="4" t="str">
        <f>VLOOKUP(B393,'Master Data'!$A$1:$F$46,2,0)</f>
        <v>Product20</v>
      </c>
      <c r="H393" s="4" t="str">
        <f>VLOOKUP(B393,'Master Data'!$A$1:$F$46,3,0)</f>
        <v>Category03</v>
      </c>
      <c r="I393" s="4" t="str">
        <f>VLOOKUP(B393,'Master Data'!$A$1:$F$46,4,0)</f>
        <v>Lt</v>
      </c>
      <c r="J393" s="4">
        <f>VLOOKUP(B393,'Master Data'!$A$1:$F$46,5,0)</f>
        <v>61</v>
      </c>
      <c r="K393" s="4">
        <f>VLOOKUP(B393,'Master Data'!$A$1:$F$46,6,0)</f>
        <v>76.25</v>
      </c>
      <c r="L393" s="27">
        <f>'Input Data'!$J393*'Input Data'!$C393</f>
        <v>671</v>
      </c>
      <c r="M393" s="27">
        <f>'Input Data'!$K393*'Input Data'!$C393*(1-'Input Data'!$F393)</f>
        <v>838.75</v>
      </c>
      <c r="N393" s="29" t="str">
        <f>TEXT('Input Data'!$A393,"DD")</f>
        <v>03</v>
      </c>
      <c r="O393" s="29" t="str">
        <f>TEXT('Input Data'!$A393, "MMM")</f>
        <v>Nov</v>
      </c>
      <c r="P393" s="29" t="str">
        <f>TEXT('Input Data'!$A393,"yyyy")</f>
        <v>2022</v>
      </c>
      <c r="Q393" s="53"/>
    </row>
    <row r="394" spans="1:17" ht="12.75" customHeight="1" x14ac:dyDescent="0.3">
      <c r="A394" s="37">
        <v>44768</v>
      </c>
      <c r="B394" s="3" t="s">
        <v>20</v>
      </c>
      <c r="C394" s="4">
        <v>10</v>
      </c>
      <c r="D394" s="4" t="s">
        <v>12</v>
      </c>
      <c r="E394" s="4" t="s">
        <v>12</v>
      </c>
      <c r="F394" s="5">
        <v>0</v>
      </c>
      <c r="G394" s="4" t="str">
        <f>VLOOKUP(B394,'Master Data'!$A$1:$F$46,2,0)</f>
        <v>Product03</v>
      </c>
      <c r="H394" s="4" t="str">
        <f>VLOOKUP(B394,'Master Data'!$A$1:$F$46,3,0)</f>
        <v>Category01</v>
      </c>
      <c r="I394" s="4" t="str">
        <f>VLOOKUP(B394,'Master Data'!$A$1:$F$46,4,0)</f>
        <v>Kg</v>
      </c>
      <c r="J394" s="4">
        <f>VLOOKUP(B394,'Master Data'!$A$1:$F$46,5,0)</f>
        <v>71</v>
      </c>
      <c r="K394" s="4">
        <f>VLOOKUP(B394,'Master Data'!$A$1:$F$46,6,0)</f>
        <v>80.94</v>
      </c>
      <c r="L394" s="27">
        <f>'Input Data'!$J394*'Input Data'!$C394</f>
        <v>710</v>
      </c>
      <c r="M394" s="27">
        <f>'Input Data'!$K394*'Input Data'!$C394*(1-'Input Data'!$F394)</f>
        <v>809.4</v>
      </c>
      <c r="N394" s="29" t="str">
        <f>TEXT('Input Data'!$A394,"DD")</f>
        <v>26</v>
      </c>
      <c r="O394" s="29" t="str">
        <f>TEXT('Input Data'!$A394, "MMM")</f>
        <v>Jul</v>
      </c>
      <c r="P394" s="29" t="str">
        <f>TEXT('Input Data'!$A394,"yyyy")</f>
        <v>2022</v>
      </c>
      <c r="Q394" s="53"/>
    </row>
    <row r="395" spans="1:17" ht="12.75" customHeight="1" x14ac:dyDescent="0.3">
      <c r="A395" s="37">
        <v>44298</v>
      </c>
      <c r="B395" s="3" t="s">
        <v>22</v>
      </c>
      <c r="C395" s="4">
        <v>3</v>
      </c>
      <c r="D395" s="4" t="s">
        <v>123</v>
      </c>
      <c r="E395" s="4" t="s">
        <v>14</v>
      </c>
      <c r="F395" s="5">
        <v>0</v>
      </c>
      <c r="G395" s="4" t="str">
        <f>VLOOKUP(B395,'Master Data'!$A$1:$F$46,2,0)</f>
        <v>Product37</v>
      </c>
      <c r="H395" s="4" t="str">
        <f>VLOOKUP(B395,'Master Data'!$A$1:$F$46,3,0)</f>
        <v>Category05</v>
      </c>
      <c r="I395" s="4" t="str">
        <f>VLOOKUP(B395,'Master Data'!$A$1:$F$46,4,0)</f>
        <v>Kg</v>
      </c>
      <c r="J395" s="4">
        <f>VLOOKUP(B395,'Master Data'!$A$1:$F$46,5,0)</f>
        <v>67</v>
      </c>
      <c r="K395" s="4">
        <f>VLOOKUP(B395,'Master Data'!$A$1:$F$46,6,0)</f>
        <v>85.76</v>
      </c>
      <c r="L395" s="27">
        <f>'Input Data'!$J395*'Input Data'!$C395</f>
        <v>201</v>
      </c>
      <c r="M395" s="27">
        <f>'Input Data'!$K395*'Input Data'!$C395*(1-'Input Data'!$F395)</f>
        <v>257.28000000000003</v>
      </c>
      <c r="N395" s="29" t="str">
        <f>TEXT('Input Data'!$A395,"DD")</f>
        <v>12</v>
      </c>
      <c r="O395" s="29" t="str">
        <f>TEXT('Input Data'!$A395, "MMM")</f>
        <v>Apr</v>
      </c>
      <c r="P395" s="29" t="str">
        <f>TEXT('Input Data'!$A395,"yyyy")</f>
        <v>2021</v>
      </c>
      <c r="Q395" s="53"/>
    </row>
    <row r="396" spans="1:17" ht="12.75" customHeight="1" x14ac:dyDescent="0.3">
      <c r="A396" s="37">
        <v>44352</v>
      </c>
      <c r="B396" s="3" t="s">
        <v>18</v>
      </c>
      <c r="C396" s="4">
        <v>10</v>
      </c>
      <c r="D396" s="4" t="s">
        <v>123</v>
      </c>
      <c r="E396" s="4" t="s">
        <v>12</v>
      </c>
      <c r="F396" s="5">
        <v>0</v>
      </c>
      <c r="G396" s="4" t="str">
        <f>VLOOKUP(B396,'Master Data'!$A$1:$F$46,2,0)</f>
        <v>Product35</v>
      </c>
      <c r="H396" s="4" t="str">
        <f>VLOOKUP(B396,'Master Data'!$A$1:$F$46,3,0)</f>
        <v>Category04</v>
      </c>
      <c r="I396" s="4" t="str">
        <f>VLOOKUP(B396,'Master Data'!$A$1:$F$46,4,0)</f>
        <v>No.</v>
      </c>
      <c r="J396" s="4">
        <f>VLOOKUP(B396,'Master Data'!$A$1:$F$46,5,0)</f>
        <v>5</v>
      </c>
      <c r="K396" s="4">
        <f>VLOOKUP(B396,'Master Data'!$A$1:$F$46,6,0)</f>
        <v>6.7</v>
      </c>
      <c r="L396" s="27">
        <f>'Input Data'!$J396*'Input Data'!$C396</f>
        <v>50</v>
      </c>
      <c r="M396" s="27">
        <f>'Input Data'!$K396*'Input Data'!$C396*(1-'Input Data'!$F396)</f>
        <v>67</v>
      </c>
      <c r="N396" s="29" t="str">
        <f>TEXT('Input Data'!$A396,"DD")</f>
        <v>05</v>
      </c>
      <c r="O396" s="29" t="str">
        <f>TEXT('Input Data'!$A396, "MMM")</f>
        <v>Jun</v>
      </c>
      <c r="P396" s="29" t="str">
        <f>TEXT('Input Data'!$A396,"yyyy")</f>
        <v>2021</v>
      </c>
      <c r="Q396" s="53"/>
    </row>
    <row r="397" spans="1:17" ht="12.75" customHeight="1" x14ac:dyDescent="0.3">
      <c r="A397" s="37">
        <v>44682</v>
      </c>
      <c r="B397" s="3" t="s">
        <v>53</v>
      </c>
      <c r="C397" s="4">
        <v>6</v>
      </c>
      <c r="D397" s="4" t="s">
        <v>12</v>
      </c>
      <c r="E397" s="4" t="s">
        <v>12</v>
      </c>
      <c r="F397" s="5">
        <v>0</v>
      </c>
      <c r="G397" s="4" t="str">
        <f>VLOOKUP(B397,'Master Data'!$A$1:$F$46,2,0)</f>
        <v>Product33</v>
      </c>
      <c r="H397" s="4" t="str">
        <f>VLOOKUP(B397,'Master Data'!$A$1:$F$46,3,0)</f>
        <v>Category04</v>
      </c>
      <c r="I397" s="4" t="str">
        <f>VLOOKUP(B397,'Master Data'!$A$1:$F$46,4,0)</f>
        <v>Kg</v>
      </c>
      <c r="J397" s="4">
        <f>VLOOKUP(B397,'Master Data'!$A$1:$F$46,5,0)</f>
        <v>95</v>
      </c>
      <c r="K397" s="4">
        <f>VLOOKUP(B397,'Master Data'!$A$1:$F$46,6,0)</f>
        <v>119.7</v>
      </c>
      <c r="L397" s="27">
        <f>'Input Data'!$J397*'Input Data'!$C397</f>
        <v>570</v>
      </c>
      <c r="M397" s="27">
        <f>'Input Data'!$K397*'Input Data'!$C397*(1-'Input Data'!$F397)</f>
        <v>718.2</v>
      </c>
      <c r="N397" s="29" t="str">
        <f>TEXT('Input Data'!$A397,"DD")</f>
        <v>01</v>
      </c>
      <c r="O397" s="29" t="str">
        <f>TEXT('Input Data'!$A397, "MMM")</f>
        <v>May</v>
      </c>
      <c r="P397" s="29" t="str">
        <f>TEXT('Input Data'!$A397,"yyyy")</f>
        <v>2022</v>
      </c>
      <c r="Q397" s="53"/>
    </row>
    <row r="398" spans="1:17" ht="12.75" customHeight="1" x14ac:dyDescent="0.3">
      <c r="A398" s="37">
        <v>44611</v>
      </c>
      <c r="B398" s="3" t="s">
        <v>43</v>
      </c>
      <c r="C398" s="4">
        <v>13</v>
      </c>
      <c r="D398" s="4" t="s">
        <v>12</v>
      </c>
      <c r="E398" s="4" t="s">
        <v>14</v>
      </c>
      <c r="F398" s="5">
        <v>0</v>
      </c>
      <c r="G398" s="4" t="str">
        <f>VLOOKUP(B398,'Master Data'!$A$1:$F$46,2,0)</f>
        <v>Product02</v>
      </c>
      <c r="H398" s="4" t="str">
        <f>VLOOKUP(B398,'Master Data'!$A$1:$F$46,3,0)</f>
        <v>Category01</v>
      </c>
      <c r="I398" s="4" t="str">
        <f>VLOOKUP(B398,'Master Data'!$A$1:$F$46,4,0)</f>
        <v>Kg</v>
      </c>
      <c r="J398" s="4">
        <f>VLOOKUP(B398,'Master Data'!$A$1:$F$46,5,0)</f>
        <v>1056</v>
      </c>
      <c r="K398" s="4">
        <f>VLOOKUP(B398,'Master Data'!$A$1:$F$46,6,0)</f>
        <v>142.80000000000001</v>
      </c>
      <c r="L398" s="27">
        <f>'Input Data'!$J398*'Input Data'!$C398</f>
        <v>13728</v>
      </c>
      <c r="M398" s="27">
        <f>'Input Data'!$K398*'Input Data'!$C398*(1-'Input Data'!$F398)</f>
        <v>1856.4</v>
      </c>
      <c r="N398" s="29" t="str">
        <f>TEXT('Input Data'!$A398,"DD")</f>
        <v>19</v>
      </c>
      <c r="O398" s="29" t="str">
        <f>TEXT('Input Data'!$A398, "MMM")</f>
        <v>Feb</v>
      </c>
      <c r="P398" s="29" t="str">
        <f>TEXT('Input Data'!$A398,"yyyy")</f>
        <v>2022</v>
      </c>
      <c r="Q398" s="53"/>
    </row>
    <row r="399" spans="1:17" ht="12.75" customHeight="1" x14ac:dyDescent="0.3">
      <c r="A399" s="37">
        <v>44592</v>
      </c>
      <c r="B399" s="3" t="s">
        <v>26</v>
      </c>
      <c r="C399" s="4">
        <v>6</v>
      </c>
      <c r="D399" s="4" t="s">
        <v>12</v>
      </c>
      <c r="E399" s="4" t="s">
        <v>14</v>
      </c>
      <c r="F399" s="5">
        <v>0</v>
      </c>
      <c r="G399" s="4" t="str">
        <f>VLOOKUP(B399,'Master Data'!$A$1:$F$46,2,0)</f>
        <v>Product23</v>
      </c>
      <c r="H399" s="4" t="str">
        <f>VLOOKUP(B399,'Master Data'!$A$1:$F$46,3,0)</f>
        <v>Category03</v>
      </c>
      <c r="I399" s="4" t="str">
        <f>VLOOKUP(B399,'Master Data'!$A$1:$F$46,4,0)</f>
        <v>Ft</v>
      </c>
      <c r="J399" s="4">
        <f>VLOOKUP(B399,'Master Data'!$A$1:$F$46,5,0)</f>
        <v>141</v>
      </c>
      <c r="K399" s="4">
        <f>VLOOKUP(B399,'Master Data'!$A$1:$F$46,6,0)</f>
        <v>149.46</v>
      </c>
      <c r="L399" s="27">
        <f>'Input Data'!$J399*'Input Data'!$C399</f>
        <v>846</v>
      </c>
      <c r="M399" s="27">
        <f>'Input Data'!$K399*'Input Data'!$C399*(1-'Input Data'!$F399)</f>
        <v>896.76</v>
      </c>
      <c r="N399" s="29" t="str">
        <f>TEXT('Input Data'!$A399,"DD")</f>
        <v>31</v>
      </c>
      <c r="O399" s="29" t="str">
        <f>TEXT('Input Data'!$A399, "MMM")</f>
        <v>Jan</v>
      </c>
      <c r="P399" s="29" t="str">
        <f>TEXT('Input Data'!$A399,"yyyy")</f>
        <v>2022</v>
      </c>
      <c r="Q399" s="53"/>
    </row>
    <row r="400" spans="1:17" ht="12.75" customHeight="1" x14ac:dyDescent="0.3">
      <c r="A400" s="37">
        <v>44296</v>
      </c>
      <c r="B400" s="3" t="s">
        <v>35</v>
      </c>
      <c r="C400" s="4">
        <v>14</v>
      </c>
      <c r="D400" s="4" t="s">
        <v>123</v>
      </c>
      <c r="E400" s="4" t="s">
        <v>12</v>
      </c>
      <c r="F400" s="5">
        <v>0</v>
      </c>
      <c r="G400" s="4" t="str">
        <f>VLOOKUP(B400,'Master Data'!$A$1:$F$46,2,0)</f>
        <v>Product22</v>
      </c>
      <c r="H400" s="4" t="str">
        <f>VLOOKUP(B400,'Master Data'!$A$1:$F$46,3,0)</f>
        <v>Category03</v>
      </c>
      <c r="I400" s="4" t="str">
        <f>VLOOKUP(B400,'Master Data'!$A$1:$F$46,4,0)</f>
        <v>Ft</v>
      </c>
      <c r="J400" s="4">
        <f>VLOOKUP(B400,'Master Data'!$A$1:$F$46,5,0)</f>
        <v>121</v>
      </c>
      <c r="K400" s="4">
        <f>VLOOKUP(B400,'Master Data'!$A$1:$F$46,6,0)</f>
        <v>141.57</v>
      </c>
      <c r="L400" s="27">
        <f>'Input Data'!$J400*'Input Data'!$C400</f>
        <v>1694</v>
      </c>
      <c r="M400" s="27">
        <f>'Input Data'!$K400*'Input Data'!$C400*(1-'Input Data'!$F400)</f>
        <v>1981.98</v>
      </c>
      <c r="N400" s="29" t="str">
        <f>TEXT('Input Data'!$A400,"DD")</f>
        <v>10</v>
      </c>
      <c r="O400" s="29" t="str">
        <f>TEXT('Input Data'!$A400, "MMM")</f>
        <v>Apr</v>
      </c>
      <c r="P400" s="29" t="str">
        <f>TEXT('Input Data'!$A400,"yyyy")</f>
        <v>2021</v>
      </c>
      <c r="Q400" s="53"/>
    </row>
    <row r="401" spans="1:17" ht="12.75" customHeight="1" x14ac:dyDescent="0.3">
      <c r="A401" s="37">
        <v>44418</v>
      </c>
      <c r="B401" s="3" t="s">
        <v>25</v>
      </c>
      <c r="C401" s="4">
        <v>10</v>
      </c>
      <c r="D401" s="4" t="s">
        <v>12</v>
      </c>
      <c r="E401" s="4" t="s">
        <v>14</v>
      </c>
      <c r="F401" s="5">
        <v>0</v>
      </c>
      <c r="G401" s="4" t="str">
        <f>VLOOKUP(B401,'Master Data'!$A$1:$F$46,2,0)</f>
        <v>Product44</v>
      </c>
      <c r="H401" s="4" t="str">
        <f>VLOOKUP(B401,'Master Data'!$A$1:$F$46,3,0)</f>
        <v>Category05</v>
      </c>
      <c r="I401" s="4" t="str">
        <f>VLOOKUP(B401,'Master Data'!$A$1:$F$46,4,0)</f>
        <v>Kg</v>
      </c>
      <c r="J401" s="4">
        <f>VLOOKUP(B401,'Master Data'!$A$1:$F$46,5,0)</f>
        <v>76</v>
      </c>
      <c r="K401" s="4">
        <f>VLOOKUP(B401,'Master Data'!$A$1:$F$46,6,0)</f>
        <v>82.08</v>
      </c>
      <c r="L401" s="27">
        <f>'Input Data'!$J401*'Input Data'!$C401</f>
        <v>760</v>
      </c>
      <c r="M401" s="27">
        <f>'Input Data'!$K401*'Input Data'!$C401*(1-'Input Data'!$F401)</f>
        <v>820.8</v>
      </c>
      <c r="N401" s="29" t="str">
        <f>TEXT('Input Data'!$A401,"DD")</f>
        <v>10</v>
      </c>
      <c r="O401" s="29" t="str">
        <f>TEXT('Input Data'!$A401, "MMM")</f>
        <v>Aug</v>
      </c>
      <c r="P401" s="29" t="str">
        <f>TEXT('Input Data'!$A401,"yyyy")</f>
        <v>2021</v>
      </c>
      <c r="Q401" s="53"/>
    </row>
    <row r="402" spans="1:17" ht="12.75" customHeight="1" x14ac:dyDescent="0.3">
      <c r="A402" s="37">
        <v>44378</v>
      </c>
      <c r="B402" s="3" t="s">
        <v>37</v>
      </c>
      <c r="C402" s="4">
        <v>11</v>
      </c>
      <c r="D402" s="4" t="s">
        <v>123</v>
      </c>
      <c r="E402" s="4" t="s">
        <v>14</v>
      </c>
      <c r="F402" s="5">
        <v>0</v>
      </c>
      <c r="G402" s="4" t="str">
        <f>VLOOKUP(B402,'Master Data'!$A$1:$F$46,2,0)</f>
        <v>Product05</v>
      </c>
      <c r="H402" s="4" t="str">
        <f>VLOOKUP(B402,'Master Data'!$A$1:$F$46,3,0)</f>
        <v>Category01</v>
      </c>
      <c r="I402" s="4" t="str">
        <f>VLOOKUP(B402,'Master Data'!$A$1:$F$46,4,0)</f>
        <v>Ft</v>
      </c>
      <c r="J402" s="4">
        <f>VLOOKUP(B402,'Master Data'!$A$1:$F$46,5,0)</f>
        <v>133</v>
      </c>
      <c r="K402" s="4">
        <f>VLOOKUP(B402,'Master Data'!$A$1:$F$46,6,0)</f>
        <v>155.61000000000001</v>
      </c>
      <c r="L402" s="27">
        <f>'Input Data'!$J402*'Input Data'!$C402</f>
        <v>1463</v>
      </c>
      <c r="M402" s="27">
        <f>'Input Data'!$K402*'Input Data'!$C402*(1-'Input Data'!$F402)</f>
        <v>1711.71</v>
      </c>
      <c r="N402" s="29" t="str">
        <f>TEXT('Input Data'!$A402,"DD")</f>
        <v>01</v>
      </c>
      <c r="O402" s="29" t="str">
        <f>TEXT('Input Data'!$A402, "MMM")</f>
        <v>Jul</v>
      </c>
      <c r="P402" s="29" t="str">
        <f>TEXT('Input Data'!$A402,"yyyy")</f>
        <v>2021</v>
      </c>
      <c r="Q402" s="53"/>
    </row>
    <row r="403" spans="1:17" ht="12.75" customHeight="1" x14ac:dyDescent="0.3">
      <c r="A403" s="37">
        <v>44867</v>
      </c>
      <c r="B403" s="3" t="s">
        <v>41</v>
      </c>
      <c r="C403" s="4">
        <v>15</v>
      </c>
      <c r="D403" s="4" t="s">
        <v>123</v>
      </c>
      <c r="E403" s="4" t="s">
        <v>14</v>
      </c>
      <c r="F403" s="5">
        <v>0</v>
      </c>
      <c r="G403" s="4" t="str">
        <f>VLOOKUP(B403,'Master Data'!$A$1:$F$46,2,0)</f>
        <v>Product30</v>
      </c>
      <c r="H403" s="4" t="str">
        <f>VLOOKUP(B403,'Master Data'!$A$1:$F$46,3,0)</f>
        <v>Category04</v>
      </c>
      <c r="I403" s="4" t="str">
        <f>VLOOKUP(B403,'Master Data'!$A$1:$F$46,4,0)</f>
        <v>Ft</v>
      </c>
      <c r="J403" s="4">
        <f>VLOOKUP(B403,'Master Data'!$A$1:$F$46,5,0)</f>
        <v>148</v>
      </c>
      <c r="K403" s="4">
        <f>VLOOKUP(B403,'Master Data'!$A$1:$F$46,6,0)</f>
        <v>201.28</v>
      </c>
      <c r="L403" s="27">
        <f>'Input Data'!$J403*'Input Data'!$C403</f>
        <v>2220</v>
      </c>
      <c r="M403" s="27">
        <f>'Input Data'!$K403*'Input Data'!$C403*(1-'Input Data'!$F403)</f>
        <v>3019.2</v>
      </c>
      <c r="N403" s="29" t="str">
        <f>TEXT('Input Data'!$A403,"DD")</f>
        <v>02</v>
      </c>
      <c r="O403" s="29" t="str">
        <f>TEXT('Input Data'!$A403, "MMM")</f>
        <v>Nov</v>
      </c>
      <c r="P403" s="29" t="str">
        <f>TEXT('Input Data'!$A403,"yyyy")</f>
        <v>2022</v>
      </c>
      <c r="Q403" s="53"/>
    </row>
    <row r="404" spans="1:17" ht="12.75" customHeight="1" x14ac:dyDescent="0.3">
      <c r="A404" s="37">
        <v>44671</v>
      </c>
      <c r="B404" s="3" t="s">
        <v>48</v>
      </c>
      <c r="C404" s="4">
        <v>4</v>
      </c>
      <c r="D404" s="4" t="s">
        <v>123</v>
      </c>
      <c r="E404" s="4" t="s">
        <v>12</v>
      </c>
      <c r="F404" s="5">
        <v>0</v>
      </c>
      <c r="G404" s="4" t="str">
        <f>VLOOKUP(B404,'Master Data'!$A$1:$F$46,2,0)</f>
        <v>Product12</v>
      </c>
      <c r="H404" s="4" t="str">
        <f>VLOOKUP(B404,'Master Data'!$A$1:$F$46,3,0)</f>
        <v>Category02</v>
      </c>
      <c r="I404" s="4" t="str">
        <f>VLOOKUP(B404,'Master Data'!$A$1:$F$46,4,0)</f>
        <v>Kg</v>
      </c>
      <c r="J404" s="4">
        <f>VLOOKUP(B404,'Master Data'!$A$1:$F$46,5,0)</f>
        <v>73</v>
      </c>
      <c r="K404" s="4">
        <f>VLOOKUP(B404,'Master Data'!$A$1:$F$46,6,0)</f>
        <v>94.17</v>
      </c>
      <c r="L404" s="27">
        <f>'Input Data'!$J404*'Input Data'!$C404</f>
        <v>292</v>
      </c>
      <c r="M404" s="27">
        <f>'Input Data'!$K404*'Input Data'!$C404*(1-'Input Data'!$F404)</f>
        <v>376.68</v>
      </c>
      <c r="N404" s="29" t="str">
        <f>TEXT('Input Data'!$A404,"DD")</f>
        <v>20</v>
      </c>
      <c r="O404" s="29" t="str">
        <f>TEXT('Input Data'!$A404, "MMM")</f>
        <v>Apr</v>
      </c>
      <c r="P404" s="29" t="str">
        <f>TEXT('Input Data'!$A404,"yyyy")</f>
        <v>2022</v>
      </c>
      <c r="Q404" s="53"/>
    </row>
    <row r="405" spans="1:17" ht="12.75" customHeight="1" x14ac:dyDescent="0.3">
      <c r="A405" s="37">
        <v>44511</v>
      </c>
      <c r="B405" s="3" t="s">
        <v>30</v>
      </c>
      <c r="C405" s="4">
        <v>12</v>
      </c>
      <c r="D405" s="4" t="s">
        <v>11</v>
      </c>
      <c r="E405" s="4" t="s">
        <v>12</v>
      </c>
      <c r="F405" s="5">
        <v>0</v>
      </c>
      <c r="G405" s="4" t="str">
        <f>VLOOKUP(B405,'Master Data'!$A$1:$F$46,2,0)</f>
        <v>Product40</v>
      </c>
      <c r="H405" s="4" t="str">
        <f>VLOOKUP(B405,'Master Data'!$A$1:$F$46,3,0)</f>
        <v>Category05</v>
      </c>
      <c r="I405" s="4" t="str">
        <f>VLOOKUP(B405,'Master Data'!$A$1:$F$46,4,0)</f>
        <v>Kg</v>
      </c>
      <c r="J405" s="4">
        <f>VLOOKUP(B405,'Master Data'!$A$1:$F$46,5,0)</f>
        <v>90</v>
      </c>
      <c r="K405" s="4">
        <f>VLOOKUP(B405,'Master Data'!$A$1:$F$46,6,0)</f>
        <v>115.2</v>
      </c>
      <c r="L405" s="27">
        <f>'Input Data'!$J405*'Input Data'!$C405</f>
        <v>1080</v>
      </c>
      <c r="M405" s="27">
        <f>'Input Data'!$K405*'Input Data'!$C405*(1-'Input Data'!$F405)</f>
        <v>1382.4</v>
      </c>
      <c r="N405" s="29" t="str">
        <f>TEXT('Input Data'!$A405,"DD")</f>
        <v>11</v>
      </c>
      <c r="O405" s="29" t="str">
        <f>TEXT('Input Data'!$A405, "MMM")</f>
        <v>Nov</v>
      </c>
      <c r="P405" s="29" t="str">
        <f>TEXT('Input Data'!$A405,"yyyy")</f>
        <v>2021</v>
      </c>
      <c r="Q405" s="53"/>
    </row>
    <row r="406" spans="1:17" ht="12.75" customHeight="1" x14ac:dyDescent="0.3">
      <c r="A406" s="37">
        <v>44383</v>
      </c>
      <c r="B406" s="3" t="s">
        <v>56</v>
      </c>
      <c r="C406" s="4">
        <v>15</v>
      </c>
      <c r="D406" s="4" t="s">
        <v>123</v>
      </c>
      <c r="E406" s="4" t="s">
        <v>14</v>
      </c>
      <c r="F406" s="5">
        <v>0</v>
      </c>
      <c r="G406" s="4" t="str">
        <f>VLOOKUP(B406,'Master Data'!$A$1:$F$46,2,0)</f>
        <v>Product41</v>
      </c>
      <c r="H406" s="4" t="str">
        <f>VLOOKUP(B406,'Master Data'!$A$1:$F$46,3,0)</f>
        <v>Category05</v>
      </c>
      <c r="I406" s="4" t="str">
        <f>VLOOKUP(B406,'Master Data'!$A$1:$F$46,4,0)</f>
        <v>Ft</v>
      </c>
      <c r="J406" s="4">
        <f>VLOOKUP(B406,'Master Data'!$A$1:$F$46,5,0)</f>
        <v>138</v>
      </c>
      <c r="K406" s="4">
        <f>VLOOKUP(B406,'Master Data'!$A$1:$F$46,6,0)</f>
        <v>173.88</v>
      </c>
      <c r="L406" s="27">
        <f>'Input Data'!$J406*'Input Data'!$C406</f>
        <v>2070</v>
      </c>
      <c r="M406" s="27">
        <f>'Input Data'!$K406*'Input Data'!$C406*(1-'Input Data'!$F406)</f>
        <v>2608.1999999999998</v>
      </c>
      <c r="N406" s="29" t="str">
        <f>TEXT('Input Data'!$A406,"DD")</f>
        <v>06</v>
      </c>
      <c r="O406" s="29" t="str">
        <f>TEXT('Input Data'!$A406, "MMM")</f>
        <v>Jul</v>
      </c>
      <c r="P406" s="29" t="str">
        <f>TEXT('Input Data'!$A406,"yyyy")</f>
        <v>2021</v>
      </c>
      <c r="Q406" s="53"/>
    </row>
    <row r="407" spans="1:17" ht="12.75" customHeight="1" x14ac:dyDescent="0.3">
      <c r="A407" s="37">
        <v>44491</v>
      </c>
      <c r="B407" s="3" t="s">
        <v>49</v>
      </c>
      <c r="C407" s="4">
        <v>13</v>
      </c>
      <c r="D407" s="4" t="s">
        <v>12</v>
      </c>
      <c r="E407" s="4" t="s">
        <v>14</v>
      </c>
      <c r="F407" s="5">
        <v>0</v>
      </c>
      <c r="G407" s="4" t="str">
        <f>VLOOKUP(B407,'Master Data'!$A$1:$F$46,2,0)</f>
        <v>Product24</v>
      </c>
      <c r="H407" s="4" t="str">
        <f>VLOOKUP(B407,'Master Data'!$A$1:$F$46,3,0)</f>
        <v>Category03</v>
      </c>
      <c r="I407" s="4" t="str">
        <f>VLOOKUP(B407,'Master Data'!$A$1:$F$46,4,0)</f>
        <v>Ft</v>
      </c>
      <c r="J407" s="4">
        <f>VLOOKUP(B407,'Master Data'!$A$1:$F$46,5,0)</f>
        <v>144</v>
      </c>
      <c r="K407" s="4">
        <f>VLOOKUP(B407,'Master Data'!$A$1:$F$46,6,0)</f>
        <v>156.96</v>
      </c>
      <c r="L407" s="27">
        <f>'Input Data'!$J407*'Input Data'!$C407</f>
        <v>1872</v>
      </c>
      <c r="M407" s="27">
        <f>'Input Data'!$K407*'Input Data'!$C407*(1-'Input Data'!$F407)</f>
        <v>2040.48</v>
      </c>
      <c r="N407" s="29" t="str">
        <f>TEXT('Input Data'!$A407,"DD")</f>
        <v>22</v>
      </c>
      <c r="O407" s="29" t="str">
        <f>TEXT('Input Data'!$A407, "MMM")</f>
        <v>Oct</v>
      </c>
      <c r="P407" s="29" t="str">
        <f>TEXT('Input Data'!$A407,"yyyy")</f>
        <v>2021</v>
      </c>
      <c r="Q407" s="53"/>
    </row>
    <row r="408" spans="1:17" ht="12.75" customHeight="1" x14ac:dyDescent="0.3">
      <c r="A408" s="37">
        <v>44339</v>
      </c>
      <c r="B408" s="3" t="s">
        <v>30</v>
      </c>
      <c r="C408" s="4">
        <v>11</v>
      </c>
      <c r="D408" s="4" t="s">
        <v>123</v>
      </c>
      <c r="E408" s="4" t="s">
        <v>12</v>
      </c>
      <c r="F408" s="5">
        <v>0</v>
      </c>
      <c r="G408" s="4" t="str">
        <f>VLOOKUP(B408,'Master Data'!$A$1:$F$46,2,0)</f>
        <v>Product40</v>
      </c>
      <c r="H408" s="4" t="str">
        <f>VLOOKUP(B408,'Master Data'!$A$1:$F$46,3,0)</f>
        <v>Category05</v>
      </c>
      <c r="I408" s="4" t="str">
        <f>VLOOKUP(B408,'Master Data'!$A$1:$F$46,4,0)</f>
        <v>Kg</v>
      </c>
      <c r="J408" s="4">
        <f>VLOOKUP(B408,'Master Data'!$A$1:$F$46,5,0)</f>
        <v>90</v>
      </c>
      <c r="K408" s="4">
        <f>VLOOKUP(B408,'Master Data'!$A$1:$F$46,6,0)</f>
        <v>115.2</v>
      </c>
      <c r="L408" s="27">
        <f>'Input Data'!$J408*'Input Data'!$C408</f>
        <v>990</v>
      </c>
      <c r="M408" s="27">
        <f>'Input Data'!$K408*'Input Data'!$C408*(1-'Input Data'!$F408)</f>
        <v>1267.2</v>
      </c>
      <c r="N408" s="29" t="str">
        <f>TEXT('Input Data'!$A408,"DD")</f>
        <v>23</v>
      </c>
      <c r="O408" s="29" t="str">
        <f>TEXT('Input Data'!$A408, "MMM")</f>
        <v>May</v>
      </c>
      <c r="P408" s="29" t="str">
        <f>TEXT('Input Data'!$A408,"yyyy")</f>
        <v>2021</v>
      </c>
      <c r="Q408" s="53"/>
    </row>
    <row r="409" spans="1:17" ht="12.75" customHeight="1" x14ac:dyDescent="0.3">
      <c r="A409" s="37">
        <v>44216</v>
      </c>
      <c r="B409" s="3" t="s">
        <v>27</v>
      </c>
      <c r="C409" s="4">
        <v>4</v>
      </c>
      <c r="D409" s="4" t="s">
        <v>123</v>
      </c>
      <c r="E409" s="4" t="s">
        <v>14</v>
      </c>
      <c r="F409" s="5">
        <v>0</v>
      </c>
      <c r="G409" s="4" t="str">
        <f>VLOOKUP(B409,'Master Data'!$A$1:$F$46,2,0)</f>
        <v>Product34</v>
      </c>
      <c r="H409" s="4" t="str">
        <f>VLOOKUP(B409,'Master Data'!$A$1:$F$46,3,0)</f>
        <v>Category04</v>
      </c>
      <c r="I409" s="4" t="str">
        <f>VLOOKUP(B409,'Master Data'!$A$1:$F$46,4,0)</f>
        <v>Lt</v>
      </c>
      <c r="J409" s="4">
        <f>VLOOKUP(B409,'Master Data'!$A$1:$F$46,5,0)</f>
        <v>55</v>
      </c>
      <c r="K409" s="4">
        <f>VLOOKUP(B409,'Master Data'!$A$1:$F$46,6,0)</f>
        <v>58.3</v>
      </c>
      <c r="L409" s="27">
        <f>'Input Data'!$J409*'Input Data'!$C409</f>
        <v>220</v>
      </c>
      <c r="M409" s="27">
        <f>'Input Data'!$K409*'Input Data'!$C409*(1-'Input Data'!$F409)</f>
        <v>233.2</v>
      </c>
      <c r="N409" s="29" t="str">
        <f>TEXT('Input Data'!$A409,"DD")</f>
        <v>20</v>
      </c>
      <c r="O409" s="29" t="str">
        <f>TEXT('Input Data'!$A409, "MMM")</f>
        <v>Jan</v>
      </c>
      <c r="P409" s="29" t="str">
        <f>TEXT('Input Data'!$A409,"yyyy")</f>
        <v>2021</v>
      </c>
      <c r="Q409" s="53"/>
    </row>
    <row r="410" spans="1:17" ht="12.75" customHeight="1" x14ac:dyDescent="0.3">
      <c r="A410" s="37">
        <v>44355</v>
      </c>
      <c r="B410" s="3" t="s">
        <v>17</v>
      </c>
      <c r="C410" s="4">
        <v>11</v>
      </c>
      <c r="D410" s="4" t="s">
        <v>11</v>
      </c>
      <c r="E410" s="4" t="s">
        <v>14</v>
      </c>
      <c r="F410" s="5">
        <v>0</v>
      </c>
      <c r="G410" s="4" t="str">
        <f>VLOOKUP(B410,'Master Data'!$A$1:$F$46,2,0)</f>
        <v>Product04</v>
      </c>
      <c r="H410" s="4" t="str">
        <f>VLOOKUP(B410,'Master Data'!$A$1:$F$46,3,0)</f>
        <v>Category01</v>
      </c>
      <c r="I410" s="4" t="str">
        <f>VLOOKUP(B410,'Master Data'!$A$1:$F$46,4,0)</f>
        <v>Lt</v>
      </c>
      <c r="J410" s="4">
        <f>VLOOKUP(B410,'Master Data'!$A$1:$F$46,5,0)</f>
        <v>44</v>
      </c>
      <c r="K410" s="4">
        <f>VLOOKUP(B410,'Master Data'!$A$1:$F$46,6,0)</f>
        <v>48.84</v>
      </c>
      <c r="L410" s="27">
        <f>'Input Data'!$J410*'Input Data'!$C410</f>
        <v>484</v>
      </c>
      <c r="M410" s="27">
        <f>'Input Data'!$K410*'Input Data'!$C410*(1-'Input Data'!$F410)</f>
        <v>537.24</v>
      </c>
      <c r="N410" s="29" t="str">
        <f>TEXT('Input Data'!$A410,"DD")</f>
        <v>08</v>
      </c>
      <c r="O410" s="29" t="str">
        <f>TEXT('Input Data'!$A410, "MMM")</f>
        <v>Jun</v>
      </c>
      <c r="P410" s="29" t="str">
        <f>TEXT('Input Data'!$A410,"yyyy")</f>
        <v>2021</v>
      </c>
      <c r="Q410" s="53"/>
    </row>
    <row r="411" spans="1:17" ht="12.75" customHeight="1" x14ac:dyDescent="0.3">
      <c r="A411" s="37">
        <v>44418</v>
      </c>
      <c r="B411" s="3" t="s">
        <v>37</v>
      </c>
      <c r="C411" s="4">
        <v>4</v>
      </c>
      <c r="D411" s="4" t="s">
        <v>11</v>
      </c>
      <c r="E411" s="4" t="s">
        <v>14</v>
      </c>
      <c r="F411" s="5">
        <v>0</v>
      </c>
      <c r="G411" s="4" t="str">
        <f>VLOOKUP(B411,'Master Data'!$A$1:$F$46,2,0)</f>
        <v>Product05</v>
      </c>
      <c r="H411" s="4" t="str">
        <f>VLOOKUP(B411,'Master Data'!$A$1:$F$46,3,0)</f>
        <v>Category01</v>
      </c>
      <c r="I411" s="4" t="str">
        <f>VLOOKUP(B411,'Master Data'!$A$1:$F$46,4,0)</f>
        <v>Ft</v>
      </c>
      <c r="J411" s="4">
        <f>VLOOKUP(B411,'Master Data'!$A$1:$F$46,5,0)</f>
        <v>133</v>
      </c>
      <c r="K411" s="4">
        <f>VLOOKUP(B411,'Master Data'!$A$1:$F$46,6,0)</f>
        <v>155.61000000000001</v>
      </c>
      <c r="L411" s="27">
        <f>'Input Data'!$J411*'Input Data'!$C411</f>
        <v>532</v>
      </c>
      <c r="M411" s="27">
        <f>'Input Data'!$K411*'Input Data'!$C411*(1-'Input Data'!$F411)</f>
        <v>622.44000000000005</v>
      </c>
      <c r="N411" s="29" t="str">
        <f>TEXT('Input Data'!$A411,"DD")</f>
        <v>10</v>
      </c>
      <c r="O411" s="29" t="str">
        <f>TEXT('Input Data'!$A411, "MMM")</f>
        <v>Aug</v>
      </c>
      <c r="P411" s="29" t="str">
        <f>TEXT('Input Data'!$A411,"yyyy")</f>
        <v>2021</v>
      </c>
      <c r="Q411" s="53"/>
    </row>
    <row r="412" spans="1:17" ht="12.75" customHeight="1" x14ac:dyDescent="0.3">
      <c r="A412" s="37">
        <v>44620</v>
      </c>
      <c r="B412" s="3" t="s">
        <v>22</v>
      </c>
      <c r="C412" s="4">
        <v>15</v>
      </c>
      <c r="D412" s="4" t="s">
        <v>123</v>
      </c>
      <c r="E412" s="4" t="s">
        <v>14</v>
      </c>
      <c r="F412" s="5">
        <v>0</v>
      </c>
      <c r="G412" s="4" t="str">
        <f>VLOOKUP(B412,'Master Data'!$A$1:$F$46,2,0)</f>
        <v>Product37</v>
      </c>
      <c r="H412" s="4" t="str">
        <f>VLOOKUP(B412,'Master Data'!$A$1:$F$46,3,0)</f>
        <v>Category05</v>
      </c>
      <c r="I412" s="4" t="str">
        <f>VLOOKUP(B412,'Master Data'!$A$1:$F$46,4,0)</f>
        <v>Kg</v>
      </c>
      <c r="J412" s="4">
        <f>VLOOKUP(B412,'Master Data'!$A$1:$F$46,5,0)</f>
        <v>67</v>
      </c>
      <c r="K412" s="4">
        <f>VLOOKUP(B412,'Master Data'!$A$1:$F$46,6,0)</f>
        <v>85.76</v>
      </c>
      <c r="L412" s="27">
        <f>'Input Data'!$J412*'Input Data'!$C412</f>
        <v>1005</v>
      </c>
      <c r="M412" s="27">
        <f>'Input Data'!$K412*'Input Data'!$C412*(1-'Input Data'!$F412)</f>
        <v>1286.4000000000001</v>
      </c>
      <c r="N412" s="29" t="str">
        <f>TEXT('Input Data'!$A412,"DD")</f>
        <v>28</v>
      </c>
      <c r="O412" s="29" t="str">
        <f>TEXT('Input Data'!$A412, "MMM")</f>
        <v>Feb</v>
      </c>
      <c r="P412" s="29" t="str">
        <f>TEXT('Input Data'!$A412,"yyyy")</f>
        <v>2022</v>
      </c>
      <c r="Q412" s="53"/>
    </row>
    <row r="413" spans="1:17" ht="12.75" customHeight="1" x14ac:dyDescent="0.3">
      <c r="A413" s="37">
        <v>44746</v>
      </c>
      <c r="B413" s="3" t="s">
        <v>51</v>
      </c>
      <c r="C413" s="4">
        <v>7</v>
      </c>
      <c r="D413" s="4" t="s">
        <v>123</v>
      </c>
      <c r="E413" s="4" t="s">
        <v>12</v>
      </c>
      <c r="F413" s="5">
        <v>0</v>
      </c>
      <c r="G413" s="4" t="str">
        <f>VLOOKUP(B413,'Master Data'!$A$1:$F$46,2,0)</f>
        <v>Product07</v>
      </c>
      <c r="H413" s="4" t="str">
        <f>VLOOKUP(B413,'Master Data'!$A$1:$F$46,3,0)</f>
        <v>Category01</v>
      </c>
      <c r="I413" s="4" t="str">
        <f>VLOOKUP(B413,'Master Data'!$A$1:$F$46,4,0)</f>
        <v>Lt</v>
      </c>
      <c r="J413" s="4">
        <f>VLOOKUP(B413,'Master Data'!$A$1:$F$46,5,0)</f>
        <v>43</v>
      </c>
      <c r="K413" s="4">
        <f>VLOOKUP(B413,'Master Data'!$A$1:$F$46,6,0)</f>
        <v>47.730000000000004</v>
      </c>
      <c r="L413" s="27">
        <f>'Input Data'!$J413*'Input Data'!$C413</f>
        <v>301</v>
      </c>
      <c r="M413" s="27">
        <f>'Input Data'!$K413*'Input Data'!$C413*(1-'Input Data'!$F413)</f>
        <v>334.11</v>
      </c>
      <c r="N413" s="29" t="str">
        <f>TEXT('Input Data'!$A413,"DD")</f>
        <v>04</v>
      </c>
      <c r="O413" s="29" t="str">
        <f>TEXT('Input Data'!$A413, "MMM")</f>
        <v>Jul</v>
      </c>
      <c r="P413" s="29" t="str">
        <f>TEXT('Input Data'!$A413,"yyyy")</f>
        <v>2022</v>
      </c>
      <c r="Q413" s="53"/>
    </row>
    <row r="414" spans="1:17" ht="12.75" customHeight="1" x14ac:dyDescent="0.3">
      <c r="A414" s="37">
        <v>44232</v>
      </c>
      <c r="B414" s="3" t="s">
        <v>36</v>
      </c>
      <c r="C414" s="4">
        <v>7</v>
      </c>
      <c r="D414" s="4" t="s">
        <v>12</v>
      </c>
      <c r="E414" s="4" t="s">
        <v>14</v>
      </c>
      <c r="F414" s="5">
        <v>0</v>
      </c>
      <c r="G414" s="4" t="str">
        <f>VLOOKUP(B414,'Master Data'!$A$1:$F$46,2,0)</f>
        <v>Product43</v>
      </c>
      <c r="H414" s="4" t="str">
        <f>VLOOKUP(B414,'Master Data'!$A$1:$F$46,3,0)</f>
        <v>Category05</v>
      </c>
      <c r="I414" s="4" t="str">
        <f>VLOOKUP(B414,'Master Data'!$A$1:$F$46,4,0)</f>
        <v>Kg</v>
      </c>
      <c r="J414" s="4">
        <f>VLOOKUP(B414,'Master Data'!$A$1:$F$46,5,0)</f>
        <v>67</v>
      </c>
      <c r="K414" s="4">
        <f>VLOOKUP(B414,'Master Data'!$A$1:$F$46,6,0)</f>
        <v>83.08</v>
      </c>
      <c r="L414" s="27">
        <f>'Input Data'!$J414*'Input Data'!$C414</f>
        <v>469</v>
      </c>
      <c r="M414" s="27">
        <f>'Input Data'!$K414*'Input Data'!$C414*(1-'Input Data'!$F414)</f>
        <v>581.55999999999995</v>
      </c>
      <c r="N414" s="29" t="str">
        <f>TEXT('Input Data'!$A414,"DD")</f>
        <v>05</v>
      </c>
      <c r="O414" s="29" t="str">
        <f>TEXT('Input Data'!$A414, "MMM")</f>
        <v>Feb</v>
      </c>
      <c r="P414" s="29" t="str">
        <f>TEXT('Input Data'!$A414,"yyyy")</f>
        <v>2021</v>
      </c>
      <c r="Q414" s="53"/>
    </row>
    <row r="415" spans="1:17" ht="12.75" customHeight="1" x14ac:dyDescent="0.3">
      <c r="A415" s="37">
        <v>44874</v>
      </c>
      <c r="B415" s="3" t="s">
        <v>39</v>
      </c>
      <c r="C415" s="4">
        <v>8</v>
      </c>
      <c r="D415" s="4" t="s">
        <v>12</v>
      </c>
      <c r="E415" s="4" t="s">
        <v>14</v>
      </c>
      <c r="F415" s="5">
        <v>0</v>
      </c>
      <c r="G415" s="4" t="str">
        <f>VLOOKUP(B415,'Master Data'!$A$1:$F$46,2,0)</f>
        <v>Product27</v>
      </c>
      <c r="H415" s="4" t="str">
        <f>VLOOKUP(B415,'Master Data'!$A$1:$F$46,3,0)</f>
        <v>Category04</v>
      </c>
      <c r="I415" s="4" t="str">
        <f>VLOOKUP(B415,'Master Data'!$A$1:$F$46,4,0)</f>
        <v>Lt</v>
      </c>
      <c r="J415" s="4">
        <f>VLOOKUP(B415,'Master Data'!$A$1:$F$46,5,0)</f>
        <v>48</v>
      </c>
      <c r="K415" s="4">
        <f>VLOOKUP(B415,'Master Data'!$A$1:$F$46,6,0)</f>
        <v>57.120000000000005</v>
      </c>
      <c r="L415" s="27">
        <f>'Input Data'!$J415*'Input Data'!$C415</f>
        <v>384</v>
      </c>
      <c r="M415" s="27">
        <f>'Input Data'!$K415*'Input Data'!$C415*(1-'Input Data'!$F415)</f>
        <v>456.96000000000004</v>
      </c>
      <c r="N415" s="29" t="str">
        <f>TEXT('Input Data'!$A415,"DD")</f>
        <v>09</v>
      </c>
      <c r="O415" s="29" t="str">
        <f>TEXT('Input Data'!$A415, "MMM")</f>
        <v>Nov</v>
      </c>
      <c r="P415" s="29" t="str">
        <f>TEXT('Input Data'!$A415,"yyyy")</f>
        <v>2022</v>
      </c>
      <c r="Q415" s="53"/>
    </row>
    <row r="416" spans="1:17" ht="12.75" customHeight="1" x14ac:dyDescent="0.3">
      <c r="A416" s="37">
        <v>44823</v>
      </c>
      <c r="B416" s="3" t="s">
        <v>53</v>
      </c>
      <c r="C416" s="4">
        <v>8</v>
      </c>
      <c r="D416" s="4" t="s">
        <v>11</v>
      </c>
      <c r="E416" s="4" t="s">
        <v>14</v>
      </c>
      <c r="F416" s="5">
        <v>0</v>
      </c>
      <c r="G416" s="4" t="str">
        <f>VLOOKUP(B416,'Master Data'!$A$1:$F$46,2,0)</f>
        <v>Product33</v>
      </c>
      <c r="H416" s="4" t="str">
        <f>VLOOKUP(B416,'Master Data'!$A$1:$F$46,3,0)</f>
        <v>Category04</v>
      </c>
      <c r="I416" s="4" t="str">
        <f>VLOOKUP(B416,'Master Data'!$A$1:$F$46,4,0)</f>
        <v>Kg</v>
      </c>
      <c r="J416" s="4">
        <f>VLOOKUP(B416,'Master Data'!$A$1:$F$46,5,0)</f>
        <v>95</v>
      </c>
      <c r="K416" s="4">
        <f>VLOOKUP(B416,'Master Data'!$A$1:$F$46,6,0)</f>
        <v>119.7</v>
      </c>
      <c r="L416" s="27">
        <f>'Input Data'!$J416*'Input Data'!$C416</f>
        <v>760</v>
      </c>
      <c r="M416" s="27">
        <f>'Input Data'!$K416*'Input Data'!$C416*(1-'Input Data'!$F416)</f>
        <v>957.6</v>
      </c>
      <c r="N416" s="29" t="str">
        <f>TEXT('Input Data'!$A416,"DD")</f>
        <v>19</v>
      </c>
      <c r="O416" s="29" t="str">
        <f>TEXT('Input Data'!$A416, "MMM")</f>
        <v>Sep</v>
      </c>
      <c r="P416" s="29" t="str">
        <f>TEXT('Input Data'!$A416,"yyyy")</f>
        <v>2022</v>
      </c>
      <c r="Q416" s="53"/>
    </row>
    <row r="417" spans="1:17" ht="12.75" customHeight="1" x14ac:dyDescent="0.3">
      <c r="A417" s="37">
        <v>44309</v>
      </c>
      <c r="B417" s="3" t="s">
        <v>24</v>
      </c>
      <c r="C417" s="4">
        <v>6</v>
      </c>
      <c r="D417" s="4" t="s">
        <v>123</v>
      </c>
      <c r="E417" s="4" t="s">
        <v>12</v>
      </c>
      <c r="F417" s="5">
        <v>0</v>
      </c>
      <c r="G417" s="4" t="str">
        <f>VLOOKUP(B417,'Master Data'!$A$1:$F$46,2,0)</f>
        <v>Product42</v>
      </c>
      <c r="H417" s="4" t="str">
        <f>VLOOKUP(B417,'Master Data'!$A$1:$F$46,3,0)</f>
        <v>Category05</v>
      </c>
      <c r="I417" s="4" t="str">
        <f>VLOOKUP(B417,'Master Data'!$A$1:$F$46,4,0)</f>
        <v>Ft</v>
      </c>
      <c r="J417" s="4">
        <f>VLOOKUP(B417,'Master Data'!$A$1:$F$46,5,0)</f>
        <v>120</v>
      </c>
      <c r="K417" s="4">
        <f>VLOOKUP(B417,'Master Data'!$A$1:$F$46,6,0)</f>
        <v>162</v>
      </c>
      <c r="L417" s="27">
        <f>'Input Data'!$J417*'Input Data'!$C417</f>
        <v>720</v>
      </c>
      <c r="M417" s="27">
        <f>'Input Data'!$K417*'Input Data'!$C417*(1-'Input Data'!$F417)</f>
        <v>972</v>
      </c>
      <c r="N417" s="29" t="str">
        <f>TEXT('Input Data'!$A417,"DD")</f>
        <v>23</v>
      </c>
      <c r="O417" s="29" t="str">
        <f>TEXT('Input Data'!$A417, "MMM")</f>
        <v>Apr</v>
      </c>
      <c r="P417" s="29" t="str">
        <f>TEXT('Input Data'!$A417,"yyyy")</f>
        <v>2021</v>
      </c>
      <c r="Q417" s="53"/>
    </row>
    <row r="418" spans="1:17" ht="12.75" customHeight="1" x14ac:dyDescent="0.3">
      <c r="A418" s="37">
        <v>44197</v>
      </c>
      <c r="B418" s="3" t="s">
        <v>10</v>
      </c>
      <c r="C418" s="4">
        <v>50</v>
      </c>
      <c r="D418" s="4" t="s">
        <v>11</v>
      </c>
      <c r="E418" s="4" t="s">
        <v>12</v>
      </c>
      <c r="F418" s="5">
        <v>0.1</v>
      </c>
      <c r="G418" s="4" t="str">
        <f>VLOOKUP(B418,'Master Data'!$A$1:$F$46,2,0)</f>
        <v>Product28</v>
      </c>
      <c r="H418" s="4" t="str">
        <f>VLOOKUP(B418,'Master Data'!$A$1:$F$46,3,0)</f>
        <v>Category04</v>
      </c>
      <c r="I418" s="4" t="str">
        <f>VLOOKUP(B418,'Master Data'!$A$1:$F$46,4,0)</f>
        <v>No.</v>
      </c>
      <c r="J418" s="4">
        <f>VLOOKUP(B418,'Master Data'!$A$1:$F$46,5,0)</f>
        <v>15</v>
      </c>
      <c r="K418" s="4">
        <f>VLOOKUP(B418,'Master Data'!$A$1:$F$46,6,0)</f>
        <v>15</v>
      </c>
      <c r="L418" s="27">
        <f>'Input Data'!$J418*'Input Data'!$C418</f>
        <v>750</v>
      </c>
      <c r="M418" s="27">
        <f>'Input Data'!$K418*'Input Data'!$C418*(1-'Input Data'!$F418)</f>
        <v>675</v>
      </c>
      <c r="N418" s="29" t="str">
        <f>TEXT('Input Data'!$A418,"DD")</f>
        <v>01</v>
      </c>
      <c r="O418" s="29" t="str">
        <f>TEXT('Input Data'!$A418, "MMM")</f>
        <v>Jan</v>
      </c>
      <c r="P418" s="29" t="str">
        <f>TEXT('Input Data'!$A418,"yyyy")</f>
        <v>2021</v>
      </c>
      <c r="Q418" s="53"/>
    </row>
    <row r="419" spans="1:17" ht="12.75" customHeight="1" x14ac:dyDescent="0.3">
      <c r="A419" s="37">
        <v>44414</v>
      </c>
      <c r="B419" s="3" t="s">
        <v>22</v>
      </c>
      <c r="C419" s="4">
        <v>1</v>
      </c>
      <c r="D419" s="4" t="s">
        <v>11</v>
      </c>
      <c r="E419" s="4" t="s">
        <v>14</v>
      </c>
      <c r="F419" s="5">
        <v>0</v>
      </c>
      <c r="G419" s="4" t="str">
        <f>VLOOKUP(B419,'Master Data'!$A$1:$F$46,2,0)</f>
        <v>Product37</v>
      </c>
      <c r="H419" s="4" t="str">
        <f>VLOOKUP(B419,'Master Data'!$A$1:$F$46,3,0)</f>
        <v>Category05</v>
      </c>
      <c r="I419" s="4" t="str">
        <f>VLOOKUP(B419,'Master Data'!$A$1:$F$46,4,0)</f>
        <v>Kg</v>
      </c>
      <c r="J419" s="4">
        <f>VLOOKUP(B419,'Master Data'!$A$1:$F$46,5,0)</f>
        <v>67</v>
      </c>
      <c r="K419" s="4">
        <f>VLOOKUP(B419,'Master Data'!$A$1:$F$46,6,0)</f>
        <v>85.76</v>
      </c>
      <c r="L419" s="27">
        <f>'Input Data'!$J419*'Input Data'!$C419</f>
        <v>67</v>
      </c>
      <c r="M419" s="27">
        <f>'Input Data'!$K419*'Input Data'!$C419*(1-'Input Data'!$F419)</f>
        <v>85.76</v>
      </c>
      <c r="N419" s="29" t="str">
        <f>TEXT('Input Data'!$A419,"DD")</f>
        <v>06</v>
      </c>
      <c r="O419" s="29" t="str">
        <f>TEXT('Input Data'!$A419, "MMM")</f>
        <v>Aug</v>
      </c>
      <c r="P419" s="29" t="str">
        <f>TEXT('Input Data'!$A419,"yyyy")</f>
        <v>2021</v>
      </c>
      <c r="Q419" s="53"/>
    </row>
    <row r="420" spans="1:17" ht="12.75" customHeight="1" x14ac:dyDescent="0.3">
      <c r="A420" s="37">
        <v>44214</v>
      </c>
      <c r="B420" s="3" t="s">
        <v>26</v>
      </c>
      <c r="C420" s="4">
        <v>3</v>
      </c>
      <c r="D420" s="4" t="s">
        <v>12</v>
      </c>
      <c r="E420" s="4" t="s">
        <v>14</v>
      </c>
      <c r="F420" s="5">
        <v>0</v>
      </c>
      <c r="G420" s="4" t="str">
        <f>VLOOKUP(B420,'Master Data'!$A$1:$F$46,2,0)</f>
        <v>Product23</v>
      </c>
      <c r="H420" s="4" t="str">
        <f>VLOOKUP(B420,'Master Data'!$A$1:$F$46,3,0)</f>
        <v>Category03</v>
      </c>
      <c r="I420" s="4" t="str">
        <f>VLOOKUP(B420,'Master Data'!$A$1:$F$46,4,0)</f>
        <v>Ft</v>
      </c>
      <c r="J420" s="4">
        <f>VLOOKUP(B420,'Master Data'!$A$1:$F$46,5,0)</f>
        <v>141</v>
      </c>
      <c r="K420" s="4">
        <f>VLOOKUP(B420,'Master Data'!$A$1:$F$46,6,0)</f>
        <v>149.46</v>
      </c>
      <c r="L420" s="27">
        <f>'Input Data'!$J420*'Input Data'!$C420</f>
        <v>423</v>
      </c>
      <c r="M420" s="27">
        <f>'Input Data'!$K420*'Input Data'!$C420*(1-'Input Data'!$F420)</f>
        <v>448.38</v>
      </c>
      <c r="N420" s="29" t="str">
        <f>TEXT('Input Data'!$A420,"DD")</f>
        <v>18</v>
      </c>
      <c r="O420" s="29" t="str">
        <f>TEXT('Input Data'!$A420, "MMM")</f>
        <v>Jan</v>
      </c>
      <c r="P420" s="29" t="str">
        <f>TEXT('Input Data'!$A420,"yyyy")</f>
        <v>2021</v>
      </c>
      <c r="Q420" s="53"/>
    </row>
    <row r="421" spans="1:17" ht="12.75" customHeight="1" x14ac:dyDescent="0.3">
      <c r="A421" s="37">
        <v>44520</v>
      </c>
      <c r="B421" s="3" t="s">
        <v>27</v>
      </c>
      <c r="C421" s="4">
        <v>14</v>
      </c>
      <c r="D421" s="4" t="s">
        <v>12</v>
      </c>
      <c r="E421" s="4" t="s">
        <v>12</v>
      </c>
      <c r="F421" s="5">
        <v>0</v>
      </c>
      <c r="G421" s="4" t="str">
        <f>VLOOKUP(B421,'Master Data'!$A$1:$F$46,2,0)</f>
        <v>Product34</v>
      </c>
      <c r="H421" s="4" t="str">
        <f>VLOOKUP(B421,'Master Data'!$A$1:$F$46,3,0)</f>
        <v>Category04</v>
      </c>
      <c r="I421" s="4" t="str">
        <f>VLOOKUP(B421,'Master Data'!$A$1:$F$46,4,0)</f>
        <v>Lt</v>
      </c>
      <c r="J421" s="4">
        <f>VLOOKUP(B421,'Master Data'!$A$1:$F$46,5,0)</f>
        <v>55</v>
      </c>
      <c r="K421" s="4">
        <f>VLOOKUP(B421,'Master Data'!$A$1:$F$46,6,0)</f>
        <v>58.3</v>
      </c>
      <c r="L421" s="27">
        <f>'Input Data'!$J421*'Input Data'!$C421</f>
        <v>770</v>
      </c>
      <c r="M421" s="27">
        <f>'Input Data'!$K421*'Input Data'!$C421*(1-'Input Data'!$F421)</f>
        <v>816.19999999999993</v>
      </c>
      <c r="N421" s="29" t="str">
        <f>TEXT('Input Data'!$A421,"DD")</f>
        <v>20</v>
      </c>
      <c r="O421" s="29" t="str">
        <f>TEXT('Input Data'!$A421, "MMM")</f>
        <v>Nov</v>
      </c>
      <c r="P421" s="29" t="str">
        <f>TEXT('Input Data'!$A421,"yyyy")</f>
        <v>2021</v>
      </c>
      <c r="Q421" s="53"/>
    </row>
    <row r="422" spans="1:17" ht="12.75" customHeight="1" x14ac:dyDescent="0.3">
      <c r="A422" s="37">
        <v>44500</v>
      </c>
      <c r="B422" s="3" t="s">
        <v>46</v>
      </c>
      <c r="C422" s="4">
        <v>6</v>
      </c>
      <c r="D422" s="4" t="s">
        <v>12</v>
      </c>
      <c r="E422" s="4" t="s">
        <v>14</v>
      </c>
      <c r="F422" s="5">
        <v>0</v>
      </c>
      <c r="G422" s="4" t="str">
        <f>VLOOKUP(B422,'Master Data'!$A$1:$F$46,2,0)</f>
        <v>Product21</v>
      </c>
      <c r="H422" s="4" t="str">
        <f>VLOOKUP(B422,'Master Data'!$A$1:$F$46,3,0)</f>
        <v>Category03</v>
      </c>
      <c r="I422" s="4" t="str">
        <f>VLOOKUP(B422,'Master Data'!$A$1:$F$46,4,0)</f>
        <v>Ft</v>
      </c>
      <c r="J422" s="4">
        <f>VLOOKUP(B422,'Master Data'!$A$1:$F$46,5,0)</f>
        <v>126</v>
      </c>
      <c r="K422" s="4">
        <f>VLOOKUP(B422,'Master Data'!$A$1:$F$46,6,0)</f>
        <v>162.54</v>
      </c>
      <c r="L422" s="27">
        <f>'Input Data'!$J422*'Input Data'!$C422</f>
        <v>756</v>
      </c>
      <c r="M422" s="27">
        <f>'Input Data'!$K422*'Input Data'!$C422*(1-'Input Data'!$F422)</f>
        <v>975.24</v>
      </c>
      <c r="N422" s="29" t="str">
        <f>TEXT('Input Data'!$A422,"DD")</f>
        <v>31</v>
      </c>
      <c r="O422" s="29" t="str">
        <f>TEXT('Input Data'!$A422, "MMM")</f>
        <v>Oct</v>
      </c>
      <c r="P422" s="29" t="str">
        <f>TEXT('Input Data'!$A422,"yyyy")</f>
        <v>2021</v>
      </c>
      <c r="Q422" s="53"/>
    </row>
    <row r="423" spans="1:17" ht="12.75" customHeight="1" x14ac:dyDescent="0.3">
      <c r="A423" s="37">
        <v>44878</v>
      </c>
      <c r="B423" s="3" t="s">
        <v>39</v>
      </c>
      <c r="C423" s="4">
        <v>10</v>
      </c>
      <c r="D423" s="4" t="s">
        <v>11</v>
      </c>
      <c r="E423" s="4" t="s">
        <v>14</v>
      </c>
      <c r="F423" s="5">
        <v>0</v>
      </c>
      <c r="G423" s="4" t="str">
        <f>VLOOKUP(B423,'Master Data'!$A$1:$F$46,2,0)</f>
        <v>Product27</v>
      </c>
      <c r="H423" s="4" t="str">
        <f>VLOOKUP(B423,'Master Data'!$A$1:$F$46,3,0)</f>
        <v>Category04</v>
      </c>
      <c r="I423" s="4" t="str">
        <f>VLOOKUP(B423,'Master Data'!$A$1:$F$46,4,0)</f>
        <v>Lt</v>
      </c>
      <c r="J423" s="4">
        <f>VLOOKUP(B423,'Master Data'!$A$1:$F$46,5,0)</f>
        <v>48</v>
      </c>
      <c r="K423" s="4">
        <f>VLOOKUP(B423,'Master Data'!$A$1:$F$46,6,0)</f>
        <v>57.120000000000005</v>
      </c>
      <c r="L423" s="27">
        <f>'Input Data'!$J423*'Input Data'!$C423</f>
        <v>480</v>
      </c>
      <c r="M423" s="27">
        <f>'Input Data'!$K423*'Input Data'!$C423*(1-'Input Data'!$F423)</f>
        <v>571.20000000000005</v>
      </c>
      <c r="N423" s="29" t="str">
        <f>TEXT('Input Data'!$A423,"DD")</f>
        <v>13</v>
      </c>
      <c r="O423" s="29" t="str">
        <f>TEXT('Input Data'!$A423, "MMM")</f>
        <v>Nov</v>
      </c>
      <c r="P423" s="29" t="str">
        <f>TEXT('Input Data'!$A423,"yyyy")</f>
        <v>2022</v>
      </c>
      <c r="Q423" s="53"/>
    </row>
    <row r="424" spans="1:17" ht="12.75" customHeight="1" x14ac:dyDescent="0.3">
      <c r="A424" s="37">
        <v>44440</v>
      </c>
      <c r="B424" s="3" t="s">
        <v>20</v>
      </c>
      <c r="C424" s="4">
        <v>14</v>
      </c>
      <c r="D424" s="4" t="s">
        <v>12</v>
      </c>
      <c r="E424" s="4" t="s">
        <v>12</v>
      </c>
      <c r="F424" s="5">
        <v>0</v>
      </c>
      <c r="G424" s="4" t="str">
        <f>VLOOKUP(B424,'Master Data'!$A$1:$F$46,2,0)</f>
        <v>Product03</v>
      </c>
      <c r="H424" s="4" t="str">
        <f>VLOOKUP(B424,'Master Data'!$A$1:$F$46,3,0)</f>
        <v>Category01</v>
      </c>
      <c r="I424" s="4" t="str">
        <f>VLOOKUP(B424,'Master Data'!$A$1:$F$46,4,0)</f>
        <v>Kg</v>
      </c>
      <c r="J424" s="4">
        <f>VLOOKUP(B424,'Master Data'!$A$1:$F$46,5,0)</f>
        <v>71</v>
      </c>
      <c r="K424" s="4">
        <f>VLOOKUP(B424,'Master Data'!$A$1:$F$46,6,0)</f>
        <v>80.94</v>
      </c>
      <c r="L424" s="27">
        <f>'Input Data'!$J424*'Input Data'!$C424</f>
        <v>994</v>
      </c>
      <c r="M424" s="27">
        <f>'Input Data'!$K424*'Input Data'!$C424*(1-'Input Data'!$F424)</f>
        <v>1133.1599999999999</v>
      </c>
      <c r="N424" s="29" t="str">
        <f>TEXT('Input Data'!$A424,"DD")</f>
        <v>01</v>
      </c>
      <c r="O424" s="29" t="str">
        <f>TEXT('Input Data'!$A424, "MMM")</f>
        <v>Sep</v>
      </c>
      <c r="P424" s="29" t="str">
        <f>TEXT('Input Data'!$A424,"yyyy")</f>
        <v>2021</v>
      </c>
      <c r="Q424" s="53"/>
    </row>
    <row r="425" spans="1:17" ht="12.75" customHeight="1" x14ac:dyDescent="0.3">
      <c r="A425" s="37">
        <v>44658</v>
      </c>
      <c r="B425" s="3" t="s">
        <v>57</v>
      </c>
      <c r="C425" s="4">
        <v>7</v>
      </c>
      <c r="D425" s="4" t="s">
        <v>123</v>
      </c>
      <c r="E425" s="4" t="s">
        <v>12</v>
      </c>
      <c r="F425" s="5">
        <v>0</v>
      </c>
      <c r="G425" s="4" t="str">
        <f>VLOOKUP(B425,'Master Data'!$A$1:$F$46,2,0)</f>
        <v>Product26</v>
      </c>
      <c r="H425" s="4" t="str">
        <f>VLOOKUP(B425,'Master Data'!$A$1:$F$46,3,0)</f>
        <v>Category04</v>
      </c>
      <c r="I425" s="4" t="str">
        <f>VLOOKUP(B425,'Master Data'!$A$1:$F$46,4,0)</f>
        <v>No.</v>
      </c>
      <c r="J425" s="4">
        <f>VLOOKUP(B425,'Master Data'!$A$1:$F$46,5,0)</f>
        <v>18</v>
      </c>
      <c r="K425" s="4">
        <f>VLOOKUP(B425,'Master Data'!$A$1:$F$46,6,0)</f>
        <v>24.66</v>
      </c>
      <c r="L425" s="27">
        <f>'Input Data'!$J425*'Input Data'!$C425</f>
        <v>126</v>
      </c>
      <c r="M425" s="27">
        <f>'Input Data'!$K425*'Input Data'!$C425*(1-'Input Data'!$F425)</f>
        <v>172.62</v>
      </c>
      <c r="N425" s="29" t="str">
        <f>TEXT('Input Data'!$A425,"DD")</f>
        <v>07</v>
      </c>
      <c r="O425" s="29" t="str">
        <f>TEXT('Input Data'!$A425, "MMM")</f>
        <v>Apr</v>
      </c>
      <c r="P425" s="29" t="str">
        <f>TEXT('Input Data'!$A425,"yyyy")</f>
        <v>2022</v>
      </c>
      <c r="Q425" s="53"/>
    </row>
    <row r="426" spans="1:17" ht="12.75" customHeight="1" x14ac:dyDescent="0.3">
      <c r="A426" s="37">
        <v>44819</v>
      </c>
      <c r="B426" s="3" t="s">
        <v>22</v>
      </c>
      <c r="C426" s="4">
        <v>15</v>
      </c>
      <c r="D426" s="4" t="s">
        <v>12</v>
      </c>
      <c r="E426" s="4" t="s">
        <v>12</v>
      </c>
      <c r="F426" s="5">
        <v>0</v>
      </c>
      <c r="G426" s="4" t="str">
        <f>VLOOKUP(B426,'Master Data'!$A$1:$F$46,2,0)</f>
        <v>Product37</v>
      </c>
      <c r="H426" s="4" t="str">
        <f>VLOOKUP(B426,'Master Data'!$A$1:$F$46,3,0)</f>
        <v>Category05</v>
      </c>
      <c r="I426" s="4" t="str">
        <f>VLOOKUP(B426,'Master Data'!$A$1:$F$46,4,0)</f>
        <v>Kg</v>
      </c>
      <c r="J426" s="4">
        <f>VLOOKUP(B426,'Master Data'!$A$1:$F$46,5,0)</f>
        <v>67</v>
      </c>
      <c r="K426" s="4">
        <f>VLOOKUP(B426,'Master Data'!$A$1:$F$46,6,0)</f>
        <v>85.76</v>
      </c>
      <c r="L426" s="27">
        <f>'Input Data'!$J426*'Input Data'!$C426</f>
        <v>1005</v>
      </c>
      <c r="M426" s="27">
        <f>'Input Data'!$K426*'Input Data'!$C426*(1-'Input Data'!$F426)</f>
        <v>1286.4000000000001</v>
      </c>
      <c r="N426" s="29" t="str">
        <f>TEXT('Input Data'!$A426,"DD")</f>
        <v>15</v>
      </c>
      <c r="O426" s="29" t="str">
        <f>TEXT('Input Data'!$A426, "MMM")</f>
        <v>Sep</v>
      </c>
      <c r="P426" s="29" t="str">
        <f>TEXT('Input Data'!$A426,"yyyy")</f>
        <v>2022</v>
      </c>
      <c r="Q426" s="53"/>
    </row>
    <row r="427" spans="1:17" ht="12.75" customHeight="1" x14ac:dyDescent="0.3">
      <c r="A427" s="37">
        <v>44657</v>
      </c>
      <c r="B427" s="3" t="s">
        <v>30</v>
      </c>
      <c r="C427" s="4">
        <v>2</v>
      </c>
      <c r="D427" s="4" t="s">
        <v>11</v>
      </c>
      <c r="E427" s="4" t="s">
        <v>14</v>
      </c>
      <c r="F427" s="5">
        <v>0</v>
      </c>
      <c r="G427" s="4" t="str">
        <f>VLOOKUP(B427,'Master Data'!$A$1:$F$46,2,0)</f>
        <v>Product40</v>
      </c>
      <c r="H427" s="4" t="str">
        <f>VLOOKUP(B427,'Master Data'!$A$1:$F$46,3,0)</f>
        <v>Category05</v>
      </c>
      <c r="I427" s="4" t="str">
        <f>VLOOKUP(B427,'Master Data'!$A$1:$F$46,4,0)</f>
        <v>Kg</v>
      </c>
      <c r="J427" s="4">
        <f>VLOOKUP(B427,'Master Data'!$A$1:$F$46,5,0)</f>
        <v>90</v>
      </c>
      <c r="K427" s="4">
        <f>VLOOKUP(B427,'Master Data'!$A$1:$F$46,6,0)</f>
        <v>115.2</v>
      </c>
      <c r="L427" s="27">
        <f>'Input Data'!$J427*'Input Data'!$C427</f>
        <v>180</v>
      </c>
      <c r="M427" s="27">
        <f>'Input Data'!$K427*'Input Data'!$C427*(1-'Input Data'!$F427)</f>
        <v>230.4</v>
      </c>
      <c r="N427" s="29" t="str">
        <f>TEXT('Input Data'!$A427,"DD")</f>
        <v>06</v>
      </c>
      <c r="O427" s="29" t="str">
        <f>TEXT('Input Data'!$A427, "MMM")</f>
        <v>Apr</v>
      </c>
      <c r="P427" s="29" t="str">
        <f>TEXT('Input Data'!$A427,"yyyy")</f>
        <v>2022</v>
      </c>
      <c r="Q427" s="53"/>
    </row>
    <row r="428" spans="1:17" ht="12.75" customHeight="1" x14ac:dyDescent="0.3">
      <c r="A428" s="37">
        <v>44628</v>
      </c>
      <c r="B428" s="3" t="s">
        <v>25</v>
      </c>
      <c r="C428" s="4">
        <v>6</v>
      </c>
      <c r="D428" s="4" t="s">
        <v>123</v>
      </c>
      <c r="E428" s="4" t="s">
        <v>12</v>
      </c>
      <c r="F428" s="5">
        <v>0</v>
      </c>
      <c r="G428" s="4" t="str">
        <f>VLOOKUP(B428,'Master Data'!$A$1:$F$46,2,0)</f>
        <v>Product44</v>
      </c>
      <c r="H428" s="4" t="str">
        <f>VLOOKUP(B428,'Master Data'!$A$1:$F$46,3,0)</f>
        <v>Category05</v>
      </c>
      <c r="I428" s="4" t="str">
        <f>VLOOKUP(B428,'Master Data'!$A$1:$F$46,4,0)</f>
        <v>Kg</v>
      </c>
      <c r="J428" s="4">
        <f>VLOOKUP(B428,'Master Data'!$A$1:$F$46,5,0)</f>
        <v>76</v>
      </c>
      <c r="K428" s="4">
        <f>VLOOKUP(B428,'Master Data'!$A$1:$F$46,6,0)</f>
        <v>82.08</v>
      </c>
      <c r="L428" s="27">
        <f>'Input Data'!$J428*'Input Data'!$C428</f>
        <v>456</v>
      </c>
      <c r="M428" s="27">
        <f>'Input Data'!$K428*'Input Data'!$C428*(1-'Input Data'!$F428)</f>
        <v>492.48</v>
      </c>
      <c r="N428" s="29" t="str">
        <f>TEXT('Input Data'!$A428,"DD")</f>
        <v>08</v>
      </c>
      <c r="O428" s="29" t="str">
        <f>TEXT('Input Data'!$A428, "MMM")</f>
        <v>Mar</v>
      </c>
      <c r="P428" s="29" t="str">
        <f>TEXT('Input Data'!$A428,"yyyy")</f>
        <v>2022</v>
      </c>
      <c r="Q428" s="53"/>
    </row>
    <row r="429" spans="1:17" ht="12.75" customHeight="1" x14ac:dyDescent="0.3">
      <c r="A429" s="37">
        <v>44449</v>
      </c>
      <c r="B429" s="3" t="s">
        <v>57</v>
      </c>
      <c r="C429" s="4">
        <v>2</v>
      </c>
      <c r="D429" s="4" t="s">
        <v>123</v>
      </c>
      <c r="E429" s="4" t="s">
        <v>12</v>
      </c>
      <c r="F429" s="5">
        <v>0</v>
      </c>
      <c r="G429" s="4" t="str">
        <f>VLOOKUP(B429,'Master Data'!$A$1:$F$46,2,0)</f>
        <v>Product26</v>
      </c>
      <c r="H429" s="4" t="str">
        <f>VLOOKUP(B429,'Master Data'!$A$1:$F$46,3,0)</f>
        <v>Category04</v>
      </c>
      <c r="I429" s="4" t="str">
        <f>VLOOKUP(B429,'Master Data'!$A$1:$F$46,4,0)</f>
        <v>No.</v>
      </c>
      <c r="J429" s="4">
        <f>VLOOKUP(B429,'Master Data'!$A$1:$F$46,5,0)</f>
        <v>18</v>
      </c>
      <c r="K429" s="4">
        <f>VLOOKUP(B429,'Master Data'!$A$1:$F$46,6,0)</f>
        <v>24.66</v>
      </c>
      <c r="L429" s="27">
        <f>'Input Data'!$J429*'Input Data'!$C429</f>
        <v>36</v>
      </c>
      <c r="M429" s="27">
        <f>'Input Data'!$K429*'Input Data'!$C429*(1-'Input Data'!$F429)</f>
        <v>49.32</v>
      </c>
      <c r="N429" s="29" t="str">
        <f>TEXT('Input Data'!$A429,"DD")</f>
        <v>10</v>
      </c>
      <c r="O429" s="29" t="str">
        <f>TEXT('Input Data'!$A429, "MMM")</f>
        <v>Sep</v>
      </c>
      <c r="P429" s="29" t="str">
        <f>TEXT('Input Data'!$A429,"yyyy")</f>
        <v>2021</v>
      </c>
      <c r="Q429" s="53"/>
    </row>
    <row r="430" spans="1:17" ht="12.75" customHeight="1" x14ac:dyDescent="0.3">
      <c r="A430" s="37">
        <v>44366</v>
      </c>
      <c r="B430" s="3" t="s">
        <v>56</v>
      </c>
      <c r="C430" s="4">
        <v>5</v>
      </c>
      <c r="D430" s="4" t="s">
        <v>123</v>
      </c>
      <c r="E430" s="4" t="s">
        <v>12</v>
      </c>
      <c r="F430" s="5">
        <v>0</v>
      </c>
      <c r="G430" s="4" t="str">
        <f>VLOOKUP(B430,'Master Data'!$A$1:$F$46,2,0)</f>
        <v>Product41</v>
      </c>
      <c r="H430" s="4" t="str">
        <f>VLOOKUP(B430,'Master Data'!$A$1:$F$46,3,0)</f>
        <v>Category05</v>
      </c>
      <c r="I430" s="4" t="str">
        <f>VLOOKUP(B430,'Master Data'!$A$1:$F$46,4,0)</f>
        <v>Ft</v>
      </c>
      <c r="J430" s="4">
        <f>VLOOKUP(B430,'Master Data'!$A$1:$F$46,5,0)</f>
        <v>138</v>
      </c>
      <c r="K430" s="4">
        <f>VLOOKUP(B430,'Master Data'!$A$1:$F$46,6,0)</f>
        <v>173.88</v>
      </c>
      <c r="L430" s="27">
        <f>'Input Data'!$J430*'Input Data'!$C430</f>
        <v>690</v>
      </c>
      <c r="M430" s="27">
        <f>'Input Data'!$K430*'Input Data'!$C430*(1-'Input Data'!$F430)</f>
        <v>869.4</v>
      </c>
      <c r="N430" s="29" t="str">
        <f>TEXT('Input Data'!$A430,"DD")</f>
        <v>19</v>
      </c>
      <c r="O430" s="29" t="str">
        <f>TEXT('Input Data'!$A430, "MMM")</f>
        <v>Jun</v>
      </c>
      <c r="P430" s="29" t="str">
        <f>TEXT('Input Data'!$A430,"yyyy")</f>
        <v>2021</v>
      </c>
      <c r="Q430" s="53"/>
    </row>
    <row r="431" spans="1:17" ht="12.75" customHeight="1" x14ac:dyDescent="0.3">
      <c r="A431" s="37">
        <v>44703</v>
      </c>
      <c r="B431" s="3" t="s">
        <v>40</v>
      </c>
      <c r="C431" s="4">
        <v>12</v>
      </c>
      <c r="D431" s="4" t="s">
        <v>123</v>
      </c>
      <c r="E431" s="4" t="s">
        <v>12</v>
      </c>
      <c r="F431" s="5">
        <v>0</v>
      </c>
      <c r="G431" s="4" t="str">
        <f>VLOOKUP(B431,'Master Data'!$A$1:$F$46,2,0)</f>
        <v>Product15</v>
      </c>
      <c r="H431" s="4" t="str">
        <f>VLOOKUP(B431,'Master Data'!$A$1:$F$46,3,0)</f>
        <v>Category02</v>
      </c>
      <c r="I431" s="4" t="str">
        <f>VLOOKUP(B431,'Master Data'!$A$1:$F$46,4,0)</f>
        <v>No.</v>
      </c>
      <c r="J431" s="4">
        <f>VLOOKUP(B431,'Master Data'!$A$1:$F$46,5,0)</f>
        <v>12</v>
      </c>
      <c r="K431" s="4">
        <f>VLOOKUP(B431,'Master Data'!$A$1:$F$46,6,0)</f>
        <v>15.719999999999999</v>
      </c>
      <c r="L431" s="27">
        <f>'Input Data'!$J431*'Input Data'!$C431</f>
        <v>144</v>
      </c>
      <c r="M431" s="27">
        <f>'Input Data'!$K431*'Input Data'!$C431*(1-'Input Data'!$F431)</f>
        <v>188.64</v>
      </c>
      <c r="N431" s="29" t="str">
        <f>TEXT('Input Data'!$A431,"DD")</f>
        <v>22</v>
      </c>
      <c r="O431" s="29" t="str">
        <f>TEXT('Input Data'!$A431, "MMM")</f>
        <v>May</v>
      </c>
      <c r="P431" s="29" t="str">
        <f>TEXT('Input Data'!$A431,"yyyy")</f>
        <v>2022</v>
      </c>
      <c r="Q431" s="53"/>
    </row>
    <row r="432" spans="1:17" ht="12.75" customHeight="1" x14ac:dyDescent="0.3">
      <c r="A432" s="37">
        <v>44370</v>
      </c>
      <c r="B432" s="3" t="s">
        <v>34</v>
      </c>
      <c r="C432" s="4">
        <v>4</v>
      </c>
      <c r="D432" s="4" t="s">
        <v>123</v>
      </c>
      <c r="E432" s="4" t="s">
        <v>12</v>
      </c>
      <c r="F432" s="5">
        <v>0</v>
      </c>
      <c r="G432" s="4" t="str">
        <f>VLOOKUP(B432,'Master Data'!$A$1:$F$46,2,0)</f>
        <v>Product16</v>
      </c>
      <c r="H432" s="4" t="str">
        <f>VLOOKUP(B432,'Master Data'!$A$1:$F$46,3,0)</f>
        <v>Category02</v>
      </c>
      <c r="I432" s="4" t="str">
        <f>VLOOKUP(B432,'Master Data'!$A$1:$F$46,4,0)</f>
        <v>No.</v>
      </c>
      <c r="J432" s="4">
        <f>VLOOKUP(B432,'Master Data'!$A$1:$F$46,5,0)</f>
        <v>13</v>
      </c>
      <c r="K432" s="4">
        <f>VLOOKUP(B432,'Master Data'!$A$1:$F$46,6,0)</f>
        <v>16.64</v>
      </c>
      <c r="L432" s="27">
        <f>'Input Data'!$J432*'Input Data'!$C432</f>
        <v>52</v>
      </c>
      <c r="M432" s="27">
        <f>'Input Data'!$K432*'Input Data'!$C432*(1-'Input Data'!$F432)</f>
        <v>66.56</v>
      </c>
      <c r="N432" s="29" t="str">
        <f>TEXT('Input Data'!$A432,"DD")</f>
        <v>23</v>
      </c>
      <c r="O432" s="29" t="str">
        <f>TEXT('Input Data'!$A432, "MMM")</f>
        <v>Jun</v>
      </c>
      <c r="P432" s="29" t="str">
        <f>TEXT('Input Data'!$A432,"yyyy")</f>
        <v>2021</v>
      </c>
      <c r="Q432" s="53"/>
    </row>
    <row r="433" spans="1:17" ht="12.75" customHeight="1" x14ac:dyDescent="0.3">
      <c r="A433" s="37">
        <v>44479</v>
      </c>
      <c r="B433" s="3" t="s">
        <v>18</v>
      </c>
      <c r="C433" s="4">
        <v>14</v>
      </c>
      <c r="D433" s="4" t="s">
        <v>123</v>
      </c>
      <c r="E433" s="4" t="s">
        <v>14</v>
      </c>
      <c r="F433" s="5">
        <v>0</v>
      </c>
      <c r="G433" s="4" t="str">
        <f>VLOOKUP(B433,'Master Data'!$A$1:$F$46,2,0)</f>
        <v>Product35</v>
      </c>
      <c r="H433" s="4" t="str">
        <f>VLOOKUP(B433,'Master Data'!$A$1:$F$46,3,0)</f>
        <v>Category04</v>
      </c>
      <c r="I433" s="4" t="str">
        <f>VLOOKUP(B433,'Master Data'!$A$1:$F$46,4,0)</f>
        <v>No.</v>
      </c>
      <c r="J433" s="4">
        <f>VLOOKUP(B433,'Master Data'!$A$1:$F$46,5,0)</f>
        <v>5</v>
      </c>
      <c r="K433" s="4">
        <f>VLOOKUP(B433,'Master Data'!$A$1:$F$46,6,0)</f>
        <v>6.7</v>
      </c>
      <c r="L433" s="27">
        <f>'Input Data'!$J433*'Input Data'!$C433</f>
        <v>70</v>
      </c>
      <c r="M433" s="27">
        <f>'Input Data'!$K433*'Input Data'!$C433*(1-'Input Data'!$F433)</f>
        <v>93.8</v>
      </c>
      <c r="N433" s="29" t="str">
        <f>TEXT('Input Data'!$A433,"DD")</f>
        <v>10</v>
      </c>
      <c r="O433" s="29" t="str">
        <f>TEXT('Input Data'!$A433, "MMM")</f>
        <v>Oct</v>
      </c>
      <c r="P433" s="29" t="str">
        <f>TEXT('Input Data'!$A433,"yyyy")</f>
        <v>2021</v>
      </c>
      <c r="Q433" s="53"/>
    </row>
    <row r="434" spans="1:17" ht="12.75" customHeight="1" x14ac:dyDescent="0.3">
      <c r="A434" s="37">
        <v>44439</v>
      </c>
      <c r="B434" s="3" t="s">
        <v>13</v>
      </c>
      <c r="C434" s="4">
        <v>2</v>
      </c>
      <c r="D434" s="4" t="s">
        <v>123</v>
      </c>
      <c r="E434" s="4" t="s">
        <v>12</v>
      </c>
      <c r="F434" s="5">
        <v>0</v>
      </c>
      <c r="G434" s="4" t="str">
        <f>VLOOKUP(B434,'Master Data'!$A$1:$F$46,2,0)</f>
        <v>Product01</v>
      </c>
      <c r="H434" s="4" t="str">
        <f>VLOOKUP(B434,'Master Data'!$A$1:$F$46,3,0)</f>
        <v>Category01</v>
      </c>
      <c r="I434" s="4" t="str">
        <f>VLOOKUP(B434,'Master Data'!$A$1:$F$46,4,0)</f>
        <v>Kg</v>
      </c>
      <c r="J434" s="4">
        <f>VLOOKUP(B434,'Master Data'!$A$1:$F$46,5,0)</f>
        <v>100</v>
      </c>
      <c r="K434" s="4">
        <f>VLOOKUP(B434,'Master Data'!$A$1:$F$46,6,0)</f>
        <v>103.88</v>
      </c>
      <c r="L434" s="27">
        <f>'Input Data'!$J434*'Input Data'!$C434</f>
        <v>200</v>
      </c>
      <c r="M434" s="27">
        <f>'Input Data'!$K434*'Input Data'!$C434*(1-'Input Data'!$F434)</f>
        <v>207.76</v>
      </c>
      <c r="N434" s="29" t="str">
        <f>TEXT('Input Data'!$A434,"DD")</f>
        <v>31</v>
      </c>
      <c r="O434" s="29" t="str">
        <f>TEXT('Input Data'!$A434, "MMM")</f>
        <v>Aug</v>
      </c>
      <c r="P434" s="29" t="str">
        <f>TEXT('Input Data'!$A434,"yyyy")</f>
        <v>2021</v>
      </c>
      <c r="Q434" s="53"/>
    </row>
    <row r="435" spans="1:17" ht="12.75" customHeight="1" x14ac:dyDescent="0.3">
      <c r="A435" s="37">
        <v>44295</v>
      </c>
      <c r="B435" s="3" t="s">
        <v>37</v>
      </c>
      <c r="C435" s="4">
        <v>3</v>
      </c>
      <c r="D435" s="4" t="s">
        <v>12</v>
      </c>
      <c r="E435" s="4" t="s">
        <v>12</v>
      </c>
      <c r="F435" s="5">
        <v>0</v>
      </c>
      <c r="G435" s="4" t="str">
        <f>VLOOKUP(B435,'Master Data'!$A$1:$F$46,2,0)</f>
        <v>Product05</v>
      </c>
      <c r="H435" s="4" t="str">
        <f>VLOOKUP(B435,'Master Data'!$A$1:$F$46,3,0)</f>
        <v>Category01</v>
      </c>
      <c r="I435" s="4" t="str">
        <f>VLOOKUP(B435,'Master Data'!$A$1:$F$46,4,0)</f>
        <v>Ft</v>
      </c>
      <c r="J435" s="4">
        <f>VLOOKUP(B435,'Master Data'!$A$1:$F$46,5,0)</f>
        <v>133</v>
      </c>
      <c r="K435" s="4">
        <f>VLOOKUP(B435,'Master Data'!$A$1:$F$46,6,0)</f>
        <v>155.61000000000001</v>
      </c>
      <c r="L435" s="27">
        <f>'Input Data'!$J435*'Input Data'!$C435</f>
        <v>399</v>
      </c>
      <c r="M435" s="27">
        <f>'Input Data'!$K435*'Input Data'!$C435*(1-'Input Data'!$F435)</f>
        <v>466.83000000000004</v>
      </c>
      <c r="N435" s="29" t="str">
        <f>TEXT('Input Data'!$A435,"DD")</f>
        <v>09</v>
      </c>
      <c r="O435" s="29" t="str">
        <f>TEXT('Input Data'!$A435, "MMM")</f>
        <v>Apr</v>
      </c>
      <c r="P435" s="29" t="str">
        <f>TEXT('Input Data'!$A435,"yyyy")</f>
        <v>2021</v>
      </c>
      <c r="Q435" s="53"/>
    </row>
    <row r="436" spans="1:17" ht="12.75" customHeight="1" x14ac:dyDescent="0.3">
      <c r="A436" s="37">
        <v>44290</v>
      </c>
      <c r="B436" s="3" t="s">
        <v>52</v>
      </c>
      <c r="C436" s="4">
        <v>9</v>
      </c>
      <c r="D436" s="4" t="s">
        <v>12</v>
      </c>
      <c r="E436" s="4" t="s">
        <v>14</v>
      </c>
      <c r="F436" s="5">
        <v>0</v>
      </c>
      <c r="G436" s="4" t="str">
        <f>VLOOKUP(B436,'Master Data'!$A$1:$F$46,2,0)</f>
        <v>Product09</v>
      </c>
      <c r="H436" s="4" t="str">
        <f>VLOOKUP(B436,'Master Data'!$A$1:$F$46,3,0)</f>
        <v>Category01</v>
      </c>
      <c r="I436" s="4" t="str">
        <f>VLOOKUP(B436,'Master Data'!$A$1:$F$46,4,0)</f>
        <v>No.</v>
      </c>
      <c r="J436" s="4">
        <f>VLOOKUP(B436,'Master Data'!$A$1:$F$46,5,0)</f>
        <v>6</v>
      </c>
      <c r="K436" s="4">
        <f>VLOOKUP(B436,'Master Data'!$A$1:$F$46,6,0)</f>
        <v>7.8599999999999994</v>
      </c>
      <c r="L436" s="27">
        <f>'Input Data'!$J436*'Input Data'!$C436</f>
        <v>54</v>
      </c>
      <c r="M436" s="27">
        <f>'Input Data'!$K436*'Input Data'!$C436*(1-'Input Data'!$F436)</f>
        <v>70.739999999999995</v>
      </c>
      <c r="N436" s="29" t="str">
        <f>TEXT('Input Data'!$A436,"DD")</f>
        <v>04</v>
      </c>
      <c r="O436" s="29" t="str">
        <f>TEXT('Input Data'!$A436, "MMM")</f>
        <v>Apr</v>
      </c>
      <c r="P436" s="29" t="str">
        <f>TEXT('Input Data'!$A436,"yyyy")</f>
        <v>2021</v>
      </c>
      <c r="Q436" s="53"/>
    </row>
    <row r="437" spans="1:17" ht="12.75" customHeight="1" x14ac:dyDescent="0.3">
      <c r="A437" s="37">
        <v>44401</v>
      </c>
      <c r="B437" s="3" t="s">
        <v>52</v>
      </c>
      <c r="C437" s="4">
        <v>4</v>
      </c>
      <c r="D437" s="4" t="s">
        <v>12</v>
      </c>
      <c r="E437" s="4" t="s">
        <v>14</v>
      </c>
      <c r="F437" s="5">
        <v>0</v>
      </c>
      <c r="G437" s="4" t="str">
        <f>VLOOKUP(B437,'Master Data'!$A$1:$F$46,2,0)</f>
        <v>Product09</v>
      </c>
      <c r="H437" s="4" t="str">
        <f>VLOOKUP(B437,'Master Data'!$A$1:$F$46,3,0)</f>
        <v>Category01</v>
      </c>
      <c r="I437" s="4" t="str">
        <f>VLOOKUP(B437,'Master Data'!$A$1:$F$46,4,0)</f>
        <v>No.</v>
      </c>
      <c r="J437" s="4">
        <f>VLOOKUP(B437,'Master Data'!$A$1:$F$46,5,0)</f>
        <v>6</v>
      </c>
      <c r="K437" s="4">
        <f>VLOOKUP(B437,'Master Data'!$A$1:$F$46,6,0)</f>
        <v>7.8599999999999994</v>
      </c>
      <c r="L437" s="27">
        <f>'Input Data'!$J437*'Input Data'!$C437</f>
        <v>24</v>
      </c>
      <c r="M437" s="27">
        <f>'Input Data'!$K437*'Input Data'!$C437*(1-'Input Data'!$F437)</f>
        <v>31.439999999999998</v>
      </c>
      <c r="N437" s="29" t="str">
        <f>TEXT('Input Data'!$A437,"DD")</f>
        <v>24</v>
      </c>
      <c r="O437" s="29" t="str">
        <f>TEXT('Input Data'!$A437, "MMM")</f>
        <v>Jul</v>
      </c>
      <c r="P437" s="29" t="str">
        <f>TEXT('Input Data'!$A437,"yyyy")</f>
        <v>2021</v>
      </c>
      <c r="Q437" s="53"/>
    </row>
    <row r="438" spans="1:17" ht="12.75" customHeight="1" x14ac:dyDescent="0.3">
      <c r="A438" s="37">
        <v>44359</v>
      </c>
      <c r="B438" s="3" t="s">
        <v>56</v>
      </c>
      <c r="C438" s="4">
        <v>6</v>
      </c>
      <c r="D438" s="4" t="s">
        <v>123</v>
      </c>
      <c r="E438" s="4" t="s">
        <v>12</v>
      </c>
      <c r="F438" s="5">
        <v>0</v>
      </c>
      <c r="G438" s="4" t="str">
        <f>VLOOKUP(B438,'Master Data'!$A$1:$F$46,2,0)</f>
        <v>Product41</v>
      </c>
      <c r="H438" s="4" t="str">
        <f>VLOOKUP(B438,'Master Data'!$A$1:$F$46,3,0)</f>
        <v>Category05</v>
      </c>
      <c r="I438" s="4" t="str">
        <f>VLOOKUP(B438,'Master Data'!$A$1:$F$46,4,0)</f>
        <v>Ft</v>
      </c>
      <c r="J438" s="4">
        <f>VLOOKUP(B438,'Master Data'!$A$1:$F$46,5,0)</f>
        <v>138</v>
      </c>
      <c r="K438" s="4">
        <f>VLOOKUP(B438,'Master Data'!$A$1:$F$46,6,0)</f>
        <v>173.88</v>
      </c>
      <c r="L438" s="27">
        <f>'Input Data'!$J438*'Input Data'!$C438</f>
        <v>828</v>
      </c>
      <c r="M438" s="27">
        <f>'Input Data'!$K438*'Input Data'!$C438*(1-'Input Data'!$F438)</f>
        <v>1043.28</v>
      </c>
      <c r="N438" s="29" t="str">
        <f>TEXT('Input Data'!$A438,"DD")</f>
        <v>12</v>
      </c>
      <c r="O438" s="29" t="str">
        <f>TEXT('Input Data'!$A438, "MMM")</f>
        <v>Jun</v>
      </c>
      <c r="P438" s="29" t="str">
        <f>TEXT('Input Data'!$A438,"yyyy")</f>
        <v>2021</v>
      </c>
      <c r="Q438" s="53"/>
    </row>
    <row r="439" spans="1:17" ht="12.75" customHeight="1" x14ac:dyDescent="0.3">
      <c r="A439" s="37">
        <v>44907</v>
      </c>
      <c r="B439" s="3" t="s">
        <v>56</v>
      </c>
      <c r="C439" s="4">
        <v>10</v>
      </c>
      <c r="D439" s="4" t="s">
        <v>11</v>
      </c>
      <c r="E439" s="4" t="s">
        <v>12</v>
      </c>
      <c r="F439" s="5">
        <v>0</v>
      </c>
      <c r="G439" s="4" t="str">
        <f>VLOOKUP(B439,'Master Data'!$A$1:$F$46,2,0)</f>
        <v>Product41</v>
      </c>
      <c r="H439" s="4" t="str">
        <f>VLOOKUP(B439,'Master Data'!$A$1:$F$46,3,0)</f>
        <v>Category05</v>
      </c>
      <c r="I439" s="4" t="str">
        <f>VLOOKUP(B439,'Master Data'!$A$1:$F$46,4,0)</f>
        <v>Ft</v>
      </c>
      <c r="J439" s="4">
        <f>VLOOKUP(B439,'Master Data'!$A$1:$F$46,5,0)</f>
        <v>138</v>
      </c>
      <c r="K439" s="4">
        <f>VLOOKUP(B439,'Master Data'!$A$1:$F$46,6,0)</f>
        <v>173.88</v>
      </c>
      <c r="L439" s="27">
        <f>'Input Data'!$J439*'Input Data'!$C439</f>
        <v>1380</v>
      </c>
      <c r="M439" s="27">
        <f>'Input Data'!$K439*'Input Data'!$C439*(1-'Input Data'!$F439)</f>
        <v>1738.8</v>
      </c>
      <c r="N439" s="29" t="str">
        <f>TEXT('Input Data'!$A439,"DD")</f>
        <v>12</v>
      </c>
      <c r="O439" s="29" t="str">
        <f>TEXT('Input Data'!$A439, "MMM")</f>
        <v>Dec</v>
      </c>
      <c r="P439" s="29" t="str">
        <f>TEXT('Input Data'!$A439,"yyyy")</f>
        <v>2022</v>
      </c>
      <c r="Q439" s="53"/>
    </row>
    <row r="440" spans="1:17" ht="12.75" customHeight="1" x14ac:dyDescent="0.3">
      <c r="A440" s="37">
        <v>44462</v>
      </c>
      <c r="B440" s="3" t="s">
        <v>44</v>
      </c>
      <c r="C440" s="4">
        <v>12</v>
      </c>
      <c r="D440" s="4" t="s">
        <v>123</v>
      </c>
      <c r="E440" s="4" t="s">
        <v>14</v>
      </c>
      <c r="F440" s="5">
        <v>0</v>
      </c>
      <c r="G440" s="4" t="str">
        <f>VLOOKUP(B440,'Master Data'!$A$1:$F$46,2,0)</f>
        <v>Product18</v>
      </c>
      <c r="H440" s="4" t="str">
        <f>VLOOKUP(B440,'Master Data'!$A$1:$F$46,3,0)</f>
        <v>Category02</v>
      </c>
      <c r="I440" s="4" t="str">
        <f>VLOOKUP(B440,'Master Data'!$A$1:$F$46,4,0)</f>
        <v>No.</v>
      </c>
      <c r="J440" s="4">
        <f>VLOOKUP(B440,'Master Data'!$A$1:$F$46,5,0)</f>
        <v>37</v>
      </c>
      <c r="K440" s="4">
        <f>VLOOKUP(B440,'Master Data'!$A$1:$F$46,6,0)</f>
        <v>49.21</v>
      </c>
      <c r="L440" s="27">
        <f>'Input Data'!$J440*'Input Data'!$C440</f>
        <v>444</v>
      </c>
      <c r="M440" s="27">
        <f>'Input Data'!$K440*'Input Data'!$C440*(1-'Input Data'!$F440)</f>
        <v>590.52</v>
      </c>
      <c r="N440" s="29" t="str">
        <f>TEXT('Input Data'!$A440,"DD")</f>
        <v>23</v>
      </c>
      <c r="O440" s="29" t="str">
        <f>TEXT('Input Data'!$A440, "MMM")</f>
        <v>Sep</v>
      </c>
      <c r="P440" s="29" t="str">
        <f>TEXT('Input Data'!$A440,"yyyy")</f>
        <v>2021</v>
      </c>
      <c r="Q440" s="53"/>
    </row>
    <row r="441" spans="1:17" ht="12.75" customHeight="1" x14ac:dyDescent="0.3">
      <c r="A441" s="37">
        <v>44619</v>
      </c>
      <c r="B441" s="3" t="s">
        <v>48</v>
      </c>
      <c r="C441" s="4">
        <v>7</v>
      </c>
      <c r="D441" s="4" t="s">
        <v>123</v>
      </c>
      <c r="E441" s="4" t="s">
        <v>14</v>
      </c>
      <c r="F441" s="5">
        <v>0</v>
      </c>
      <c r="G441" s="4" t="str">
        <f>VLOOKUP(B441,'Master Data'!$A$1:$F$46,2,0)</f>
        <v>Product12</v>
      </c>
      <c r="H441" s="4" t="str">
        <f>VLOOKUP(B441,'Master Data'!$A$1:$F$46,3,0)</f>
        <v>Category02</v>
      </c>
      <c r="I441" s="4" t="str">
        <f>VLOOKUP(B441,'Master Data'!$A$1:$F$46,4,0)</f>
        <v>Kg</v>
      </c>
      <c r="J441" s="4">
        <f>VLOOKUP(B441,'Master Data'!$A$1:$F$46,5,0)</f>
        <v>73</v>
      </c>
      <c r="K441" s="4">
        <f>VLOOKUP(B441,'Master Data'!$A$1:$F$46,6,0)</f>
        <v>94.17</v>
      </c>
      <c r="L441" s="27">
        <f>'Input Data'!$J441*'Input Data'!$C441</f>
        <v>511</v>
      </c>
      <c r="M441" s="27">
        <f>'Input Data'!$K441*'Input Data'!$C441*(1-'Input Data'!$F441)</f>
        <v>659.19</v>
      </c>
      <c r="N441" s="29" t="str">
        <f>TEXT('Input Data'!$A441,"DD")</f>
        <v>27</v>
      </c>
      <c r="O441" s="29" t="str">
        <f>TEXT('Input Data'!$A441, "MMM")</f>
        <v>Feb</v>
      </c>
      <c r="P441" s="29" t="str">
        <f>TEXT('Input Data'!$A441,"yyyy")</f>
        <v>2022</v>
      </c>
      <c r="Q441" s="53"/>
    </row>
    <row r="442" spans="1:17" ht="12.75" customHeight="1" x14ac:dyDescent="0.3">
      <c r="A442" s="37">
        <v>44497</v>
      </c>
      <c r="B442" s="3" t="s">
        <v>38</v>
      </c>
      <c r="C442" s="4">
        <v>1</v>
      </c>
      <c r="D442" s="4" t="s">
        <v>123</v>
      </c>
      <c r="E442" s="4" t="s">
        <v>14</v>
      </c>
      <c r="F442" s="5">
        <v>0</v>
      </c>
      <c r="G442" s="4" t="str">
        <f>VLOOKUP(B442,'Master Data'!$A$1:$F$46,2,0)</f>
        <v>Product08</v>
      </c>
      <c r="H442" s="4" t="str">
        <f>VLOOKUP(B442,'Master Data'!$A$1:$F$46,3,0)</f>
        <v>Category01</v>
      </c>
      <c r="I442" s="4" t="str">
        <f>VLOOKUP(B442,'Master Data'!$A$1:$F$46,4,0)</f>
        <v>Kg</v>
      </c>
      <c r="J442" s="4">
        <f>VLOOKUP(B442,'Master Data'!$A$1:$F$46,5,0)</f>
        <v>83</v>
      </c>
      <c r="K442" s="4">
        <f>VLOOKUP(B442,'Master Data'!$A$1:$F$46,6,0)</f>
        <v>94.62</v>
      </c>
      <c r="L442" s="27">
        <f>'Input Data'!$J442*'Input Data'!$C442</f>
        <v>83</v>
      </c>
      <c r="M442" s="27">
        <f>'Input Data'!$K442*'Input Data'!$C442*(1-'Input Data'!$F442)</f>
        <v>94.62</v>
      </c>
      <c r="N442" s="29" t="str">
        <f>TEXT('Input Data'!$A442,"DD")</f>
        <v>28</v>
      </c>
      <c r="O442" s="29" t="str">
        <f>TEXT('Input Data'!$A442, "MMM")</f>
        <v>Oct</v>
      </c>
      <c r="P442" s="29" t="str">
        <f>TEXT('Input Data'!$A442,"yyyy")</f>
        <v>2021</v>
      </c>
      <c r="Q442" s="53"/>
    </row>
    <row r="443" spans="1:17" ht="12.75" customHeight="1" x14ac:dyDescent="0.3">
      <c r="A443" s="37">
        <v>44601</v>
      </c>
      <c r="B443" s="3" t="s">
        <v>31</v>
      </c>
      <c r="C443" s="4">
        <v>14</v>
      </c>
      <c r="D443" s="4" t="s">
        <v>12</v>
      </c>
      <c r="E443" s="4" t="s">
        <v>12</v>
      </c>
      <c r="F443" s="5">
        <v>0</v>
      </c>
      <c r="G443" s="4" t="str">
        <f>VLOOKUP(B443,'Master Data'!$A$1:$F$46,2,0)</f>
        <v>Product32</v>
      </c>
      <c r="H443" s="4" t="str">
        <f>VLOOKUP(B443,'Master Data'!$A$1:$F$46,3,0)</f>
        <v>Category04</v>
      </c>
      <c r="I443" s="4" t="str">
        <f>VLOOKUP(B443,'Master Data'!$A$1:$F$46,4,0)</f>
        <v>Kg</v>
      </c>
      <c r="J443" s="4">
        <f>VLOOKUP(B443,'Master Data'!$A$1:$F$46,5,0)</f>
        <v>89</v>
      </c>
      <c r="K443" s="4">
        <f>VLOOKUP(B443,'Master Data'!$A$1:$F$46,6,0)</f>
        <v>117.48</v>
      </c>
      <c r="L443" s="27">
        <f>'Input Data'!$J443*'Input Data'!$C443</f>
        <v>1246</v>
      </c>
      <c r="M443" s="27">
        <f>'Input Data'!$K443*'Input Data'!$C443*(1-'Input Data'!$F443)</f>
        <v>1644.72</v>
      </c>
      <c r="N443" s="29" t="str">
        <f>TEXT('Input Data'!$A443,"DD")</f>
        <v>09</v>
      </c>
      <c r="O443" s="29" t="str">
        <f>TEXT('Input Data'!$A443, "MMM")</f>
        <v>Feb</v>
      </c>
      <c r="P443" s="29" t="str">
        <f>TEXT('Input Data'!$A443,"yyyy")</f>
        <v>2022</v>
      </c>
      <c r="Q443" s="53"/>
    </row>
    <row r="444" spans="1:17" ht="12.75" customHeight="1" x14ac:dyDescent="0.3">
      <c r="A444" s="37">
        <v>44781</v>
      </c>
      <c r="B444" s="3" t="s">
        <v>46</v>
      </c>
      <c r="C444" s="4">
        <v>11</v>
      </c>
      <c r="D444" s="4" t="s">
        <v>123</v>
      </c>
      <c r="E444" s="4" t="s">
        <v>14</v>
      </c>
      <c r="F444" s="5">
        <v>0</v>
      </c>
      <c r="G444" s="4" t="str">
        <f>VLOOKUP(B444,'Master Data'!$A$1:$F$46,2,0)</f>
        <v>Product21</v>
      </c>
      <c r="H444" s="4" t="str">
        <f>VLOOKUP(B444,'Master Data'!$A$1:$F$46,3,0)</f>
        <v>Category03</v>
      </c>
      <c r="I444" s="4" t="str">
        <f>VLOOKUP(B444,'Master Data'!$A$1:$F$46,4,0)</f>
        <v>Ft</v>
      </c>
      <c r="J444" s="4">
        <f>VLOOKUP(B444,'Master Data'!$A$1:$F$46,5,0)</f>
        <v>126</v>
      </c>
      <c r="K444" s="4">
        <f>VLOOKUP(B444,'Master Data'!$A$1:$F$46,6,0)</f>
        <v>162.54</v>
      </c>
      <c r="L444" s="27">
        <f>'Input Data'!$J444*'Input Data'!$C444</f>
        <v>1386</v>
      </c>
      <c r="M444" s="27">
        <f>'Input Data'!$K444*'Input Data'!$C444*(1-'Input Data'!$F444)</f>
        <v>1787.9399999999998</v>
      </c>
      <c r="N444" s="29" t="str">
        <f>TEXT('Input Data'!$A444,"DD")</f>
        <v>08</v>
      </c>
      <c r="O444" s="29" t="str">
        <f>TEXT('Input Data'!$A444, "MMM")</f>
        <v>Aug</v>
      </c>
      <c r="P444" s="29" t="str">
        <f>TEXT('Input Data'!$A444,"yyyy")</f>
        <v>2022</v>
      </c>
      <c r="Q444" s="53"/>
    </row>
    <row r="445" spans="1:17" ht="12.75" customHeight="1" x14ac:dyDescent="0.3">
      <c r="A445" s="37">
        <v>44748</v>
      </c>
      <c r="B445" s="3" t="s">
        <v>56</v>
      </c>
      <c r="C445" s="4">
        <v>2</v>
      </c>
      <c r="D445" s="4" t="s">
        <v>123</v>
      </c>
      <c r="E445" s="4" t="s">
        <v>14</v>
      </c>
      <c r="F445" s="5">
        <v>0</v>
      </c>
      <c r="G445" s="4" t="str">
        <f>VLOOKUP(B445,'Master Data'!$A$1:$F$46,2,0)</f>
        <v>Product41</v>
      </c>
      <c r="H445" s="4" t="str">
        <f>VLOOKUP(B445,'Master Data'!$A$1:$F$46,3,0)</f>
        <v>Category05</v>
      </c>
      <c r="I445" s="4" t="str">
        <f>VLOOKUP(B445,'Master Data'!$A$1:$F$46,4,0)</f>
        <v>Ft</v>
      </c>
      <c r="J445" s="4">
        <f>VLOOKUP(B445,'Master Data'!$A$1:$F$46,5,0)</f>
        <v>138</v>
      </c>
      <c r="K445" s="4">
        <f>VLOOKUP(B445,'Master Data'!$A$1:$F$46,6,0)</f>
        <v>173.88</v>
      </c>
      <c r="L445" s="27">
        <f>'Input Data'!$J445*'Input Data'!$C445</f>
        <v>276</v>
      </c>
      <c r="M445" s="27">
        <f>'Input Data'!$K445*'Input Data'!$C445*(1-'Input Data'!$F445)</f>
        <v>347.76</v>
      </c>
      <c r="N445" s="29" t="str">
        <f>TEXT('Input Data'!$A445,"DD")</f>
        <v>06</v>
      </c>
      <c r="O445" s="29" t="str">
        <f>TEXT('Input Data'!$A445, "MMM")</f>
        <v>Jul</v>
      </c>
      <c r="P445" s="29" t="str">
        <f>TEXT('Input Data'!$A445,"yyyy")</f>
        <v>2022</v>
      </c>
      <c r="Q445" s="53"/>
    </row>
    <row r="446" spans="1:17" ht="12.75" customHeight="1" x14ac:dyDescent="0.3">
      <c r="A446" s="37">
        <v>44205</v>
      </c>
      <c r="B446" s="3" t="s">
        <v>20</v>
      </c>
      <c r="C446" s="8">
        <v>8</v>
      </c>
      <c r="D446" s="4" t="s">
        <v>123</v>
      </c>
      <c r="E446" s="4" t="s">
        <v>14</v>
      </c>
      <c r="F446" s="5">
        <v>0</v>
      </c>
      <c r="G446" s="4" t="str">
        <f>VLOOKUP(B446,'Master Data'!$A$1:$F$46,2,0)</f>
        <v>Product03</v>
      </c>
      <c r="H446" s="4" t="str">
        <f>VLOOKUP(B446,'Master Data'!$A$1:$F$46,3,0)</f>
        <v>Category01</v>
      </c>
      <c r="I446" s="4" t="str">
        <f>VLOOKUP(B446,'Master Data'!$A$1:$F$46,4,0)</f>
        <v>Kg</v>
      </c>
      <c r="J446" s="4">
        <f>VLOOKUP(B446,'Master Data'!$A$1:$F$46,5,0)</f>
        <v>71</v>
      </c>
      <c r="K446" s="4">
        <f>VLOOKUP(B446,'Master Data'!$A$1:$F$46,6,0)</f>
        <v>80.94</v>
      </c>
      <c r="L446" s="27">
        <f>'Input Data'!$J446*'Input Data'!$C446</f>
        <v>568</v>
      </c>
      <c r="M446" s="27">
        <f>'Input Data'!$K446*'Input Data'!$C446*(1-'Input Data'!$F446)</f>
        <v>647.52</v>
      </c>
      <c r="N446" s="29" t="str">
        <f>TEXT('Input Data'!$A446,"DD")</f>
        <v>09</v>
      </c>
      <c r="O446" s="29" t="str">
        <f>TEXT('Input Data'!$A446, "MMM")</f>
        <v>Jan</v>
      </c>
      <c r="P446" s="29" t="str">
        <f>TEXT('Input Data'!$A446,"yyyy")</f>
        <v>2021</v>
      </c>
      <c r="Q446" s="53"/>
    </row>
    <row r="447" spans="1:17" ht="12.75" customHeight="1" x14ac:dyDescent="0.3">
      <c r="A447" s="37">
        <v>44487</v>
      </c>
      <c r="B447" s="3" t="s">
        <v>46</v>
      </c>
      <c r="C447" s="4">
        <v>13</v>
      </c>
      <c r="D447" s="4" t="s">
        <v>12</v>
      </c>
      <c r="E447" s="4" t="s">
        <v>14</v>
      </c>
      <c r="F447" s="5">
        <v>0</v>
      </c>
      <c r="G447" s="4" t="str">
        <f>VLOOKUP(B447,'Master Data'!$A$1:$F$46,2,0)</f>
        <v>Product21</v>
      </c>
      <c r="H447" s="4" t="str">
        <f>VLOOKUP(B447,'Master Data'!$A$1:$F$46,3,0)</f>
        <v>Category03</v>
      </c>
      <c r="I447" s="4" t="str">
        <f>VLOOKUP(B447,'Master Data'!$A$1:$F$46,4,0)</f>
        <v>Ft</v>
      </c>
      <c r="J447" s="4">
        <f>VLOOKUP(B447,'Master Data'!$A$1:$F$46,5,0)</f>
        <v>126</v>
      </c>
      <c r="K447" s="4">
        <f>VLOOKUP(B447,'Master Data'!$A$1:$F$46,6,0)</f>
        <v>162.54</v>
      </c>
      <c r="L447" s="27">
        <f>'Input Data'!$J447*'Input Data'!$C447</f>
        <v>1638</v>
      </c>
      <c r="M447" s="27">
        <f>'Input Data'!$K447*'Input Data'!$C447*(1-'Input Data'!$F447)</f>
        <v>2113.02</v>
      </c>
      <c r="N447" s="29" t="str">
        <f>TEXT('Input Data'!$A447,"DD")</f>
        <v>18</v>
      </c>
      <c r="O447" s="29" t="str">
        <f>TEXT('Input Data'!$A447, "MMM")</f>
        <v>Oct</v>
      </c>
      <c r="P447" s="29" t="str">
        <f>TEXT('Input Data'!$A447,"yyyy")</f>
        <v>2021</v>
      </c>
      <c r="Q447" s="53"/>
    </row>
    <row r="448" spans="1:17" ht="12.75" customHeight="1" x14ac:dyDescent="0.3">
      <c r="A448" s="37">
        <v>44793</v>
      </c>
      <c r="B448" s="3" t="s">
        <v>53</v>
      </c>
      <c r="C448" s="4">
        <v>14</v>
      </c>
      <c r="D448" s="4" t="s">
        <v>123</v>
      </c>
      <c r="E448" s="4" t="s">
        <v>12</v>
      </c>
      <c r="F448" s="5">
        <v>0</v>
      </c>
      <c r="G448" s="4" t="str">
        <f>VLOOKUP(B448,'Master Data'!$A$1:$F$46,2,0)</f>
        <v>Product33</v>
      </c>
      <c r="H448" s="4" t="str">
        <f>VLOOKUP(B448,'Master Data'!$A$1:$F$46,3,0)</f>
        <v>Category04</v>
      </c>
      <c r="I448" s="4" t="str">
        <f>VLOOKUP(B448,'Master Data'!$A$1:$F$46,4,0)</f>
        <v>Kg</v>
      </c>
      <c r="J448" s="4">
        <f>VLOOKUP(B448,'Master Data'!$A$1:$F$46,5,0)</f>
        <v>95</v>
      </c>
      <c r="K448" s="4">
        <f>VLOOKUP(B448,'Master Data'!$A$1:$F$46,6,0)</f>
        <v>119.7</v>
      </c>
      <c r="L448" s="27">
        <f>'Input Data'!$J448*'Input Data'!$C448</f>
        <v>1330</v>
      </c>
      <c r="M448" s="27">
        <f>'Input Data'!$K448*'Input Data'!$C448*(1-'Input Data'!$F448)</f>
        <v>1675.8</v>
      </c>
      <c r="N448" s="29" t="str">
        <f>TEXT('Input Data'!$A448,"DD")</f>
        <v>20</v>
      </c>
      <c r="O448" s="29" t="str">
        <f>TEXT('Input Data'!$A448, "MMM")</f>
        <v>Aug</v>
      </c>
      <c r="P448" s="29" t="str">
        <f>TEXT('Input Data'!$A448,"yyyy")</f>
        <v>2022</v>
      </c>
      <c r="Q448" s="53"/>
    </row>
    <row r="449" spans="1:17" ht="12.75" customHeight="1" x14ac:dyDescent="0.3">
      <c r="A449" s="37">
        <v>44437</v>
      </c>
      <c r="B449" s="3" t="s">
        <v>27</v>
      </c>
      <c r="C449" s="4">
        <v>12</v>
      </c>
      <c r="D449" s="4" t="s">
        <v>11</v>
      </c>
      <c r="E449" s="4" t="s">
        <v>12</v>
      </c>
      <c r="F449" s="5">
        <v>0</v>
      </c>
      <c r="G449" s="4" t="str">
        <f>VLOOKUP(B449,'Master Data'!$A$1:$F$46,2,0)</f>
        <v>Product34</v>
      </c>
      <c r="H449" s="4" t="str">
        <f>VLOOKUP(B449,'Master Data'!$A$1:$F$46,3,0)</f>
        <v>Category04</v>
      </c>
      <c r="I449" s="4" t="str">
        <f>VLOOKUP(B449,'Master Data'!$A$1:$F$46,4,0)</f>
        <v>Lt</v>
      </c>
      <c r="J449" s="4">
        <f>VLOOKUP(B449,'Master Data'!$A$1:$F$46,5,0)</f>
        <v>55</v>
      </c>
      <c r="K449" s="4">
        <f>VLOOKUP(B449,'Master Data'!$A$1:$F$46,6,0)</f>
        <v>58.3</v>
      </c>
      <c r="L449" s="27">
        <f>'Input Data'!$J449*'Input Data'!$C449</f>
        <v>660</v>
      </c>
      <c r="M449" s="27">
        <f>'Input Data'!$K449*'Input Data'!$C449*(1-'Input Data'!$F449)</f>
        <v>699.59999999999991</v>
      </c>
      <c r="N449" s="29" t="str">
        <f>TEXT('Input Data'!$A449,"DD")</f>
        <v>29</v>
      </c>
      <c r="O449" s="29" t="str">
        <f>TEXT('Input Data'!$A449, "MMM")</f>
        <v>Aug</v>
      </c>
      <c r="P449" s="29" t="str">
        <f>TEXT('Input Data'!$A449,"yyyy")</f>
        <v>2021</v>
      </c>
      <c r="Q449" s="53"/>
    </row>
    <row r="450" spans="1:17" ht="12.75" customHeight="1" x14ac:dyDescent="0.3">
      <c r="A450" s="37">
        <v>44577</v>
      </c>
      <c r="B450" s="3" t="s">
        <v>23</v>
      </c>
      <c r="C450" s="4">
        <v>11</v>
      </c>
      <c r="D450" s="4" t="s">
        <v>12</v>
      </c>
      <c r="E450" s="4" t="s">
        <v>14</v>
      </c>
      <c r="F450" s="5">
        <v>0</v>
      </c>
      <c r="G450" s="4" t="str">
        <f>VLOOKUP(B450,'Master Data'!$A$1:$F$46,2,0)</f>
        <v>Product14</v>
      </c>
      <c r="H450" s="4" t="str">
        <f>VLOOKUP(B450,'Master Data'!$A$1:$F$46,3,0)</f>
        <v>Category02</v>
      </c>
      <c r="I450" s="4" t="str">
        <f>VLOOKUP(B450,'Master Data'!$A$1:$F$46,4,0)</f>
        <v>Kg</v>
      </c>
      <c r="J450" s="4">
        <f>VLOOKUP(B450,'Master Data'!$A$1:$F$46,5,0)</f>
        <v>112</v>
      </c>
      <c r="K450" s="4">
        <f>VLOOKUP(B450,'Master Data'!$A$1:$F$46,6,0)</f>
        <v>146.72</v>
      </c>
      <c r="L450" s="27">
        <f>'Input Data'!$J450*'Input Data'!$C450</f>
        <v>1232</v>
      </c>
      <c r="M450" s="27">
        <f>'Input Data'!$K450*'Input Data'!$C450*(1-'Input Data'!$F450)</f>
        <v>1613.92</v>
      </c>
      <c r="N450" s="29" t="str">
        <f>TEXT('Input Data'!$A450,"DD")</f>
        <v>16</v>
      </c>
      <c r="O450" s="29" t="str">
        <f>TEXT('Input Data'!$A450, "MMM")</f>
        <v>Jan</v>
      </c>
      <c r="P450" s="29" t="str">
        <f>TEXT('Input Data'!$A450,"yyyy")</f>
        <v>2022</v>
      </c>
      <c r="Q450" s="53"/>
    </row>
    <row r="451" spans="1:17" ht="12.75" customHeight="1" x14ac:dyDescent="0.3">
      <c r="A451" s="37">
        <v>44766</v>
      </c>
      <c r="B451" s="3" t="s">
        <v>39</v>
      </c>
      <c r="C451" s="4">
        <v>1</v>
      </c>
      <c r="D451" s="4" t="s">
        <v>12</v>
      </c>
      <c r="E451" s="4" t="s">
        <v>12</v>
      </c>
      <c r="F451" s="5">
        <v>0</v>
      </c>
      <c r="G451" s="4" t="str">
        <f>VLOOKUP(B451,'Master Data'!$A$1:$F$46,2,0)</f>
        <v>Product27</v>
      </c>
      <c r="H451" s="4" t="str">
        <f>VLOOKUP(B451,'Master Data'!$A$1:$F$46,3,0)</f>
        <v>Category04</v>
      </c>
      <c r="I451" s="4" t="str">
        <f>VLOOKUP(B451,'Master Data'!$A$1:$F$46,4,0)</f>
        <v>Lt</v>
      </c>
      <c r="J451" s="4">
        <f>VLOOKUP(B451,'Master Data'!$A$1:$F$46,5,0)</f>
        <v>48</v>
      </c>
      <c r="K451" s="4">
        <f>VLOOKUP(B451,'Master Data'!$A$1:$F$46,6,0)</f>
        <v>57.120000000000005</v>
      </c>
      <c r="L451" s="27">
        <f>'Input Data'!$J451*'Input Data'!$C451</f>
        <v>48</v>
      </c>
      <c r="M451" s="27">
        <f>'Input Data'!$K451*'Input Data'!$C451*(1-'Input Data'!$F451)</f>
        <v>57.120000000000005</v>
      </c>
      <c r="N451" s="29" t="str">
        <f>TEXT('Input Data'!$A451,"DD")</f>
        <v>24</v>
      </c>
      <c r="O451" s="29" t="str">
        <f>TEXT('Input Data'!$A451, "MMM")</f>
        <v>Jul</v>
      </c>
      <c r="P451" s="29" t="str">
        <f>TEXT('Input Data'!$A451,"yyyy")</f>
        <v>2022</v>
      </c>
      <c r="Q451" s="53"/>
    </row>
    <row r="452" spans="1:17" ht="12.75" customHeight="1" x14ac:dyDescent="0.3">
      <c r="A452" s="37">
        <v>44325</v>
      </c>
      <c r="B452" s="3" t="s">
        <v>34</v>
      </c>
      <c r="C452" s="4">
        <v>6</v>
      </c>
      <c r="D452" s="4" t="s">
        <v>12</v>
      </c>
      <c r="E452" s="4" t="s">
        <v>12</v>
      </c>
      <c r="F452" s="5">
        <v>0</v>
      </c>
      <c r="G452" s="4" t="str">
        <f>VLOOKUP(B452,'Master Data'!$A$1:$F$46,2,0)</f>
        <v>Product16</v>
      </c>
      <c r="H452" s="4" t="str">
        <f>VLOOKUP(B452,'Master Data'!$A$1:$F$46,3,0)</f>
        <v>Category02</v>
      </c>
      <c r="I452" s="4" t="str">
        <f>VLOOKUP(B452,'Master Data'!$A$1:$F$46,4,0)</f>
        <v>No.</v>
      </c>
      <c r="J452" s="4">
        <f>VLOOKUP(B452,'Master Data'!$A$1:$F$46,5,0)</f>
        <v>13</v>
      </c>
      <c r="K452" s="4">
        <f>VLOOKUP(B452,'Master Data'!$A$1:$F$46,6,0)</f>
        <v>16.64</v>
      </c>
      <c r="L452" s="27">
        <f>'Input Data'!$J452*'Input Data'!$C452</f>
        <v>78</v>
      </c>
      <c r="M452" s="27">
        <f>'Input Data'!$K452*'Input Data'!$C452*(1-'Input Data'!$F452)</f>
        <v>99.84</v>
      </c>
      <c r="N452" s="29" t="str">
        <f>TEXT('Input Data'!$A452,"DD")</f>
        <v>09</v>
      </c>
      <c r="O452" s="29" t="str">
        <f>TEXT('Input Data'!$A452, "MMM")</f>
        <v>May</v>
      </c>
      <c r="P452" s="29" t="str">
        <f>TEXT('Input Data'!$A452,"yyyy")</f>
        <v>2021</v>
      </c>
      <c r="Q452" s="53"/>
    </row>
    <row r="453" spans="1:17" ht="12.75" customHeight="1" x14ac:dyDescent="0.3">
      <c r="A453" s="37">
        <v>44873</v>
      </c>
      <c r="B453" s="3" t="s">
        <v>58</v>
      </c>
      <c r="C453" s="4">
        <v>11</v>
      </c>
      <c r="D453" s="4" t="s">
        <v>11</v>
      </c>
      <c r="E453" s="4" t="s">
        <v>14</v>
      </c>
      <c r="F453" s="5">
        <v>0</v>
      </c>
      <c r="G453" s="4" t="str">
        <f>VLOOKUP(B453,'Master Data'!$A$1:$F$46,2,0)</f>
        <v>Product36</v>
      </c>
      <c r="H453" s="4" t="str">
        <f>VLOOKUP(B453,'Master Data'!$A$1:$F$46,3,0)</f>
        <v>Category04</v>
      </c>
      <c r="I453" s="4" t="str">
        <f>VLOOKUP(B453,'Master Data'!$A$1:$F$46,4,0)</f>
        <v>Kg</v>
      </c>
      <c r="J453" s="4">
        <f>VLOOKUP(B453,'Master Data'!$A$1:$F$46,5,0)</f>
        <v>90</v>
      </c>
      <c r="K453" s="4">
        <f>VLOOKUP(B453,'Master Data'!$A$1:$F$46,6,0)</f>
        <v>96.3</v>
      </c>
      <c r="L453" s="27">
        <f>'Input Data'!$J453*'Input Data'!$C453</f>
        <v>990</v>
      </c>
      <c r="M453" s="27">
        <f>'Input Data'!$K453*'Input Data'!$C453*(1-'Input Data'!$F453)</f>
        <v>1059.3</v>
      </c>
      <c r="N453" s="29" t="str">
        <f>TEXT('Input Data'!$A453,"DD")</f>
        <v>08</v>
      </c>
      <c r="O453" s="29" t="str">
        <f>TEXT('Input Data'!$A453, "MMM")</f>
        <v>Nov</v>
      </c>
      <c r="P453" s="29" t="str">
        <f>TEXT('Input Data'!$A453,"yyyy")</f>
        <v>2022</v>
      </c>
      <c r="Q453" s="53"/>
    </row>
    <row r="454" spans="1:17" ht="12.75" customHeight="1" x14ac:dyDescent="0.3">
      <c r="A454" s="37">
        <v>44914</v>
      </c>
      <c r="B454" s="3" t="s">
        <v>52</v>
      </c>
      <c r="C454" s="4">
        <v>11</v>
      </c>
      <c r="D454" s="4" t="s">
        <v>12</v>
      </c>
      <c r="E454" s="4" t="s">
        <v>12</v>
      </c>
      <c r="F454" s="5">
        <v>0</v>
      </c>
      <c r="G454" s="4" t="str">
        <f>VLOOKUP(B454,'Master Data'!$A$1:$F$46,2,0)</f>
        <v>Product09</v>
      </c>
      <c r="H454" s="4" t="str">
        <f>VLOOKUP(B454,'Master Data'!$A$1:$F$46,3,0)</f>
        <v>Category01</v>
      </c>
      <c r="I454" s="4" t="str">
        <f>VLOOKUP(B454,'Master Data'!$A$1:$F$46,4,0)</f>
        <v>No.</v>
      </c>
      <c r="J454" s="4">
        <f>VLOOKUP(B454,'Master Data'!$A$1:$F$46,5,0)</f>
        <v>6</v>
      </c>
      <c r="K454" s="4">
        <f>VLOOKUP(B454,'Master Data'!$A$1:$F$46,6,0)</f>
        <v>7.8599999999999994</v>
      </c>
      <c r="L454" s="27">
        <f>'Input Data'!$J454*'Input Data'!$C454</f>
        <v>66</v>
      </c>
      <c r="M454" s="27">
        <f>'Input Data'!$K454*'Input Data'!$C454*(1-'Input Data'!$F454)</f>
        <v>86.46</v>
      </c>
      <c r="N454" s="29" t="str">
        <f>TEXT('Input Data'!$A454,"DD")</f>
        <v>19</v>
      </c>
      <c r="O454" s="29" t="str">
        <f>TEXT('Input Data'!$A454, "MMM")</f>
        <v>Dec</v>
      </c>
      <c r="P454" s="29" t="str">
        <f>TEXT('Input Data'!$A454,"yyyy")</f>
        <v>2022</v>
      </c>
      <c r="Q454" s="53"/>
    </row>
    <row r="455" spans="1:17" ht="12.75" customHeight="1" x14ac:dyDescent="0.3">
      <c r="A455" s="37">
        <v>44727</v>
      </c>
      <c r="B455" s="3" t="s">
        <v>24</v>
      </c>
      <c r="C455" s="4">
        <v>15</v>
      </c>
      <c r="D455" s="4" t="s">
        <v>11</v>
      </c>
      <c r="E455" s="4" t="s">
        <v>12</v>
      </c>
      <c r="F455" s="5">
        <v>0</v>
      </c>
      <c r="G455" s="4" t="str">
        <f>VLOOKUP(B455,'Master Data'!$A$1:$F$46,2,0)</f>
        <v>Product42</v>
      </c>
      <c r="H455" s="4" t="str">
        <f>VLOOKUP(B455,'Master Data'!$A$1:$F$46,3,0)</f>
        <v>Category05</v>
      </c>
      <c r="I455" s="4" t="str">
        <f>VLOOKUP(B455,'Master Data'!$A$1:$F$46,4,0)</f>
        <v>Ft</v>
      </c>
      <c r="J455" s="4">
        <f>VLOOKUP(B455,'Master Data'!$A$1:$F$46,5,0)</f>
        <v>120</v>
      </c>
      <c r="K455" s="4">
        <f>VLOOKUP(B455,'Master Data'!$A$1:$F$46,6,0)</f>
        <v>162</v>
      </c>
      <c r="L455" s="27">
        <f>'Input Data'!$J455*'Input Data'!$C455</f>
        <v>1800</v>
      </c>
      <c r="M455" s="27">
        <f>'Input Data'!$K455*'Input Data'!$C455*(1-'Input Data'!$F455)</f>
        <v>2430</v>
      </c>
      <c r="N455" s="29" t="str">
        <f>TEXT('Input Data'!$A455,"DD")</f>
        <v>15</v>
      </c>
      <c r="O455" s="29" t="str">
        <f>TEXT('Input Data'!$A455, "MMM")</f>
        <v>Jun</v>
      </c>
      <c r="P455" s="29" t="str">
        <f>TEXT('Input Data'!$A455,"yyyy")</f>
        <v>2022</v>
      </c>
      <c r="Q455" s="53"/>
    </row>
    <row r="456" spans="1:17" ht="12.75" customHeight="1" x14ac:dyDescent="0.3">
      <c r="A456" s="37">
        <v>44223</v>
      </c>
      <c r="B456" s="3" t="s">
        <v>31</v>
      </c>
      <c r="C456" s="4">
        <v>3</v>
      </c>
      <c r="D456" s="4" t="s">
        <v>11</v>
      </c>
      <c r="E456" s="4" t="s">
        <v>12</v>
      </c>
      <c r="F456" s="5">
        <v>0</v>
      </c>
      <c r="G456" s="4" t="str">
        <f>VLOOKUP(B456,'Master Data'!$A$1:$F$46,2,0)</f>
        <v>Product32</v>
      </c>
      <c r="H456" s="4" t="str">
        <f>VLOOKUP(B456,'Master Data'!$A$1:$F$46,3,0)</f>
        <v>Category04</v>
      </c>
      <c r="I456" s="4" t="str">
        <f>VLOOKUP(B456,'Master Data'!$A$1:$F$46,4,0)</f>
        <v>Kg</v>
      </c>
      <c r="J456" s="4">
        <f>VLOOKUP(B456,'Master Data'!$A$1:$F$46,5,0)</f>
        <v>89</v>
      </c>
      <c r="K456" s="4">
        <f>VLOOKUP(B456,'Master Data'!$A$1:$F$46,6,0)</f>
        <v>117.48</v>
      </c>
      <c r="L456" s="27">
        <f>'Input Data'!$J456*'Input Data'!$C456</f>
        <v>267</v>
      </c>
      <c r="M456" s="27">
        <f>'Input Data'!$K456*'Input Data'!$C456*(1-'Input Data'!$F456)</f>
        <v>352.44</v>
      </c>
      <c r="N456" s="29" t="str">
        <f>TEXT('Input Data'!$A456,"DD")</f>
        <v>27</v>
      </c>
      <c r="O456" s="29" t="str">
        <f>TEXT('Input Data'!$A456, "MMM")</f>
        <v>Jan</v>
      </c>
      <c r="P456" s="29" t="str">
        <f>TEXT('Input Data'!$A456,"yyyy")</f>
        <v>2021</v>
      </c>
      <c r="Q456" s="53"/>
    </row>
    <row r="457" spans="1:17" ht="12.75" customHeight="1" x14ac:dyDescent="0.3">
      <c r="A457" s="37">
        <v>44857</v>
      </c>
      <c r="B457" s="3" t="s">
        <v>49</v>
      </c>
      <c r="C457" s="4">
        <v>14</v>
      </c>
      <c r="D457" s="4" t="s">
        <v>12</v>
      </c>
      <c r="E457" s="4" t="s">
        <v>14</v>
      </c>
      <c r="F457" s="5">
        <v>0</v>
      </c>
      <c r="G457" s="4" t="str">
        <f>VLOOKUP(B457,'Master Data'!$A$1:$F$46,2,0)</f>
        <v>Product24</v>
      </c>
      <c r="H457" s="4" t="str">
        <f>VLOOKUP(B457,'Master Data'!$A$1:$F$46,3,0)</f>
        <v>Category03</v>
      </c>
      <c r="I457" s="4" t="str">
        <f>VLOOKUP(B457,'Master Data'!$A$1:$F$46,4,0)</f>
        <v>Ft</v>
      </c>
      <c r="J457" s="4">
        <f>VLOOKUP(B457,'Master Data'!$A$1:$F$46,5,0)</f>
        <v>144</v>
      </c>
      <c r="K457" s="4">
        <f>VLOOKUP(B457,'Master Data'!$A$1:$F$46,6,0)</f>
        <v>156.96</v>
      </c>
      <c r="L457" s="27">
        <f>'Input Data'!$J457*'Input Data'!$C457</f>
        <v>2016</v>
      </c>
      <c r="M457" s="27">
        <f>'Input Data'!$K457*'Input Data'!$C457*(1-'Input Data'!$F457)</f>
        <v>2197.44</v>
      </c>
      <c r="N457" s="29" t="str">
        <f>TEXT('Input Data'!$A457,"DD")</f>
        <v>23</v>
      </c>
      <c r="O457" s="29" t="str">
        <f>TEXT('Input Data'!$A457, "MMM")</f>
        <v>Oct</v>
      </c>
      <c r="P457" s="29" t="str">
        <f>TEXT('Input Data'!$A457,"yyyy")</f>
        <v>2022</v>
      </c>
      <c r="Q457" s="53"/>
    </row>
    <row r="458" spans="1:17" ht="12.75" customHeight="1" x14ac:dyDescent="0.3">
      <c r="A458" s="37">
        <v>44669</v>
      </c>
      <c r="B458" s="3" t="s">
        <v>56</v>
      </c>
      <c r="C458" s="4">
        <v>9</v>
      </c>
      <c r="D458" s="4" t="s">
        <v>123</v>
      </c>
      <c r="E458" s="4" t="s">
        <v>14</v>
      </c>
      <c r="F458" s="5">
        <v>0</v>
      </c>
      <c r="G458" s="4" t="str">
        <f>VLOOKUP(B458,'Master Data'!$A$1:$F$46,2,0)</f>
        <v>Product41</v>
      </c>
      <c r="H458" s="4" t="str">
        <f>VLOOKUP(B458,'Master Data'!$A$1:$F$46,3,0)</f>
        <v>Category05</v>
      </c>
      <c r="I458" s="4" t="str">
        <f>VLOOKUP(B458,'Master Data'!$A$1:$F$46,4,0)</f>
        <v>Ft</v>
      </c>
      <c r="J458" s="4">
        <f>VLOOKUP(B458,'Master Data'!$A$1:$F$46,5,0)</f>
        <v>138</v>
      </c>
      <c r="K458" s="4">
        <f>VLOOKUP(B458,'Master Data'!$A$1:$F$46,6,0)</f>
        <v>173.88</v>
      </c>
      <c r="L458" s="27">
        <f>'Input Data'!$J458*'Input Data'!$C458</f>
        <v>1242</v>
      </c>
      <c r="M458" s="27">
        <f>'Input Data'!$K458*'Input Data'!$C458*(1-'Input Data'!$F458)</f>
        <v>1564.92</v>
      </c>
      <c r="N458" s="29" t="str">
        <f>TEXT('Input Data'!$A458,"DD")</f>
        <v>18</v>
      </c>
      <c r="O458" s="29" t="str">
        <f>TEXT('Input Data'!$A458, "MMM")</f>
        <v>Apr</v>
      </c>
      <c r="P458" s="29" t="str">
        <f>TEXT('Input Data'!$A458,"yyyy")</f>
        <v>2022</v>
      </c>
      <c r="Q458" s="53"/>
    </row>
    <row r="459" spans="1:17" ht="12.75" customHeight="1" x14ac:dyDescent="0.3">
      <c r="A459" s="37">
        <v>44397</v>
      </c>
      <c r="B459" s="3" t="s">
        <v>50</v>
      </c>
      <c r="C459" s="4">
        <v>11</v>
      </c>
      <c r="D459" s="4" t="s">
        <v>12</v>
      </c>
      <c r="E459" s="4" t="s">
        <v>12</v>
      </c>
      <c r="F459" s="5">
        <v>0</v>
      </c>
      <c r="G459" s="4" t="str">
        <f>VLOOKUP(B459,'Master Data'!$A$1:$F$46,2,0)</f>
        <v>Product38</v>
      </c>
      <c r="H459" s="4" t="str">
        <f>VLOOKUP(B459,'Master Data'!$A$1:$F$46,3,0)</f>
        <v>Category05</v>
      </c>
      <c r="I459" s="4" t="str">
        <f>VLOOKUP(B459,'Master Data'!$A$1:$F$46,4,0)</f>
        <v>Kg</v>
      </c>
      <c r="J459" s="4">
        <f>VLOOKUP(B459,'Master Data'!$A$1:$F$46,5,0)</f>
        <v>72</v>
      </c>
      <c r="K459" s="4">
        <f>VLOOKUP(B459,'Master Data'!$A$1:$F$46,6,0)</f>
        <v>79.92</v>
      </c>
      <c r="L459" s="27">
        <f>'Input Data'!$J459*'Input Data'!$C459</f>
        <v>792</v>
      </c>
      <c r="M459" s="27">
        <f>'Input Data'!$K459*'Input Data'!$C459*(1-'Input Data'!$F459)</f>
        <v>879.12</v>
      </c>
      <c r="N459" s="29" t="str">
        <f>TEXT('Input Data'!$A459,"DD")</f>
        <v>20</v>
      </c>
      <c r="O459" s="29" t="str">
        <f>TEXT('Input Data'!$A459, "MMM")</f>
        <v>Jul</v>
      </c>
      <c r="P459" s="29" t="str">
        <f>TEXT('Input Data'!$A459,"yyyy")</f>
        <v>2021</v>
      </c>
      <c r="Q459" s="53"/>
    </row>
    <row r="460" spans="1:17" ht="12.75" customHeight="1" x14ac:dyDescent="0.3">
      <c r="A460" s="37">
        <v>44723</v>
      </c>
      <c r="B460" s="3" t="s">
        <v>47</v>
      </c>
      <c r="C460" s="4">
        <v>13</v>
      </c>
      <c r="D460" s="4" t="s">
        <v>12</v>
      </c>
      <c r="E460" s="4" t="s">
        <v>14</v>
      </c>
      <c r="F460" s="5">
        <v>0</v>
      </c>
      <c r="G460" s="4" t="str">
        <f>VLOOKUP(B460,'Master Data'!$A$1:$F$46,2,0)</f>
        <v>Product39</v>
      </c>
      <c r="H460" s="4" t="str">
        <f>VLOOKUP(B460,'Master Data'!$A$1:$F$46,3,0)</f>
        <v>Category05</v>
      </c>
      <c r="I460" s="4" t="str">
        <f>VLOOKUP(B460,'Master Data'!$A$1:$F$46,4,0)</f>
        <v>No.</v>
      </c>
      <c r="J460" s="4">
        <f>VLOOKUP(B460,'Master Data'!$A$1:$F$46,5,0)</f>
        <v>37</v>
      </c>
      <c r="K460" s="4">
        <f>VLOOKUP(B460,'Master Data'!$A$1:$F$46,6,0)</f>
        <v>42.55</v>
      </c>
      <c r="L460" s="27">
        <f>'Input Data'!$J460*'Input Data'!$C460</f>
        <v>481</v>
      </c>
      <c r="M460" s="27">
        <f>'Input Data'!$K460*'Input Data'!$C460*(1-'Input Data'!$F460)</f>
        <v>553.15</v>
      </c>
      <c r="N460" s="29" t="str">
        <f>TEXT('Input Data'!$A460,"DD")</f>
        <v>11</v>
      </c>
      <c r="O460" s="29" t="str">
        <f>TEXT('Input Data'!$A460, "MMM")</f>
        <v>Jun</v>
      </c>
      <c r="P460" s="29" t="str">
        <f>TEXT('Input Data'!$A460,"yyyy")</f>
        <v>2022</v>
      </c>
      <c r="Q460" s="53"/>
    </row>
    <row r="461" spans="1:17" ht="12.75" customHeight="1" x14ac:dyDescent="0.3">
      <c r="A461" s="37">
        <v>44619</v>
      </c>
      <c r="B461" s="3" t="s">
        <v>37</v>
      </c>
      <c r="C461" s="4">
        <v>15</v>
      </c>
      <c r="D461" s="4" t="s">
        <v>123</v>
      </c>
      <c r="E461" s="4" t="s">
        <v>12</v>
      </c>
      <c r="F461" s="5">
        <v>0</v>
      </c>
      <c r="G461" s="4" t="str">
        <f>VLOOKUP(B461,'Master Data'!$A$1:$F$46,2,0)</f>
        <v>Product05</v>
      </c>
      <c r="H461" s="4" t="str">
        <f>VLOOKUP(B461,'Master Data'!$A$1:$F$46,3,0)</f>
        <v>Category01</v>
      </c>
      <c r="I461" s="4" t="str">
        <f>VLOOKUP(B461,'Master Data'!$A$1:$F$46,4,0)</f>
        <v>Ft</v>
      </c>
      <c r="J461" s="4">
        <f>VLOOKUP(B461,'Master Data'!$A$1:$F$46,5,0)</f>
        <v>133</v>
      </c>
      <c r="K461" s="4">
        <f>VLOOKUP(B461,'Master Data'!$A$1:$F$46,6,0)</f>
        <v>155.61000000000001</v>
      </c>
      <c r="L461" s="27">
        <f>'Input Data'!$J461*'Input Data'!$C461</f>
        <v>1995</v>
      </c>
      <c r="M461" s="27">
        <f>'Input Data'!$K461*'Input Data'!$C461*(1-'Input Data'!$F461)</f>
        <v>2334.15</v>
      </c>
      <c r="N461" s="29" t="str">
        <f>TEXT('Input Data'!$A461,"DD")</f>
        <v>27</v>
      </c>
      <c r="O461" s="29" t="str">
        <f>TEXT('Input Data'!$A461, "MMM")</f>
        <v>Feb</v>
      </c>
      <c r="P461" s="29" t="str">
        <f>TEXT('Input Data'!$A461,"yyyy")</f>
        <v>2022</v>
      </c>
      <c r="Q461" s="53"/>
    </row>
    <row r="462" spans="1:17" ht="12.75" customHeight="1" x14ac:dyDescent="0.3">
      <c r="A462" s="37">
        <v>44247</v>
      </c>
      <c r="B462" s="3" t="s">
        <v>41</v>
      </c>
      <c r="C462" s="4">
        <v>11</v>
      </c>
      <c r="D462" s="4" t="s">
        <v>12</v>
      </c>
      <c r="E462" s="4" t="s">
        <v>14</v>
      </c>
      <c r="F462" s="5">
        <v>0</v>
      </c>
      <c r="G462" s="4" t="str">
        <f>VLOOKUP(B462,'Master Data'!$A$1:$F$46,2,0)</f>
        <v>Product30</v>
      </c>
      <c r="H462" s="4" t="str">
        <f>VLOOKUP(B462,'Master Data'!$A$1:$F$46,3,0)</f>
        <v>Category04</v>
      </c>
      <c r="I462" s="4" t="str">
        <f>VLOOKUP(B462,'Master Data'!$A$1:$F$46,4,0)</f>
        <v>Ft</v>
      </c>
      <c r="J462" s="4">
        <f>VLOOKUP(B462,'Master Data'!$A$1:$F$46,5,0)</f>
        <v>148</v>
      </c>
      <c r="K462" s="4">
        <f>VLOOKUP(B462,'Master Data'!$A$1:$F$46,6,0)</f>
        <v>201.28</v>
      </c>
      <c r="L462" s="27">
        <f>'Input Data'!$J462*'Input Data'!$C462</f>
        <v>1628</v>
      </c>
      <c r="M462" s="27">
        <f>'Input Data'!$K462*'Input Data'!$C462*(1-'Input Data'!$F462)</f>
        <v>2214.08</v>
      </c>
      <c r="N462" s="29" t="str">
        <f>TEXT('Input Data'!$A462,"DD")</f>
        <v>20</v>
      </c>
      <c r="O462" s="29" t="str">
        <f>TEXT('Input Data'!$A462, "MMM")</f>
        <v>Feb</v>
      </c>
      <c r="P462" s="29" t="str">
        <f>TEXT('Input Data'!$A462,"yyyy")</f>
        <v>2021</v>
      </c>
      <c r="Q462" s="53"/>
    </row>
    <row r="463" spans="1:17" ht="12.75" customHeight="1" x14ac:dyDescent="0.3">
      <c r="A463" s="37">
        <v>44899</v>
      </c>
      <c r="B463" s="3" t="s">
        <v>25</v>
      </c>
      <c r="C463" s="4">
        <v>15</v>
      </c>
      <c r="D463" s="4" t="s">
        <v>123</v>
      </c>
      <c r="E463" s="4" t="s">
        <v>14</v>
      </c>
      <c r="F463" s="5">
        <v>0</v>
      </c>
      <c r="G463" s="4" t="str">
        <f>VLOOKUP(B463,'Master Data'!$A$1:$F$46,2,0)</f>
        <v>Product44</v>
      </c>
      <c r="H463" s="4" t="str">
        <f>VLOOKUP(B463,'Master Data'!$A$1:$F$46,3,0)</f>
        <v>Category05</v>
      </c>
      <c r="I463" s="4" t="str">
        <f>VLOOKUP(B463,'Master Data'!$A$1:$F$46,4,0)</f>
        <v>Kg</v>
      </c>
      <c r="J463" s="4">
        <f>VLOOKUP(B463,'Master Data'!$A$1:$F$46,5,0)</f>
        <v>76</v>
      </c>
      <c r="K463" s="4">
        <f>VLOOKUP(B463,'Master Data'!$A$1:$F$46,6,0)</f>
        <v>82.08</v>
      </c>
      <c r="L463" s="27">
        <f>'Input Data'!$J463*'Input Data'!$C463</f>
        <v>1140</v>
      </c>
      <c r="M463" s="27">
        <f>'Input Data'!$K463*'Input Data'!$C463*(1-'Input Data'!$F463)</f>
        <v>1231.2</v>
      </c>
      <c r="N463" s="29" t="str">
        <f>TEXT('Input Data'!$A463,"DD")</f>
        <v>04</v>
      </c>
      <c r="O463" s="29" t="str">
        <f>TEXT('Input Data'!$A463, "MMM")</f>
        <v>Dec</v>
      </c>
      <c r="P463" s="29" t="str">
        <f>TEXT('Input Data'!$A463,"yyyy")</f>
        <v>2022</v>
      </c>
      <c r="Q463" s="53"/>
    </row>
    <row r="464" spans="1:17" ht="12.75" customHeight="1" x14ac:dyDescent="0.3">
      <c r="A464" s="37">
        <v>44486</v>
      </c>
      <c r="B464" s="3" t="s">
        <v>13</v>
      </c>
      <c r="C464" s="4">
        <v>13</v>
      </c>
      <c r="D464" s="4" t="s">
        <v>123</v>
      </c>
      <c r="E464" s="4" t="s">
        <v>12</v>
      </c>
      <c r="F464" s="5">
        <v>0</v>
      </c>
      <c r="G464" s="4" t="str">
        <f>VLOOKUP(B464,'Master Data'!$A$1:$F$46,2,0)</f>
        <v>Product01</v>
      </c>
      <c r="H464" s="4" t="str">
        <f>VLOOKUP(B464,'Master Data'!$A$1:$F$46,3,0)</f>
        <v>Category01</v>
      </c>
      <c r="I464" s="4" t="str">
        <f>VLOOKUP(B464,'Master Data'!$A$1:$F$46,4,0)</f>
        <v>Kg</v>
      </c>
      <c r="J464" s="4">
        <f>VLOOKUP(B464,'Master Data'!$A$1:$F$46,5,0)</f>
        <v>100</v>
      </c>
      <c r="K464" s="4">
        <f>VLOOKUP(B464,'Master Data'!$A$1:$F$46,6,0)</f>
        <v>103.88</v>
      </c>
      <c r="L464" s="27">
        <f>'Input Data'!$J464*'Input Data'!$C464</f>
        <v>1300</v>
      </c>
      <c r="M464" s="27">
        <f>'Input Data'!$K464*'Input Data'!$C464*(1-'Input Data'!$F464)</f>
        <v>1350.44</v>
      </c>
      <c r="N464" s="29" t="str">
        <f>TEXT('Input Data'!$A464,"DD")</f>
        <v>17</v>
      </c>
      <c r="O464" s="29" t="str">
        <f>TEXT('Input Data'!$A464, "MMM")</f>
        <v>Oct</v>
      </c>
      <c r="P464" s="29" t="str">
        <f>TEXT('Input Data'!$A464,"yyyy")</f>
        <v>2021</v>
      </c>
      <c r="Q464" s="53"/>
    </row>
    <row r="465" spans="1:17" ht="12.75" customHeight="1" x14ac:dyDescent="0.3">
      <c r="A465" s="37">
        <v>44302</v>
      </c>
      <c r="B465" s="3" t="s">
        <v>44</v>
      </c>
      <c r="C465" s="4">
        <v>15</v>
      </c>
      <c r="D465" s="4" t="s">
        <v>123</v>
      </c>
      <c r="E465" s="4" t="s">
        <v>14</v>
      </c>
      <c r="F465" s="5">
        <v>0</v>
      </c>
      <c r="G465" s="4" t="str">
        <f>VLOOKUP(B465,'Master Data'!$A$1:$F$46,2,0)</f>
        <v>Product18</v>
      </c>
      <c r="H465" s="4" t="str">
        <f>VLOOKUP(B465,'Master Data'!$A$1:$F$46,3,0)</f>
        <v>Category02</v>
      </c>
      <c r="I465" s="4" t="str">
        <f>VLOOKUP(B465,'Master Data'!$A$1:$F$46,4,0)</f>
        <v>No.</v>
      </c>
      <c r="J465" s="4">
        <f>VLOOKUP(B465,'Master Data'!$A$1:$F$46,5,0)</f>
        <v>37</v>
      </c>
      <c r="K465" s="4">
        <f>VLOOKUP(B465,'Master Data'!$A$1:$F$46,6,0)</f>
        <v>49.21</v>
      </c>
      <c r="L465" s="27">
        <f>'Input Data'!$J465*'Input Data'!$C465</f>
        <v>555</v>
      </c>
      <c r="M465" s="27">
        <f>'Input Data'!$K465*'Input Data'!$C465*(1-'Input Data'!$F465)</f>
        <v>738.15</v>
      </c>
      <c r="N465" s="29" t="str">
        <f>TEXT('Input Data'!$A465,"DD")</f>
        <v>16</v>
      </c>
      <c r="O465" s="29" t="str">
        <f>TEXT('Input Data'!$A465, "MMM")</f>
        <v>Apr</v>
      </c>
      <c r="P465" s="29" t="str">
        <f>TEXT('Input Data'!$A465,"yyyy")</f>
        <v>2021</v>
      </c>
      <c r="Q465" s="53"/>
    </row>
    <row r="466" spans="1:17" ht="12.75" customHeight="1" x14ac:dyDescent="0.3">
      <c r="A466" s="37">
        <v>44837</v>
      </c>
      <c r="B466" s="3" t="s">
        <v>45</v>
      </c>
      <c r="C466" s="4">
        <v>5</v>
      </c>
      <c r="D466" s="4" t="s">
        <v>123</v>
      </c>
      <c r="E466" s="4" t="s">
        <v>14</v>
      </c>
      <c r="F466" s="5">
        <v>0</v>
      </c>
      <c r="G466" s="4" t="str">
        <f>VLOOKUP(B466,'Master Data'!$A$1:$F$46,2,0)</f>
        <v>Product11</v>
      </c>
      <c r="H466" s="4" t="str">
        <f>VLOOKUP(B466,'Master Data'!$A$1:$F$46,3,0)</f>
        <v>Category02</v>
      </c>
      <c r="I466" s="4" t="str">
        <f>VLOOKUP(B466,'Master Data'!$A$1:$F$46,4,0)</f>
        <v>Dozon</v>
      </c>
      <c r="J466" s="4">
        <f>VLOOKUP(B466,'Master Data'!$A$1:$F$46,5,0)</f>
        <v>44</v>
      </c>
      <c r="K466" s="4">
        <f>VLOOKUP(B466,'Master Data'!$A$1:$F$46,6,0)</f>
        <v>48.4</v>
      </c>
      <c r="L466" s="27">
        <f>'Input Data'!$J466*'Input Data'!$C466</f>
        <v>220</v>
      </c>
      <c r="M466" s="27">
        <f>'Input Data'!$K466*'Input Data'!$C466*(1-'Input Data'!$F466)</f>
        <v>242</v>
      </c>
      <c r="N466" s="29" t="str">
        <f>TEXT('Input Data'!$A466,"DD")</f>
        <v>03</v>
      </c>
      <c r="O466" s="29" t="str">
        <f>TEXT('Input Data'!$A466, "MMM")</f>
        <v>Oct</v>
      </c>
      <c r="P466" s="29" t="str">
        <f>TEXT('Input Data'!$A466,"yyyy")</f>
        <v>2022</v>
      </c>
      <c r="Q466" s="53"/>
    </row>
    <row r="467" spans="1:17" ht="12.75" customHeight="1" x14ac:dyDescent="0.3">
      <c r="A467" s="37">
        <v>44281</v>
      </c>
      <c r="B467" s="3" t="s">
        <v>24</v>
      </c>
      <c r="C467" s="4">
        <v>1</v>
      </c>
      <c r="D467" s="4" t="s">
        <v>123</v>
      </c>
      <c r="E467" s="4" t="s">
        <v>14</v>
      </c>
      <c r="F467" s="5">
        <v>0</v>
      </c>
      <c r="G467" s="4" t="str">
        <f>VLOOKUP(B467,'Master Data'!$A$1:$F$46,2,0)</f>
        <v>Product42</v>
      </c>
      <c r="H467" s="4" t="str">
        <f>VLOOKUP(B467,'Master Data'!$A$1:$F$46,3,0)</f>
        <v>Category05</v>
      </c>
      <c r="I467" s="4" t="str">
        <f>VLOOKUP(B467,'Master Data'!$A$1:$F$46,4,0)</f>
        <v>Ft</v>
      </c>
      <c r="J467" s="4">
        <f>VLOOKUP(B467,'Master Data'!$A$1:$F$46,5,0)</f>
        <v>120</v>
      </c>
      <c r="K467" s="4">
        <f>VLOOKUP(B467,'Master Data'!$A$1:$F$46,6,0)</f>
        <v>162</v>
      </c>
      <c r="L467" s="27">
        <f>'Input Data'!$J467*'Input Data'!$C467</f>
        <v>120</v>
      </c>
      <c r="M467" s="27">
        <f>'Input Data'!$K467*'Input Data'!$C467*(1-'Input Data'!$F467)</f>
        <v>162</v>
      </c>
      <c r="N467" s="29" t="str">
        <f>TEXT('Input Data'!$A467,"DD")</f>
        <v>26</v>
      </c>
      <c r="O467" s="29" t="str">
        <f>TEXT('Input Data'!$A467, "MMM")</f>
        <v>Mar</v>
      </c>
      <c r="P467" s="29" t="str">
        <f>TEXT('Input Data'!$A467,"yyyy")</f>
        <v>2021</v>
      </c>
      <c r="Q467" s="53"/>
    </row>
    <row r="468" spans="1:17" ht="12.75" customHeight="1" x14ac:dyDescent="0.3">
      <c r="A468" s="37">
        <v>44319</v>
      </c>
      <c r="B468" s="3" t="s">
        <v>27</v>
      </c>
      <c r="C468" s="4">
        <v>3</v>
      </c>
      <c r="D468" s="4" t="s">
        <v>12</v>
      </c>
      <c r="E468" s="4" t="s">
        <v>12</v>
      </c>
      <c r="F468" s="5">
        <v>0</v>
      </c>
      <c r="G468" s="4" t="str">
        <f>VLOOKUP(B468,'Master Data'!$A$1:$F$46,2,0)</f>
        <v>Product34</v>
      </c>
      <c r="H468" s="4" t="str">
        <f>VLOOKUP(B468,'Master Data'!$A$1:$F$46,3,0)</f>
        <v>Category04</v>
      </c>
      <c r="I468" s="4" t="str">
        <f>VLOOKUP(B468,'Master Data'!$A$1:$F$46,4,0)</f>
        <v>Lt</v>
      </c>
      <c r="J468" s="4">
        <f>VLOOKUP(B468,'Master Data'!$A$1:$F$46,5,0)</f>
        <v>55</v>
      </c>
      <c r="K468" s="4">
        <f>VLOOKUP(B468,'Master Data'!$A$1:$F$46,6,0)</f>
        <v>58.3</v>
      </c>
      <c r="L468" s="27">
        <f>'Input Data'!$J468*'Input Data'!$C468</f>
        <v>165</v>
      </c>
      <c r="M468" s="27">
        <f>'Input Data'!$K468*'Input Data'!$C468*(1-'Input Data'!$F468)</f>
        <v>174.89999999999998</v>
      </c>
      <c r="N468" s="29" t="str">
        <f>TEXT('Input Data'!$A468,"DD")</f>
        <v>03</v>
      </c>
      <c r="O468" s="29" t="str">
        <f>TEXT('Input Data'!$A468, "MMM")</f>
        <v>May</v>
      </c>
      <c r="P468" s="29" t="str">
        <f>TEXT('Input Data'!$A468,"yyyy")</f>
        <v>2021</v>
      </c>
      <c r="Q468" s="53"/>
    </row>
    <row r="469" spans="1:17" ht="12.75" customHeight="1" x14ac:dyDescent="0.3">
      <c r="A469" s="37">
        <v>44475</v>
      </c>
      <c r="B469" s="3" t="s">
        <v>58</v>
      </c>
      <c r="C469" s="4">
        <v>12</v>
      </c>
      <c r="D469" s="4" t="s">
        <v>12</v>
      </c>
      <c r="E469" s="4" t="s">
        <v>12</v>
      </c>
      <c r="F469" s="5">
        <v>0</v>
      </c>
      <c r="G469" s="4" t="str">
        <f>VLOOKUP(B469,'Master Data'!$A$1:$F$46,2,0)</f>
        <v>Product36</v>
      </c>
      <c r="H469" s="4" t="str">
        <f>VLOOKUP(B469,'Master Data'!$A$1:$F$46,3,0)</f>
        <v>Category04</v>
      </c>
      <c r="I469" s="4" t="str">
        <f>VLOOKUP(B469,'Master Data'!$A$1:$F$46,4,0)</f>
        <v>Kg</v>
      </c>
      <c r="J469" s="4">
        <f>VLOOKUP(B469,'Master Data'!$A$1:$F$46,5,0)</f>
        <v>90</v>
      </c>
      <c r="K469" s="4">
        <f>VLOOKUP(B469,'Master Data'!$A$1:$F$46,6,0)</f>
        <v>96.3</v>
      </c>
      <c r="L469" s="27">
        <f>'Input Data'!$J469*'Input Data'!$C469</f>
        <v>1080</v>
      </c>
      <c r="M469" s="27">
        <f>'Input Data'!$K469*'Input Data'!$C469*(1-'Input Data'!$F469)</f>
        <v>1155.5999999999999</v>
      </c>
      <c r="N469" s="29" t="str">
        <f>TEXT('Input Data'!$A469,"DD")</f>
        <v>06</v>
      </c>
      <c r="O469" s="29" t="str">
        <f>TEXT('Input Data'!$A469, "MMM")</f>
        <v>Oct</v>
      </c>
      <c r="P469" s="29" t="str">
        <f>TEXT('Input Data'!$A469,"yyyy")</f>
        <v>2021</v>
      </c>
      <c r="Q469" s="53"/>
    </row>
    <row r="470" spans="1:17" ht="12.75" customHeight="1" x14ac:dyDescent="0.3">
      <c r="A470" s="37">
        <v>44217</v>
      </c>
      <c r="B470" s="3" t="s">
        <v>17</v>
      </c>
      <c r="C470" s="4">
        <v>15</v>
      </c>
      <c r="D470" s="4" t="s">
        <v>11</v>
      </c>
      <c r="E470" s="4" t="s">
        <v>14</v>
      </c>
      <c r="F470" s="5">
        <v>0</v>
      </c>
      <c r="G470" s="4" t="str">
        <f>VLOOKUP(B470,'Master Data'!$A$1:$F$46,2,0)</f>
        <v>Product04</v>
      </c>
      <c r="H470" s="4" t="str">
        <f>VLOOKUP(B470,'Master Data'!$A$1:$F$46,3,0)</f>
        <v>Category01</v>
      </c>
      <c r="I470" s="4" t="str">
        <f>VLOOKUP(B470,'Master Data'!$A$1:$F$46,4,0)</f>
        <v>Lt</v>
      </c>
      <c r="J470" s="4">
        <f>VLOOKUP(B470,'Master Data'!$A$1:$F$46,5,0)</f>
        <v>44</v>
      </c>
      <c r="K470" s="4">
        <f>VLOOKUP(B470,'Master Data'!$A$1:$F$46,6,0)</f>
        <v>48.84</v>
      </c>
      <c r="L470" s="27">
        <f>'Input Data'!$J470*'Input Data'!$C470</f>
        <v>660</v>
      </c>
      <c r="M470" s="27">
        <f>'Input Data'!$K470*'Input Data'!$C470*(1-'Input Data'!$F470)</f>
        <v>732.6</v>
      </c>
      <c r="N470" s="29" t="str">
        <f>TEXT('Input Data'!$A470,"DD")</f>
        <v>21</v>
      </c>
      <c r="O470" s="29" t="str">
        <f>TEXT('Input Data'!$A470, "MMM")</f>
        <v>Jan</v>
      </c>
      <c r="P470" s="29" t="str">
        <f>TEXT('Input Data'!$A470,"yyyy")</f>
        <v>2021</v>
      </c>
      <c r="Q470" s="53"/>
    </row>
    <row r="471" spans="1:17" ht="12.75" customHeight="1" x14ac:dyDescent="0.3">
      <c r="A471" s="37">
        <v>44711</v>
      </c>
      <c r="B471" s="3" t="s">
        <v>37</v>
      </c>
      <c r="C471" s="4">
        <v>4</v>
      </c>
      <c r="D471" s="4" t="s">
        <v>11</v>
      </c>
      <c r="E471" s="4" t="s">
        <v>14</v>
      </c>
      <c r="F471" s="5">
        <v>0</v>
      </c>
      <c r="G471" s="4" t="str">
        <f>VLOOKUP(B471,'Master Data'!$A$1:$F$46,2,0)</f>
        <v>Product05</v>
      </c>
      <c r="H471" s="4" t="str">
        <f>VLOOKUP(B471,'Master Data'!$A$1:$F$46,3,0)</f>
        <v>Category01</v>
      </c>
      <c r="I471" s="4" t="str">
        <f>VLOOKUP(B471,'Master Data'!$A$1:$F$46,4,0)</f>
        <v>Ft</v>
      </c>
      <c r="J471" s="4">
        <f>VLOOKUP(B471,'Master Data'!$A$1:$F$46,5,0)</f>
        <v>133</v>
      </c>
      <c r="K471" s="4">
        <f>VLOOKUP(B471,'Master Data'!$A$1:$F$46,6,0)</f>
        <v>155.61000000000001</v>
      </c>
      <c r="L471" s="27">
        <f>'Input Data'!$J471*'Input Data'!$C471</f>
        <v>532</v>
      </c>
      <c r="M471" s="27">
        <f>'Input Data'!$K471*'Input Data'!$C471*(1-'Input Data'!$F471)</f>
        <v>622.44000000000005</v>
      </c>
      <c r="N471" s="29" t="str">
        <f>TEXT('Input Data'!$A471,"DD")</f>
        <v>30</v>
      </c>
      <c r="O471" s="29" t="str">
        <f>TEXT('Input Data'!$A471, "MMM")</f>
        <v>May</v>
      </c>
      <c r="P471" s="29" t="str">
        <f>TEXT('Input Data'!$A471,"yyyy")</f>
        <v>2022</v>
      </c>
      <c r="Q471" s="53"/>
    </row>
    <row r="472" spans="1:17" ht="12.75" customHeight="1" x14ac:dyDescent="0.3">
      <c r="A472" s="37">
        <v>44239</v>
      </c>
      <c r="B472" s="3" t="s">
        <v>26</v>
      </c>
      <c r="C472" s="4">
        <v>9</v>
      </c>
      <c r="D472" s="4" t="s">
        <v>12</v>
      </c>
      <c r="E472" s="4" t="s">
        <v>14</v>
      </c>
      <c r="F472" s="5">
        <v>0</v>
      </c>
      <c r="G472" s="4" t="str">
        <f>VLOOKUP(B472,'Master Data'!$A$1:$F$46,2,0)</f>
        <v>Product23</v>
      </c>
      <c r="H472" s="4" t="str">
        <f>VLOOKUP(B472,'Master Data'!$A$1:$F$46,3,0)</f>
        <v>Category03</v>
      </c>
      <c r="I472" s="4" t="str">
        <f>VLOOKUP(B472,'Master Data'!$A$1:$F$46,4,0)</f>
        <v>Ft</v>
      </c>
      <c r="J472" s="4">
        <f>VLOOKUP(B472,'Master Data'!$A$1:$F$46,5,0)</f>
        <v>141</v>
      </c>
      <c r="K472" s="4">
        <f>VLOOKUP(B472,'Master Data'!$A$1:$F$46,6,0)</f>
        <v>149.46</v>
      </c>
      <c r="L472" s="27">
        <f>'Input Data'!$J472*'Input Data'!$C472</f>
        <v>1269</v>
      </c>
      <c r="M472" s="27">
        <f>'Input Data'!$K472*'Input Data'!$C472*(1-'Input Data'!$F472)</f>
        <v>1345.14</v>
      </c>
      <c r="N472" s="29" t="str">
        <f>TEXT('Input Data'!$A472,"DD")</f>
        <v>12</v>
      </c>
      <c r="O472" s="29" t="str">
        <f>TEXT('Input Data'!$A472, "MMM")</f>
        <v>Feb</v>
      </c>
      <c r="P472" s="29" t="str">
        <f>TEXT('Input Data'!$A472,"yyyy")</f>
        <v>2021</v>
      </c>
      <c r="Q472" s="53"/>
    </row>
    <row r="473" spans="1:17" ht="12.75" customHeight="1" x14ac:dyDescent="0.3">
      <c r="A473" s="37">
        <v>44925</v>
      </c>
      <c r="B473" s="3" t="s">
        <v>56</v>
      </c>
      <c r="C473" s="4">
        <v>14</v>
      </c>
      <c r="D473" s="4" t="s">
        <v>123</v>
      </c>
      <c r="E473" s="4" t="s">
        <v>12</v>
      </c>
      <c r="F473" s="5">
        <v>0</v>
      </c>
      <c r="G473" s="4" t="str">
        <f>VLOOKUP(B473,'Master Data'!$A$1:$F$46,2,0)</f>
        <v>Product41</v>
      </c>
      <c r="H473" s="4" t="str">
        <f>VLOOKUP(B473,'Master Data'!$A$1:$F$46,3,0)</f>
        <v>Category05</v>
      </c>
      <c r="I473" s="4" t="str">
        <f>VLOOKUP(B473,'Master Data'!$A$1:$F$46,4,0)</f>
        <v>Ft</v>
      </c>
      <c r="J473" s="4">
        <f>VLOOKUP(B473,'Master Data'!$A$1:$F$46,5,0)</f>
        <v>138</v>
      </c>
      <c r="K473" s="4">
        <f>VLOOKUP(B473,'Master Data'!$A$1:$F$46,6,0)</f>
        <v>173.88</v>
      </c>
      <c r="L473" s="27">
        <f>'Input Data'!$J473*'Input Data'!$C473</f>
        <v>1932</v>
      </c>
      <c r="M473" s="27">
        <f>'Input Data'!$K473*'Input Data'!$C473*(1-'Input Data'!$F473)</f>
        <v>2434.3199999999997</v>
      </c>
      <c r="N473" s="29" t="str">
        <f>TEXT('Input Data'!$A473,"DD")</f>
        <v>30</v>
      </c>
      <c r="O473" s="29" t="str">
        <f>TEXT('Input Data'!$A473, "MMM")</f>
        <v>Dec</v>
      </c>
      <c r="P473" s="29" t="str">
        <f>TEXT('Input Data'!$A473,"yyyy")</f>
        <v>2022</v>
      </c>
      <c r="Q473" s="53"/>
    </row>
    <row r="474" spans="1:17" ht="12.75" customHeight="1" x14ac:dyDescent="0.3">
      <c r="A474" s="37">
        <v>44242</v>
      </c>
      <c r="B474" s="3" t="s">
        <v>39</v>
      </c>
      <c r="C474" s="4">
        <v>4</v>
      </c>
      <c r="D474" s="4" t="s">
        <v>123</v>
      </c>
      <c r="E474" s="4" t="s">
        <v>12</v>
      </c>
      <c r="F474" s="5">
        <v>0</v>
      </c>
      <c r="G474" s="4" t="str">
        <f>VLOOKUP(B474,'Master Data'!$A$1:$F$46,2,0)</f>
        <v>Product27</v>
      </c>
      <c r="H474" s="4" t="str">
        <f>VLOOKUP(B474,'Master Data'!$A$1:$F$46,3,0)</f>
        <v>Category04</v>
      </c>
      <c r="I474" s="4" t="str">
        <f>VLOOKUP(B474,'Master Data'!$A$1:$F$46,4,0)</f>
        <v>Lt</v>
      </c>
      <c r="J474" s="4">
        <f>VLOOKUP(B474,'Master Data'!$A$1:$F$46,5,0)</f>
        <v>48</v>
      </c>
      <c r="K474" s="4">
        <f>VLOOKUP(B474,'Master Data'!$A$1:$F$46,6,0)</f>
        <v>57.120000000000005</v>
      </c>
      <c r="L474" s="27">
        <f>'Input Data'!$J474*'Input Data'!$C474</f>
        <v>192</v>
      </c>
      <c r="M474" s="27">
        <f>'Input Data'!$K474*'Input Data'!$C474*(1-'Input Data'!$F474)</f>
        <v>228.48000000000002</v>
      </c>
      <c r="N474" s="29" t="str">
        <f>TEXT('Input Data'!$A474,"DD")</f>
        <v>15</v>
      </c>
      <c r="O474" s="29" t="str">
        <f>TEXT('Input Data'!$A474, "MMM")</f>
        <v>Feb</v>
      </c>
      <c r="P474" s="29" t="str">
        <f>TEXT('Input Data'!$A474,"yyyy")</f>
        <v>2021</v>
      </c>
      <c r="Q474" s="53"/>
    </row>
    <row r="475" spans="1:17" ht="12.75" customHeight="1" x14ac:dyDescent="0.3">
      <c r="A475" s="37">
        <v>44767</v>
      </c>
      <c r="B475" s="3" t="s">
        <v>54</v>
      </c>
      <c r="C475" s="4">
        <v>12</v>
      </c>
      <c r="D475" s="4" t="s">
        <v>123</v>
      </c>
      <c r="E475" s="4" t="s">
        <v>14</v>
      </c>
      <c r="F475" s="5">
        <v>0</v>
      </c>
      <c r="G475" s="4" t="str">
        <f>VLOOKUP(B475,'Master Data'!$A$1:$F$46,2,0)</f>
        <v>Product17</v>
      </c>
      <c r="H475" s="4" t="str">
        <f>VLOOKUP(B475,'Master Data'!$A$1:$F$46,3,0)</f>
        <v>Category02</v>
      </c>
      <c r="I475" s="4" t="str">
        <f>VLOOKUP(B475,'Master Data'!$A$1:$F$46,4,0)</f>
        <v>Ft</v>
      </c>
      <c r="J475" s="4">
        <f>VLOOKUP(B475,'Master Data'!$A$1:$F$46,5,0)</f>
        <v>134</v>
      </c>
      <c r="K475" s="4">
        <f>VLOOKUP(B475,'Master Data'!$A$1:$F$46,6,0)</f>
        <v>156.78</v>
      </c>
      <c r="L475" s="27">
        <f>'Input Data'!$J475*'Input Data'!$C475</f>
        <v>1608</v>
      </c>
      <c r="M475" s="27">
        <f>'Input Data'!$K475*'Input Data'!$C475*(1-'Input Data'!$F475)</f>
        <v>1881.3600000000001</v>
      </c>
      <c r="N475" s="29" t="str">
        <f>TEXT('Input Data'!$A475,"DD")</f>
        <v>25</v>
      </c>
      <c r="O475" s="29" t="str">
        <f>TEXT('Input Data'!$A475, "MMM")</f>
        <v>Jul</v>
      </c>
      <c r="P475" s="29" t="str">
        <f>TEXT('Input Data'!$A475,"yyyy")</f>
        <v>2022</v>
      </c>
      <c r="Q475" s="53"/>
    </row>
    <row r="476" spans="1:17" ht="12.75" customHeight="1" x14ac:dyDescent="0.3">
      <c r="A476" s="37">
        <v>44373</v>
      </c>
      <c r="B476" s="3" t="s">
        <v>52</v>
      </c>
      <c r="C476" s="4">
        <v>7</v>
      </c>
      <c r="D476" s="4" t="s">
        <v>12</v>
      </c>
      <c r="E476" s="4" t="s">
        <v>12</v>
      </c>
      <c r="F476" s="5">
        <v>0</v>
      </c>
      <c r="G476" s="4" t="str">
        <f>VLOOKUP(B476,'Master Data'!$A$1:$F$46,2,0)</f>
        <v>Product09</v>
      </c>
      <c r="H476" s="4" t="str">
        <f>VLOOKUP(B476,'Master Data'!$A$1:$F$46,3,0)</f>
        <v>Category01</v>
      </c>
      <c r="I476" s="4" t="str">
        <f>VLOOKUP(B476,'Master Data'!$A$1:$F$46,4,0)</f>
        <v>No.</v>
      </c>
      <c r="J476" s="4">
        <f>VLOOKUP(B476,'Master Data'!$A$1:$F$46,5,0)</f>
        <v>6</v>
      </c>
      <c r="K476" s="4">
        <f>VLOOKUP(B476,'Master Data'!$A$1:$F$46,6,0)</f>
        <v>7.8599999999999994</v>
      </c>
      <c r="L476" s="27">
        <f>'Input Data'!$J476*'Input Data'!$C476</f>
        <v>42</v>
      </c>
      <c r="M476" s="27">
        <f>'Input Data'!$K476*'Input Data'!$C476*(1-'Input Data'!$F476)</f>
        <v>55.019999999999996</v>
      </c>
      <c r="N476" s="29" t="str">
        <f>TEXT('Input Data'!$A476,"DD")</f>
        <v>26</v>
      </c>
      <c r="O476" s="29" t="str">
        <f>TEXT('Input Data'!$A476, "MMM")</f>
        <v>Jun</v>
      </c>
      <c r="P476" s="29" t="str">
        <f>TEXT('Input Data'!$A476,"yyyy")</f>
        <v>2021</v>
      </c>
      <c r="Q476" s="53"/>
    </row>
    <row r="477" spans="1:17" ht="12.75" customHeight="1" x14ac:dyDescent="0.3">
      <c r="A477" s="37">
        <v>44262</v>
      </c>
      <c r="B477" s="3" t="s">
        <v>46</v>
      </c>
      <c r="C477" s="4">
        <v>9</v>
      </c>
      <c r="D477" s="4" t="s">
        <v>123</v>
      </c>
      <c r="E477" s="4" t="s">
        <v>14</v>
      </c>
      <c r="F477" s="5">
        <v>0</v>
      </c>
      <c r="G477" s="4" t="str">
        <f>VLOOKUP(B477,'Master Data'!$A$1:$F$46,2,0)</f>
        <v>Product21</v>
      </c>
      <c r="H477" s="4" t="str">
        <f>VLOOKUP(B477,'Master Data'!$A$1:$F$46,3,0)</f>
        <v>Category03</v>
      </c>
      <c r="I477" s="4" t="str">
        <f>VLOOKUP(B477,'Master Data'!$A$1:$F$46,4,0)</f>
        <v>Ft</v>
      </c>
      <c r="J477" s="4">
        <f>VLOOKUP(B477,'Master Data'!$A$1:$F$46,5,0)</f>
        <v>126</v>
      </c>
      <c r="K477" s="4">
        <f>VLOOKUP(B477,'Master Data'!$A$1:$F$46,6,0)</f>
        <v>162.54</v>
      </c>
      <c r="L477" s="27">
        <f>'Input Data'!$J477*'Input Data'!$C477</f>
        <v>1134</v>
      </c>
      <c r="M477" s="27">
        <f>'Input Data'!$K477*'Input Data'!$C477*(1-'Input Data'!$F477)</f>
        <v>1462.86</v>
      </c>
      <c r="N477" s="29" t="str">
        <f>TEXT('Input Data'!$A477,"DD")</f>
        <v>07</v>
      </c>
      <c r="O477" s="29" t="str">
        <f>TEXT('Input Data'!$A477, "MMM")</f>
        <v>Mar</v>
      </c>
      <c r="P477" s="29" t="str">
        <f>TEXT('Input Data'!$A477,"yyyy")</f>
        <v>2021</v>
      </c>
      <c r="Q477" s="53"/>
    </row>
    <row r="478" spans="1:17" ht="12.75" customHeight="1" x14ac:dyDescent="0.3">
      <c r="A478" s="37">
        <v>44231</v>
      </c>
      <c r="B478" s="3" t="s">
        <v>22</v>
      </c>
      <c r="C478" s="4">
        <v>4</v>
      </c>
      <c r="D478" s="4" t="s">
        <v>12</v>
      </c>
      <c r="E478" s="4" t="s">
        <v>12</v>
      </c>
      <c r="F478" s="5">
        <v>0</v>
      </c>
      <c r="G478" s="4" t="str">
        <f>VLOOKUP(B478,'Master Data'!$A$1:$F$46,2,0)</f>
        <v>Product37</v>
      </c>
      <c r="H478" s="4" t="str">
        <f>VLOOKUP(B478,'Master Data'!$A$1:$F$46,3,0)</f>
        <v>Category05</v>
      </c>
      <c r="I478" s="4" t="str">
        <f>VLOOKUP(B478,'Master Data'!$A$1:$F$46,4,0)</f>
        <v>Kg</v>
      </c>
      <c r="J478" s="4">
        <f>VLOOKUP(B478,'Master Data'!$A$1:$F$46,5,0)</f>
        <v>67</v>
      </c>
      <c r="K478" s="4">
        <f>VLOOKUP(B478,'Master Data'!$A$1:$F$46,6,0)</f>
        <v>85.76</v>
      </c>
      <c r="L478" s="27">
        <f>'Input Data'!$J478*'Input Data'!$C478</f>
        <v>268</v>
      </c>
      <c r="M478" s="27">
        <f>'Input Data'!$K478*'Input Data'!$C478*(1-'Input Data'!$F478)</f>
        <v>343.04</v>
      </c>
      <c r="N478" s="29" t="str">
        <f>TEXT('Input Data'!$A478,"DD")</f>
        <v>04</v>
      </c>
      <c r="O478" s="29" t="str">
        <f>TEXT('Input Data'!$A478, "MMM")</f>
        <v>Feb</v>
      </c>
      <c r="P478" s="29" t="str">
        <f>TEXT('Input Data'!$A478,"yyyy")</f>
        <v>2021</v>
      </c>
      <c r="Q478" s="53"/>
    </row>
    <row r="479" spans="1:17" ht="12.75" customHeight="1" x14ac:dyDescent="0.3">
      <c r="A479" s="37">
        <v>44711</v>
      </c>
      <c r="B479" s="3" t="s">
        <v>53</v>
      </c>
      <c r="C479" s="4">
        <v>3</v>
      </c>
      <c r="D479" s="4" t="s">
        <v>12</v>
      </c>
      <c r="E479" s="4" t="s">
        <v>14</v>
      </c>
      <c r="F479" s="5">
        <v>0</v>
      </c>
      <c r="G479" s="4" t="str">
        <f>VLOOKUP(B479,'Master Data'!$A$1:$F$46,2,0)</f>
        <v>Product33</v>
      </c>
      <c r="H479" s="4" t="str">
        <f>VLOOKUP(B479,'Master Data'!$A$1:$F$46,3,0)</f>
        <v>Category04</v>
      </c>
      <c r="I479" s="4" t="str">
        <f>VLOOKUP(B479,'Master Data'!$A$1:$F$46,4,0)</f>
        <v>Kg</v>
      </c>
      <c r="J479" s="4">
        <f>VLOOKUP(B479,'Master Data'!$A$1:$F$46,5,0)</f>
        <v>95</v>
      </c>
      <c r="K479" s="4">
        <f>VLOOKUP(B479,'Master Data'!$A$1:$F$46,6,0)</f>
        <v>119.7</v>
      </c>
      <c r="L479" s="27">
        <f>'Input Data'!$J479*'Input Data'!$C479</f>
        <v>285</v>
      </c>
      <c r="M479" s="27">
        <f>'Input Data'!$K479*'Input Data'!$C479*(1-'Input Data'!$F479)</f>
        <v>359.1</v>
      </c>
      <c r="N479" s="29" t="str">
        <f>TEXT('Input Data'!$A479,"DD")</f>
        <v>30</v>
      </c>
      <c r="O479" s="29" t="str">
        <f>TEXT('Input Data'!$A479, "MMM")</f>
        <v>May</v>
      </c>
      <c r="P479" s="29" t="str">
        <f>TEXT('Input Data'!$A479,"yyyy")</f>
        <v>2022</v>
      </c>
      <c r="Q479" s="53"/>
    </row>
    <row r="480" spans="1:17" ht="12.75" customHeight="1" x14ac:dyDescent="0.3">
      <c r="A480" s="37">
        <v>44833</v>
      </c>
      <c r="B480" s="3" t="s">
        <v>27</v>
      </c>
      <c r="C480" s="4">
        <v>13</v>
      </c>
      <c r="D480" s="4" t="s">
        <v>123</v>
      </c>
      <c r="E480" s="4" t="s">
        <v>12</v>
      </c>
      <c r="F480" s="5">
        <v>0</v>
      </c>
      <c r="G480" s="4" t="str">
        <f>VLOOKUP(B480,'Master Data'!$A$1:$F$46,2,0)</f>
        <v>Product34</v>
      </c>
      <c r="H480" s="4" t="str">
        <f>VLOOKUP(B480,'Master Data'!$A$1:$F$46,3,0)</f>
        <v>Category04</v>
      </c>
      <c r="I480" s="4" t="str">
        <f>VLOOKUP(B480,'Master Data'!$A$1:$F$46,4,0)</f>
        <v>Lt</v>
      </c>
      <c r="J480" s="4">
        <f>VLOOKUP(B480,'Master Data'!$A$1:$F$46,5,0)</f>
        <v>55</v>
      </c>
      <c r="K480" s="4">
        <f>VLOOKUP(B480,'Master Data'!$A$1:$F$46,6,0)</f>
        <v>58.3</v>
      </c>
      <c r="L480" s="27">
        <f>'Input Data'!$J480*'Input Data'!$C480</f>
        <v>715</v>
      </c>
      <c r="M480" s="27">
        <f>'Input Data'!$K480*'Input Data'!$C480*(1-'Input Data'!$F480)</f>
        <v>757.9</v>
      </c>
      <c r="N480" s="29" t="str">
        <f>TEXT('Input Data'!$A480,"DD")</f>
        <v>29</v>
      </c>
      <c r="O480" s="29" t="str">
        <f>TEXT('Input Data'!$A480, "MMM")</f>
        <v>Sep</v>
      </c>
      <c r="P480" s="29" t="str">
        <f>TEXT('Input Data'!$A480,"yyyy")</f>
        <v>2022</v>
      </c>
      <c r="Q480" s="53"/>
    </row>
    <row r="481" spans="1:17" ht="12.75" customHeight="1" x14ac:dyDescent="0.3">
      <c r="A481" s="37">
        <v>44317</v>
      </c>
      <c r="B481" s="3" t="s">
        <v>44</v>
      </c>
      <c r="C481" s="4">
        <v>3</v>
      </c>
      <c r="D481" s="4" t="s">
        <v>12</v>
      </c>
      <c r="E481" s="4" t="s">
        <v>14</v>
      </c>
      <c r="F481" s="5">
        <v>0</v>
      </c>
      <c r="G481" s="4" t="str">
        <f>VLOOKUP(B481,'Master Data'!$A$1:$F$46,2,0)</f>
        <v>Product18</v>
      </c>
      <c r="H481" s="4" t="str">
        <f>VLOOKUP(B481,'Master Data'!$A$1:$F$46,3,0)</f>
        <v>Category02</v>
      </c>
      <c r="I481" s="4" t="str">
        <f>VLOOKUP(B481,'Master Data'!$A$1:$F$46,4,0)</f>
        <v>No.</v>
      </c>
      <c r="J481" s="4">
        <f>VLOOKUP(B481,'Master Data'!$A$1:$F$46,5,0)</f>
        <v>37</v>
      </c>
      <c r="K481" s="4">
        <f>VLOOKUP(B481,'Master Data'!$A$1:$F$46,6,0)</f>
        <v>49.21</v>
      </c>
      <c r="L481" s="27">
        <f>'Input Data'!$J481*'Input Data'!$C481</f>
        <v>111</v>
      </c>
      <c r="M481" s="27">
        <f>'Input Data'!$K481*'Input Data'!$C481*(1-'Input Data'!$F481)</f>
        <v>147.63</v>
      </c>
      <c r="N481" s="29" t="str">
        <f>TEXT('Input Data'!$A481,"DD")</f>
        <v>01</v>
      </c>
      <c r="O481" s="29" t="str">
        <f>TEXT('Input Data'!$A481, "MMM")</f>
        <v>May</v>
      </c>
      <c r="P481" s="29" t="str">
        <f>TEXT('Input Data'!$A481,"yyyy")</f>
        <v>2021</v>
      </c>
      <c r="Q481" s="53"/>
    </row>
    <row r="482" spans="1:17" ht="12.75" customHeight="1" x14ac:dyDescent="0.3">
      <c r="A482" s="37">
        <v>44575</v>
      </c>
      <c r="B482" s="3" t="s">
        <v>45</v>
      </c>
      <c r="C482" s="4">
        <v>14</v>
      </c>
      <c r="D482" s="4" t="s">
        <v>123</v>
      </c>
      <c r="E482" s="4" t="s">
        <v>12</v>
      </c>
      <c r="F482" s="5">
        <v>0</v>
      </c>
      <c r="G482" s="4" t="str">
        <f>VLOOKUP(B482,'Master Data'!$A$1:$F$46,2,0)</f>
        <v>Product11</v>
      </c>
      <c r="H482" s="4" t="str">
        <f>VLOOKUP(B482,'Master Data'!$A$1:$F$46,3,0)</f>
        <v>Category02</v>
      </c>
      <c r="I482" s="4" t="str">
        <f>VLOOKUP(B482,'Master Data'!$A$1:$F$46,4,0)</f>
        <v>Dozon</v>
      </c>
      <c r="J482" s="4">
        <f>VLOOKUP(B482,'Master Data'!$A$1:$F$46,5,0)</f>
        <v>44</v>
      </c>
      <c r="K482" s="4">
        <f>VLOOKUP(B482,'Master Data'!$A$1:$F$46,6,0)</f>
        <v>48.4</v>
      </c>
      <c r="L482" s="27">
        <f>'Input Data'!$J482*'Input Data'!$C482</f>
        <v>616</v>
      </c>
      <c r="M482" s="27">
        <f>'Input Data'!$K482*'Input Data'!$C482*(1-'Input Data'!$F482)</f>
        <v>677.6</v>
      </c>
      <c r="N482" s="29" t="str">
        <f>TEXT('Input Data'!$A482,"DD")</f>
        <v>14</v>
      </c>
      <c r="O482" s="29" t="str">
        <f>TEXT('Input Data'!$A482, "MMM")</f>
        <v>Jan</v>
      </c>
      <c r="P482" s="29" t="str">
        <f>TEXT('Input Data'!$A482,"yyyy")</f>
        <v>2022</v>
      </c>
      <c r="Q482" s="53"/>
    </row>
    <row r="483" spans="1:17" ht="12.75" customHeight="1" x14ac:dyDescent="0.3">
      <c r="A483" s="37">
        <v>44291</v>
      </c>
      <c r="B483" s="3" t="s">
        <v>19</v>
      </c>
      <c r="C483" s="4">
        <v>15</v>
      </c>
      <c r="D483" s="4" t="s">
        <v>12</v>
      </c>
      <c r="E483" s="4" t="s">
        <v>12</v>
      </c>
      <c r="F483" s="5">
        <v>0</v>
      </c>
      <c r="G483" s="4" t="str">
        <f>VLOOKUP(B483,'Master Data'!$A$1:$F$46,2,0)</f>
        <v>Product31</v>
      </c>
      <c r="H483" s="4" t="str">
        <f>VLOOKUP(B483,'Master Data'!$A$1:$F$46,3,0)</f>
        <v>Category04</v>
      </c>
      <c r="I483" s="4" t="str">
        <f>VLOOKUP(B483,'Master Data'!$A$1:$F$46,4,0)</f>
        <v>Kg</v>
      </c>
      <c r="J483" s="4">
        <f>VLOOKUP(B483,'Master Data'!$A$1:$F$46,5,0)</f>
        <v>93</v>
      </c>
      <c r="K483" s="4">
        <f>VLOOKUP(B483,'Master Data'!$A$1:$F$46,6,0)</f>
        <v>104.16</v>
      </c>
      <c r="L483" s="27">
        <f>'Input Data'!$J483*'Input Data'!$C483</f>
        <v>1395</v>
      </c>
      <c r="M483" s="27">
        <f>'Input Data'!$K483*'Input Data'!$C483*(1-'Input Data'!$F483)</f>
        <v>1562.3999999999999</v>
      </c>
      <c r="N483" s="29" t="str">
        <f>TEXT('Input Data'!$A483,"DD")</f>
        <v>05</v>
      </c>
      <c r="O483" s="29" t="str">
        <f>TEXT('Input Data'!$A483, "MMM")</f>
        <v>Apr</v>
      </c>
      <c r="P483" s="29" t="str">
        <f>TEXT('Input Data'!$A483,"yyyy")</f>
        <v>2021</v>
      </c>
      <c r="Q483" s="53"/>
    </row>
    <row r="484" spans="1:17" ht="12.75" customHeight="1" x14ac:dyDescent="0.3">
      <c r="A484" s="37">
        <v>44208</v>
      </c>
      <c r="B484" s="3" t="s">
        <v>24</v>
      </c>
      <c r="C484" s="4">
        <v>10</v>
      </c>
      <c r="D484" s="4" t="s">
        <v>12</v>
      </c>
      <c r="E484" s="4" t="s">
        <v>14</v>
      </c>
      <c r="F484" s="5">
        <v>0</v>
      </c>
      <c r="G484" s="4" t="str">
        <f>VLOOKUP(B484,'Master Data'!$A$1:$F$46,2,0)</f>
        <v>Product42</v>
      </c>
      <c r="H484" s="4" t="str">
        <f>VLOOKUP(B484,'Master Data'!$A$1:$F$46,3,0)</f>
        <v>Category05</v>
      </c>
      <c r="I484" s="4" t="str">
        <f>VLOOKUP(B484,'Master Data'!$A$1:$F$46,4,0)</f>
        <v>Ft</v>
      </c>
      <c r="J484" s="4">
        <f>VLOOKUP(B484,'Master Data'!$A$1:$F$46,5,0)</f>
        <v>120</v>
      </c>
      <c r="K484" s="4">
        <f>VLOOKUP(B484,'Master Data'!$A$1:$F$46,6,0)</f>
        <v>162</v>
      </c>
      <c r="L484" s="27">
        <f>'Input Data'!$J484*'Input Data'!$C484</f>
        <v>1200</v>
      </c>
      <c r="M484" s="27">
        <f>'Input Data'!$K484*'Input Data'!$C484*(1-'Input Data'!$F484)</f>
        <v>1620</v>
      </c>
      <c r="N484" s="29" t="str">
        <f>TEXT('Input Data'!$A484,"DD")</f>
        <v>12</v>
      </c>
      <c r="O484" s="29" t="str">
        <f>TEXT('Input Data'!$A484, "MMM")</f>
        <v>Jan</v>
      </c>
      <c r="P484" s="29" t="str">
        <f>TEXT('Input Data'!$A484,"yyyy")</f>
        <v>2021</v>
      </c>
      <c r="Q484" s="53"/>
    </row>
    <row r="485" spans="1:17" ht="12.75" customHeight="1" x14ac:dyDescent="0.3">
      <c r="A485" s="37">
        <v>44629</v>
      </c>
      <c r="B485" s="3" t="s">
        <v>17</v>
      </c>
      <c r="C485" s="4">
        <v>11</v>
      </c>
      <c r="D485" s="4" t="s">
        <v>12</v>
      </c>
      <c r="E485" s="4" t="s">
        <v>14</v>
      </c>
      <c r="F485" s="5">
        <v>0</v>
      </c>
      <c r="G485" s="4" t="str">
        <f>VLOOKUP(B485,'Master Data'!$A$1:$F$46,2,0)</f>
        <v>Product04</v>
      </c>
      <c r="H485" s="4" t="str">
        <f>VLOOKUP(B485,'Master Data'!$A$1:$F$46,3,0)</f>
        <v>Category01</v>
      </c>
      <c r="I485" s="4" t="str">
        <f>VLOOKUP(B485,'Master Data'!$A$1:$F$46,4,0)</f>
        <v>Lt</v>
      </c>
      <c r="J485" s="4">
        <f>VLOOKUP(B485,'Master Data'!$A$1:$F$46,5,0)</f>
        <v>44</v>
      </c>
      <c r="K485" s="4">
        <f>VLOOKUP(B485,'Master Data'!$A$1:$F$46,6,0)</f>
        <v>48.84</v>
      </c>
      <c r="L485" s="27">
        <f>'Input Data'!$J485*'Input Data'!$C485</f>
        <v>484</v>
      </c>
      <c r="M485" s="27">
        <f>'Input Data'!$K485*'Input Data'!$C485*(1-'Input Data'!$F485)</f>
        <v>537.24</v>
      </c>
      <c r="N485" s="29" t="str">
        <f>TEXT('Input Data'!$A485,"DD")</f>
        <v>09</v>
      </c>
      <c r="O485" s="29" t="str">
        <f>TEXT('Input Data'!$A485, "MMM")</f>
        <v>Mar</v>
      </c>
      <c r="P485" s="29" t="str">
        <f>TEXT('Input Data'!$A485,"yyyy")</f>
        <v>2022</v>
      </c>
      <c r="Q485" s="53"/>
    </row>
    <row r="486" spans="1:17" ht="12.75" customHeight="1" x14ac:dyDescent="0.3">
      <c r="A486" s="37">
        <v>44312</v>
      </c>
      <c r="B486" s="3" t="s">
        <v>22</v>
      </c>
      <c r="C486" s="4">
        <v>3</v>
      </c>
      <c r="D486" s="4" t="s">
        <v>123</v>
      </c>
      <c r="E486" s="4" t="s">
        <v>12</v>
      </c>
      <c r="F486" s="5">
        <v>0</v>
      </c>
      <c r="G486" s="4" t="str">
        <f>VLOOKUP(B486,'Master Data'!$A$1:$F$46,2,0)</f>
        <v>Product37</v>
      </c>
      <c r="H486" s="4" t="str">
        <f>VLOOKUP(B486,'Master Data'!$A$1:$F$46,3,0)</f>
        <v>Category05</v>
      </c>
      <c r="I486" s="4" t="str">
        <f>VLOOKUP(B486,'Master Data'!$A$1:$F$46,4,0)</f>
        <v>Kg</v>
      </c>
      <c r="J486" s="4">
        <f>VLOOKUP(B486,'Master Data'!$A$1:$F$46,5,0)</f>
        <v>67</v>
      </c>
      <c r="K486" s="4">
        <f>VLOOKUP(B486,'Master Data'!$A$1:$F$46,6,0)</f>
        <v>85.76</v>
      </c>
      <c r="L486" s="27">
        <f>'Input Data'!$J486*'Input Data'!$C486</f>
        <v>201</v>
      </c>
      <c r="M486" s="27">
        <f>'Input Data'!$K486*'Input Data'!$C486*(1-'Input Data'!$F486)</f>
        <v>257.28000000000003</v>
      </c>
      <c r="N486" s="29" t="str">
        <f>TEXT('Input Data'!$A486,"DD")</f>
        <v>26</v>
      </c>
      <c r="O486" s="29" t="str">
        <f>TEXT('Input Data'!$A486, "MMM")</f>
        <v>Apr</v>
      </c>
      <c r="P486" s="29" t="str">
        <f>TEXT('Input Data'!$A486,"yyyy")</f>
        <v>2021</v>
      </c>
      <c r="Q486" s="53"/>
    </row>
    <row r="487" spans="1:17" ht="12.75" customHeight="1" x14ac:dyDescent="0.3">
      <c r="A487" s="37">
        <v>44709</v>
      </c>
      <c r="B487" s="3" t="s">
        <v>56</v>
      </c>
      <c r="C487" s="4">
        <v>10</v>
      </c>
      <c r="D487" s="4" t="s">
        <v>11</v>
      </c>
      <c r="E487" s="4" t="s">
        <v>14</v>
      </c>
      <c r="F487" s="5">
        <v>0</v>
      </c>
      <c r="G487" s="4" t="str">
        <f>VLOOKUP(B487,'Master Data'!$A$1:$F$46,2,0)</f>
        <v>Product41</v>
      </c>
      <c r="H487" s="4" t="str">
        <f>VLOOKUP(B487,'Master Data'!$A$1:$F$46,3,0)</f>
        <v>Category05</v>
      </c>
      <c r="I487" s="4" t="str">
        <f>VLOOKUP(B487,'Master Data'!$A$1:$F$46,4,0)</f>
        <v>Ft</v>
      </c>
      <c r="J487" s="4">
        <f>VLOOKUP(B487,'Master Data'!$A$1:$F$46,5,0)</f>
        <v>138</v>
      </c>
      <c r="K487" s="4">
        <f>VLOOKUP(B487,'Master Data'!$A$1:$F$46,6,0)</f>
        <v>173.88</v>
      </c>
      <c r="L487" s="27">
        <f>'Input Data'!$J487*'Input Data'!$C487</f>
        <v>1380</v>
      </c>
      <c r="M487" s="27">
        <f>'Input Data'!$K487*'Input Data'!$C487*(1-'Input Data'!$F487)</f>
        <v>1738.8</v>
      </c>
      <c r="N487" s="29" t="str">
        <f>TEXT('Input Data'!$A487,"DD")</f>
        <v>28</v>
      </c>
      <c r="O487" s="29" t="str">
        <f>TEXT('Input Data'!$A487, "MMM")</f>
        <v>May</v>
      </c>
      <c r="P487" s="29" t="str">
        <f>TEXT('Input Data'!$A487,"yyyy")</f>
        <v>2022</v>
      </c>
      <c r="Q487" s="53"/>
    </row>
    <row r="488" spans="1:17" ht="12.75" customHeight="1" x14ac:dyDescent="0.3">
      <c r="A488" s="37">
        <v>44825</v>
      </c>
      <c r="B488" s="3" t="s">
        <v>57</v>
      </c>
      <c r="C488" s="4">
        <v>5</v>
      </c>
      <c r="D488" s="4" t="s">
        <v>123</v>
      </c>
      <c r="E488" s="4" t="s">
        <v>14</v>
      </c>
      <c r="F488" s="5">
        <v>0</v>
      </c>
      <c r="G488" s="4" t="str">
        <f>VLOOKUP(B488,'Master Data'!$A$1:$F$46,2,0)</f>
        <v>Product26</v>
      </c>
      <c r="H488" s="4" t="str">
        <f>VLOOKUP(B488,'Master Data'!$A$1:$F$46,3,0)</f>
        <v>Category04</v>
      </c>
      <c r="I488" s="4" t="str">
        <f>VLOOKUP(B488,'Master Data'!$A$1:$F$46,4,0)</f>
        <v>No.</v>
      </c>
      <c r="J488" s="4">
        <f>VLOOKUP(B488,'Master Data'!$A$1:$F$46,5,0)</f>
        <v>18</v>
      </c>
      <c r="K488" s="4">
        <f>VLOOKUP(B488,'Master Data'!$A$1:$F$46,6,0)</f>
        <v>24.66</v>
      </c>
      <c r="L488" s="27">
        <f>'Input Data'!$J488*'Input Data'!$C488</f>
        <v>90</v>
      </c>
      <c r="M488" s="27">
        <f>'Input Data'!$K488*'Input Data'!$C488*(1-'Input Data'!$F488)</f>
        <v>123.3</v>
      </c>
      <c r="N488" s="29" t="str">
        <f>TEXT('Input Data'!$A488,"DD")</f>
        <v>21</v>
      </c>
      <c r="O488" s="29" t="str">
        <f>TEXT('Input Data'!$A488, "MMM")</f>
        <v>Sep</v>
      </c>
      <c r="P488" s="29" t="str">
        <f>TEXT('Input Data'!$A488,"yyyy")</f>
        <v>2022</v>
      </c>
      <c r="Q488" s="53"/>
    </row>
    <row r="489" spans="1:17" ht="12.75" customHeight="1" x14ac:dyDescent="0.3">
      <c r="A489" s="37">
        <v>44767</v>
      </c>
      <c r="B489" s="3" t="s">
        <v>20</v>
      </c>
      <c r="C489" s="4">
        <v>13</v>
      </c>
      <c r="D489" s="4" t="s">
        <v>12</v>
      </c>
      <c r="E489" s="4" t="s">
        <v>14</v>
      </c>
      <c r="F489" s="5">
        <v>0</v>
      </c>
      <c r="G489" s="4" t="str">
        <f>VLOOKUP(B489,'Master Data'!$A$1:$F$46,2,0)</f>
        <v>Product03</v>
      </c>
      <c r="H489" s="4" t="str">
        <f>VLOOKUP(B489,'Master Data'!$A$1:$F$46,3,0)</f>
        <v>Category01</v>
      </c>
      <c r="I489" s="4" t="str">
        <f>VLOOKUP(B489,'Master Data'!$A$1:$F$46,4,0)</f>
        <v>Kg</v>
      </c>
      <c r="J489" s="4">
        <f>VLOOKUP(B489,'Master Data'!$A$1:$F$46,5,0)</f>
        <v>71</v>
      </c>
      <c r="K489" s="4">
        <f>VLOOKUP(B489,'Master Data'!$A$1:$F$46,6,0)</f>
        <v>80.94</v>
      </c>
      <c r="L489" s="27">
        <f>'Input Data'!$J489*'Input Data'!$C489</f>
        <v>923</v>
      </c>
      <c r="M489" s="27">
        <f>'Input Data'!$K489*'Input Data'!$C489*(1-'Input Data'!$F489)</f>
        <v>1052.22</v>
      </c>
      <c r="N489" s="29" t="str">
        <f>TEXT('Input Data'!$A489,"DD")</f>
        <v>25</v>
      </c>
      <c r="O489" s="29" t="str">
        <f>TEXT('Input Data'!$A489, "MMM")</f>
        <v>Jul</v>
      </c>
      <c r="P489" s="29" t="str">
        <f>TEXT('Input Data'!$A489,"yyyy")</f>
        <v>2022</v>
      </c>
      <c r="Q489" s="53"/>
    </row>
    <row r="490" spans="1:17" ht="12.75" customHeight="1" x14ac:dyDescent="0.3">
      <c r="A490" s="37">
        <v>44252</v>
      </c>
      <c r="B490" s="3" t="s">
        <v>41</v>
      </c>
      <c r="C490" s="4">
        <v>2</v>
      </c>
      <c r="D490" s="4" t="s">
        <v>123</v>
      </c>
      <c r="E490" s="4" t="s">
        <v>12</v>
      </c>
      <c r="F490" s="5">
        <v>0</v>
      </c>
      <c r="G490" s="4" t="str">
        <f>VLOOKUP(B490,'Master Data'!$A$1:$F$46,2,0)</f>
        <v>Product30</v>
      </c>
      <c r="H490" s="4" t="str">
        <f>VLOOKUP(B490,'Master Data'!$A$1:$F$46,3,0)</f>
        <v>Category04</v>
      </c>
      <c r="I490" s="4" t="str">
        <f>VLOOKUP(B490,'Master Data'!$A$1:$F$46,4,0)</f>
        <v>Ft</v>
      </c>
      <c r="J490" s="4">
        <f>VLOOKUP(B490,'Master Data'!$A$1:$F$46,5,0)</f>
        <v>148</v>
      </c>
      <c r="K490" s="4">
        <f>VLOOKUP(B490,'Master Data'!$A$1:$F$46,6,0)</f>
        <v>201.28</v>
      </c>
      <c r="L490" s="27">
        <f>'Input Data'!$J490*'Input Data'!$C490</f>
        <v>296</v>
      </c>
      <c r="M490" s="27">
        <f>'Input Data'!$K490*'Input Data'!$C490*(1-'Input Data'!$F490)</f>
        <v>402.56</v>
      </c>
      <c r="N490" s="29" t="str">
        <f>TEXT('Input Data'!$A490,"DD")</f>
        <v>25</v>
      </c>
      <c r="O490" s="29" t="str">
        <f>TEXT('Input Data'!$A490, "MMM")</f>
        <v>Feb</v>
      </c>
      <c r="P490" s="29" t="str">
        <f>TEXT('Input Data'!$A490,"yyyy")</f>
        <v>2021</v>
      </c>
      <c r="Q490" s="53"/>
    </row>
    <row r="491" spans="1:17" ht="12.75" customHeight="1" x14ac:dyDescent="0.3">
      <c r="A491" s="37">
        <v>44264</v>
      </c>
      <c r="B491" s="3" t="s">
        <v>32</v>
      </c>
      <c r="C491" s="4">
        <v>6</v>
      </c>
      <c r="D491" s="4" t="s">
        <v>11</v>
      </c>
      <c r="E491" s="4" t="s">
        <v>12</v>
      </c>
      <c r="F491" s="5">
        <v>0</v>
      </c>
      <c r="G491" s="4" t="str">
        <f>VLOOKUP(B491,'Master Data'!$A$1:$F$46,2,0)</f>
        <v>Product29</v>
      </c>
      <c r="H491" s="4" t="str">
        <f>VLOOKUP(B491,'Master Data'!$A$1:$F$46,3,0)</f>
        <v>Category04</v>
      </c>
      <c r="I491" s="4" t="str">
        <f>VLOOKUP(B491,'Master Data'!$A$1:$F$46,4,0)</f>
        <v>Lt</v>
      </c>
      <c r="J491" s="4">
        <f>VLOOKUP(B491,'Master Data'!$A$1:$F$46,5,0)</f>
        <v>47</v>
      </c>
      <c r="K491" s="4">
        <f>VLOOKUP(B491,'Master Data'!$A$1:$F$46,6,0)</f>
        <v>53.11</v>
      </c>
      <c r="L491" s="27">
        <f>'Input Data'!$J491*'Input Data'!$C491</f>
        <v>282</v>
      </c>
      <c r="M491" s="27">
        <f>'Input Data'!$K491*'Input Data'!$C491*(1-'Input Data'!$F491)</f>
        <v>318.65999999999997</v>
      </c>
      <c r="N491" s="29" t="str">
        <f>TEXT('Input Data'!$A491,"DD")</f>
        <v>09</v>
      </c>
      <c r="O491" s="29" t="str">
        <f>TEXT('Input Data'!$A491, "MMM")</f>
        <v>Mar</v>
      </c>
      <c r="P491" s="29" t="str">
        <f>TEXT('Input Data'!$A491,"yyyy")</f>
        <v>2021</v>
      </c>
      <c r="Q491" s="53"/>
    </row>
    <row r="492" spans="1:17" ht="12.75" customHeight="1" x14ac:dyDescent="0.3">
      <c r="A492" s="37">
        <v>44828</v>
      </c>
      <c r="B492" s="3" t="s">
        <v>31</v>
      </c>
      <c r="C492" s="4">
        <v>8</v>
      </c>
      <c r="D492" s="4" t="s">
        <v>123</v>
      </c>
      <c r="E492" s="4" t="s">
        <v>14</v>
      </c>
      <c r="F492" s="5">
        <v>0</v>
      </c>
      <c r="G492" s="4" t="str">
        <f>VLOOKUP(B492,'Master Data'!$A$1:$F$46,2,0)</f>
        <v>Product32</v>
      </c>
      <c r="H492" s="4" t="str">
        <f>VLOOKUP(B492,'Master Data'!$A$1:$F$46,3,0)</f>
        <v>Category04</v>
      </c>
      <c r="I492" s="4" t="str">
        <f>VLOOKUP(B492,'Master Data'!$A$1:$F$46,4,0)</f>
        <v>Kg</v>
      </c>
      <c r="J492" s="4">
        <f>VLOOKUP(B492,'Master Data'!$A$1:$F$46,5,0)</f>
        <v>89</v>
      </c>
      <c r="K492" s="4">
        <f>VLOOKUP(B492,'Master Data'!$A$1:$F$46,6,0)</f>
        <v>117.48</v>
      </c>
      <c r="L492" s="27">
        <f>'Input Data'!$J492*'Input Data'!$C492</f>
        <v>712</v>
      </c>
      <c r="M492" s="27">
        <f>'Input Data'!$K492*'Input Data'!$C492*(1-'Input Data'!$F492)</f>
        <v>939.84</v>
      </c>
      <c r="N492" s="29" t="str">
        <f>TEXT('Input Data'!$A492,"DD")</f>
        <v>24</v>
      </c>
      <c r="O492" s="29" t="str">
        <f>TEXT('Input Data'!$A492, "MMM")</f>
        <v>Sep</v>
      </c>
      <c r="P492" s="29" t="str">
        <f>TEXT('Input Data'!$A492,"yyyy")</f>
        <v>2022</v>
      </c>
      <c r="Q492" s="53"/>
    </row>
    <row r="493" spans="1:17" ht="12.75" customHeight="1" x14ac:dyDescent="0.3">
      <c r="A493" s="37">
        <v>44781</v>
      </c>
      <c r="B493" s="3" t="s">
        <v>34</v>
      </c>
      <c r="C493" s="4">
        <v>2</v>
      </c>
      <c r="D493" s="4" t="s">
        <v>123</v>
      </c>
      <c r="E493" s="4" t="s">
        <v>12</v>
      </c>
      <c r="F493" s="5">
        <v>0</v>
      </c>
      <c r="G493" s="4" t="str">
        <f>VLOOKUP(B493,'Master Data'!$A$1:$F$46,2,0)</f>
        <v>Product16</v>
      </c>
      <c r="H493" s="4" t="str">
        <f>VLOOKUP(B493,'Master Data'!$A$1:$F$46,3,0)</f>
        <v>Category02</v>
      </c>
      <c r="I493" s="4" t="str">
        <f>VLOOKUP(B493,'Master Data'!$A$1:$F$46,4,0)</f>
        <v>No.</v>
      </c>
      <c r="J493" s="4">
        <f>VLOOKUP(B493,'Master Data'!$A$1:$F$46,5,0)</f>
        <v>13</v>
      </c>
      <c r="K493" s="4">
        <f>VLOOKUP(B493,'Master Data'!$A$1:$F$46,6,0)</f>
        <v>16.64</v>
      </c>
      <c r="L493" s="27">
        <f>'Input Data'!$J493*'Input Data'!$C493</f>
        <v>26</v>
      </c>
      <c r="M493" s="27">
        <f>'Input Data'!$K493*'Input Data'!$C493*(1-'Input Data'!$F493)</f>
        <v>33.28</v>
      </c>
      <c r="N493" s="29" t="str">
        <f>TEXT('Input Data'!$A493,"DD")</f>
        <v>08</v>
      </c>
      <c r="O493" s="29" t="str">
        <f>TEXT('Input Data'!$A493, "MMM")</f>
        <v>Aug</v>
      </c>
      <c r="P493" s="29" t="str">
        <f>TEXT('Input Data'!$A493,"yyyy")</f>
        <v>2022</v>
      </c>
      <c r="Q493" s="53"/>
    </row>
    <row r="494" spans="1:17" ht="12.75" customHeight="1" x14ac:dyDescent="0.3">
      <c r="A494" s="37">
        <v>44571</v>
      </c>
      <c r="B494" s="3" t="s">
        <v>27</v>
      </c>
      <c r="C494" s="4">
        <v>14</v>
      </c>
      <c r="D494" s="4" t="s">
        <v>12</v>
      </c>
      <c r="E494" s="4" t="s">
        <v>12</v>
      </c>
      <c r="F494" s="5">
        <v>0</v>
      </c>
      <c r="G494" s="4" t="str">
        <f>VLOOKUP(B494,'Master Data'!$A$1:$F$46,2,0)</f>
        <v>Product34</v>
      </c>
      <c r="H494" s="4" t="str">
        <f>VLOOKUP(B494,'Master Data'!$A$1:$F$46,3,0)</f>
        <v>Category04</v>
      </c>
      <c r="I494" s="4" t="str">
        <f>VLOOKUP(B494,'Master Data'!$A$1:$F$46,4,0)</f>
        <v>Lt</v>
      </c>
      <c r="J494" s="4">
        <f>VLOOKUP(B494,'Master Data'!$A$1:$F$46,5,0)</f>
        <v>55</v>
      </c>
      <c r="K494" s="4">
        <f>VLOOKUP(B494,'Master Data'!$A$1:$F$46,6,0)</f>
        <v>58.3</v>
      </c>
      <c r="L494" s="27">
        <f>'Input Data'!$J494*'Input Data'!$C494</f>
        <v>770</v>
      </c>
      <c r="M494" s="27">
        <f>'Input Data'!$K494*'Input Data'!$C494*(1-'Input Data'!$F494)</f>
        <v>816.19999999999993</v>
      </c>
      <c r="N494" s="29" t="str">
        <f>TEXT('Input Data'!$A494,"DD")</f>
        <v>10</v>
      </c>
      <c r="O494" s="29" t="str">
        <f>TEXT('Input Data'!$A494, "MMM")</f>
        <v>Jan</v>
      </c>
      <c r="P494" s="29" t="str">
        <f>TEXT('Input Data'!$A494,"yyyy")</f>
        <v>2022</v>
      </c>
      <c r="Q494" s="53"/>
    </row>
    <row r="495" spans="1:17" ht="12.75" customHeight="1" x14ac:dyDescent="0.3">
      <c r="A495" s="37">
        <v>44270</v>
      </c>
      <c r="B495" s="3" t="s">
        <v>47</v>
      </c>
      <c r="C495" s="4">
        <v>11</v>
      </c>
      <c r="D495" s="4" t="s">
        <v>12</v>
      </c>
      <c r="E495" s="4" t="s">
        <v>14</v>
      </c>
      <c r="F495" s="5">
        <v>0</v>
      </c>
      <c r="G495" s="4" t="str">
        <f>VLOOKUP(B495,'Master Data'!$A$1:$F$46,2,0)</f>
        <v>Product39</v>
      </c>
      <c r="H495" s="4" t="str">
        <f>VLOOKUP(B495,'Master Data'!$A$1:$F$46,3,0)</f>
        <v>Category05</v>
      </c>
      <c r="I495" s="4" t="str">
        <f>VLOOKUP(B495,'Master Data'!$A$1:$F$46,4,0)</f>
        <v>No.</v>
      </c>
      <c r="J495" s="4">
        <f>VLOOKUP(B495,'Master Data'!$A$1:$F$46,5,0)</f>
        <v>37</v>
      </c>
      <c r="K495" s="4">
        <f>VLOOKUP(B495,'Master Data'!$A$1:$F$46,6,0)</f>
        <v>42.55</v>
      </c>
      <c r="L495" s="27">
        <f>'Input Data'!$J495*'Input Data'!$C495</f>
        <v>407</v>
      </c>
      <c r="M495" s="27">
        <f>'Input Data'!$K495*'Input Data'!$C495*(1-'Input Data'!$F495)</f>
        <v>468.04999999999995</v>
      </c>
      <c r="N495" s="29" t="str">
        <f>TEXT('Input Data'!$A495,"DD")</f>
        <v>15</v>
      </c>
      <c r="O495" s="29" t="str">
        <f>TEXT('Input Data'!$A495, "MMM")</f>
        <v>Mar</v>
      </c>
      <c r="P495" s="29" t="str">
        <f>TEXT('Input Data'!$A495,"yyyy")</f>
        <v>2021</v>
      </c>
      <c r="Q495" s="53"/>
    </row>
    <row r="496" spans="1:17" ht="12.75" customHeight="1" x14ac:dyDescent="0.3">
      <c r="A496" s="37">
        <v>44224</v>
      </c>
      <c r="B496" s="3" t="s">
        <v>32</v>
      </c>
      <c r="C496" s="4">
        <v>2</v>
      </c>
      <c r="D496" s="4" t="s">
        <v>123</v>
      </c>
      <c r="E496" s="4" t="s">
        <v>14</v>
      </c>
      <c r="F496" s="5">
        <v>0</v>
      </c>
      <c r="G496" s="4" t="str">
        <f>VLOOKUP(B496,'Master Data'!$A$1:$F$46,2,0)</f>
        <v>Product29</v>
      </c>
      <c r="H496" s="4" t="str">
        <f>VLOOKUP(B496,'Master Data'!$A$1:$F$46,3,0)</f>
        <v>Category04</v>
      </c>
      <c r="I496" s="4" t="str">
        <f>VLOOKUP(B496,'Master Data'!$A$1:$F$46,4,0)</f>
        <v>Lt</v>
      </c>
      <c r="J496" s="4">
        <f>VLOOKUP(B496,'Master Data'!$A$1:$F$46,5,0)</f>
        <v>47</v>
      </c>
      <c r="K496" s="4">
        <f>VLOOKUP(B496,'Master Data'!$A$1:$F$46,6,0)</f>
        <v>53.11</v>
      </c>
      <c r="L496" s="27">
        <f>'Input Data'!$J496*'Input Data'!$C496</f>
        <v>94</v>
      </c>
      <c r="M496" s="27">
        <f>'Input Data'!$K496*'Input Data'!$C496*(1-'Input Data'!$F496)</f>
        <v>106.22</v>
      </c>
      <c r="N496" s="29" t="str">
        <f>TEXT('Input Data'!$A496,"DD")</f>
        <v>28</v>
      </c>
      <c r="O496" s="29" t="str">
        <f>TEXT('Input Data'!$A496, "MMM")</f>
        <v>Jan</v>
      </c>
      <c r="P496" s="29" t="str">
        <f>TEXT('Input Data'!$A496,"yyyy")</f>
        <v>2021</v>
      </c>
      <c r="Q496" s="53"/>
    </row>
    <row r="497" spans="1:17" ht="12.75" customHeight="1" x14ac:dyDescent="0.3">
      <c r="A497" s="37">
        <v>44556</v>
      </c>
      <c r="B497" s="3" t="s">
        <v>56</v>
      </c>
      <c r="C497" s="4">
        <v>14</v>
      </c>
      <c r="D497" s="4" t="s">
        <v>12</v>
      </c>
      <c r="E497" s="4" t="s">
        <v>14</v>
      </c>
      <c r="F497" s="5">
        <v>0</v>
      </c>
      <c r="G497" s="4" t="str">
        <f>VLOOKUP(B497,'Master Data'!$A$1:$F$46,2,0)</f>
        <v>Product41</v>
      </c>
      <c r="H497" s="4" t="str">
        <f>VLOOKUP(B497,'Master Data'!$A$1:$F$46,3,0)</f>
        <v>Category05</v>
      </c>
      <c r="I497" s="4" t="str">
        <f>VLOOKUP(B497,'Master Data'!$A$1:$F$46,4,0)</f>
        <v>Ft</v>
      </c>
      <c r="J497" s="4">
        <f>VLOOKUP(B497,'Master Data'!$A$1:$F$46,5,0)</f>
        <v>138</v>
      </c>
      <c r="K497" s="4">
        <f>VLOOKUP(B497,'Master Data'!$A$1:$F$46,6,0)</f>
        <v>173.88</v>
      </c>
      <c r="L497" s="27">
        <f>'Input Data'!$J497*'Input Data'!$C497</f>
        <v>1932</v>
      </c>
      <c r="M497" s="27">
        <f>'Input Data'!$K497*'Input Data'!$C497*(1-'Input Data'!$F497)</f>
        <v>2434.3199999999997</v>
      </c>
      <c r="N497" s="29" t="str">
        <f>TEXT('Input Data'!$A497,"DD")</f>
        <v>26</v>
      </c>
      <c r="O497" s="29" t="str">
        <f>TEXT('Input Data'!$A497, "MMM")</f>
        <v>Dec</v>
      </c>
      <c r="P497" s="29" t="str">
        <f>TEXT('Input Data'!$A497,"yyyy")</f>
        <v>2021</v>
      </c>
      <c r="Q497" s="53"/>
    </row>
    <row r="498" spans="1:17" ht="12.75" customHeight="1" x14ac:dyDescent="0.3">
      <c r="A498" s="37">
        <v>44460</v>
      </c>
      <c r="B498" s="3" t="s">
        <v>28</v>
      </c>
      <c r="C498" s="4">
        <v>7</v>
      </c>
      <c r="D498" s="4" t="s">
        <v>11</v>
      </c>
      <c r="E498" s="4" t="s">
        <v>14</v>
      </c>
      <c r="F498" s="5">
        <v>0</v>
      </c>
      <c r="G498" s="4" t="str">
        <f>VLOOKUP(B498,'Master Data'!$A$1:$F$46,2,0)</f>
        <v>Product20</v>
      </c>
      <c r="H498" s="4" t="str">
        <f>VLOOKUP(B498,'Master Data'!$A$1:$F$46,3,0)</f>
        <v>Category03</v>
      </c>
      <c r="I498" s="4" t="str">
        <f>VLOOKUP(B498,'Master Data'!$A$1:$F$46,4,0)</f>
        <v>Lt</v>
      </c>
      <c r="J498" s="4">
        <f>VLOOKUP(B498,'Master Data'!$A$1:$F$46,5,0)</f>
        <v>61</v>
      </c>
      <c r="K498" s="4">
        <f>VLOOKUP(B498,'Master Data'!$A$1:$F$46,6,0)</f>
        <v>76.25</v>
      </c>
      <c r="L498" s="27">
        <f>'Input Data'!$J498*'Input Data'!$C498</f>
        <v>427</v>
      </c>
      <c r="M498" s="27">
        <f>'Input Data'!$K498*'Input Data'!$C498*(1-'Input Data'!$F498)</f>
        <v>533.75</v>
      </c>
      <c r="N498" s="29" t="str">
        <f>TEXT('Input Data'!$A498,"DD")</f>
        <v>21</v>
      </c>
      <c r="O498" s="29" t="str">
        <f>TEXT('Input Data'!$A498, "MMM")</f>
        <v>Sep</v>
      </c>
      <c r="P498" s="29" t="str">
        <f>TEXT('Input Data'!$A498,"yyyy")</f>
        <v>2021</v>
      </c>
      <c r="Q498" s="53"/>
    </row>
    <row r="499" spans="1:17" ht="12.75" customHeight="1" x14ac:dyDescent="0.3">
      <c r="A499" s="37">
        <v>44533</v>
      </c>
      <c r="B499" s="3" t="s">
        <v>55</v>
      </c>
      <c r="C499" s="4">
        <v>8</v>
      </c>
      <c r="D499" s="4" t="s">
        <v>12</v>
      </c>
      <c r="E499" s="4" t="s">
        <v>12</v>
      </c>
      <c r="F499" s="5">
        <v>0</v>
      </c>
      <c r="G499" s="4" t="str">
        <f>VLOOKUP(B499,'Master Data'!$A$1:$F$46,2,0)</f>
        <v>Product19</v>
      </c>
      <c r="H499" s="4" t="str">
        <f>VLOOKUP(B499,'Master Data'!$A$1:$F$46,3,0)</f>
        <v>Category02</v>
      </c>
      <c r="I499" s="4" t="str">
        <f>VLOOKUP(B499,'Master Data'!$A$1:$F$46,4,0)</f>
        <v>Ft</v>
      </c>
      <c r="J499" s="4">
        <f>VLOOKUP(B499,'Master Data'!$A$1:$F$46,5,0)</f>
        <v>150</v>
      </c>
      <c r="K499" s="4">
        <f>VLOOKUP(B499,'Master Data'!$A$1:$F$46,6,0)</f>
        <v>210</v>
      </c>
      <c r="L499" s="27">
        <f>'Input Data'!$J499*'Input Data'!$C499</f>
        <v>1200</v>
      </c>
      <c r="M499" s="27">
        <f>'Input Data'!$K499*'Input Data'!$C499*(1-'Input Data'!$F499)</f>
        <v>1680</v>
      </c>
      <c r="N499" s="29" t="str">
        <f>TEXT('Input Data'!$A499,"DD")</f>
        <v>03</v>
      </c>
      <c r="O499" s="29" t="str">
        <f>TEXT('Input Data'!$A499, "MMM")</f>
        <v>Dec</v>
      </c>
      <c r="P499" s="29" t="str">
        <f>TEXT('Input Data'!$A499,"yyyy")</f>
        <v>2021</v>
      </c>
      <c r="Q499" s="53"/>
    </row>
    <row r="500" spans="1:17" ht="12.75" customHeight="1" x14ac:dyDescent="0.3">
      <c r="A500" s="37">
        <v>44875</v>
      </c>
      <c r="B500" s="3" t="s">
        <v>44</v>
      </c>
      <c r="C500" s="4">
        <v>7</v>
      </c>
      <c r="D500" s="4" t="s">
        <v>123</v>
      </c>
      <c r="E500" s="4" t="s">
        <v>12</v>
      </c>
      <c r="F500" s="5">
        <v>0</v>
      </c>
      <c r="G500" s="4" t="str">
        <f>VLOOKUP(B500,'Master Data'!$A$1:$F$46,2,0)</f>
        <v>Product18</v>
      </c>
      <c r="H500" s="4" t="str">
        <f>VLOOKUP(B500,'Master Data'!$A$1:$F$46,3,0)</f>
        <v>Category02</v>
      </c>
      <c r="I500" s="4" t="str">
        <f>VLOOKUP(B500,'Master Data'!$A$1:$F$46,4,0)</f>
        <v>No.</v>
      </c>
      <c r="J500" s="4">
        <f>VLOOKUP(B500,'Master Data'!$A$1:$F$46,5,0)</f>
        <v>37</v>
      </c>
      <c r="K500" s="4">
        <f>VLOOKUP(B500,'Master Data'!$A$1:$F$46,6,0)</f>
        <v>49.21</v>
      </c>
      <c r="L500" s="27">
        <f>'Input Data'!$J500*'Input Data'!$C500</f>
        <v>259</v>
      </c>
      <c r="M500" s="27">
        <f>'Input Data'!$K500*'Input Data'!$C500*(1-'Input Data'!$F500)</f>
        <v>344.47</v>
      </c>
      <c r="N500" s="29" t="str">
        <f>TEXT('Input Data'!$A500,"DD")</f>
        <v>10</v>
      </c>
      <c r="O500" s="29" t="str">
        <f>TEXT('Input Data'!$A500, "MMM")</f>
        <v>Nov</v>
      </c>
      <c r="P500" s="29" t="str">
        <f>TEXT('Input Data'!$A500,"yyyy")</f>
        <v>2022</v>
      </c>
      <c r="Q500" s="53"/>
    </row>
    <row r="501" spans="1:17" ht="12.75" customHeight="1" x14ac:dyDescent="0.3">
      <c r="A501" s="37">
        <v>44581</v>
      </c>
      <c r="B501" s="3" t="s">
        <v>46</v>
      </c>
      <c r="C501" s="4">
        <v>2</v>
      </c>
      <c r="D501" s="4" t="s">
        <v>123</v>
      </c>
      <c r="E501" s="4" t="s">
        <v>14</v>
      </c>
      <c r="F501" s="5">
        <v>0</v>
      </c>
      <c r="G501" s="4" t="str">
        <f>VLOOKUP(B501,'Master Data'!$A$1:$F$46,2,0)</f>
        <v>Product21</v>
      </c>
      <c r="H501" s="4" t="str">
        <f>VLOOKUP(B501,'Master Data'!$A$1:$F$46,3,0)</f>
        <v>Category03</v>
      </c>
      <c r="I501" s="4" t="str">
        <f>VLOOKUP(B501,'Master Data'!$A$1:$F$46,4,0)</f>
        <v>Ft</v>
      </c>
      <c r="J501" s="4">
        <f>VLOOKUP(B501,'Master Data'!$A$1:$F$46,5,0)</f>
        <v>126</v>
      </c>
      <c r="K501" s="4">
        <f>VLOOKUP(B501,'Master Data'!$A$1:$F$46,6,0)</f>
        <v>162.54</v>
      </c>
      <c r="L501" s="27">
        <f>'Input Data'!$J501*'Input Data'!$C501</f>
        <v>252</v>
      </c>
      <c r="M501" s="27">
        <f>'Input Data'!$K501*'Input Data'!$C501*(1-'Input Data'!$F501)</f>
        <v>325.08</v>
      </c>
      <c r="N501" s="29" t="str">
        <f>TEXT('Input Data'!$A501,"DD")</f>
        <v>20</v>
      </c>
      <c r="O501" s="29" t="str">
        <f>TEXT('Input Data'!$A501, "MMM")</f>
        <v>Jan</v>
      </c>
      <c r="P501" s="29" t="str">
        <f>TEXT('Input Data'!$A501,"yyyy")</f>
        <v>2022</v>
      </c>
      <c r="Q501" s="53"/>
    </row>
    <row r="502" spans="1:17" ht="12.75" customHeight="1" x14ac:dyDescent="0.3">
      <c r="A502" s="37">
        <v>44645</v>
      </c>
      <c r="B502" s="3" t="s">
        <v>13</v>
      </c>
      <c r="C502" s="4">
        <v>2</v>
      </c>
      <c r="D502" s="4" t="s">
        <v>11</v>
      </c>
      <c r="E502" s="4" t="s">
        <v>12</v>
      </c>
      <c r="F502" s="5">
        <v>0</v>
      </c>
      <c r="G502" s="4" t="str">
        <f>VLOOKUP(B502,'Master Data'!$A$1:$F$46,2,0)</f>
        <v>Product01</v>
      </c>
      <c r="H502" s="4" t="str">
        <f>VLOOKUP(B502,'Master Data'!$A$1:$F$46,3,0)</f>
        <v>Category01</v>
      </c>
      <c r="I502" s="4" t="str">
        <f>VLOOKUP(B502,'Master Data'!$A$1:$F$46,4,0)</f>
        <v>Kg</v>
      </c>
      <c r="J502" s="4">
        <f>VLOOKUP(B502,'Master Data'!$A$1:$F$46,5,0)</f>
        <v>100</v>
      </c>
      <c r="K502" s="4">
        <f>VLOOKUP(B502,'Master Data'!$A$1:$F$46,6,0)</f>
        <v>103.88</v>
      </c>
      <c r="L502" s="27">
        <f>'Input Data'!$J502*'Input Data'!$C502</f>
        <v>200</v>
      </c>
      <c r="M502" s="27">
        <f>'Input Data'!$K502*'Input Data'!$C502*(1-'Input Data'!$F502)</f>
        <v>207.76</v>
      </c>
      <c r="N502" s="29" t="str">
        <f>TEXT('Input Data'!$A502,"DD")</f>
        <v>25</v>
      </c>
      <c r="O502" s="29" t="str">
        <f>TEXT('Input Data'!$A502, "MMM")</f>
        <v>Mar</v>
      </c>
      <c r="P502" s="29" t="str">
        <f>TEXT('Input Data'!$A502,"yyyy")</f>
        <v>2022</v>
      </c>
      <c r="Q502" s="53"/>
    </row>
    <row r="503" spans="1:17" ht="12.75" customHeight="1" x14ac:dyDescent="0.3">
      <c r="A503" s="37">
        <v>44909</v>
      </c>
      <c r="B503" s="3" t="s">
        <v>37</v>
      </c>
      <c r="C503" s="4">
        <v>4</v>
      </c>
      <c r="D503" s="4" t="s">
        <v>123</v>
      </c>
      <c r="E503" s="4" t="s">
        <v>14</v>
      </c>
      <c r="F503" s="5">
        <v>0</v>
      </c>
      <c r="G503" s="4" t="str">
        <f>VLOOKUP(B503,'Master Data'!$A$1:$F$46,2,0)</f>
        <v>Product05</v>
      </c>
      <c r="H503" s="4" t="str">
        <f>VLOOKUP(B503,'Master Data'!$A$1:$F$46,3,0)</f>
        <v>Category01</v>
      </c>
      <c r="I503" s="4" t="str">
        <f>VLOOKUP(B503,'Master Data'!$A$1:$F$46,4,0)</f>
        <v>Ft</v>
      </c>
      <c r="J503" s="4">
        <f>VLOOKUP(B503,'Master Data'!$A$1:$F$46,5,0)</f>
        <v>133</v>
      </c>
      <c r="K503" s="4">
        <f>VLOOKUP(B503,'Master Data'!$A$1:$F$46,6,0)</f>
        <v>155.61000000000001</v>
      </c>
      <c r="L503" s="27">
        <f>'Input Data'!$J503*'Input Data'!$C503</f>
        <v>532</v>
      </c>
      <c r="M503" s="27">
        <f>'Input Data'!$K503*'Input Data'!$C503*(1-'Input Data'!$F503)</f>
        <v>622.44000000000005</v>
      </c>
      <c r="N503" s="29" t="str">
        <f>TEXT('Input Data'!$A503,"DD")</f>
        <v>14</v>
      </c>
      <c r="O503" s="29" t="str">
        <f>TEXT('Input Data'!$A503, "MMM")</f>
        <v>Dec</v>
      </c>
      <c r="P503" s="29" t="str">
        <f>TEXT('Input Data'!$A503,"yyyy")</f>
        <v>2022</v>
      </c>
      <c r="Q503" s="53"/>
    </row>
    <row r="504" spans="1:17" ht="12.75" customHeight="1" x14ac:dyDescent="0.3">
      <c r="A504" s="37">
        <v>44639</v>
      </c>
      <c r="B504" s="3" t="s">
        <v>56</v>
      </c>
      <c r="C504" s="4">
        <v>6</v>
      </c>
      <c r="D504" s="4" t="s">
        <v>11</v>
      </c>
      <c r="E504" s="4" t="s">
        <v>14</v>
      </c>
      <c r="F504" s="5">
        <v>0</v>
      </c>
      <c r="G504" s="4" t="str">
        <f>VLOOKUP(B504,'Master Data'!$A$1:$F$46,2,0)</f>
        <v>Product41</v>
      </c>
      <c r="H504" s="4" t="str">
        <f>VLOOKUP(B504,'Master Data'!$A$1:$F$46,3,0)</f>
        <v>Category05</v>
      </c>
      <c r="I504" s="4" t="str">
        <f>VLOOKUP(B504,'Master Data'!$A$1:$F$46,4,0)</f>
        <v>Ft</v>
      </c>
      <c r="J504" s="4">
        <f>VLOOKUP(B504,'Master Data'!$A$1:$F$46,5,0)</f>
        <v>138</v>
      </c>
      <c r="K504" s="4">
        <f>VLOOKUP(B504,'Master Data'!$A$1:$F$46,6,0)</f>
        <v>173.88</v>
      </c>
      <c r="L504" s="27">
        <f>'Input Data'!$J504*'Input Data'!$C504</f>
        <v>828</v>
      </c>
      <c r="M504" s="27">
        <f>'Input Data'!$K504*'Input Data'!$C504*(1-'Input Data'!$F504)</f>
        <v>1043.28</v>
      </c>
      <c r="N504" s="29" t="str">
        <f>TEXT('Input Data'!$A504,"DD")</f>
        <v>19</v>
      </c>
      <c r="O504" s="29" t="str">
        <f>TEXT('Input Data'!$A504, "MMM")</f>
        <v>Mar</v>
      </c>
      <c r="P504" s="29" t="str">
        <f>TEXT('Input Data'!$A504,"yyyy")</f>
        <v>2022</v>
      </c>
      <c r="Q504" s="53"/>
    </row>
    <row r="505" spans="1:17" ht="12.75" customHeight="1" x14ac:dyDescent="0.3">
      <c r="A505" s="37">
        <v>44738</v>
      </c>
      <c r="B505" s="3" t="s">
        <v>27</v>
      </c>
      <c r="C505" s="4">
        <v>4</v>
      </c>
      <c r="D505" s="4" t="s">
        <v>123</v>
      </c>
      <c r="E505" s="4" t="s">
        <v>14</v>
      </c>
      <c r="F505" s="5">
        <v>0</v>
      </c>
      <c r="G505" s="4" t="str">
        <f>VLOOKUP(B505,'Master Data'!$A$1:$F$46,2,0)</f>
        <v>Product34</v>
      </c>
      <c r="H505" s="4" t="str">
        <f>VLOOKUP(B505,'Master Data'!$A$1:$F$46,3,0)</f>
        <v>Category04</v>
      </c>
      <c r="I505" s="4" t="str">
        <f>VLOOKUP(B505,'Master Data'!$A$1:$F$46,4,0)</f>
        <v>Lt</v>
      </c>
      <c r="J505" s="4">
        <f>VLOOKUP(B505,'Master Data'!$A$1:$F$46,5,0)</f>
        <v>55</v>
      </c>
      <c r="K505" s="4">
        <f>VLOOKUP(B505,'Master Data'!$A$1:$F$46,6,0)</f>
        <v>58.3</v>
      </c>
      <c r="L505" s="27">
        <f>'Input Data'!$J505*'Input Data'!$C505</f>
        <v>220</v>
      </c>
      <c r="M505" s="27">
        <f>'Input Data'!$K505*'Input Data'!$C505*(1-'Input Data'!$F505)</f>
        <v>233.2</v>
      </c>
      <c r="N505" s="29" t="str">
        <f>TEXT('Input Data'!$A505,"DD")</f>
        <v>26</v>
      </c>
      <c r="O505" s="29" t="str">
        <f>TEXT('Input Data'!$A505, "MMM")</f>
        <v>Jun</v>
      </c>
      <c r="P505" s="29" t="str">
        <f>TEXT('Input Data'!$A505,"yyyy")</f>
        <v>2022</v>
      </c>
      <c r="Q505" s="53"/>
    </row>
    <row r="506" spans="1:17" ht="12.75" customHeight="1" x14ac:dyDescent="0.3">
      <c r="A506" s="37">
        <v>44801</v>
      </c>
      <c r="B506" s="3" t="s">
        <v>37</v>
      </c>
      <c r="C506" s="4">
        <v>9</v>
      </c>
      <c r="D506" s="4" t="s">
        <v>12</v>
      </c>
      <c r="E506" s="4" t="s">
        <v>12</v>
      </c>
      <c r="F506" s="5">
        <v>0</v>
      </c>
      <c r="G506" s="4" t="str">
        <f>VLOOKUP(B506,'Master Data'!$A$1:$F$46,2,0)</f>
        <v>Product05</v>
      </c>
      <c r="H506" s="4" t="str">
        <f>VLOOKUP(B506,'Master Data'!$A$1:$F$46,3,0)</f>
        <v>Category01</v>
      </c>
      <c r="I506" s="4" t="str">
        <f>VLOOKUP(B506,'Master Data'!$A$1:$F$46,4,0)</f>
        <v>Ft</v>
      </c>
      <c r="J506" s="4">
        <f>VLOOKUP(B506,'Master Data'!$A$1:$F$46,5,0)</f>
        <v>133</v>
      </c>
      <c r="K506" s="4">
        <f>VLOOKUP(B506,'Master Data'!$A$1:$F$46,6,0)</f>
        <v>155.61000000000001</v>
      </c>
      <c r="L506" s="27">
        <f>'Input Data'!$J506*'Input Data'!$C506</f>
        <v>1197</v>
      </c>
      <c r="M506" s="27">
        <f>'Input Data'!$K506*'Input Data'!$C506*(1-'Input Data'!$F506)</f>
        <v>1400.4900000000002</v>
      </c>
      <c r="N506" s="29" t="str">
        <f>TEXT('Input Data'!$A506,"DD")</f>
        <v>28</v>
      </c>
      <c r="O506" s="29" t="str">
        <f>TEXT('Input Data'!$A506, "MMM")</f>
        <v>Aug</v>
      </c>
      <c r="P506" s="29" t="str">
        <f>TEXT('Input Data'!$A506,"yyyy")</f>
        <v>2022</v>
      </c>
      <c r="Q506" s="53"/>
    </row>
    <row r="507" spans="1:17" ht="12.75" customHeight="1" x14ac:dyDescent="0.3">
      <c r="A507" s="37">
        <v>44317</v>
      </c>
      <c r="B507" s="3" t="s">
        <v>24</v>
      </c>
      <c r="C507" s="4">
        <v>1</v>
      </c>
      <c r="D507" s="4" t="s">
        <v>12</v>
      </c>
      <c r="E507" s="4" t="s">
        <v>14</v>
      </c>
      <c r="F507" s="5">
        <v>0</v>
      </c>
      <c r="G507" s="4" t="str">
        <f>VLOOKUP(B507,'Master Data'!$A$1:$F$46,2,0)</f>
        <v>Product42</v>
      </c>
      <c r="H507" s="4" t="str">
        <f>VLOOKUP(B507,'Master Data'!$A$1:$F$46,3,0)</f>
        <v>Category05</v>
      </c>
      <c r="I507" s="4" t="str">
        <f>VLOOKUP(B507,'Master Data'!$A$1:$F$46,4,0)</f>
        <v>Ft</v>
      </c>
      <c r="J507" s="4">
        <f>VLOOKUP(B507,'Master Data'!$A$1:$F$46,5,0)</f>
        <v>120</v>
      </c>
      <c r="K507" s="4">
        <f>VLOOKUP(B507,'Master Data'!$A$1:$F$46,6,0)</f>
        <v>162</v>
      </c>
      <c r="L507" s="27">
        <f>'Input Data'!$J507*'Input Data'!$C507</f>
        <v>120</v>
      </c>
      <c r="M507" s="27">
        <f>'Input Data'!$K507*'Input Data'!$C507*(1-'Input Data'!$F507)</f>
        <v>162</v>
      </c>
      <c r="N507" s="29" t="str">
        <f>TEXT('Input Data'!$A507,"DD")</f>
        <v>01</v>
      </c>
      <c r="O507" s="29" t="str">
        <f>TEXT('Input Data'!$A507, "MMM")</f>
        <v>May</v>
      </c>
      <c r="P507" s="29" t="str">
        <f>TEXT('Input Data'!$A507,"yyyy")</f>
        <v>2021</v>
      </c>
      <c r="Q507" s="53"/>
    </row>
    <row r="508" spans="1:17" ht="12.75" customHeight="1" x14ac:dyDescent="0.3">
      <c r="A508" s="37">
        <v>44222</v>
      </c>
      <c r="B508" s="3" t="s">
        <v>29</v>
      </c>
      <c r="C508" s="4">
        <v>7</v>
      </c>
      <c r="D508" s="4" t="s">
        <v>12</v>
      </c>
      <c r="E508" s="4" t="s">
        <v>14</v>
      </c>
      <c r="F508" s="5">
        <v>0</v>
      </c>
      <c r="G508" s="4" t="str">
        <f>VLOOKUP(B508,'Master Data'!$A$1:$F$46,2,0)</f>
        <v>Product06</v>
      </c>
      <c r="H508" s="4" t="str">
        <f>VLOOKUP(B508,'Master Data'!$A$1:$F$46,3,0)</f>
        <v>Category01</v>
      </c>
      <c r="I508" s="4" t="str">
        <f>VLOOKUP(B508,'Master Data'!$A$1:$F$46,4,0)</f>
        <v>Kg</v>
      </c>
      <c r="J508" s="4">
        <f>VLOOKUP(B508,'Master Data'!$A$1:$F$46,5,0)</f>
        <v>75</v>
      </c>
      <c r="K508" s="4">
        <f>VLOOKUP(B508,'Master Data'!$A$1:$F$46,6,0)</f>
        <v>85.5</v>
      </c>
      <c r="L508" s="27">
        <f>'Input Data'!$J508*'Input Data'!$C508</f>
        <v>525</v>
      </c>
      <c r="M508" s="27">
        <f>'Input Data'!$K508*'Input Data'!$C508*(1-'Input Data'!$F508)</f>
        <v>598.5</v>
      </c>
      <c r="N508" s="29" t="str">
        <f>TEXT('Input Data'!$A508,"DD")</f>
        <v>26</v>
      </c>
      <c r="O508" s="29" t="str">
        <f>TEXT('Input Data'!$A508, "MMM")</f>
        <v>Jan</v>
      </c>
      <c r="P508" s="29" t="str">
        <f>TEXT('Input Data'!$A508,"yyyy")</f>
        <v>2021</v>
      </c>
      <c r="Q508" s="53"/>
    </row>
    <row r="509" spans="1:17" ht="12.75" customHeight="1" x14ac:dyDescent="0.3">
      <c r="A509" s="37">
        <v>44723</v>
      </c>
      <c r="B509" s="3" t="s">
        <v>46</v>
      </c>
      <c r="C509" s="4">
        <v>6</v>
      </c>
      <c r="D509" s="4" t="s">
        <v>123</v>
      </c>
      <c r="E509" s="4" t="s">
        <v>12</v>
      </c>
      <c r="F509" s="5">
        <v>0</v>
      </c>
      <c r="G509" s="4" t="str">
        <f>VLOOKUP(B509,'Master Data'!$A$1:$F$46,2,0)</f>
        <v>Product21</v>
      </c>
      <c r="H509" s="4" t="str">
        <f>VLOOKUP(B509,'Master Data'!$A$1:$F$46,3,0)</f>
        <v>Category03</v>
      </c>
      <c r="I509" s="4" t="str">
        <f>VLOOKUP(B509,'Master Data'!$A$1:$F$46,4,0)</f>
        <v>Ft</v>
      </c>
      <c r="J509" s="4">
        <f>VLOOKUP(B509,'Master Data'!$A$1:$F$46,5,0)</f>
        <v>126</v>
      </c>
      <c r="K509" s="4">
        <f>VLOOKUP(B509,'Master Data'!$A$1:$F$46,6,0)</f>
        <v>162.54</v>
      </c>
      <c r="L509" s="27">
        <f>'Input Data'!$J509*'Input Data'!$C509</f>
        <v>756</v>
      </c>
      <c r="M509" s="27">
        <f>'Input Data'!$K509*'Input Data'!$C509*(1-'Input Data'!$F509)</f>
        <v>975.24</v>
      </c>
      <c r="N509" s="29" t="str">
        <f>TEXT('Input Data'!$A509,"DD")</f>
        <v>11</v>
      </c>
      <c r="O509" s="29" t="str">
        <f>TEXT('Input Data'!$A509, "MMM")</f>
        <v>Jun</v>
      </c>
      <c r="P509" s="29" t="str">
        <f>TEXT('Input Data'!$A509,"yyyy")</f>
        <v>2022</v>
      </c>
      <c r="Q509" s="53"/>
    </row>
    <row r="510" spans="1:17" ht="12.75" customHeight="1" x14ac:dyDescent="0.3">
      <c r="A510" s="37">
        <v>44762</v>
      </c>
      <c r="B510" s="3" t="s">
        <v>24</v>
      </c>
      <c r="C510" s="4">
        <v>8</v>
      </c>
      <c r="D510" s="4" t="s">
        <v>11</v>
      </c>
      <c r="E510" s="4" t="s">
        <v>12</v>
      </c>
      <c r="F510" s="5">
        <v>0</v>
      </c>
      <c r="G510" s="4" t="str">
        <f>VLOOKUP(B510,'Master Data'!$A$1:$F$46,2,0)</f>
        <v>Product42</v>
      </c>
      <c r="H510" s="4" t="str">
        <f>VLOOKUP(B510,'Master Data'!$A$1:$F$46,3,0)</f>
        <v>Category05</v>
      </c>
      <c r="I510" s="4" t="str">
        <f>VLOOKUP(B510,'Master Data'!$A$1:$F$46,4,0)</f>
        <v>Ft</v>
      </c>
      <c r="J510" s="4">
        <f>VLOOKUP(B510,'Master Data'!$A$1:$F$46,5,0)</f>
        <v>120</v>
      </c>
      <c r="K510" s="4">
        <f>VLOOKUP(B510,'Master Data'!$A$1:$F$46,6,0)</f>
        <v>162</v>
      </c>
      <c r="L510" s="27">
        <f>'Input Data'!$J510*'Input Data'!$C510</f>
        <v>960</v>
      </c>
      <c r="M510" s="27">
        <f>'Input Data'!$K510*'Input Data'!$C510*(1-'Input Data'!$F510)</f>
        <v>1296</v>
      </c>
      <c r="N510" s="29" t="str">
        <f>TEXT('Input Data'!$A510,"DD")</f>
        <v>20</v>
      </c>
      <c r="O510" s="29" t="str">
        <f>TEXT('Input Data'!$A510, "MMM")</f>
        <v>Jul</v>
      </c>
      <c r="P510" s="29" t="str">
        <f>TEXT('Input Data'!$A510,"yyyy")</f>
        <v>2022</v>
      </c>
      <c r="Q510" s="53"/>
    </row>
    <row r="511" spans="1:17" ht="12.75" customHeight="1" x14ac:dyDescent="0.3">
      <c r="A511" s="37">
        <v>44491</v>
      </c>
      <c r="B511" s="3" t="s">
        <v>45</v>
      </c>
      <c r="C511" s="4">
        <v>7</v>
      </c>
      <c r="D511" s="4" t="s">
        <v>123</v>
      </c>
      <c r="E511" s="4" t="s">
        <v>14</v>
      </c>
      <c r="F511" s="5">
        <v>0</v>
      </c>
      <c r="G511" s="4" t="str">
        <f>VLOOKUP(B511,'Master Data'!$A$1:$F$46,2,0)</f>
        <v>Product11</v>
      </c>
      <c r="H511" s="4" t="str">
        <f>VLOOKUP(B511,'Master Data'!$A$1:$F$46,3,0)</f>
        <v>Category02</v>
      </c>
      <c r="I511" s="4" t="str">
        <f>VLOOKUP(B511,'Master Data'!$A$1:$F$46,4,0)</f>
        <v>Dozon</v>
      </c>
      <c r="J511" s="4">
        <f>VLOOKUP(B511,'Master Data'!$A$1:$F$46,5,0)</f>
        <v>44</v>
      </c>
      <c r="K511" s="4">
        <f>VLOOKUP(B511,'Master Data'!$A$1:$F$46,6,0)</f>
        <v>48.4</v>
      </c>
      <c r="L511" s="27">
        <f>'Input Data'!$J511*'Input Data'!$C511</f>
        <v>308</v>
      </c>
      <c r="M511" s="27">
        <f>'Input Data'!$K511*'Input Data'!$C511*(1-'Input Data'!$F511)</f>
        <v>338.8</v>
      </c>
      <c r="N511" s="29" t="str">
        <f>TEXT('Input Data'!$A511,"DD")</f>
        <v>22</v>
      </c>
      <c r="O511" s="29" t="str">
        <f>TEXT('Input Data'!$A511, "MMM")</f>
        <v>Oct</v>
      </c>
      <c r="P511" s="29" t="str">
        <f>TEXT('Input Data'!$A511,"yyyy")</f>
        <v>2021</v>
      </c>
      <c r="Q511" s="53"/>
    </row>
    <row r="512" spans="1:17" ht="12.75" customHeight="1" x14ac:dyDescent="0.3">
      <c r="A512" s="37">
        <v>44276</v>
      </c>
      <c r="B512" s="3" t="s">
        <v>28</v>
      </c>
      <c r="C512" s="4">
        <v>13</v>
      </c>
      <c r="D512" s="4" t="s">
        <v>12</v>
      </c>
      <c r="E512" s="4" t="s">
        <v>12</v>
      </c>
      <c r="F512" s="5">
        <v>0</v>
      </c>
      <c r="G512" s="4" t="str">
        <f>VLOOKUP(B512,'Master Data'!$A$1:$F$46,2,0)</f>
        <v>Product20</v>
      </c>
      <c r="H512" s="4" t="str">
        <f>VLOOKUP(B512,'Master Data'!$A$1:$F$46,3,0)</f>
        <v>Category03</v>
      </c>
      <c r="I512" s="4" t="str">
        <f>VLOOKUP(B512,'Master Data'!$A$1:$F$46,4,0)</f>
        <v>Lt</v>
      </c>
      <c r="J512" s="4">
        <f>VLOOKUP(B512,'Master Data'!$A$1:$F$46,5,0)</f>
        <v>61</v>
      </c>
      <c r="K512" s="4">
        <f>VLOOKUP(B512,'Master Data'!$A$1:$F$46,6,0)</f>
        <v>76.25</v>
      </c>
      <c r="L512" s="27">
        <f>'Input Data'!$J512*'Input Data'!$C512</f>
        <v>793</v>
      </c>
      <c r="M512" s="27">
        <f>'Input Data'!$K512*'Input Data'!$C512*(1-'Input Data'!$F512)</f>
        <v>991.25</v>
      </c>
      <c r="N512" s="29" t="str">
        <f>TEXT('Input Data'!$A512,"DD")</f>
        <v>21</v>
      </c>
      <c r="O512" s="29" t="str">
        <f>TEXT('Input Data'!$A512, "MMM")</f>
        <v>Mar</v>
      </c>
      <c r="P512" s="29" t="str">
        <f>TEXT('Input Data'!$A512,"yyyy")</f>
        <v>2021</v>
      </c>
      <c r="Q512" s="53"/>
    </row>
    <row r="513" spans="1:17" ht="12.75" customHeight="1" x14ac:dyDescent="0.3">
      <c r="A513" s="37">
        <v>44813</v>
      </c>
      <c r="B513" s="3" t="s">
        <v>20</v>
      </c>
      <c r="C513" s="4">
        <v>3</v>
      </c>
      <c r="D513" s="4" t="s">
        <v>123</v>
      </c>
      <c r="E513" s="4" t="s">
        <v>12</v>
      </c>
      <c r="F513" s="5">
        <v>0</v>
      </c>
      <c r="G513" s="4" t="str">
        <f>VLOOKUP(B513,'Master Data'!$A$1:$F$46,2,0)</f>
        <v>Product03</v>
      </c>
      <c r="H513" s="4" t="str">
        <f>VLOOKUP(B513,'Master Data'!$A$1:$F$46,3,0)</f>
        <v>Category01</v>
      </c>
      <c r="I513" s="4" t="str">
        <f>VLOOKUP(B513,'Master Data'!$A$1:$F$46,4,0)</f>
        <v>Kg</v>
      </c>
      <c r="J513" s="4">
        <f>VLOOKUP(B513,'Master Data'!$A$1:$F$46,5,0)</f>
        <v>71</v>
      </c>
      <c r="K513" s="4">
        <f>VLOOKUP(B513,'Master Data'!$A$1:$F$46,6,0)</f>
        <v>80.94</v>
      </c>
      <c r="L513" s="27">
        <f>'Input Data'!$J513*'Input Data'!$C513</f>
        <v>213</v>
      </c>
      <c r="M513" s="27">
        <f>'Input Data'!$K513*'Input Data'!$C513*(1-'Input Data'!$F513)</f>
        <v>242.82</v>
      </c>
      <c r="N513" s="29" t="str">
        <f>TEXT('Input Data'!$A513,"DD")</f>
        <v>09</v>
      </c>
      <c r="O513" s="29" t="str">
        <f>TEXT('Input Data'!$A513, "MMM")</f>
        <v>Sep</v>
      </c>
      <c r="P513" s="29" t="str">
        <f>TEXT('Input Data'!$A513,"yyyy")</f>
        <v>2022</v>
      </c>
      <c r="Q513" s="53"/>
    </row>
    <row r="514" spans="1:17" ht="12.75" customHeight="1" x14ac:dyDescent="0.3">
      <c r="A514" s="37">
        <v>44895</v>
      </c>
      <c r="B514" s="3" t="s">
        <v>40</v>
      </c>
      <c r="C514" s="4">
        <v>2</v>
      </c>
      <c r="D514" s="4" t="s">
        <v>123</v>
      </c>
      <c r="E514" s="4" t="s">
        <v>12</v>
      </c>
      <c r="F514" s="5">
        <v>0</v>
      </c>
      <c r="G514" s="4" t="str">
        <f>VLOOKUP(B514,'Master Data'!$A$1:$F$46,2,0)</f>
        <v>Product15</v>
      </c>
      <c r="H514" s="4" t="str">
        <f>VLOOKUP(B514,'Master Data'!$A$1:$F$46,3,0)</f>
        <v>Category02</v>
      </c>
      <c r="I514" s="4" t="str">
        <f>VLOOKUP(B514,'Master Data'!$A$1:$F$46,4,0)</f>
        <v>No.</v>
      </c>
      <c r="J514" s="4">
        <f>VLOOKUP(B514,'Master Data'!$A$1:$F$46,5,0)</f>
        <v>12</v>
      </c>
      <c r="K514" s="4">
        <f>VLOOKUP(B514,'Master Data'!$A$1:$F$46,6,0)</f>
        <v>15.719999999999999</v>
      </c>
      <c r="L514" s="27">
        <f>'Input Data'!$J514*'Input Data'!$C514</f>
        <v>24</v>
      </c>
      <c r="M514" s="27">
        <f>'Input Data'!$K514*'Input Data'!$C514*(1-'Input Data'!$F514)</f>
        <v>31.439999999999998</v>
      </c>
      <c r="N514" s="29" t="str">
        <f>TEXT('Input Data'!$A514,"DD")</f>
        <v>30</v>
      </c>
      <c r="O514" s="29" t="str">
        <f>TEXT('Input Data'!$A514, "MMM")</f>
        <v>Nov</v>
      </c>
      <c r="P514" s="29" t="str">
        <f>TEXT('Input Data'!$A514,"yyyy")</f>
        <v>2022</v>
      </c>
      <c r="Q514" s="53"/>
    </row>
    <row r="515" spans="1:17" ht="12.75" customHeight="1" x14ac:dyDescent="0.3">
      <c r="A515" s="37">
        <v>44493</v>
      </c>
      <c r="B515" s="3" t="s">
        <v>45</v>
      </c>
      <c r="C515" s="4">
        <v>3</v>
      </c>
      <c r="D515" s="4" t="s">
        <v>11</v>
      </c>
      <c r="E515" s="4" t="s">
        <v>14</v>
      </c>
      <c r="F515" s="5">
        <v>0</v>
      </c>
      <c r="G515" s="4" t="str">
        <f>VLOOKUP(B515,'Master Data'!$A$1:$F$46,2,0)</f>
        <v>Product11</v>
      </c>
      <c r="H515" s="4" t="str">
        <f>VLOOKUP(B515,'Master Data'!$A$1:$F$46,3,0)</f>
        <v>Category02</v>
      </c>
      <c r="I515" s="4" t="str">
        <f>VLOOKUP(B515,'Master Data'!$A$1:$F$46,4,0)</f>
        <v>Dozon</v>
      </c>
      <c r="J515" s="4">
        <f>VLOOKUP(B515,'Master Data'!$A$1:$F$46,5,0)</f>
        <v>44</v>
      </c>
      <c r="K515" s="4">
        <f>VLOOKUP(B515,'Master Data'!$A$1:$F$46,6,0)</f>
        <v>48.4</v>
      </c>
      <c r="L515" s="27">
        <f>'Input Data'!$J515*'Input Data'!$C515</f>
        <v>132</v>
      </c>
      <c r="M515" s="27">
        <f>'Input Data'!$K515*'Input Data'!$C515*(1-'Input Data'!$F515)</f>
        <v>145.19999999999999</v>
      </c>
      <c r="N515" s="29" t="str">
        <f>TEXT('Input Data'!$A515,"DD")</f>
        <v>24</v>
      </c>
      <c r="O515" s="29" t="str">
        <f>TEXT('Input Data'!$A515, "MMM")</f>
        <v>Oct</v>
      </c>
      <c r="P515" s="29" t="str">
        <f>TEXT('Input Data'!$A515,"yyyy")</f>
        <v>2021</v>
      </c>
      <c r="Q515" s="53"/>
    </row>
    <row r="516" spans="1:17" ht="12.75" customHeight="1" x14ac:dyDescent="0.3">
      <c r="A516" s="37">
        <v>44207</v>
      </c>
      <c r="B516" s="3" t="s">
        <v>22</v>
      </c>
      <c r="C516" s="4">
        <v>3</v>
      </c>
      <c r="D516" s="4" t="s">
        <v>123</v>
      </c>
      <c r="E516" s="4" t="s">
        <v>14</v>
      </c>
      <c r="F516" s="5">
        <v>0</v>
      </c>
      <c r="G516" s="4" t="str">
        <f>VLOOKUP(B516,'Master Data'!$A$1:$F$46,2,0)</f>
        <v>Product37</v>
      </c>
      <c r="H516" s="4" t="str">
        <f>VLOOKUP(B516,'Master Data'!$A$1:$F$46,3,0)</f>
        <v>Category05</v>
      </c>
      <c r="I516" s="4" t="str">
        <f>VLOOKUP(B516,'Master Data'!$A$1:$F$46,4,0)</f>
        <v>Kg</v>
      </c>
      <c r="J516" s="4">
        <f>VLOOKUP(B516,'Master Data'!$A$1:$F$46,5,0)</f>
        <v>67</v>
      </c>
      <c r="K516" s="4">
        <f>VLOOKUP(B516,'Master Data'!$A$1:$F$46,6,0)</f>
        <v>85.76</v>
      </c>
      <c r="L516" s="27">
        <f>'Input Data'!$J516*'Input Data'!$C516</f>
        <v>201</v>
      </c>
      <c r="M516" s="27">
        <f>'Input Data'!$K516*'Input Data'!$C516*(1-'Input Data'!$F516)</f>
        <v>257.28000000000003</v>
      </c>
      <c r="N516" s="29" t="str">
        <f>TEXT('Input Data'!$A516,"DD")</f>
        <v>11</v>
      </c>
      <c r="O516" s="29" t="str">
        <f>TEXT('Input Data'!$A516, "MMM")</f>
        <v>Jan</v>
      </c>
      <c r="P516" s="29" t="str">
        <f>TEXT('Input Data'!$A516,"yyyy")</f>
        <v>2021</v>
      </c>
      <c r="Q516" s="53"/>
    </row>
    <row r="517" spans="1:17" ht="12.75" customHeight="1" x14ac:dyDescent="0.3">
      <c r="A517" s="37">
        <v>44563</v>
      </c>
      <c r="B517" s="3" t="s">
        <v>40</v>
      </c>
      <c r="C517" s="4">
        <v>2</v>
      </c>
      <c r="D517" s="4" t="s">
        <v>12</v>
      </c>
      <c r="E517" s="4" t="s">
        <v>14</v>
      </c>
      <c r="F517" s="5">
        <v>0</v>
      </c>
      <c r="G517" s="4" t="str">
        <f>VLOOKUP(B517,'Master Data'!$A$1:$F$46,2,0)</f>
        <v>Product15</v>
      </c>
      <c r="H517" s="4" t="str">
        <f>VLOOKUP(B517,'Master Data'!$A$1:$F$46,3,0)</f>
        <v>Category02</v>
      </c>
      <c r="I517" s="4" t="str">
        <f>VLOOKUP(B517,'Master Data'!$A$1:$F$46,4,0)</f>
        <v>No.</v>
      </c>
      <c r="J517" s="4">
        <f>VLOOKUP(B517,'Master Data'!$A$1:$F$46,5,0)</f>
        <v>12</v>
      </c>
      <c r="K517" s="4">
        <f>VLOOKUP(B517,'Master Data'!$A$1:$F$46,6,0)</f>
        <v>15.719999999999999</v>
      </c>
      <c r="L517" s="27">
        <f>'Input Data'!$J517*'Input Data'!$C517</f>
        <v>24</v>
      </c>
      <c r="M517" s="27">
        <f>'Input Data'!$K517*'Input Data'!$C517*(1-'Input Data'!$F517)</f>
        <v>31.439999999999998</v>
      </c>
      <c r="N517" s="29" t="str">
        <f>TEXT('Input Data'!$A517,"DD")</f>
        <v>02</v>
      </c>
      <c r="O517" s="29" t="str">
        <f>TEXT('Input Data'!$A517, "MMM")</f>
        <v>Jan</v>
      </c>
      <c r="P517" s="29" t="str">
        <f>TEXT('Input Data'!$A517,"yyyy")</f>
        <v>2022</v>
      </c>
      <c r="Q517" s="53"/>
    </row>
    <row r="518" spans="1:17" ht="12.75" customHeight="1" x14ac:dyDescent="0.3">
      <c r="A518" s="37">
        <v>44233</v>
      </c>
      <c r="B518" s="3" t="s">
        <v>18</v>
      </c>
      <c r="C518" s="4">
        <v>1</v>
      </c>
      <c r="D518" s="4" t="s">
        <v>123</v>
      </c>
      <c r="E518" s="4" t="s">
        <v>14</v>
      </c>
      <c r="F518" s="5">
        <v>0</v>
      </c>
      <c r="G518" s="4" t="str">
        <f>VLOOKUP(B518,'Master Data'!$A$1:$F$46,2,0)</f>
        <v>Product35</v>
      </c>
      <c r="H518" s="4" t="str">
        <f>VLOOKUP(B518,'Master Data'!$A$1:$F$46,3,0)</f>
        <v>Category04</v>
      </c>
      <c r="I518" s="4" t="str">
        <f>VLOOKUP(B518,'Master Data'!$A$1:$F$46,4,0)</f>
        <v>No.</v>
      </c>
      <c r="J518" s="4">
        <f>VLOOKUP(B518,'Master Data'!$A$1:$F$46,5,0)</f>
        <v>5</v>
      </c>
      <c r="K518" s="4">
        <f>VLOOKUP(B518,'Master Data'!$A$1:$F$46,6,0)</f>
        <v>6.7</v>
      </c>
      <c r="L518" s="27">
        <f>'Input Data'!$J518*'Input Data'!$C518</f>
        <v>5</v>
      </c>
      <c r="M518" s="27">
        <f>'Input Data'!$K518*'Input Data'!$C518*(1-'Input Data'!$F518)</f>
        <v>6.7</v>
      </c>
      <c r="N518" s="29" t="str">
        <f>TEXT('Input Data'!$A518,"DD")</f>
        <v>06</v>
      </c>
      <c r="O518" s="29" t="str">
        <f>TEXT('Input Data'!$A518, "MMM")</f>
        <v>Feb</v>
      </c>
      <c r="P518" s="29" t="str">
        <f>TEXT('Input Data'!$A518,"yyyy")</f>
        <v>2021</v>
      </c>
      <c r="Q518" s="53"/>
    </row>
    <row r="519" spans="1:17" ht="12.75" customHeight="1" x14ac:dyDescent="0.3">
      <c r="A519" s="37">
        <v>44825</v>
      </c>
      <c r="B519" s="3" t="s">
        <v>44</v>
      </c>
      <c r="C519" s="4">
        <v>14</v>
      </c>
      <c r="D519" s="4" t="s">
        <v>12</v>
      </c>
      <c r="E519" s="4" t="s">
        <v>12</v>
      </c>
      <c r="F519" s="5">
        <v>0</v>
      </c>
      <c r="G519" s="4" t="str">
        <f>VLOOKUP(B519,'Master Data'!$A$1:$F$46,2,0)</f>
        <v>Product18</v>
      </c>
      <c r="H519" s="4" t="str">
        <f>VLOOKUP(B519,'Master Data'!$A$1:$F$46,3,0)</f>
        <v>Category02</v>
      </c>
      <c r="I519" s="4" t="str">
        <f>VLOOKUP(B519,'Master Data'!$A$1:$F$46,4,0)</f>
        <v>No.</v>
      </c>
      <c r="J519" s="4">
        <f>VLOOKUP(B519,'Master Data'!$A$1:$F$46,5,0)</f>
        <v>37</v>
      </c>
      <c r="K519" s="4">
        <f>VLOOKUP(B519,'Master Data'!$A$1:$F$46,6,0)</f>
        <v>49.21</v>
      </c>
      <c r="L519" s="27">
        <f>'Input Data'!$J519*'Input Data'!$C519</f>
        <v>518</v>
      </c>
      <c r="M519" s="27">
        <f>'Input Data'!$K519*'Input Data'!$C519*(1-'Input Data'!$F519)</f>
        <v>688.94</v>
      </c>
      <c r="N519" s="29" t="str">
        <f>TEXT('Input Data'!$A519,"DD")</f>
        <v>21</v>
      </c>
      <c r="O519" s="29" t="str">
        <f>TEXT('Input Data'!$A519, "MMM")</f>
        <v>Sep</v>
      </c>
      <c r="P519" s="29" t="str">
        <f>TEXT('Input Data'!$A519,"yyyy")</f>
        <v>2022</v>
      </c>
      <c r="Q519" s="53"/>
    </row>
    <row r="520" spans="1:17" ht="12.75" customHeight="1" x14ac:dyDescent="0.3">
      <c r="A520" s="37">
        <v>44280</v>
      </c>
      <c r="B520" s="3" t="s">
        <v>49</v>
      </c>
      <c r="C520" s="4">
        <v>14</v>
      </c>
      <c r="D520" s="4" t="s">
        <v>12</v>
      </c>
      <c r="E520" s="4" t="s">
        <v>14</v>
      </c>
      <c r="F520" s="5">
        <v>0</v>
      </c>
      <c r="G520" s="4" t="str">
        <f>VLOOKUP(B520,'Master Data'!$A$1:$F$46,2,0)</f>
        <v>Product24</v>
      </c>
      <c r="H520" s="4" t="str">
        <f>VLOOKUP(B520,'Master Data'!$A$1:$F$46,3,0)</f>
        <v>Category03</v>
      </c>
      <c r="I520" s="4" t="str">
        <f>VLOOKUP(B520,'Master Data'!$A$1:$F$46,4,0)</f>
        <v>Ft</v>
      </c>
      <c r="J520" s="4">
        <f>VLOOKUP(B520,'Master Data'!$A$1:$F$46,5,0)</f>
        <v>144</v>
      </c>
      <c r="K520" s="4">
        <f>VLOOKUP(B520,'Master Data'!$A$1:$F$46,6,0)</f>
        <v>156.96</v>
      </c>
      <c r="L520" s="27">
        <f>'Input Data'!$J520*'Input Data'!$C520</f>
        <v>2016</v>
      </c>
      <c r="M520" s="27">
        <f>'Input Data'!$K520*'Input Data'!$C520*(1-'Input Data'!$F520)</f>
        <v>2197.44</v>
      </c>
      <c r="N520" s="29" t="str">
        <f>TEXT('Input Data'!$A520,"DD")</f>
        <v>25</v>
      </c>
      <c r="O520" s="29" t="str">
        <f>TEXT('Input Data'!$A520, "MMM")</f>
        <v>Mar</v>
      </c>
      <c r="P520" s="29" t="str">
        <f>TEXT('Input Data'!$A520,"yyyy")</f>
        <v>2021</v>
      </c>
      <c r="Q520" s="53"/>
    </row>
    <row r="521" spans="1:17" ht="12.75" customHeight="1" x14ac:dyDescent="0.3">
      <c r="A521" s="37">
        <v>44421</v>
      </c>
      <c r="B521" s="3" t="s">
        <v>39</v>
      </c>
      <c r="C521" s="4">
        <v>9</v>
      </c>
      <c r="D521" s="4" t="s">
        <v>123</v>
      </c>
      <c r="E521" s="4" t="s">
        <v>12</v>
      </c>
      <c r="F521" s="5">
        <v>0</v>
      </c>
      <c r="G521" s="4" t="str">
        <f>VLOOKUP(B521,'Master Data'!$A$1:$F$46,2,0)</f>
        <v>Product27</v>
      </c>
      <c r="H521" s="4" t="str">
        <f>VLOOKUP(B521,'Master Data'!$A$1:$F$46,3,0)</f>
        <v>Category04</v>
      </c>
      <c r="I521" s="4" t="str">
        <f>VLOOKUP(B521,'Master Data'!$A$1:$F$46,4,0)</f>
        <v>Lt</v>
      </c>
      <c r="J521" s="4">
        <f>VLOOKUP(B521,'Master Data'!$A$1:$F$46,5,0)</f>
        <v>48</v>
      </c>
      <c r="K521" s="4">
        <f>VLOOKUP(B521,'Master Data'!$A$1:$F$46,6,0)</f>
        <v>57.120000000000005</v>
      </c>
      <c r="L521" s="27">
        <f>'Input Data'!$J521*'Input Data'!$C521</f>
        <v>432</v>
      </c>
      <c r="M521" s="27">
        <f>'Input Data'!$K521*'Input Data'!$C521*(1-'Input Data'!$F521)</f>
        <v>514.08000000000004</v>
      </c>
      <c r="N521" s="29" t="str">
        <f>TEXT('Input Data'!$A521,"DD")</f>
        <v>13</v>
      </c>
      <c r="O521" s="29" t="str">
        <f>TEXT('Input Data'!$A521, "MMM")</f>
        <v>Aug</v>
      </c>
      <c r="P521" s="29" t="str">
        <f>TEXT('Input Data'!$A521,"yyyy")</f>
        <v>2021</v>
      </c>
      <c r="Q521" s="53"/>
    </row>
    <row r="522" spans="1:17" ht="12.75" customHeight="1" x14ac:dyDescent="0.3">
      <c r="A522" s="37">
        <v>44480</v>
      </c>
      <c r="B522" s="3" t="s">
        <v>45</v>
      </c>
      <c r="C522" s="4">
        <v>15</v>
      </c>
      <c r="D522" s="4" t="s">
        <v>123</v>
      </c>
      <c r="E522" s="4" t="s">
        <v>14</v>
      </c>
      <c r="F522" s="5">
        <v>0</v>
      </c>
      <c r="G522" s="4" t="str">
        <f>VLOOKUP(B522,'Master Data'!$A$1:$F$46,2,0)</f>
        <v>Product11</v>
      </c>
      <c r="H522" s="4" t="str">
        <f>VLOOKUP(B522,'Master Data'!$A$1:$F$46,3,0)</f>
        <v>Category02</v>
      </c>
      <c r="I522" s="4" t="str">
        <f>VLOOKUP(B522,'Master Data'!$A$1:$F$46,4,0)</f>
        <v>Dozon</v>
      </c>
      <c r="J522" s="4">
        <f>VLOOKUP(B522,'Master Data'!$A$1:$F$46,5,0)</f>
        <v>44</v>
      </c>
      <c r="K522" s="4">
        <f>VLOOKUP(B522,'Master Data'!$A$1:$F$46,6,0)</f>
        <v>48.4</v>
      </c>
      <c r="L522" s="27">
        <f>'Input Data'!$J522*'Input Data'!$C522</f>
        <v>660</v>
      </c>
      <c r="M522" s="27">
        <f>'Input Data'!$K522*'Input Data'!$C522*(1-'Input Data'!$F522)</f>
        <v>726</v>
      </c>
      <c r="N522" s="29" t="str">
        <f>TEXT('Input Data'!$A522,"DD")</f>
        <v>11</v>
      </c>
      <c r="O522" s="29" t="str">
        <f>TEXT('Input Data'!$A522, "MMM")</f>
        <v>Oct</v>
      </c>
      <c r="P522" s="29" t="str">
        <f>TEXT('Input Data'!$A522,"yyyy")</f>
        <v>2021</v>
      </c>
      <c r="Q522" s="53"/>
    </row>
    <row r="523" spans="1:17" ht="12.75" customHeight="1" x14ac:dyDescent="0.3">
      <c r="A523" s="37">
        <v>44351</v>
      </c>
      <c r="B523" s="3" t="s">
        <v>28</v>
      </c>
      <c r="C523" s="4">
        <v>8</v>
      </c>
      <c r="D523" s="4" t="s">
        <v>11</v>
      </c>
      <c r="E523" s="4" t="s">
        <v>12</v>
      </c>
      <c r="F523" s="5">
        <v>0</v>
      </c>
      <c r="G523" s="4" t="str">
        <f>VLOOKUP(B523,'Master Data'!$A$1:$F$46,2,0)</f>
        <v>Product20</v>
      </c>
      <c r="H523" s="4" t="str">
        <f>VLOOKUP(B523,'Master Data'!$A$1:$F$46,3,0)</f>
        <v>Category03</v>
      </c>
      <c r="I523" s="4" t="str">
        <f>VLOOKUP(B523,'Master Data'!$A$1:$F$46,4,0)</f>
        <v>Lt</v>
      </c>
      <c r="J523" s="4">
        <f>VLOOKUP(B523,'Master Data'!$A$1:$F$46,5,0)</f>
        <v>61</v>
      </c>
      <c r="K523" s="4">
        <f>VLOOKUP(B523,'Master Data'!$A$1:$F$46,6,0)</f>
        <v>76.25</v>
      </c>
      <c r="L523" s="27">
        <f>'Input Data'!$J523*'Input Data'!$C523</f>
        <v>488</v>
      </c>
      <c r="M523" s="27">
        <f>'Input Data'!$K523*'Input Data'!$C523*(1-'Input Data'!$F523)</f>
        <v>610</v>
      </c>
      <c r="N523" s="29" t="str">
        <f>TEXT('Input Data'!$A523,"DD")</f>
        <v>04</v>
      </c>
      <c r="O523" s="29" t="str">
        <f>TEXT('Input Data'!$A523, "MMM")</f>
        <v>Jun</v>
      </c>
      <c r="P523" s="29" t="str">
        <f>TEXT('Input Data'!$A523,"yyyy")</f>
        <v>2021</v>
      </c>
      <c r="Q523" s="53"/>
    </row>
    <row r="524" spans="1:17" ht="12.75" customHeight="1" x14ac:dyDescent="0.3">
      <c r="A524" s="37">
        <v>44564</v>
      </c>
      <c r="B524" s="3" t="s">
        <v>36</v>
      </c>
      <c r="C524" s="4">
        <v>9</v>
      </c>
      <c r="D524" s="4" t="s">
        <v>123</v>
      </c>
      <c r="E524" s="4" t="s">
        <v>14</v>
      </c>
      <c r="F524" s="5">
        <v>0</v>
      </c>
      <c r="G524" s="4" t="str">
        <f>VLOOKUP(B524,'Master Data'!$A$1:$F$46,2,0)</f>
        <v>Product43</v>
      </c>
      <c r="H524" s="4" t="str">
        <f>VLOOKUP(B524,'Master Data'!$A$1:$F$46,3,0)</f>
        <v>Category05</v>
      </c>
      <c r="I524" s="4" t="str">
        <f>VLOOKUP(B524,'Master Data'!$A$1:$F$46,4,0)</f>
        <v>Kg</v>
      </c>
      <c r="J524" s="4">
        <f>VLOOKUP(B524,'Master Data'!$A$1:$F$46,5,0)</f>
        <v>67</v>
      </c>
      <c r="K524" s="4">
        <f>VLOOKUP(B524,'Master Data'!$A$1:$F$46,6,0)</f>
        <v>83.08</v>
      </c>
      <c r="L524" s="27">
        <f>'Input Data'!$J524*'Input Data'!$C524</f>
        <v>603</v>
      </c>
      <c r="M524" s="27">
        <f>'Input Data'!$K524*'Input Data'!$C524*(1-'Input Data'!$F524)</f>
        <v>747.72</v>
      </c>
      <c r="N524" s="29" t="str">
        <f>TEXT('Input Data'!$A524,"DD")</f>
        <v>03</v>
      </c>
      <c r="O524" s="29" t="str">
        <f>TEXT('Input Data'!$A524, "MMM")</f>
        <v>Jan</v>
      </c>
      <c r="P524" s="29" t="str">
        <f>TEXT('Input Data'!$A524,"yyyy")</f>
        <v>2022</v>
      </c>
      <c r="Q524" s="53"/>
    </row>
    <row r="525" spans="1:17" ht="12.75" customHeight="1" x14ac:dyDescent="0.3">
      <c r="A525" s="37">
        <v>44796</v>
      </c>
      <c r="B525" s="3" t="s">
        <v>32</v>
      </c>
      <c r="C525" s="4">
        <v>14</v>
      </c>
      <c r="D525" s="4" t="s">
        <v>123</v>
      </c>
      <c r="E525" s="4" t="s">
        <v>14</v>
      </c>
      <c r="F525" s="5">
        <v>0</v>
      </c>
      <c r="G525" s="4" t="str">
        <f>VLOOKUP(B525,'Master Data'!$A$1:$F$46,2,0)</f>
        <v>Product29</v>
      </c>
      <c r="H525" s="4" t="str">
        <f>VLOOKUP(B525,'Master Data'!$A$1:$F$46,3,0)</f>
        <v>Category04</v>
      </c>
      <c r="I525" s="4" t="str">
        <f>VLOOKUP(B525,'Master Data'!$A$1:$F$46,4,0)</f>
        <v>Lt</v>
      </c>
      <c r="J525" s="4">
        <f>VLOOKUP(B525,'Master Data'!$A$1:$F$46,5,0)</f>
        <v>47</v>
      </c>
      <c r="K525" s="4">
        <f>VLOOKUP(B525,'Master Data'!$A$1:$F$46,6,0)</f>
        <v>53.11</v>
      </c>
      <c r="L525" s="27">
        <f>'Input Data'!$J525*'Input Data'!$C525</f>
        <v>658</v>
      </c>
      <c r="M525" s="27">
        <f>'Input Data'!$K525*'Input Data'!$C525*(1-'Input Data'!$F525)</f>
        <v>743.54</v>
      </c>
      <c r="N525" s="29" t="str">
        <f>TEXT('Input Data'!$A525,"DD")</f>
        <v>23</v>
      </c>
      <c r="O525" s="29" t="str">
        <f>TEXT('Input Data'!$A525, "MMM")</f>
        <v>Aug</v>
      </c>
      <c r="P525" s="29" t="str">
        <f>TEXT('Input Data'!$A525,"yyyy")</f>
        <v>2022</v>
      </c>
      <c r="Q525" s="53"/>
    </row>
    <row r="526" spans="1:17" ht="12.75" customHeight="1" x14ac:dyDescent="0.3">
      <c r="A526" s="37">
        <v>44638</v>
      </c>
      <c r="B526" s="3" t="s">
        <v>39</v>
      </c>
      <c r="C526" s="4">
        <v>10</v>
      </c>
      <c r="D526" s="4" t="s">
        <v>123</v>
      </c>
      <c r="E526" s="4" t="s">
        <v>14</v>
      </c>
      <c r="F526" s="5">
        <v>0</v>
      </c>
      <c r="G526" s="4" t="str">
        <f>VLOOKUP(B526,'Master Data'!$A$1:$F$46,2,0)</f>
        <v>Product27</v>
      </c>
      <c r="H526" s="4" t="str">
        <f>VLOOKUP(B526,'Master Data'!$A$1:$F$46,3,0)</f>
        <v>Category04</v>
      </c>
      <c r="I526" s="4" t="str">
        <f>VLOOKUP(B526,'Master Data'!$A$1:$F$46,4,0)</f>
        <v>Lt</v>
      </c>
      <c r="J526" s="4">
        <f>VLOOKUP(B526,'Master Data'!$A$1:$F$46,5,0)</f>
        <v>48</v>
      </c>
      <c r="K526" s="4">
        <f>VLOOKUP(B526,'Master Data'!$A$1:$F$46,6,0)</f>
        <v>57.120000000000005</v>
      </c>
      <c r="L526" s="27">
        <f>'Input Data'!$J526*'Input Data'!$C526</f>
        <v>480</v>
      </c>
      <c r="M526" s="27">
        <f>'Input Data'!$K526*'Input Data'!$C526*(1-'Input Data'!$F526)</f>
        <v>571.20000000000005</v>
      </c>
      <c r="N526" s="29" t="str">
        <f>TEXT('Input Data'!$A526,"DD")</f>
        <v>18</v>
      </c>
      <c r="O526" s="29" t="str">
        <f>TEXT('Input Data'!$A526, "MMM")</f>
        <v>Mar</v>
      </c>
      <c r="P526" s="29" t="str">
        <f>TEXT('Input Data'!$A526,"yyyy")</f>
        <v>2022</v>
      </c>
      <c r="Q526" s="53"/>
    </row>
    <row r="527" spans="1:17" ht="12.75" customHeight="1" x14ac:dyDescent="0.3">
      <c r="A527" s="38">
        <v>44681</v>
      </c>
      <c r="B527" s="30" t="s">
        <v>34</v>
      </c>
      <c r="C527" s="31">
        <v>13</v>
      </c>
      <c r="D527" s="31" t="s">
        <v>12</v>
      </c>
      <c r="E527" s="31" t="s">
        <v>12</v>
      </c>
      <c r="F527" s="32">
        <v>0</v>
      </c>
      <c r="G527" s="33" t="str">
        <f>VLOOKUP(B527,'Master Data'!$A$1:$F$46,2,0)</f>
        <v>Product16</v>
      </c>
      <c r="H527" s="33" t="str">
        <f>VLOOKUP(B527,'Master Data'!$A$1:$F$46,3,0)</f>
        <v>Category02</v>
      </c>
      <c r="I527" s="33" t="str">
        <f>VLOOKUP(B527,'Master Data'!$A$1:$F$46,4,0)</f>
        <v>No.</v>
      </c>
      <c r="J527" s="33">
        <f>VLOOKUP(B527,'Master Data'!$A$1:$F$46,5,0)</f>
        <v>13</v>
      </c>
      <c r="K527" s="33">
        <f>VLOOKUP(B527,'Master Data'!$A$1:$F$46,6,0)</f>
        <v>16.64</v>
      </c>
      <c r="L527" s="34">
        <f>'Input Data'!$J527*'Input Data'!$C527</f>
        <v>169</v>
      </c>
      <c r="M527" s="34">
        <f>'Input Data'!$K527*'Input Data'!$C527*(1-'Input Data'!$F527)</f>
        <v>216.32</v>
      </c>
      <c r="N527" s="35" t="str">
        <f>TEXT('Input Data'!$A527,"DD")</f>
        <v>30</v>
      </c>
      <c r="O527" s="35" t="str">
        <f>TEXT('Input Data'!$A527, "MMM")</f>
        <v>Apr</v>
      </c>
      <c r="P527" s="35" t="str">
        <f>TEXT('Input Data'!$A527,"yyyy")</f>
        <v>2022</v>
      </c>
      <c r="Q527" s="53"/>
    </row>
    <row r="528" spans="1:17" ht="12.75" customHeight="1" x14ac:dyDescent="0.3">
      <c r="A528" s="9"/>
      <c r="B528" s="9"/>
      <c r="C528" s="9"/>
      <c r="D528" s="9"/>
      <c r="E528" s="9"/>
      <c r="F528" s="9"/>
      <c r="G528" s="10"/>
      <c r="H528" s="10"/>
      <c r="I528" s="10"/>
      <c r="J528" s="10"/>
      <c r="K528" s="10"/>
    </row>
    <row r="529" spans="1:11" ht="12.75" customHeight="1" x14ac:dyDescent="0.3">
      <c r="A529" s="9"/>
      <c r="B529" s="9"/>
      <c r="C529" s="9"/>
      <c r="D529" s="9"/>
      <c r="E529" s="9"/>
      <c r="F529" s="9"/>
      <c r="G529" s="10"/>
      <c r="H529" s="10"/>
      <c r="I529" s="10"/>
      <c r="J529" s="10"/>
      <c r="K529" s="10"/>
    </row>
    <row r="530" spans="1:11" ht="12.75" customHeight="1" x14ac:dyDescent="0.3">
      <c r="A530" s="9"/>
      <c r="B530" s="9"/>
      <c r="C530" s="9"/>
      <c r="D530" s="9"/>
      <c r="E530" s="9"/>
      <c r="F530" s="9"/>
      <c r="G530" s="10"/>
      <c r="H530" s="10"/>
      <c r="I530" s="10"/>
      <c r="J530" s="10"/>
      <c r="K530" s="10"/>
    </row>
    <row r="531" spans="1:11" ht="12.75" customHeight="1" x14ac:dyDescent="0.3">
      <c r="A531" s="9"/>
      <c r="B531" s="9"/>
      <c r="C531" s="9"/>
      <c r="D531" s="9"/>
      <c r="E531" s="9"/>
      <c r="F531" s="9"/>
      <c r="G531" s="10"/>
      <c r="H531" s="10"/>
      <c r="I531" s="10"/>
      <c r="J531" s="10"/>
      <c r="K531" s="10"/>
    </row>
    <row r="532" spans="1:11" ht="12.75" customHeight="1" x14ac:dyDescent="0.3">
      <c r="A532" s="9"/>
      <c r="B532" s="9"/>
      <c r="C532" s="9"/>
      <c r="D532" s="9"/>
      <c r="E532" s="9"/>
      <c r="F532" s="9"/>
    </row>
    <row r="533" spans="1:11" ht="12.75" customHeight="1" x14ac:dyDescent="0.3">
      <c r="A533" s="9"/>
      <c r="B533" s="9"/>
      <c r="C533" s="9"/>
      <c r="D533" s="9"/>
      <c r="E533" s="9"/>
      <c r="F533" s="9"/>
    </row>
    <row r="534" spans="1:11" ht="12.75" customHeight="1" x14ac:dyDescent="0.3">
      <c r="A534" s="9"/>
      <c r="B534" s="9"/>
      <c r="C534" s="9"/>
      <c r="D534" s="9"/>
      <c r="E534" s="9"/>
      <c r="F534" s="9"/>
    </row>
    <row r="535" spans="1:11" ht="12.75" customHeight="1" x14ac:dyDescent="0.3">
      <c r="A535" s="9"/>
      <c r="B535" s="9"/>
      <c r="C535" s="9"/>
      <c r="D535" s="9"/>
      <c r="E535" s="9"/>
      <c r="F535" s="9"/>
    </row>
    <row r="536" spans="1:11" ht="12.75" customHeight="1" x14ac:dyDescent="0.3">
      <c r="A536" s="9"/>
      <c r="B536" s="9"/>
      <c r="C536" s="9"/>
      <c r="D536" s="9"/>
      <c r="E536" s="9"/>
      <c r="F536" s="9"/>
    </row>
    <row r="537" spans="1:11" ht="12.75" customHeight="1" x14ac:dyDescent="0.3">
      <c r="A537" s="9"/>
      <c r="B537" s="9"/>
      <c r="C537" s="9"/>
      <c r="D537" s="9"/>
      <c r="E537" s="9"/>
      <c r="F537" s="9"/>
    </row>
    <row r="538" spans="1:11" ht="12.75" customHeight="1" x14ac:dyDescent="0.3">
      <c r="A538" s="9"/>
      <c r="B538" s="9"/>
      <c r="C538" s="9"/>
      <c r="D538" s="9"/>
      <c r="E538" s="9"/>
      <c r="F538" s="9"/>
    </row>
    <row r="539" spans="1:11" ht="12.75" customHeight="1" x14ac:dyDescent="0.3">
      <c r="A539" s="9"/>
      <c r="B539" s="9"/>
      <c r="C539" s="9"/>
      <c r="D539" s="9"/>
      <c r="E539" s="9"/>
      <c r="F539" s="9"/>
    </row>
    <row r="540" spans="1:11" ht="12.75" customHeight="1" x14ac:dyDescent="0.3">
      <c r="A540" s="9"/>
      <c r="B540" s="9"/>
      <c r="C540" s="9"/>
      <c r="D540" s="9"/>
      <c r="E540" s="9"/>
      <c r="F540" s="9"/>
    </row>
    <row r="541" spans="1:11" ht="12.75" customHeight="1" x14ac:dyDescent="0.3">
      <c r="A541" s="9"/>
      <c r="B541" s="9"/>
      <c r="C541" s="9"/>
      <c r="D541" s="9"/>
      <c r="E541" s="9"/>
      <c r="F541" s="9"/>
    </row>
    <row r="542" spans="1:11" ht="12.75" customHeight="1" x14ac:dyDescent="0.3">
      <c r="A542" s="9"/>
      <c r="B542" s="9"/>
      <c r="C542" s="9"/>
      <c r="D542" s="9"/>
      <c r="E542" s="9"/>
      <c r="F542" s="9"/>
    </row>
    <row r="543" spans="1:11" ht="12.75" customHeight="1" x14ac:dyDescent="0.3">
      <c r="A543" s="9"/>
      <c r="B543" s="9"/>
      <c r="C543" s="9"/>
      <c r="D543" s="9"/>
      <c r="E543" s="9"/>
      <c r="F543" s="9"/>
    </row>
    <row r="544" spans="1:11" ht="12.75" customHeight="1" x14ac:dyDescent="0.3">
      <c r="A544" s="9"/>
      <c r="B544" s="9"/>
      <c r="C544" s="9"/>
      <c r="D544" s="9"/>
      <c r="E544" s="9"/>
      <c r="F544" s="9"/>
    </row>
    <row r="545" spans="1:6" ht="12.75" customHeight="1" x14ac:dyDescent="0.3">
      <c r="A545" s="9"/>
      <c r="B545" s="9"/>
      <c r="C545" s="9"/>
      <c r="D545" s="9"/>
      <c r="E545" s="9"/>
      <c r="F545" s="9"/>
    </row>
    <row r="546" spans="1:6" ht="12.75" customHeight="1" x14ac:dyDescent="0.3">
      <c r="A546" s="9"/>
      <c r="B546" s="9"/>
      <c r="C546" s="9"/>
      <c r="D546" s="9"/>
      <c r="E546" s="9"/>
      <c r="F546" s="9"/>
    </row>
    <row r="547" spans="1:6" ht="12.75" customHeight="1" x14ac:dyDescent="0.3">
      <c r="A547" s="9"/>
      <c r="B547" s="9"/>
      <c r="C547" s="9"/>
      <c r="D547" s="9"/>
      <c r="E547" s="9"/>
      <c r="F547" s="9"/>
    </row>
    <row r="548" spans="1:6" ht="12.75" customHeight="1" x14ac:dyDescent="0.3">
      <c r="A548" s="9"/>
      <c r="B548" s="9"/>
      <c r="C548" s="9"/>
      <c r="D548" s="9"/>
      <c r="E548" s="9"/>
      <c r="F548" s="9"/>
    </row>
    <row r="549" spans="1:6" ht="12.75" customHeight="1" x14ac:dyDescent="0.3">
      <c r="A549" s="9"/>
      <c r="B549" s="9"/>
      <c r="C549" s="9"/>
      <c r="D549" s="9"/>
      <c r="E549" s="9"/>
      <c r="F549" s="9"/>
    </row>
    <row r="550" spans="1:6" ht="12.75" customHeight="1" x14ac:dyDescent="0.3">
      <c r="A550" s="9"/>
      <c r="B550" s="9"/>
      <c r="C550" s="9"/>
      <c r="D550" s="9"/>
      <c r="E550" s="9"/>
      <c r="F550" s="9"/>
    </row>
    <row r="551" spans="1:6" ht="12.75" customHeight="1" x14ac:dyDescent="0.3">
      <c r="A551" s="9"/>
      <c r="B551" s="9"/>
      <c r="C551" s="9"/>
      <c r="D551" s="9"/>
      <c r="E551" s="9"/>
      <c r="F551" s="9"/>
    </row>
    <row r="552" spans="1:6" ht="12.75" customHeight="1" x14ac:dyDescent="0.3">
      <c r="A552" s="9"/>
      <c r="B552" s="9"/>
      <c r="C552" s="9"/>
      <c r="D552" s="9"/>
      <c r="E552" s="9"/>
      <c r="F552" s="9"/>
    </row>
    <row r="553" spans="1:6" ht="12.75" customHeight="1" x14ac:dyDescent="0.3">
      <c r="A553" s="9"/>
      <c r="B553" s="9"/>
      <c r="C553" s="9"/>
      <c r="D553" s="9"/>
      <c r="E553" s="9"/>
      <c r="F553" s="9"/>
    </row>
    <row r="554" spans="1:6" ht="12.75" customHeight="1" x14ac:dyDescent="0.3">
      <c r="A554" s="9"/>
      <c r="B554" s="9"/>
      <c r="C554" s="9"/>
      <c r="D554" s="9"/>
      <c r="E554" s="9"/>
      <c r="F554" s="9"/>
    </row>
    <row r="555" spans="1:6" ht="12.75" customHeight="1" x14ac:dyDescent="0.3">
      <c r="A555" s="9"/>
      <c r="B555" s="9"/>
      <c r="C555" s="9"/>
      <c r="D555" s="9"/>
      <c r="E555" s="9"/>
      <c r="F555" s="9"/>
    </row>
    <row r="556" spans="1:6" ht="12.75" customHeight="1" x14ac:dyDescent="0.3">
      <c r="A556" s="9"/>
      <c r="B556" s="9"/>
      <c r="C556" s="9"/>
      <c r="D556" s="9"/>
      <c r="E556" s="9"/>
      <c r="F556" s="9"/>
    </row>
    <row r="557" spans="1:6" ht="12.75" customHeight="1" x14ac:dyDescent="0.3">
      <c r="A557" s="9"/>
      <c r="B557" s="9"/>
      <c r="C557" s="9"/>
      <c r="D557" s="9"/>
      <c r="E557" s="9"/>
      <c r="F557" s="9"/>
    </row>
    <row r="558" spans="1:6" ht="12.75" customHeight="1" x14ac:dyDescent="0.3">
      <c r="A558" s="9"/>
      <c r="B558" s="9"/>
      <c r="C558" s="9"/>
      <c r="D558" s="9"/>
      <c r="E558" s="9"/>
      <c r="F558" s="9"/>
    </row>
    <row r="559" spans="1:6" ht="12.75" customHeight="1" x14ac:dyDescent="0.3">
      <c r="A559" s="9"/>
      <c r="B559" s="9"/>
      <c r="C559" s="9"/>
      <c r="D559" s="9"/>
      <c r="E559" s="9"/>
      <c r="F559" s="9"/>
    </row>
    <row r="560" spans="1:6" ht="12.75" customHeight="1" x14ac:dyDescent="0.3">
      <c r="A560" s="9"/>
      <c r="B560" s="9"/>
      <c r="C560" s="9"/>
      <c r="D560" s="9"/>
      <c r="E560" s="9"/>
      <c r="F560" s="9"/>
    </row>
    <row r="561" spans="1:6" ht="12.75" customHeight="1" x14ac:dyDescent="0.3">
      <c r="A561" s="9"/>
      <c r="B561" s="9"/>
      <c r="C561" s="9"/>
      <c r="D561" s="9"/>
      <c r="E561" s="9"/>
      <c r="F561" s="9"/>
    </row>
    <row r="562" spans="1:6" ht="12.75" customHeight="1" x14ac:dyDescent="0.3">
      <c r="A562" s="9"/>
      <c r="B562" s="9"/>
      <c r="C562" s="9"/>
      <c r="D562" s="9"/>
      <c r="E562" s="9"/>
      <c r="F562" s="9"/>
    </row>
    <row r="563" spans="1:6" ht="12.75" customHeight="1" x14ac:dyDescent="0.3">
      <c r="A563" s="9"/>
      <c r="B563" s="9"/>
      <c r="C563" s="9"/>
      <c r="D563" s="9"/>
      <c r="E563" s="9"/>
      <c r="F563" s="9"/>
    </row>
    <row r="564" spans="1:6" ht="12.75" customHeight="1" x14ac:dyDescent="0.3">
      <c r="A564" s="9"/>
      <c r="B564" s="9"/>
      <c r="C564" s="9"/>
      <c r="D564" s="9"/>
      <c r="E564" s="9"/>
      <c r="F564" s="9"/>
    </row>
    <row r="565" spans="1:6" ht="12.75" customHeight="1" x14ac:dyDescent="0.3">
      <c r="A565" s="9"/>
      <c r="B565" s="9"/>
      <c r="C565" s="9"/>
      <c r="D565" s="9"/>
      <c r="E565" s="9"/>
      <c r="F565" s="9"/>
    </row>
    <row r="566" spans="1:6" ht="12.75" customHeight="1" x14ac:dyDescent="0.3">
      <c r="A566" s="9"/>
      <c r="B566" s="9"/>
      <c r="C566" s="9"/>
      <c r="D566" s="9"/>
      <c r="E566" s="9"/>
      <c r="F566" s="9"/>
    </row>
    <row r="567" spans="1:6" ht="12.75" customHeight="1" x14ac:dyDescent="0.3">
      <c r="A567" s="9"/>
      <c r="B567" s="9"/>
      <c r="C567" s="9"/>
      <c r="D567" s="9"/>
      <c r="E567" s="9"/>
      <c r="F567" s="9"/>
    </row>
    <row r="568" spans="1:6" ht="12.75" customHeight="1" x14ac:dyDescent="0.3">
      <c r="A568" s="9"/>
      <c r="B568" s="9"/>
      <c r="C568" s="9"/>
      <c r="D568" s="9"/>
      <c r="E568" s="9"/>
      <c r="F568" s="9"/>
    </row>
    <row r="569" spans="1:6" ht="12.75" customHeight="1" x14ac:dyDescent="0.3">
      <c r="A569" s="9"/>
      <c r="B569" s="9"/>
      <c r="C569" s="9"/>
      <c r="D569" s="9"/>
      <c r="E569" s="9"/>
      <c r="F569" s="9"/>
    </row>
    <row r="570" spans="1:6" ht="12.75" customHeight="1" x14ac:dyDescent="0.3">
      <c r="A570" s="9"/>
      <c r="B570" s="9"/>
      <c r="C570" s="9"/>
      <c r="D570" s="9"/>
      <c r="E570" s="9"/>
      <c r="F570" s="9"/>
    </row>
    <row r="571" spans="1:6" ht="12.75" customHeight="1" x14ac:dyDescent="0.3">
      <c r="A571" s="9"/>
      <c r="B571" s="9"/>
      <c r="C571" s="9"/>
      <c r="D571" s="9"/>
      <c r="E571" s="9"/>
      <c r="F571" s="9"/>
    </row>
    <row r="572" spans="1:6" ht="12.75" customHeight="1" x14ac:dyDescent="0.3">
      <c r="A572" s="9"/>
      <c r="B572" s="9"/>
      <c r="C572" s="9"/>
      <c r="D572" s="9"/>
      <c r="E572" s="9"/>
      <c r="F572" s="9"/>
    </row>
    <row r="573" spans="1:6" ht="12.75" customHeight="1" x14ac:dyDescent="0.3">
      <c r="A573" s="9"/>
      <c r="B573" s="9"/>
      <c r="C573" s="9"/>
      <c r="D573" s="9"/>
      <c r="E573" s="9"/>
      <c r="F573" s="9"/>
    </row>
    <row r="574" spans="1:6" ht="12.75" customHeight="1" x14ac:dyDescent="0.3">
      <c r="A574" s="9"/>
      <c r="B574" s="9"/>
      <c r="C574" s="9"/>
      <c r="D574" s="9"/>
      <c r="E574" s="9"/>
      <c r="F574" s="9"/>
    </row>
    <row r="575" spans="1:6" ht="12.75" customHeight="1" x14ac:dyDescent="0.3">
      <c r="A575" s="9"/>
      <c r="B575" s="9"/>
      <c r="C575" s="9"/>
      <c r="D575" s="9"/>
      <c r="E575" s="9"/>
      <c r="F575" s="9"/>
    </row>
    <row r="576" spans="1:6" ht="12.75" customHeight="1" x14ac:dyDescent="0.3">
      <c r="A576" s="9"/>
      <c r="B576" s="9"/>
      <c r="C576" s="9"/>
      <c r="D576" s="9"/>
      <c r="E576" s="9"/>
      <c r="F576" s="9"/>
    </row>
    <row r="577" spans="1:6" ht="12.75" customHeight="1" x14ac:dyDescent="0.3">
      <c r="A577" s="9"/>
      <c r="B577" s="9"/>
      <c r="C577" s="9"/>
      <c r="D577" s="9"/>
      <c r="E577" s="9"/>
      <c r="F577" s="9"/>
    </row>
    <row r="578" spans="1:6" ht="12.75" customHeight="1" x14ac:dyDescent="0.3">
      <c r="A578" s="9"/>
      <c r="B578" s="9"/>
      <c r="C578" s="9"/>
      <c r="D578" s="9"/>
      <c r="E578" s="9"/>
      <c r="F578" s="9"/>
    </row>
    <row r="579" spans="1:6" ht="12.75" customHeight="1" x14ac:dyDescent="0.3">
      <c r="A579" s="9"/>
      <c r="B579" s="9"/>
      <c r="C579" s="9"/>
      <c r="D579" s="9"/>
      <c r="E579" s="9"/>
      <c r="F579" s="9"/>
    </row>
    <row r="580" spans="1:6" ht="12.75" customHeight="1" x14ac:dyDescent="0.3">
      <c r="A580" s="9"/>
      <c r="B580" s="9"/>
      <c r="C580" s="9"/>
      <c r="D580" s="9"/>
      <c r="E580" s="9"/>
      <c r="F580" s="9"/>
    </row>
    <row r="581" spans="1:6" ht="12.75" customHeight="1" x14ac:dyDescent="0.3">
      <c r="A581" s="9"/>
      <c r="B581" s="9"/>
      <c r="C581" s="9"/>
      <c r="D581" s="9"/>
      <c r="E581" s="9"/>
      <c r="F581" s="9"/>
    </row>
    <row r="582" spans="1:6" ht="12.75" customHeight="1" x14ac:dyDescent="0.3">
      <c r="A582" s="9"/>
      <c r="B582" s="9"/>
      <c r="C582" s="9"/>
      <c r="D582" s="9"/>
      <c r="E582" s="9"/>
      <c r="F582" s="9"/>
    </row>
    <row r="583" spans="1:6" ht="12.75" customHeight="1" x14ac:dyDescent="0.3">
      <c r="A583" s="9"/>
      <c r="B583" s="9"/>
      <c r="C583" s="9"/>
      <c r="D583" s="9"/>
      <c r="E583" s="9"/>
      <c r="F583" s="9"/>
    </row>
    <row r="584" spans="1:6" ht="12.75" customHeight="1" x14ac:dyDescent="0.3">
      <c r="A584" s="9"/>
      <c r="B584" s="9"/>
      <c r="C584" s="9"/>
      <c r="D584" s="9"/>
      <c r="E584" s="9"/>
      <c r="F584" s="9"/>
    </row>
    <row r="585" spans="1:6" ht="12.75" customHeight="1" x14ac:dyDescent="0.3">
      <c r="A585" s="9"/>
      <c r="B585" s="9"/>
      <c r="C585" s="9"/>
      <c r="D585" s="9"/>
      <c r="E585" s="9"/>
      <c r="F585" s="9"/>
    </row>
    <row r="586" spans="1:6" ht="12.75" customHeight="1" x14ac:dyDescent="0.3">
      <c r="A586" s="9"/>
      <c r="B586" s="9"/>
      <c r="C586" s="9"/>
      <c r="D586" s="9"/>
      <c r="E586" s="9"/>
      <c r="F586" s="9"/>
    </row>
    <row r="587" spans="1:6" ht="12.75" customHeight="1" x14ac:dyDescent="0.3">
      <c r="A587" s="9"/>
      <c r="B587" s="9"/>
      <c r="C587" s="9"/>
      <c r="D587" s="9"/>
      <c r="E587" s="9"/>
      <c r="F587" s="9"/>
    </row>
    <row r="588" spans="1:6" ht="12.75" customHeight="1" x14ac:dyDescent="0.3">
      <c r="A588" s="9"/>
      <c r="B588" s="9"/>
      <c r="C588" s="9"/>
      <c r="D588" s="9"/>
      <c r="E588" s="9"/>
      <c r="F588" s="9"/>
    </row>
    <row r="589" spans="1:6" ht="12.75" customHeight="1" x14ac:dyDescent="0.3">
      <c r="A589" s="9"/>
      <c r="B589" s="9"/>
      <c r="C589" s="9"/>
      <c r="D589" s="9"/>
      <c r="E589" s="9"/>
      <c r="F589" s="9"/>
    </row>
    <row r="590" spans="1:6" ht="12.75" customHeight="1" x14ac:dyDescent="0.3">
      <c r="A590" s="9"/>
      <c r="B590" s="9"/>
      <c r="C590" s="9"/>
      <c r="D590" s="9"/>
      <c r="E590" s="9"/>
      <c r="F590" s="9"/>
    </row>
    <row r="591" spans="1:6" ht="12.75" customHeight="1" x14ac:dyDescent="0.3">
      <c r="A591" s="9"/>
      <c r="B591" s="9"/>
      <c r="C591" s="9"/>
      <c r="D591" s="9"/>
      <c r="E591" s="9"/>
      <c r="F591" s="9"/>
    </row>
    <row r="592" spans="1:6" ht="12.75" customHeight="1" x14ac:dyDescent="0.3">
      <c r="A592" s="9"/>
      <c r="B592" s="9"/>
      <c r="C592" s="9"/>
      <c r="D592" s="9"/>
      <c r="E592" s="9"/>
      <c r="F592" s="9"/>
    </row>
    <row r="593" spans="1:6" ht="12.75" customHeight="1" x14ac:dyDescent="0.3">
      <c r="A593" s="9"/>
      <c r="B593" s="9"/>
      <c r="C593" s="9"/>
      <c r="D593" s="9"/>
      <c r="E593" s="9"/>
      <c r="F593" s="9"/>
    </row>
    <row r="594" spans="1:6" ht="12.75" customHeight="1" x14ac:dyDescent="0.3">
      <c r="A594" s="9"/>
      <c r="B594" s="9"/>
      <c r="C594" s="9"/>
      <c r="D594" s="9"/>
      <c r="E594" s="9"/>
      <c r="F594" s="9"/>
    </row>
    <row r="595" spans="1:6" ht="12.75" customHeight="1" x14ac:dyDescent="0.3">
      <c r="A595" s="9"/>
      <c r="B595" s="9"/>
      <c r="C595" s="9"/>
      <c r="D595" s="9"/>
      <c r="E595" s="9"/>
      <c r="F595" s="9"/>
    </row>
    <row r="596" spans="1:6" ht="12.75" customHeight="1" x14ac:dyDescent="0.3">
      <c r="A596" s="9"/>
      <c r="B596" s="9"/>
      <c r="C596" s="9"/>
      <c r="D596" s="9"/>
      <c r="E596" s="9"/>
      <c r="F596" s="9"/>
    </row>
    <row r="597" spans="1:6" ht="12.75" customHeight="1" x14ac:dyDescent="0.3">
      <c r="A597" s="9"/>
      <c r="B597" s="9"/>
      <c r="C597" s="9"/>
      <c r="D597" s="9"/>
      <c r="E597" s="9"/>
      <c r="F597" s="9"/>
    </row>
    <row r="598" spans="1:6" ht="12.75" customHeight="1" x14ac:dyDescent="0.3">
      <c r="A598" s="9"/>
      <c r="B598" s="9"/>
      <c r="C598" s="9"/>
      <c r="D598" s="9"/>
      <c r="E598" s="9"/>
      <c r="F598" s="9"/>
    </row>
    <row r="599" spans="1:6" ht="12.75" customHeight="1" x14ac:dyDescent="0.3">
      <c r="A599" s="9"/>
      <c r="B599" s="9"/>
      <c r="C599" s="9"/>
      <c r="D599" s="9"/>
      <c r="E599" s="9"/>
      <c r="F599" s="9"/>
    </row>
    <row r="600" spans="1:6" ht="12.75" customHeight="1" x14ac:dyDescent="0.3">
      <c r="A600" s="9"/>
      <c r="B600" s="9"/>
      <c r="C600" s="9"/>
      <c r="D600" s="9"/>
      <c r="E600" s="9"/>
      <c r="F600" s="9"/>
    </row>
    <row r="601" spans="1:6" ht="12.75" customHeight="1" x14ac:dyDescent="0.3">
      <c r="A601" s="9"/>
      <c r="B601" s="9"/>
      <c r="C601" s="9"/>
      <c r="D601" s="9"/>
      <c r="E601" s="9"/>
      <c r="F601" s="9"/>
    </row>
    <row r="602" spans="1:6" ht="12.75" customHeight="1" x14ac:dyDescent="0.3">
      <c r="A602" s="9"/>
      <c r="B602" s="9"/>
      <c r="C602" s="9"/>
      <c r="D602" s="9"/>
      <c r="E602" s="9"/>
      <c r="F602" s="9"/>
    </row>
    <row r="603" spans="1:6" ht="12.75" customHeight="1" x14ac:dyDescent="0.3">
      <c r="A603" s="9"/>
      <c r="B603" s="9"/>
      <c r="C603" s="9"/>
      <c r="D603" s="9"/>
      <c r="E603" s="9"/>
      <c r="F603" s="9"/>
    </row>
    <row r="604" spans="1:6" ht="12.75" customHeight="1" x14ac:dyDescent="0.3">
      <c r="A604" s="9"/>
      <c r="B604" s="9"/>
      <c r="C604" s="9"/>
      <c r="D604" s="9"/>
      <c r="E604" s="9"/>
      <c r="F604" s="9"/>
    </row>
    <row r="605" spans="1:6" ht="12.75" customHeight="1" x14ac:dyDescent="0.3">
      <c r="A605" s="9"/>
      <c r="B605" s="9"/>
      <c r="C605" s="9"/>
      <c r="D605" s="9"/>
      <c r="E605" s="9"/>
      <c r="F605" s="9"/>
    </row>
    <row r="606" spans="1:6" ht="12.75" customHeight="1" x14ac:dyDescent="0.3">
      <c r="A606" s="9"/>
      <c r="B606" s="9"/>
      <c r="C606" s="9"/>
      <c r="D606" s="9"/>
      <c r="E606" s="9"/>
      <c r="F606" s="9"/>
    </row>
    <row r="607" spans="1:6" ht="12.75" customHeight="1" x14ac:dyDescent="0.3">
      <c r="A607" s="9"/>
      <c r="B607" s="9"/>
      <c r="C607" s="9"/>
      <c r="D607" s="9"/>
      <c r="E607" s="9"/>
      <c r="F607" s="9"/>
    </row>
    <row r="608" spans="1:6" ht="12.75" customHeight="1" x14ac:dyDescent="0.3">
      <c r="A608" s="9"/>
      <c r="B608" s="9"/>
      <c r="C608" s="9"/>
      <c r="D608" s="9"/>
      <c r="E608" s="9"/>
      <c r="F608" s="9"/>
    </row>
    <row r="609" spans="1:6" ht="12.75" customHeight="1" x14ac:dyDescent="0.3">
      <c r="A609" s="9"/>
      <c r="B609" s="9"/>
      <c r="C609" s="9"/>
      <c r="D609" s="9"/>
      <c r="E609" s="9"/>
      <c r="F609" s="9"/>
    </row>
    <row r="610" spans="1:6" ht="12.75" customHeight="1" x14ac:dyDescent="0.3">
      <c r="A610" s="9"/>
      <c r="B610" s="9"/>
      <c r="C610" s="9"/>
      <c r="D610" s="9"/>
      <c r="E610" s="9"/>
      <c r="F610" s="9"/>
    </row>
    <row r="611" spans="1:6" ht="12.75" customHeight="1" x14ac:dyDescent="0.3">
      <c r="A611" s="9"/>
      <c r="B611" s="9"/>
      <c r="C611" s="9"/>
      <c r="D611" s="9"/>
      <c r="E611" s="9"/>
      <c r="F611" s="9"/>
    </row>
    <row r="612" spans="1:6" ht="12.75" customHeight="1" x14ac:dyDescent="0.3">
      <c r="A612" s="9"/>
      <c r="B612" s="9"/>
      <c r="C612" s="9"/>
      <c r="D612" s="9"/>
      <c r="E612" s="9"/>
      <c r="F612" s="9"/>
    </row>
    <row r="613" spans="1:6" ht="12.75" customHeight="1" x14ac:dyDescent="0.3">
      <c r="A613" s="9"/>
      <c r="B613" s="9"/>
      <c r="C613" s="9"/>
      <c r="D613" s="9"/>
      <c r="E613" s="9"/>
      <c r="F613" s="9"/>
    </row>
    <row r="614" spans="1:6" ht="12.75" customHeight="1" x14ac:dyDescent="0.3">
      <c r="A614" s="9"/>
      <c r="B614" s="9"/>
      <c r="C614" s="9"/>
      <c r="D614" s="9"/>
      <c r="E614" s="9"/>
      <c r="F614" s="9"/>
    </row>
    <row r="615" spans="1:6" ht="12.75" customHeight="1" x14ac:dyDescent="0.3">
      <c r="A615" s="9"/>
      <c r="B615" s="9"/>
      <c r="C615" s="9"/>
      <c r="D615" s="9"/>
      <c r="E615" s="9"/>
      <c r="F615" s="9"/>
    </row>
    <row r="616" spans="1:6" ht="12.75" customHeight="1" x14ac:dyDescent="0.3">
      <c r="A616" s="9"/>
      <c r="B616" s="9"/>
      <c r="C616" s="9"/>
      <c r="D616" s="9"/>
      <c r="E616" s="9"/>
      <c r="F616" s="9"/>
    </row>
    <row r="617" spans="1:6" ht="12.75" customHeight="1" x14ac:dyDescent="0.3">
      <c r="A617" s="9"/>
      <c r="B617" s="9"/>
      <c r="C617" s="9"/>
      <c r="D617" s="9"/>
      <c r="E617" s="9"/>
      <c r="F617" s="9"/>
    </row>
    <row r="618" spans="1:6" ht="12.75" customHeight="1" x14ac:dyDescent="0.3">
      <c r="A618" s="9"/>
      <c r="B618" s="9"/>
      <c r="C618" s="9"/>
      <c r="D618" s="9"/>
      <c r="E618" s="9"/>
      <c r="F618" s="9"/>
    </row>
    <row r="619" spans="1:6" ht="12.75" customHeight="1" x14ac:dyDescent="0.3">
      <c r="A619" s="9"/>
      <c r="B619" s="9"/>
      <c r="C619" s="9"/>
      <c r="D619" s="9"/>
      <c r="E619" s="9"/>
      <c r="F619" s="9"/>
    </row>
    <row r="620" spans="1:6" ht="12.75" customHeight="1" x14ac:dyDescent="0.3">
      <c r="A620" s="9"/>
      <c r="B620" s="9"/>
      <c r="C620" s="9"/>
      <c r="D620" s="9"/>
      <c r="E620" s="9"/>
      <c r="F620" s="9"/>
    </row>
    <row r="621" spans="1:6" ht="12.75" customHeight="1" x14ac:dyDescent="0.3">
      <c r="A621" s="9"/>
      <c r="B621" s="9"/>
      <c r="C621" s="9"/>
      <c r="D621" s="9"/>
      <c r="E621" s="9"/>
      <c r="F621" s="9"/>
    </row>
    <row r="622" spans="1:6" ht="12.75" customHeight="1" x14ac:dyDescent="0.3">
      <c r="A622" s="9"/>
      <c r="B622" s="9"/>
      <c r="C622" s="9"/>
      <c r="D622" s="9"/>
      <c r="E622" s="9"/>
      <c r="F622" s="9"/>
    </row>
    <row r="623" spans="1:6" ht="12.75" customHeight="1" x14ac:dyDescent="0.3">
      <c r="A623" s="9"/>
      <c r="B623" s="9"/>
      <c r="C623" s="9"/>
      <c r="D623" s="9"/>
      <c r="E623" s="9"/>
      <c r="F623" s="9"/>
    </row>
    <row r="624" spans="1:6" ht="12.75" customHeight="1" x14ac:dyDescent="0.3">
      <c r="A624" s="9"/>
      <c r="B624" s="9"/>
      <c r="C624" s="9"/>
      <c r="D624" s="9"/>
      <c r="E624" s="9"/>
      <c r="F624" s="9"/>
    </row>
    <row r="625" spans="1:6" ht="12.75" customHeight="1" x14ac:dyDescent="0.3">
      <c r="A625" s="9"/>
      <c r="B625" s="9"/>
      <c r="C625" s="9"/>
      <c r="D625" s="9"/>
      <c r="E625" s="9"/>
      <c r="F625" s="9"/>
    </row>
    <row r="626" spans="1:6" ht="12.75" customHeight="1" x14ac:dyDescent="0.3">
      <c r="A626" s="9"/>
      <c r="B626" s="9"/>
      <c r="C626" s="9"/>
      <c r="D626" s="9"/>
      <c r="E626" s="9"/>
      <c r="F626" s="9"/>
    </row>
    <row r="627" spans="1:6" ht="12.75" customHeight="1" x14ac:dyDescent="0.3">
      <c r="A627" s="9"/>
      <c r="B627" s="9"/>
      <c r="C627" s="9"/>
      <c r="D627" s="9"/>
      <c r="E627" s="9"/>
      <c r="F627" s="9"/>
    </row>
    <row r="628" spans="1:6" ht="12.75" customHeight="1" x14ac:dyDescent="0.3">
      <c r="A628" s="9"/>
      <c r="B628" s="9"/>
      <c r="C628" s="9"/>
      <c r="D628" s="9"/>
      <c r="E628" s="9"/>
      <c r="F628" s="9"/>
    </row>
    <row r="629" spans="1:6" ht="12.75" customHeight="1" x14ac:dyDescent="0.3">
      <c r="A629" s="9"/>
      <c r="B629" s="9"/>
      <c r="C629" s="9"/>
      <c r="D629" s="9"/>
      <c r="E629" s="9"/>
      <c r="F629" s="9"/>
    </row>
    <row r="630" spans="1:6" ht="12.75" customHeight="1" x14ac:dyDescent="0.3">
      <c r="A630" s="9"/>
      <c r="B630" s="9"/>
      <c r="C630" s="9"/>
      <c r="D630" s="9"/>
      <c r="E630" s="9"/>
      <c r="F630" s="9"/>
    </row>
    <row r="631" spans="1:6" ht="12.75" customHeight="1" x14ac:dyDescent="0.3">
      <c r="A631" s="9"/>
      <c r="B631" s="9"/>
      <c r="C631" s="9"/>
      <c r="D631" s="9"/>
      <c r="E631" s="9"/>
      <c r="F631" s="9"/>
    </row>
    <row r="632" spans="1:6" ht="12.75" customHeight="1" x14ac:dyDescent="0.3">
      <c r="A632" s="9"/>
      <c r="B632" s="9"/>
      <c r="C632" s="9"/>
      <c r="D632" s="9"/>
      <c r="E632" s="9"/>
      <c r="F632" s="9"/>
    </row>
    <row r="633" spans="1:6" ht="12.75" customHeight="1" x14ac:dyDescent="0.3">
      <c r="A633" s="9"/>
      <c r="B633" s="9"/>
      <c r="C633" s="9"/>
      <c r="D633" s="9"/>
      <c r="E633" s="9"/>
      <c r="F633" s="9"/>
    </row>
    <row r="634" spans="1:6" ht="12.75" customHeight="1" x14ac:dyDescent="0.3">
      <c r="A634" s="9"/>
      <c r="B634" s="9"/>
      <c r="C634" s="9"/>
      <c r="D634" s="9"/>
      <c r="E634" s="9"/>
      <c r="F634" s="9"/>
    </row>
    <row r="635" spans="1:6" ht="12.75" customHeight="1" x14ac:dyDescent="0.3">
      <c r="A635" s="9"/>
      <c r="B635" s="9"/>
      <c r="C635" s="9"/>
      <c r="D635" s="9"/>
      <c r="E635" s="9"/>
      <c r="F635" s="9"/>
    </row>
    <row r="636" spans="1:6" ht="12.75" customHeight="1" x14ac:dyDescent="0.3">
      <c r="A636" s="9"/>
      <c r="B636" s="9"/>
      <c r="C636" s="9"/>
      <c r="D636" s="9"/>
      <c r="E636" s="9"/>
      <c r="F636" s="9"/>
    </row>
    <row r="637" spans="1:6" ht="12.75" customHeight="1" x14ac:dyDescent="0.3">
      <c r="A637" s="9"/>
      <c r="B637" s="9"/>
      <c r="C637" s="9"/>
      <c r="D637" s="9"/>
      <c r="E637" s="9"/>
      <c r="F637" s="9"/>
    </row>
    <row r="638" spans="1:6" ht="12.75" customHeight="1" x14ac:dyDescent="0.3">
      <c r="A638" s="9"/>
      <c r="B638" s="9"/>
      <c r="C638" s="9"/>
      <c r="D638" s="9"/>
      <c r="E638" s="9"/>
      <c r="F638" s="9"/>
    </row>
    <row r="639" spans="1:6" ht="12.75" customHeight="1" x14ac:dyDescent="0.3">
      <c r="A639" s="9"/>
      <c r="B639" s="9"/>
      <c r="C639" s="9"/>
      <c r="D639" s="9"/>
      <c r="E639" s="9"/>
      <c r="F639" s="9"/>
    </row>
    <row r="640" spans="1:6" ht="12.75" customHeight="1" x14ac:dyDescent="0.3">
      <c r="A640" s="9"/>
      <c r="B640" s="9"/>
      <c r="C640" s="9"/>
      <c r="D640" s="9"/>
      <c r="E640" s="9"/>
      <c r="F640" s="9"/>
    </row>
    <row r="641" spans="1:6" ht="12.75" customHeight="1" x14ac:dyDescent="0.3">
      <c r="A641" s="9"/>
      <c r="B641" s="9"/>
      <c r="C641" s="9"/>
      <c r="D641" s="9"/>
      <c r="E641" s="9"/>
      <c r="F641" s="9"/>
    </row>
    <row r="642" spans="1:6" ht="12.75" customHeight="1" x14ac:dyDescent="0.3">
      <c r="A642" s="9"/>
      <c r="B642" s="9"/>
      <c r="C642" s="9"/>
      <c r="D642" s="9"/>
      <c r="E642" s="9"/>
      <c r="F642" s="9"/>
    </row>
    <row r="643" spans="1:6" ht="12.75" customHeight="1" x14ac:dyDescent="0.3">
      <c r="A643" s="9"/>
      <c r="B643" s="9"/>
      <c r="C643" s="9"/>
      <c r="D643" s="9"/>
      <c r="E643" s="9"/>
      <c r="F643" s="9"/>
    </row>
    <row r="644" spans="1:6" ht="12.75" customHeight="1" x14ac:dyDescent="0.3">
      <c r="A644" s="9"/>
      <c r="B644" s="9"/>
      <c r="C644" s="9"/>
      <c r="D644" s="9"/>
      <c r="E644" s="9"/>
      <c r="F644" s="9"/>
    </row>
    <row r="645" spans="1:6" ht="12.75" customHeight="1" x14ac:dyDescent="0.3">
      <c r="A645" s="9"/>
      <c r="B645" s="9"/>
      <c r="C645" s="9"/>
      <c r="D645" s="9"/>
      <c r="E645" s="9"/>
      <c r="F645" s="9"/>
    </row>
    <row r="646" spans="1:6" ht="12.75" customHeight="1" x14ac:dyDescent="0.3">
      <c r="A646" s="9"/>
      <c r="B646" s="9"/>
      <c r="C646" s="9"/>
      <c r="D646" s="9"/>
      <c r="E646" s="9"/>
      <c r="F646" s="9"/>
    </row>
    <row r="647" spans="1:6" ht="12.75" customHeight="1" x14ac:dyDescent="0.3">
      <c r="A647" s="9"/>
      <c r="B647" s="9"/>
      <c r="C647" s="9"/>
      <c r="D647" s="9"/>
      <c r="E647" s="9"/>
      <c r="F647" s="9"/>
    </row>
    <row r="648" spans="1:6" ht="12.75" customHeight="1" x14ac:dyDescent="0.3">
      <c r="A648" s="9"/>
      <c r="B648" s="9"/>
      <c r="C648" s="9"/>
      <c r="D648" s="9"/>
      <c r="E648" s="9"/>
      <c r="F648" s="9"/>
    </row>
    <row r="649" spans="1:6" ht="12.75" customHeight="1" x14ac:dyDescent="0.3">
      <c r="A649" s="9"/>
      <c r="B649" s="9"/>
      <c r="C649" s="9"/>
      <c r="D649" s="9"/>
      <c r="E649" s="9"/>
      <c r="F649" s="9"/>
    </row>
    <row r="650" spans="1:6" ht="12.75" customHeight="1" x14ac:dyDescent="0.3">
      <c r="A650" s="9"/>
      <c r="B650" s="9"/>
      <c r="C650" s="9"/>
      <c r="D650" s="9"/>
      <c r="E650" s="9"/>
      <c r="F650" s="9"/>
    </row>
    <row r="651" spans="1:6" ht="12.75" customHeight="1" x14ac:dyDescent="0.3">
      <c r="A651" s="9"/>
      <c r="B651" s="9"/>
      <c r="C651" s="9"/>
      <c r="D651" s="9"/>
      <c r="E651" s="9"/>
      <c r="F651" s="9"/>
    </row>
    <row r="652" spans="1:6" ht="12.75" customHeight="1" x14ac:dyDescent="0.3">
      <c r="A652" s="9"/>
      <c r="B652" s="9"/>
      <c r="C652" s="9"/>
      <c r="D652" s="9"/>
      <c r="E652" s="9"/>
      <c r="F652" s="9"/>
    </row>
    <row r="653" spans="1:6" ht="12.75" customHeight="1" x14ac:dyDescent="0.3">
      <c r="A653" s="9"/>
      <c r="B653" s="9"/>
      <c r="C653" s="9"/>
      <c r="D653" s="9"/>
      <c r="E653" s="9"/>
      <c r="F653" s="9"/>
    </row>
    <row r="654" spans="1:6" ht="12.75" customHeight="1" x14ac:dyDescent="0.3">
      <c r="A654" s="9"/>
      <c r="B654" s="9"/>
      <c r="C654" s="9"/>
      <c r="D654" s="9"/>
      <c r="E654" s="9"/>
      <c r="F654" s="9"/>
    </row>
    <row r="655" spans="1:6" ht="12.75" customHeight="1" x14ac:dyDescent="0.3">
      <c r="A655" s="9"/>
      <c r="B655" s="9"/>
      <c r="C655" s="9"/>
      <c r="D655" s="9"/>
      <c r="E655" s="9"/>
      <c r="F655" s="9"/>
    </row>
    <row r="656" spans="1:6" ht="12.75" customHeight="1" x14ac:dyDescent="0.3">
      <c r="A656" s="9"/>
      <c r="B656" s="9"/>
      <c r="C656" s="9"/>
      <c r="D656" s="9"/>
      <c r="E656" s="9"/>
      <c r="F656" s="9"/>
    </row>
    <row r="657" spans="1:6" ht="12.75" customHeight="1" x14ac:dyDescent="0.3">
      <c r="A657" s="9"/>
      <c r="B657" s="9"/>
      <c r="C657" s="9"/>
      <c r="D657" s="9"/>
      <c r="E657" s="9"/>
      <c r="F657" s="9"/>
    </row>
    <row r="658" spans="1:6" ht="12.75" customHeight="1" x14ac:dyDescent="0.3">
      <c r="A658" s="9"/>
      <c r="B658" s="9"/>
      <c r="C658" s="9"/>
      <c r="D658" s="9"/>
      <c r="E658" s="9"/>
      <c r="F658" s="9"/>
    </row>
    <row r="659" spans="1:6" ht="12.75" customHeight="1" x14ac:dyDescent="0.3">
      <c r="A659" s="9"/>
      <c r="B659" s="9"/>
      <c r="C659" s="9"/>
      <c r="D659" s="9"/>
      <c r="E659" s="9"/>
      <c r="F659" s="9"/>
    </row>
    <row r="660" spans="1:6" ht="12.75" customHeight="1" x14ac:dyDescent="0.3">
      <c r="A660" s="9"/>
      <c r="B660" s="9"/>
      <c r="C660" s="9"/>
      <c r="D660" s="9"/>
      <c r="E660" s="9"/>
      <c r="F660" s="9"/>
    </row>
    <row r="661" spans="1:6" ht="12.75" customHeight="1" x14ac:dyDescent="0.3">
      <c r="A661" s="9"/>
      <c r="B661" s="9"/>
      <c r="C661" s="9"/>
      <c r="D661" s="9"/>
      <c r="E661" s="9"/>
      <c r="F661" s="9"/>
    </row>
    <row r="662" spans="1:6" ht="12.75" customHeight="1" x14ac:dyDescent="0.3">
      <c r="A662" s="9"/>
      <c r="B662" s="9"/>
      <c r="C662" s="9"/>
      <c r="D662" s="9"/>
      <c r="E662" s="9"/>
      <c r="F662" s="9"/>
    </row>
    <row r="663" spans="1:6" ht="12.75" customHeight="1" x14ac:dyDescent="0.3">
      <c r="A663" s="9"/>
      <c r="B663" s="9"/>
      <c r="C663" s="9"/>
      <c r="D663" s="9"/>
      <c r="E663" s="9"/>
      <c r="F663" s="9"/>
    </row>
    <row r="664" spans="1:6" ht="12.75" customHeight="1" x14ac:dyDescent="0.3">
      <c r="A664" s="9"/>
      <c r="B664" s="9"/>
      <c r="C664" s="9"/>
      <c r="D664" s="9"/>
      <c r="E664" s="9"/>
      <c r="F664" s="9"/>
    </row>
    <row r="665" spans="1:6" ht="12.75" customHeight="1" x14ac:dyDescent="0.3">
      <c r="A665" s="9"/>
      <c r="B665" s="9"/>
      <c r="C665" s="9"/>
      <c r="D665" s="9"/>
      <c r="E665" s="9"/>
      <c r="F665" s="9"/>
    </row>
    <row r="666" spans="1:6" ht="12.75" customHeight="1" x14ac:dyDescent="0.3">
      <c r="A666" s="9"/>
      <c r="B666" s="9"/>
      <c r="C666" s="9"/>
      <c r="D666" s="9"/>
      <c r="E666" s="9"/>
      <c r="F666" s="9"/>
    </row>
    <row r="667" spans="1:6" ht="12.75" customHeight="1" x14ac:dyDescent="0.3">
      <c r="A667" s="9"/>
      <c r="B667" s="9"/>
      <c r="C667" s="9"/>
      <c r="D667" s="9"/>
      <c r="E667" s="9"/>
      <c r="F667" s="9"/>
    </row>
    <row r="668" spans="1:6" ht="12.75" customHeight="1" x14ac:dyDescent="0.3">
      <c r="A668" s="9"/>
      <c r="B668" s="9"/>
      <c r="C668" s="9"/>
      <c r="D668" s="9"/>
      <c r="E668" s="9"/>
      <c r="F668" s="9"/>
    </row>
    <row r="669" spans="1:6" ht="12.75" customHeight="1" x14ac:dyDescent="0.3">
      <c r="A669" s="9"/>
      <c r="B669" s="9"/>
      <c r="C669" s="9"/>
      <c r="D669" s="9"/>
      <c r="E669" s="9"/>
      <c r="F669" s="9"/>
    </row>
    <row r="670" spans="1:6" ht="12.75" customHeight="1" x14ac:dyDescent="0.3">
      <c r="A670" s="9"/>
      <c r="B670" s="9"/>
      <c r="C670" s="9"/>
      <c r="D670" s="9"/>
      <c r="E670" s="9"/>
      <c r="F670" s="9"/>
    </row>
    <row r="671" spans="1:6" ht="12.75" customHeight="1" x14ac:dyDescent="0.3">
      <c r="A671" s="9"/>
      <c r="B671" s="9"/>
      <c r="C671" s="9"/>
      <c r="D671" s="9"/>
      <c r="E671" s="9"/>
      <c r="F671" s="9"/>
    </row>
    <row r="672" spans="1:6" ht="12.75" customHeight="1" x14ac:dyDescent="0.3">
      <c r="A672" s="9"/>
      <c r="B672" s="9"/>
      <c r="C672" s="9"/>
      <c r="D672" s="9"/>
      <c r="E672" s="9"/>
      <c r="F672" s="9"/>
    </row>
    <row r="673" spans="1:6" ht="12.75" customHeight="1" x14ac:dyDescent="0.3">
      <c r="A673" s="9"/>
      <c r="B673" s="9"/>
      <c r="C673" s="9"/>
      <c r="D673" s="9"/>
      <c r="E673" s="9"/>
      <c r="F673" s="9"/>
    </row>
    <row r="674" spans="1:6" ht="12.75" customHeight="1" x14ac:dyDescent="0.3">
      <c r="A674" s="9"/>
      <c r="B674" s="9"/>
      <c r="C674" s="9"/>
      <c r="D674" s="9"/>
      <c r="E674" s="9"/>
      <c r="F674" s="9"/>
    </row>
    <row r="675" spans="1:6" ht="12.75" customHeight="1" x14ac:dyDescent="0.3">
      <c r="A675" s="9"/>
      <c r="B675" s="9"/>
      <c r="C675" s="9"/>
      <c r="D675" s="9"/>
      <c r="E675" s="9"/>
      <c r="F675" s="9"/>
    </row>
    <row r="676" spans="1:6" ht="12.75" customHeight="1" x14ac:dyDescent="0.3">
      <c r="A676" s="9"/>
      <c r="B676" s="9"/>
      <c r="C676" s="9"/>
      <c r="D676" s="9"/>
      <c r="E676" s="9"/>
      <c r="F676" s="9"/>
    </row>
    <row r="677" spans="1:6" ht="12.75" customHeight="1" x14ac:dyDescent="0.3">
      <c r="A677" s="9"/>
      <c r="B677" s="9"/>
      <c r="C677" s="9"/>
      <c r="D677" s="9"/>
      <c r="E677" s="9"/>
      <c r="F677" s="9"/>
    </row>
    <row r="678" spans="1:6" ht="12.75" customHeight="1" x14ac:dyDescent="0.3">
      <c r="A678" s="9"/>
      <c r="B678" s="9"/>
      <c r="C678" s="9"/>
      <c r="D678" s="9"/>
      <c r="E678" s="9"/>
      <c r="F678" s="9"/>
    </row>
    <row r="679" spans="1:6" ht="12.75" customHeight="1" x14ac:dyDescent="0.3">
      <c r="A679" s="9"/>
      <c r="B679" s="9"/>
      <c r="C679" s="9"/>
      <c r="D679" s="9"/>
      <c r="E679" s="9"/>
      <c r="F679" s="9"/>
    </row>
    <row r="680" spans="1:6" ht="12.75" customHeight="1" x14ac:dyDescent="0.3">
      <c r="A680" s="9"/>
      <c r="B680" s="9"/>
      <c r="C680" s="9"/>
      <c r="D680" s="9"/>
      <c r="E680" s="9"/>
      <c r="F680" s="9"/>
    </row>
    <row r="681" spans="1:6" ht="12.75" customHeight="1" x14ac:dyDescent="0.3">
      <c r="A681" s="9"/>
      <c r="B681" s="9"/>
      <c r="C681" s="9"/>
      <c r="D681" s="9"/>
      <c r="E681" s="9"/>
      <c r="F681" s="9"/>
    </row>
    <row r="682" spans="1:6" ht="12.75" customHeight="1" x14ac:dyDescent="0.3">
      <c r="A682" s="9"/>
      <c r="B682" s="9"/>
      <c r="C682" s="9"/>
      <c r="D682" s="9"/>
      <c r="E682" s="9"/>
      <c r="F682" s="9"/>
    </row>
    <row r="683" spans="1:6" ht="12.75" customHeight="1" x14ac:dyDescent="0.3">
      <c r="A683" s="9"/>
      <c r="B683" s="9"/>
      <c r="C683" s="9"/>
      <c r="D683" s="9"/>
      <c r="E683" s="9"/>
      <c r="F683" s="9"/>
    </row>
    <row r="684" spans="1:6" ht="12.75" customHeight="1" x14ac:dyDescent="0.3">
      <c r="A684" s="9"/>
      <c r="B684" s="9"/>
      <c r="C684" s="9"/>
      <c r="D684" s="9"/>
      <c r="E684" s="9"/>
      <c r="F684" s="9"/>
    </row>
    <row r="685" spans="1:6" ht="12.75" customHeight="1" x14ac:dyDescent="0.3">
      <c r="A685" s="9"/>
      <c r="B685" s="9"/>
      <c r="C685" s="9"/>
      <c r="D685" s="9"/>
      <c r="E685" s="9"/>
      <c r="F685" s="9"/>
    </row>
    <row r="686" spans="1:6" ht="12.75" customHeight="1" x14ac:dyDescent="0.3">
      <c r="A686" s="9"/>
      <c r="B686" s="9"/>
      <c r="C686" s="9"/>
      <c r="D686" s="9"/>
      <c r="E686" s="9"/>
      <c r="F686" s="9"/>
    </row>
    <row r="687" spans="1:6" ht="12.75" customHeight="1" x14ac:dyDescent="0.3">
      <c r="A687" s="9"/>
      <c r="B687" s="9"/>
      <c r="C687" s="9"/>
      <c r="D687" s="9"/>
      <c r="E687" s="9"/>
      <c r="F687" s="9"/>
    </row>
    <row r="688" spans="1:6" ht="12.75" customHeight="1" x14ac:dyDescent="0.3">
      <c r="A688" s="9"/>
      <c r="B688" s="9"/>
      <c r="C688" s="9"/>
      <c r="D688" s="9"/>
      <c r="E688" s="9"/>
      <c r="F688" s="9"/>
    </row>
    <row r="689" spans="1:6" ht="12.75" customHeight="1" x14ac:dyDescent="0.3">
      <c r="A689" s="9"/>
      <c r="B689" s="9"/>
      <c r="C689" s="9"/>
      <c r="D689" s="9"/>
      <c r="E689" s="9"/>
      <c r="F689" s="9"/>
    </row>
    <row r="690" spans="1:6" ht="12.75" customHeight="1" x14ac:dyDescent="0.3">
      <c r="A690" s="9"/>
      <c r="B690" s="9"/>
      <c r="C690" s="9"/>
      <c r="D690" s="9"/>
      <c r="E690" s="9"/>
      <c r="F690" s="9"/>
    </row>
    <row r="691" spans="1:6" ht="12.75" customHeight="1" x14ac:dyDescent="0.3">
      <c r="A691" s="9"/>
      <c r="B691" s="9"/>
      <c r="C691" s="9"/>
      <c r="D691" s="9"/>
      <c r="E691" s="9"/>
      <c r="F691" s="9"/>
    </row>
    <row r="692" spans="1:6" ht="12.75" customHeight="1" x14ac:dyDescent="0.3">
      <c r="A692" s="9"/>
      <c r="B692" s="9"/>
      <c r="C692" s="9"/>
      <c r="D692" s="9"/>
      <c r="E692" s="9"/>
      <c r="F692" s="9"/>
    </row>
    <row r="693" spans="1:6" ht="12.75" customHeight="1" x14ac:dyDescent="0.3">
      <c r="A693" s="9"/>
      <c r="B693" s="9"/>
      <c r="C693" s="9"/>
      <c r="D693" s="9"/>
      <c r="E693" s="9"/>
      <c r="F693" s="9"/>
    </row>
    <row r="694" spans="1:6" ht="12.75" customHeight="1" x14ac:dyDescent="0.3">
      <c r="A694" s="9"/>
      <c r="B694" s="9"/>
      <c r="C694" s="9"/>
      <c r="D694" s="9"/>
      <c r="E694" s="9"/>
      <c r="F694" s="9"/>
    </row>
    <row r="695" spans="1:6" ht="12.75" customHeight="1" x14ac:dyDescent="0.3">
      <c r="A695" s="9"/>
      <c r="B695" s="9"/>
      <c r="C695" s="9"/>
      <c r="D695" s="9"/>
      <c r="E695" s="9"/>
      <c r="F695" s="9"/>
    </row>
    <row r="696" spans="1:6" ht="12.75" customHeight="1" x14ac:dyDescent="0.3">
      <c r="A696" s="9"/>
      <c r="B696" s="9"/>
      <c r="C696" s="9"/>
      <c r="D696" s="9"/>
      <c r="E696" s="9"/>
      <c r="F696" s="9"/>
    </row>
    <row r="697" spans="1:6" ht="12.75" customHeight="1" x14ac:dyDescent="0.3">
      <c r="A697" s="9"/>
      <c r="B697" s="9"/>
      <c r="C697" s="9"/>
      <c r="D697" s="9"/>
      <c r="E697" s="9"/>
      <c r="F697" s="9"/>
    </row>
    <row r="698" spans="1:6" ht="12.75" customHeight="1" x14ac:dyDescent="0.3">
      <c r="A698" s="9"/>
      <c r="B698" s="9"/>
      <c r="C698" s="9"/>
      <c r="D698" s="9"/>
      <c r="E698" s="9"/>
      <c r="F698" s="9"/>
    </row>
    <row r="699" spans="1:6" ht="12.75" customHeight="1" x14ac:dyDescent="0.3">
      <c r="A699" s="9"/>
      <c r="B699" s="9"/>
      <c r="C699" s="9"/>
      <c r="D699" s="9"/>
      <c r="E699" s="9"/>
      <c r="F699" s="9"/>
    </row>
    <row r="700" spans="1:6" ht="12.75" customHeight="1" x14ac:dyDescent="0.3">
      <c r="A700" s="9"/>
      <c r="B700" s="9"/>
      <c r="C700" s="9"/>
      <c r="D700" s="9"/>
      <c r="E700" s="9"/>
      <c r="F700" s="9"/>
    </row>
    <row r="701" spans="1:6" ht="12.75" customHeight="1" x14ac:dyDescent="0.3">
      <c r="A701" s="9"/>
      <c r="B701" s="9"/>
      <c r="C701" s="9"/>
      <c r="D701" s="9"/>
      <c r="E701" s="9"/>
      <c r="F701" s="9"/>
    </row>
    <row r="702" spans="1:6" ht="12.75" customHeight="1" x14ac:dyDescent="0.3">
      <c r="A702" s="9"/>
      <c r="B702" s="9"/>
      <c r="C702" s="9"/>
      <c r="D702" s="9"/>
      <c r="E702" s="9"/>
      <c r="F702" s="9"/>
    </row>
    <row r="703" spans="1:6" ht="12.75" customHeight="1" x14ac:dyDescent="0.3">
      <c r="A703" s="9"/>
      <c r="B703" s="9"/>
      <c r="C703" s="9"/>
      <c r="D703" s="9"/>
      <c r="E703" s="9"/>
      <c r="F703" s="9"/>
    </row>
    <row r="704" spans="1:6" ht="12.75" customHeight="1" x14ac:dyDescent="0.3">
      <c r="A704" s="9"/>
      <c r="B704" s="9"/>
      <c r="C704" s="9"/>
      <c r="D704" s="9"/>
      <c r="E704" s="9"/>
      <c r="F704" s="9"/>
    </row>
    <row r="705" spans="1:6" ht="12.75" customHeight="1" x14ac:dyDescent="0.3">
      <c r="A705" s="9"/>
      <c r="B705" s="9"/>
      <c r="C705" s="9"/>
      <c r="D705" s="9"/>
      <c r="E705" s="9"/>
      <c r="F705" s="9"/>
    </row>
    <row r="706" spans="1:6" ht="12.75" customHeight="1" x14ac:dyDescent="0.3">
      <c r="A706" s="9"/>
      <c r="B706" s="9"/>
      <c r="C706" s="9"/>
      <c r="D706" s="9"/>
      <c r="E706" s="9"/>
      <c r="F706" s="9"/>
    </row>
    <row r="707" spans="1:6" ht="12.75" customHeight="1" x14ac:dyDescent="0.3">
      <c r="A707" s="9"/>
      <c r="B707" s="9"/>
      <c r="C707" s="9"/>
      <c r="D707" s="9"/>
      <c r="E707" s="9"/>
      <c r="F707" s="9"/>
    </row>
    <row r="708" spans="1:6" ht="12.75" customHeight="1" x14ac:dyDescent="0.3">
      <c r="A708" s="9"/>
      <c r="B708" s="9"/>
      <c r="C708" s="9"/>
      <c r="D708" s="9"/>
      <c r="E708" s="9"/>
      <c r="F708" s="9"/>
    </row>
    <row r="709" spans="1:6" ht="12.75" customHeight="1" x14ac:dyDescent="0.3">
      <c r="A709" s="9"/>
      <c r="B709" s="9"/>
      <c r="C709" s="9"/>
      <c r="D709" s="9"/>
      <c r="E709" s="9"/>
      <c r="F709" s="9"/>
    </row>
    <row r="710" spans="1:6" ht="12.75" customHeight="1" x14ac:dyDescent="0.3">
      <c r="A710" s="9"/>
      <c r="B710" s="9"/>
      <c r="C710" s="9"/>
      <c r="D710" s="9"/>
      <c r="E710" s="9"/>
      <c r="F710" s="9"/>
    </row>
    <row r="711" spans="1:6" ht="12.75" customHeight="1" x14ac:dyDescent="0.3">
      <c r="A711" s="9"/>
      <c r="B711" s="9"/>
      <c r="C711" s="9"/>
      <c r="D711" s="9"/>
      <c r="E711" s="9"/>
      <c r="F711" s="9"/>
    </row>
    <row r="712" spans="1:6" ht="12.75" customHeight="1" x14ac:dyDescent="0.3">
      <c r="A712" s="9"/>
      <c r="B712" s="9"/>
      <c r="C712" s="9"/>
      <c r="D712" s="9"/>
      <c r="E712" s="9"/>
      <c r="F712" s="9"/>
    </row>
    <row r="713" spans="1:6" ht="12.75" customHeight="1" x14ac:dyDescent="0.3">
      <c r="A713" s="9"/>
      <c r="B713" s="9"/>
      <c r="C713" s="9"/>
      <c r="D713" s="9"/>
      <c r="E713" s="9"/>
      <c r="F713" s="9"/>
    </row>
    <row r="714" spans="1:6" ht="12.75" customHeight="1" x14ac:dyDescent="0.3">
      <c r="A714" s="9"/>
      <c r="B714" s="9"/>
      <c r="C714" s="9"/>
      <c r="D714" s="9"/>
      <c r="E714" s="9"/>
      <c r="F714" s="9"/>
    </row>
    <row r="715" spans="1:6" ht="12.75" customHeight="1" x14ac:dyDescent="0.3">
      <c r="A715" s="9"/>
      <c r="B715" s="9"/>
      <c r="C715" s="9"/>
      <c r="D715" s="9"/>
      <c r="E715" s="9"/>
      <c r="F715" s="9"/>
    </row>
    <row r="716" spans="1:6" ht="12.75" customHeight="1" x14ac:dyDescent="0.3">
      <c r="A716" s="9"/>
      <c r="B716" s="9"/>
      <c r="C716" s="9"/>
      <c r="D716" s="9"/>
      <c r="E716" s="9"/>
      <c r="F716" s="9"/>
    </row>
    <row r="717" spans="1:6" ht="12.75" customHeight="1" x14ac:dyDescent="0.3">
      <c r="A717" s="9"/>
      <c r="B717" s="9"/>
      <c r="C717" s="9"/>
      <c r="D717" s="9"/>
      <c r="E717" s="9"/>
      <c r="F717" s="9"/>
    </row>
    <row r="718" spans="1:6" ht="12.75" customHeight="1" x14ac:dyDescent="0.3">
      <c r="A718" s="9"/>
      <c r="B718" s="9"/>
      <c r="C718" s="9"/>
      <c r="D718" s="9"/>
      <c r="E718" s="9"/>
      <c r="F718" s="9"/>
    </row>
    <row r="719" spans="1:6" ht="12.75" customHeight="1" x14ac:dyDescent="0.3">
      <c r="A719" s="9"/>
      <c r="B719" s="9"/>
      <c r="C719" s="9"/>
      <c r="D719" s="9"/>
      <c r="E719" s="9"/>
      <c r="F719" s="9"/>
    </row>
    <row r="720" spans="1:6" ht="12.75" customHeight="1" x14ac:dyDescent="0.3">
      <c r="A720" s="9"/>
      <c r="B720" s="9"/>
      <c r="C720" s="9"/>
      <c r="D720" s="9"/>
      <c r="E720" s="9"/>
      <c r="F720" s="9"/>
    </row>
    <row r="721" spans="1:6" ht="12.75" customHeight="1" x14ac:dyDescent="0.3">
      <c r="A721" s="9"/>
      <c r="B721" s="9"/>
      <c r="C721" s="9"/>
      <c r="D721" s="9"/>
      <c r="E721" s="9"/>
      <c r="F721" s="9"/>
    </row>
    <row r="722" spans="1:6" ht="12.75" customHeight="1" x14ac:dyDescent="0.3">
      <c r="A722" s="9"/>
      <c r="B722" s="9"/>
      <c r="C722" s="9"/>
      <c r="D722" s="9"/>
      <c r="E722" s="9"/>
      <c r="F722" s="9"/>
    </row>
    <row r="723" spans="1:6" ht="12.75" customHeight="1" x14ac:dyDescent="0.3">
      <c r="A723" s="9"/>
      <c r="B723" s="9"/>
      <c r="C723" s="9"/>
      <c r="D723" s="9"/>
      <c r="E723" s="9"/>
      <c r="F723" s="9"/>
    </row>
    <row r="724" spans="1:6" ht="12.75" customHeight="1" x14ac:dyDescent="0.3">
      <c r="A724" s="9"/>
      <c r="B724" s="9"/>
      <c r="C724" s="9"/>
      <c r="D724" s="9"/>
      <c r="E724" s="9"/>
      <c r="F724" s="9"/>
    </row>
    <row r="725" spans="1:6" ht="12.75" customHeight="1" x14ac:dyDescent="0.3">
      <c r="A725" s="9"/>
      <c r="B725" s="9"/>
      <c r="C725" s="9"/>
      <c r="D725" s="9"/>
      <c r="E725" s="9"/>
      <c r="F725" s="9"/>
    </row>
    <row r="726" spans="1:6" ht="12.75" customHeight="1" x14ac:dyDescent="0.3">
      <c r="A726" s="9"/>
      <c r="B726" s="9"/>
      <c r="C726" s="9"/>
      <c r="D726" s="9"/>
      <c r="E726" s="9"/>
      <c r="F726" s="9"/>
    </row>
    <row r="727" spans="1:6" ht="12.75" customHeight="1" x14ac:dyDescent="0.3">
      <c r="A727" s="9"/>
      <c r="B727" s="9"/>
      <c r="C727" s="9"/>
      <c r="D727" s="9"/>
      <c r="E727" s="9"/>
      <c r="F727" s="9"/>
    </row>
    <row r="728" spans="1:6" ht="12.75" customHeight="1" x14ac:dyDescent="0.3">
      <c r="A728" s="9"/>
      <c r="B728" s="9"/>
      <c r="C728" s="9"/>
      <c r="D728" s="9"/>
      <c r="E728" s="9"/>
      <c r="F728" s="9"/>
    </row>
    <row r="729" spans="1:6" ht="12.75" customHeight="1" x14ac:dyDescent="0.3">
      <c r="A729" s="9"/>
      <c r="B729" s="9"/>
      <c r="C729" s="9"/>
      <c r="D729" s="9"/>
      <c r="E729" s="9"/>
      <c r="F729" s="9"/>
    </row>
    <row r="730" spans="1:6" ht="12.75" customHeight="1" x14ac:dyDescent="0.3">
      <c r="A730" s="9"/>
      <c r="B730" s="9"/>
      <c r="C730" s="9"/>
      <c r="D730" s="9"/>
      <c r="E730" s="9"/>
      <c r="F730" s="9"/>
    </row>
    <row r="731" spans="1:6" ht="12.75" customHeight="1" x14ac:dyDescent="0.3">
      <c r="A731" s="9"/>
      <c r="B731" s="9"/>
      <c r="C731" s="9"/>
      <c r="D731" s="9"/>
      <c r="E731" s="9"/>
      <c r="F731" s="9"/>
    </row>
    <row r="732" spans="1:6" ht="12.75" customHeight="1" x14ac:dyDescent="0.3">
      <c r="A732" s="9"/>
      <c r="B732" s="9"/>
      <c r="C732" s="9"/>
      <c r="D732" s="9"/>
      <c r="E732" s="9"/>
      <c r="F732" s="9"/>
    </row>
    <row r="733" spans="1:6" ht="12.75" customHeight="1" x14ac:dyDescent="0.3">
      <c r="A733" s="9"/>
      <c r="B733" s="9"/>
      <c r="C733" s="9"/>
      <c r="D733" s="9"/>
      <c r="E733" s="9"/>
      <c r="F733" s="9"/>
    </row>
    <row r="734" spans="1:6" ht="12.75" customHeight="1" x14ac:dyDescent="0.3">
      <c r="A734" s="9"/>
      <c r="B734" s="9"/>
      <c r="C734" s="9"/>
      <c r="D734" s="9"/>
      <c r="E734" s="9"/>
      <c r="F734" s="9"/>
    </row>
    <row r="735" spans="1:6" ht="12.75" customHeight="1" x14ac:dyDescent="0.3">
      <c r="A735" s="9"/>
      <c r="B735" s="9"/>
      <c r="C735" s="9"/>
      <c r="D735" s="9"/>
      <c r="E735" s="9"/>
      <c r="F735" s="9"/>
    </row>
    <row r="736" spans="1:6" ht="12.75" customHeight="1" x14ac:dyDescent="0.3">
      <c r="A736" s="9"/>
      <c r="B736" s="9"/>
      <c r="C736" s="9"/>
      <c r="D736" s="9"/>
      <c r="E736" s="9"/>
      <c r="F736" s="9"/>
    </row>
    <row r="737" spans="1:6" ht="12.75" customHeight="1" x14ac:dyDescent="0.3">
      <c r="A737" s="9"/>
      <c r="B737" s="9"/>
      <c r="C737" s="9"/>
      <c r="D737" s="9"/>
      <c r="E737" s="9"/>
      <c r="F737" s="9"/>
    </row>
    <row r="738" spans="1:6" ht="12.75" customHeight="1" x14ac:dyDescent="0.3">
      <c r="A738" s="9"/>
      <c r="B738" s="9"/>
      <c r="C738" s="9"/>
      <c r="D738" s="9"/>
      <c r="E738" s="9"/>
      <c r="F738" s="9"/>
    </row>
    <row r="739" spans="1:6" ht="12.75" customHeight="1" x14ac:dyDescent="0.3">
      <c r="A739" s="9"/>
      <c r="B739" s="9"/>
      <c r="C739" s="9"/>
      <c r="D739" s="9"/>
      <c r="E739" s="9"/>
      <c r="F739" s="9"/>
    </row>
    <row r="740" spans="1:6" ht="12.75" customHeight="1" x14ac:dyDescent="0.3">
      <c r="A740" s="9"/>
      <c r="B740" s="9"/>
      <c r="C740" s="9"/>
      <c r="D740" s="9"/>
      <c r="E740" s="9"/>
      <c r="F740" s="9"/>
    </row>
    <row r="741" spans="1:6" ht="12.75" customHeight="1" x14ac:dyDescent="0.3">
      <c r="A741" s="9"/>
      <c r="B741" s="9"/>
      <c r="C741" s="9"/>
      <c r="D741" s="9"/>
      <c r="E741" s="9"/>
      <c r="F741" s="9"/>
    </row>
    <row r="742" spans="1:6" ht="12.75" customHeight="1" x14ac:dyDescent="0.3">
      <c r="A742" s="9"/>
      <c r="B742" s="9"/>
      <c r="C742" s="9"/>
      <c r="D742" s="9"/>
      <c r="E742" s="9"/>
      <c r="F742" s="9"/>
    </row>
    <row r="743" spans="1:6" ht="12.75" customHeight="1" x14ac:dyDescent="0.3">
      <c r="A743" s="9"/>
      <c r="B743" s="9"/>
      <c r="C743" s="9"/>
      <c r="D743" s="9"/>
      <c r="E743" s="9"/>
      <c r="F743" s="9"/>
    </row>
    <row r="744" spans="1:6" ht="12.75" customHeight="1" x14ac:dyDescent="0.3">
      <c r="A744" s="9"/>
      <c r="B744" s="9"/>
      <c r="C744" s="9"/>
      <c r="D744" s="9"/>
      <c r="E744" s="9"/>
      <c r="F744" s="9"/>
    </row>
    <row r="745" spans="1:6" ht="12.75" customHeight="1" x14ac:dyDescent="0.3">
      <c r="A745" s="9"/>
      <c r="B745" s="9"/>
      <c r="C745" s="9"/>
      <c r="D745" s="9"/>
      <c r="E745" s="9"/>
      <c r="F745" s="9"/>
    </row>
    <row r="746" spans="1:6" ht="12.75" customHeight="1" x14ac:dyDescent="0.3">
      <c r="A746" s="9"/>
      <c r="B746" s="9"/>
      <c r="C746" s="9"/>
      <c r="D746" s="9"/>
      <c r="E746" s="9"/>
      <c r="F746" s="9"/>
    </row>
    <row r="747" spans="1:6" ht="12.75" customHeight="1" x14ac:dyDescent="0.3">
      <c r="A747" s="9"/>
      <c r="B747" s="9"/>
      <c r="C747" s="9"/>
      <c r="D747" s="9"/>
      <c r="E747" s="9"/>
      <c r="F747" s="9"/>
    </row>
    <row r="748" spans="1:6" ht="12.75" customHeight="1" x14ac:dyDescent="0.3">
      <c r="A748" s="9"/>
      <c r="B748" s="9"/>
      <c r="C748" s="9"/>
      <c r="D748" s="9"/>
      <c r="E748" s="9"/>
      <c r="F748" s="9"/>
    </row>
    <row r="749" spans="1:6" ht="12.75" customHeight="1" x14ac:dyDescent="0.3">
      <c r="A749" s="9"/>
      <c r="B749" s="9"/>
      <c r="C749" s="9"/>
      <c r="D749" s="9"/>
      <c r="E749" s="9"/>
      <c r="F749" s="9"/>
    </row>
    <row r="750" spans="1:6" ht="12.75" customHeight="1" x14ac:dyDescent="0.3">
      <c r="A750" s="9"/>
      <c r="B750" s="9"/>
      <c r="C750" s="9"/>
      <c r="D750" s="9"/>
      <c r="E750" s="9"/>
      <c r="F750" s="9"/>
    </row>
    <row r="751" spans="1:6" ht="12.75" customHeight="1" x14ac:dyDescent="0.3">
      <c r="A751" s="9"/>
      <c r="B751" s="9"/>
      <c r="C751" s="9"/>
      <c r="D751" s="9"/>
      <c r="E751" s="9"/>
      <c r="F751" s="9"/>
    </row>
    <row r="752" spans="1:6" ht="12.75" customHeight="1" x14ac:dyDescent="0.3">
      <c r="A752" s="9"/>
      <c r="B752" s="9"/>
      <c r="C752" s="9"/>
      <c r="D752" s="9"/>
      <c r="E752" s="9"/>
      <c r="F752" s="9"/>
    </row>
    <row r="753" spans="1:6" ht="12.75" customHeight="1" x14ac:dyDescent="0.3">
      <c r="A753" s="9"/>
      <c r="B753" s="9"/>
      <c r="C753" s="9"/>
      <c r="D753" s="9"/>
      <c r="E753" s="9"/>
      <c r="F753" s="9"/>
    </row>
    <row r="754" spans="1:6" ht="12.75" customHeight="1" x14ac:dyDescent="0.3">
      <c r="A754" s="9"/>
      <c r="B754" s="9"/>
      <c r="C754" s="9"/>
      <c r="D754" s="9"/>
      <c r="E754" s="9"/>
      <c r="F754" s="9"/>
    </row>
    <row r="755" spans="1:6" ht="12.75" customHeight="1" x14ac:dyDescent="0.3">
      <c r="A755" s="9"/>
      <c r="B755" s="9"/>
      <c r="C755" s="9"/>
      <c r="D755" s="9"/>
      <c r="E755" s="9"/>
      <c r="F755" s="9"/>
    </row>
    <row r="756" spans="1:6" ht="12.75" customHeight="1" x14ac:dyDescent="0.3">
      <c r="A756" s="9"/>
      <c r="B756" s="9"/>
      <c r="C756" s="9"/>
      <c r="D756" s="9"/>
      <c r="E756" s="9"/>
      <c r="F756" s="9"/>
    </row>
    <row r="757" spans="1:6" ht="12.75" customHeight="1" x14ac:dyDescent="0.3">
      <c r="A757" s="9"/>
      <c r="B757" s="9"/>
      <c r="C757" s="9"/>
      <c r="D757" s="9"/>
      <c r="E757" s="9"/>
      <c r="F757" s="9"/>
    </row>
    <row r="758" spans="1:6" ht="12.75" customHeight="1" x14ac:dyDescent="0.3">
      <c r="A758" s="9"/>
      <c r="B758" s="9"/>
      <c r="C758" s="9"/>
      <c r="D758" s="9"/>
      <c r="E758" s="9"/>
      <c r="F758" s="9"/>
    </row>
    <row r="759" spans="1:6" ht="12.75" customHeight="1" x14ac:dyDescent="0.3">
      <c r="A759" s="9"/>
      <c r="B759" s="9"/>
      <c r="C759" s="9"/>
      <c r="D759" s="9"/>
      <c r="E759" s="9"/>
      <c r="F759" s="9"/>
    </row>
    <row r="760" spans="1:6" ht="12.75" customHeight="1" x14ac:dyDescent="0.3">
      <c r="A760" s="9"/>
      <c r="B760" s="9"/>
      <c r="C760" s="9"/>
      <c r="D760" s="9"/>
      <c r="E760" s="9"/>
      <c r="F760" s="9"/>
    </row>
    <row r="761" spans="1:6" ht="12.75" customHeight="1" x14ac:dyDescent="0.3">
      <c r="A761" s="9"/>
      <c r="B761" s="9"/>
      <c r="C761" s="9"/>
      <c r="D761" s="9"/>
      <c r="E761" s="9"/>
      <c r="F761" s="9"/>
    </row>
    <row r="762" spans="1:6" ht="12.75" customHeight="1" x14ac:dyDescent="0.3">
      <c r="A762" s="9"/>
      <c r="B762" s="9"/>
      <c r="C762" s="9"/>
      <c r="D762" s="9"/>
      <c r="E762" s="9"/>
      <c r="F762" s="9"/>
    </row>
    <row r="763" spans="1:6" ht="12.75" customHeight="1" x14ac:dyDescent="0.3">
      <c r="A763" s="9"/>
      <c r="B763" s="9"/>
      <c r="C763" s="9"/>
      <c r="D763" s="9"/>
      <c r="E763" s="9"/>
      <c r="F763" s="9"/>
    </row>
    <row r="764" spans="1:6" ht="12.75" customHeight="1" x14ac:dyDescent="0.3">
      <c r="A764" s="9"/>
      <c r="B764" s="9"/>
      <c r="C764" s="9"/>
      <c r="D764" s="9"/>
      <c r="E764" s="9"/>
      <c r="F764" s="9"/>
    </row>
    <row r="765" spans="1:6" ht="12.75" customHeight="1" x14ac:dyDescent="0.3">
      <c r="A765" s="9"/>
      <c r="B765" s="9"/>
      <c r="C765" s="9"/>
      <c r="D765" s="9"/>
      <c r="E765" s="9"/>
      <c r="F765" s="9"/>
    </row>
    <row r="766" spans="1:6" ht="12.75" customHeight="1" x14ac:dyDescent="0.3">
      <c r="A766" s="9"/>
      <c r="B766" s="9"/>
      <c r="C766" s="9"/>
      <c r="D766" s="9"/>
      <c r="E766" s="9"/>
      <c r="F766" s="9"/>
    </row>
    <row r="767" spans="1:6" ht="12.75" customHeight="1" x14ac:dyDescent="0.3">
      <c r="A767" s="9"/>
      <c r="B767" s="9"/>
      <c r="C767" s="9"/>
      <c r="D767" s="9"/>
      <c r="E767" s="9"/>
      <c r="F767" s="9"/>
    </row>
    <row r="768" spans="1:6" ht="12.75" customHeight="1" x14ac:dyDescent="0.3">
      <c r="A768" s="9"/>
      <c r="B768" s="9"/>
      <c r="C768" s="9"/>
      <c r="D768" s="9"/>
      <c r="E768" s="9"/>
      <c r="F768" s="9"/>
    </row>
    <row r="769" spans="1:6" ht="12.75" customHeight="1" x14ac:dyDescent="0.3">
      <c r="A769" s="9"/>
      <c r="B769" s="9"/>
      <c r="C769" s="9"/>
      <c r="D769" s="9"/>
      <c r="E769" s="9"/>
      <c r="F769" s="9"/>
    </row>
    <row r="770" spans="1:6" ht="12.75" customHeight="1" x14ac:dyDescent="0.3">
      <c r="A770" s="9"/>
      <c r="B770" s="9"/>
      <c r="C770" s="9"/>
      <c r="D770" s="9"/>
      <c r="E770" s="9"/>
      <c r="F770" s="9"/>
    </row>
    <row r="771" spans="1:6" ht="12.75" customHeight="1" x14ac:dyDescent="0.3">
      <c r="A771" s="9"/>
      <c r="B771" s="9"/>
      <c r="C771" s="9"/>
      <c r="D771" s="9"/>
      <c r="E771" s="9"/>
      <c r="F771" s="9"/>
    </row>
    <row r="772" spans="1:6" ht="12.75" customHeight="1" x14ac:dyDescent="0.3">
      <c r="A772" s="9"/>
      <c r="B772" s="9"/>
      <c r="C772" s="9"/>
      <c r="D772" s="9"/>
      <c r="E772" s="9"/>
      <c r="F772" s="9"/>
    </row>
    <row r="773" spans="1:6" ht="12.75" customHeight="1" x14ac:dyDescent="0.3">
      <c r="A773" s="9"/>
      <c r="B773" s="9"/>
      <c r="C773" s="9"/>
      <c r="D773" s="9"/>
      <c r="E773" s="9"/>
      <c r="F773" s="9"/>
    </row>
    <row r="774" spans="1:6" ht="12.75" customHeight="1" x14ac:dyDescent="0.3">
      <c r="A774" s="9"/>
      <c r="B774" s="9"/>
      <c r="C774" s="9"/>
      <c r="D774" s="9"/>
      <c r="E774" s="9"/>
      <c r="F774" s="9"/>
    </row>
    <row r="775" spans="1:6" ht="12.75" customHeight="1" x14ac:dyDescent="0.3">
      <c r="A775" s="9"/>
      <c r="B775" s="9"/>
      <c r="C775" s="9"/>
      <c r="D775" s="9"/>
      <c r="E775" s="9"/>
      <c r="F775" s="9"/>
    </row>
    <row r="776" spans="1:6" ht="12.75" customHeight="1" x14ac:dyDescent="0.3">
      <c r="A776" s="9"/>
      <c r="B776" s="9"/>
      <c r="C776" s="9"/>
      <c r="D776" s="9"/>
      <c r="E776" s="9"/>
      <c r="F776" s="9"/>
    </row>
    <row r="777" spans="1:6" ht="12.75" customHeight="1" x14ac:dyDescent="0.3">
      <c r="A777" s="9"/>
      <c r="B777" s="9"/>
      <c r="C777" s="9"/>
      <c r="D777" s="9"/>
      <c r="E777" s="9"/>
      <c r="F777" s="9"/>
    </row>
    <row r="778" spans="1:6" ht="12.75" customHeight="1" x14ac:dyDescent="0.3">
      <c r="A778" s="9"/>
      <c r="B778" s="9"/>
      <c r="C778" s="9"/>
      <c r="D778" s="9"/>
      <c r="E778" s="9"/>
      <c r="F778" s="9"/>
    </row>
    <row r="779" spans="1:6" ht="12.75" customHeight="1" x14ac:dyDescent="0.3">
      <c r="A779" s="9"/>
      <c r="B779" s="9"/>
      <c r="C779" s="9"/>
      <c r="D779" s="9"/>
      <c r="E779" s="9"/>
      <c r="F779" s="9"/>
    </row>
    <row r="780" spans="1:6" ht="12.75" customHeight="1" x14ac:dyDescent="0.3">
      <c r="A780" s="9"/>
      <c r="B780" s="9"/>
      <c r="C780" s="9"/>
      <c r="D780" s="9"/>
      <c r="E780" s="9"/>
      <c r="F780" s="9"/>
    </row>
    <row r="781" spans="1:6" ht="12.75" customHeight="1" x14ac:dyDescent="0.3">
      <c r="A781" s="9"/>
      <c r="B781" s="9"/>
      <c r="C781" s="9"/>
      <c r="D781" s="9"/>
      <c r="E781" s="9"/>
      <c r="F781" s="9"/>
    </row>
    <row r="782" spans="1:6" ht="12.75" customHeight="1" x14ac:dyDescent="0.3">
      <c r="A782" s="9"/>
      <c r="B782" s="9"/>
      <c r="C782" s="9"/>
      <c r="D782" s="9"/>
      <c r="E782" s="9"/>
      <c r="F782" s="9"/>
    </row>
    <row r="783" spans="1:6" ht="12.75" customHeight="1" x14ac:dyDescent="0.3">
      <c r="A783" s="9"/>
      <c r="B783" s="9"/>
      <c r="C783" s="9"/>
      <c r="D783" s="9"/>
      <c r="E783" s="9"/>
      <c r="F783" s="9"/>
    </row>
    <row r="784" spans="1:6" ht="12.75" customHeight="1" x14ac:dyDescent="0.3">
      <c r="A784" s="9"/>
      <c r="B784" s="9"/>
      <c r="C784" s="9"/>
      <c r="D784" s="9"/>
      <c r="E784" s="9"/>
      <c r="F784" s="9"/>
    </row>
    <row r="785" spans="1:6" ht="12.75" customHeight="1" x14ac:dyDescent="0.3">
      <c r="A785" s="9"/>
      <c r="B785" s="9"/>
      <c r="C785" s="9"/>
      <c r="D785" s="9"/>
      <c r="E785" s="9"/>
      <c r="F785" s="9"/>
    </row>
    <row r="786" spans="1:6" ht="12.75" customHeight="1" x14ac:dyDescent="0.3">
      <c r="A786" s="9"/>
      <c r="B786" s="9"/>
      <c r="C786" s="9"/>
      <c r="D786" s="9"/>
      <c r="E786" s="9"/>
      <c r="F786" s="9"/>
    </row>
    <row r="787" spans="1:6" ht="12.75" customHeight="1" x14ac:dyDescent="0.3">
      <c r="A787" s="9"/>
      <c r="B787" s="9"/>
      <c r="C787" s="9"/>
      <c r="D787" s="9"/>
      <c r="E787" s="9"/>
      <c r="F787" s="9"/>
    </row>
    <row r="788" spans="1:6" ht="12.75" customHeight="1" x14ac:dyDescent="0.3">
      <c r="A788" s="9"/>
      <c r="B788" s="9"/>
      <c r="C788" s="9"/>
      <c r="D788" s="9"/>
      <c r="E788" s="9"/>
      <c r="F788" s="9"/>
    </row>
    <row r="789" spans="1:6" ht="12.75" customHeight="1" x14ac:dyDescent="0.3">
      <c r="A789" s="9"/>
      <c r="B789" s="9"/>
      <c r="C789" s="9"/>
      <c r="D789" s="9"/>
      <c r="E789" s="9"/>
      <c r="F789" s="9"/>
    </row>
    <row r="790" spans="1:6" ht="12.75" customHeight="1" x14ac:dyDescent="0.3">
      <c r="A790" s="9"/>
      <c r="B790" s="9"/>
      <c r="C790" s="9"/>
      <c r="D790" s="9"/>
      <c r="E790" s="9"/>
      <c r="F790" s="9"/>
    </row>
    <row r="791" spans="1:6" ht="12.75" customHeight="1" x14ac:dyDescent="0.3">
      <c r="A791" s="9"/>
      <c r="B791" s="9"/>
      <c r="C791" s="9"/>
      <c r="D791" s="9"/>
      <c r="E791" s="9"/>
      <c r="F791" s="9"/>
    </row>
    <row r="792" spans="1:6" ht="12.75" customHeight="1" x14ac:dyDescent="0.3">
      <c r="A792" s="9"/>
      <c r="B792" s="9"/>
      <c r="C792" s="9"/>
      <c r="D792" s="9"/>
      <c r="E792" s="9"/>
      <c r="F792" s="9"/>
    </row>
    <row r="793" spans="1:6" ht="12.75" customHeight="1" x14ac:dyDescent="0.3">
      <c r="A793" s="9"/>
      <c r="B793" s="9"/>
      <c r="C793" s="9"/>
      <c r="D793" s="9"/>
      <c r="E793" s="9"/>
      <c r="F793" s="9"/>
    </row>
    <row r="794" spans="1:6" ht="12.75" customHeight="1" x14ac:dyDescent="0.3">
      <c r="A794" s="9"/>
      <c r="B794" s="9"/>
      <c r="C794" s="9"/>
      <c r="D794" s="9"/>
      <c r="E794" s="9"/>
      <c r="F794" s="9"/>
    </row>
    <row r="795" spans="1:6" ht="12.75" customHeight="1" x14ac:dyDescent="0.3">
      <c r="A795" s="9"/>
      <c r="B795" s="9"/>
      <c r="C795" s="9"/>
      <c r="D795" s="9"/>
      <c r="E795" s="9"/>
      <c r="F795" s="9"/>
    </row>
    <row r="796" spans="1:6" ht="12.75" customHeight="1" x14ac:dyDescent="0.3">
      <c r="A796" s="9"/>
      <c r="B796" s="9"/>
      <c r="C796" s="9"/>
      <c r="D796" s="9"/>
      <c r="E796" s="9"/>
      <c r="F796" s="9"/>
    </row>
    <row r="797" spans="1:6" ht="12.75" customHeight="1" x14ac:dyDescent="0.3">
      <c r="A797" s="9"/>
      <c r="B797" s="9"/>
      <c r="C797" s="9"/>
      <c r="D797" s="9"/>
      <c r="E797" s="9"/>
      <c r="F797" s="9"/>
    </row>
    <row r="798" spans="1:6" ht="12.75" customHeight="1" x14ac:dyDescent="0.3">
      <c r="A798" s="9"/>
      <c r="B798" s="9"/>
      <c r="C798" s="9"/>
      <c r="D798" s="9"/>
      <c r="E798" s="9"/>
      <c r="F798" s="9"/>
    </row>
    <row r="799" spans="1:6" ht="12.75" customHeight="1" x14ac:dyDescent="0.3">
      <c r="A799" s="9"/>
      <c r="B799" s="9"/>
      <c r="C799" s="9"/>
      <c r="D799" s="9"/>
      <c r="E799" s="9"/>
      <c r="F799" s="9"/>
    </row>
    <row r="800" spans="1:6" ht="12.75" customHeight="1" x14ac:dyDescent="0.3">
      <c r="A800" s="9"/>
      <c r="B800" s="9"/>
      <c r="C800" s="9"/>
      <c r="D800" s="9"/>
      <c r="E800" s="9"/>
      <c r="F800" s="9"/>
    </row>
    <row r="801" spans="1:6" ht="12.75" customHeight="1" x14ac:dyDescent="0.3">
      <c r="A801" s="9"/>
      <c r="B801" s="9"/>
      <c r="C801" s="9"/>
      <c r="D801" s="9"/>
      <c r="E801" s="9"/>
      <c r="F801" s="9"/>
    </row>
    <row r="802" spans="1:6" ht="12.75" customHeight="1" x14ac:dyDescent="0.3">
      <c r="A802" s="9"/>
      <c r="B802" s="9"/>
      <c r="C802" s="9"/>
      <c r="D802" s="9"/>
      <c r="E802" s="9"/>
      <c r="F802" s="9"/>
    </row>
    <row r="803" spans="1:6" ht="12.75" customHeight="1" x14ac:dyDescent="0.3">
      <c r="A803" s="9"/>
      <c r="B803" s="9"/>
      <c r="C803" s="9"/>
      <c r="D803" s="9"/>
      <c r="E803" s="9"/>
      <c r="F803" s="9"/>
    </row>
    <row r="804" spans="1:6" ht="12.75" customHeight="1" x14ac:dyDescent="0.3">
      <c r="A804" s="9"/>
      <c r="B804" s="9"/>
      <c r="C804" s="9"/>
      <c r="D804" s="9"/>
      <c r="E804" s="9"/>
      <c r="F804" s="9"/>
    </row>
    <row r="805" spans="1:6" ht="12.75" customHeight="1" x14ac:dyDescent="0.3">
      <c r="A805" s="9"/>
      <c r="B805" s="9"/>
      <c r="C805" s="9"/>
      <c r="D805" s="9"/>
      <c r="E805" s="9"/>
      <c r="F805" s="9"/>
    </row>
    <row r="806" spans="1:6" ht="12.75" customHeight="1" x14ac:dyDescent="0.3">
      <c r="A806" s="9"/>
      <c r="B806" s="9"/>
      <c r="C806" s="9"/>
      <c r="D806" s="9"/>
      <c r="E806" s="9"/>
      <c r="F806" s="9"/>
    </row>
    <row r="807" spans="1:6" ht="12.75" customHeight="1" x14ac:dyDescent="0.3">
      <c r="A807" s="9"/>
      <c r="B807" s="9"/>
      <c r="C807" s="9"/>
      <c r="D807" s="9"/>
      <c r="E807" s="9"/>
      <c r="F807" s="9"/>
    </row>
    <row r="808" spans="1:6" ht="12.75" customHeight="1" x14ac:dyDescent="0.3">
      <c r="A808" s="9"/>
      <c r="B808" s="9"/>
      <c r="C808" s="9"/>
      <c r="D808" s="9"/>
      <c r="E808" s="9"/>
      <c r="F808" s="9"/>
    </row>
    <row r="809" spans="1:6" ht="12.75" customHeight="1" x14ac:dyDescent="0.3">
      <c r="A809" s="9"/>
      <c r="B809" s="9"/>
      <c r="C809" s="9"/>
      <c r="D809" s="9"/>
      <c r="E809" s="9"/>
      <c r="F809" s="9"/>
    </row>
    <row r="810" spans="1:6" ht="12.75" customHeight="1" x14ac:dyDescent="0.3">
      <c r="A810" s="9"/>
      <c r="B810" s="9"/>
      <c r="C810" s="9"/>
      <c r="D810" s="9"/>
      <c r="E810" s="9"/>
      <c r="F810" s="9"/>
    </row>
    <row r="811" spans="1:6" ht="12.75" customHeight="1" x14ac:dyDescent="0.3">
      <c r="A811" s="9"/>
      <c r="B811" s="9"/>
      <c r="C811" s="9"/>
      <c r="D811" s="9"/>
      <c r="E811" s="9"/>
      <c r="F811" s="9"/>
    </row>
    <row r="812" spans="1:6" ht="12.75" customHeight="1" x14ac:dyDescent="0.3">
      <c r="A812" s="9"/>
      <c r="B812" s="9"/>
      <c r="C812" s="9"/>
      <c r="D812" s="9"/>
      <c r="E812" s="9"/>
      <c r="F812" s="9"/>
    </row>
    <row r="813" spans="1:6" ht="12.75" customHeight="1" x14ac:dyDescent="0.3">
      <c r="A813" s="9"/>
      <c r="B813" s="9"/>
      <c r="C813" s="9"/>
      <c r="D813" s="9"/>
      <c r="E813" s="9"/>
      <c r="F813" s="9"/>
    </row>
    <row r="814" spans="1:6" ht="12.75" customHeight="1" x14ac:dyDescent="0.3">
      <c r="A814" s="9"/>
      <c r="B814" s="9"/>
      <c r="C814" s="9"/>
      <c r="D814" s="9"/>
      <c r="E814" s="9"/>
      <c r="F814" s="9"/>
    </row>
    <row r="815" spans="1:6" ht="12.75" customHeight="1" x14ac:dyDescent="0.3">
      <c r="A815" s="9"/>
      <c r="B815" s="9"/>
      <c r="C815" s="9"/>
      <c r="D815" s="9"/>
      <c r="E815" s="9"/>
      <c r="F815" s="9"/>
    </row>
    <row r="816" spans="1:6" ht="12.75" customHeight="1" x14ac:dyDescent="0.3">
      <c r="A816" s="9"/>
      <c r="B816" s="9"/>
      <c r="C816" s="9"/>
      <c r="D816" s="9"/>
      <c r="E816" s="9"/>
      <c r="F816" s="9"/>
    </row>
    <row r="817" spans="1:6" ht="12.75" customHeight="1" x14ac:dyDescent="0.3">
      <c r="A817" s="9"/>
      <c r="B817" s="9"/>
      <c r="C817" s="9"/>
      <c r="D817" s="9"/>
      <c r="E817" s="9"/>
      <c r="F817" s="9"/>
    </row>
    <row r="818" spans="1:6" ht="12.75" customHeight="1" x14ac:dyDescent="0.3">
      <c r="A818" s="9"/>
      <c r="B818" s="9"/>
      <c r="C818" s="9"/>
      <c r="D818" s="9"/>
      <c r="E818" s="9"/>
      <c r="F818" s="9"/>
    </row>
    <row r="819" spans="1:6" ht="12.75" customHeight="1" x14ac:dyDescent="0.3">
      <c r="A819" s="9"/>
      <c r="B819" s="9"/>
      <c r="C819" s="9"/>
      <c r="D819" s="9"/>
      <c r="E819" s="9"/>
      <c r="F819" s="9"/>
    </row>
    <row r="820" spans="1:6" ht="12.75" customHeight="1" x14ac:dyDescent="0.3">
      <c r="A820" s="9"/>
      <c r="B820" s="9"/>
      <c r="C820" s="9"/>
      <c r="D820" s="9"/>
      <c r="E820" s="9"/>
      <c r="F820" s="9"/>
    </row>
    <row r="821" spans="1:6" ht="12.75" customHeight="1" x14ac:dyDescent="0.3">
      <c r="A821" s="9"/>
      <c r="B821" s="9"/>
      <c r="C821" s="9"/>
      <c r="D821" s="9"/>
      <c r="E821" s="9"/>
      <c r="F821" s="9"/>
    </row>
    <row r="822" spans="1:6" ht="12.75" customHeight="1" x14ac:dyDescent="0.3">
      <c r="A822" s="9"/>
      <c r="B822" s="9"/>
      <c r="C822" s="9"/>
      <c r="D822" s="9"/>
      <c r="E822" s="9"/>
      <c r="F822" s="9"/>
    </row>
    <row r="823" spans="1:6" ht="12.75" customHeight="1" x14ac:dyDescent="0.3">
      <c r="A823" s="9"/>
      <c r="B823" s="9"/>
      <c r="C823" s="9"/>
      <c r="D823" s="9"/>
      <c r="E823" s="9"/>
      <c r="F823" s="9"/>
    </row>
    <row r="824" spans="1:6" ht="12.75" customHeight="1" x14ac:dyDescent="0.3">
      <c r="A824" s="9"/>
      <c r="B824" s="9"/>
      <c r="C824" s="9"/>
      <c r="D824" s="9"/>
      <c r="E824" s="9"/>
      <c r="F824" s="9"/>
    </row>
    <row r="825" spans="1:6" ht="12.75" customHeight="1" x14ac:dyDescent="0.3">
      <c r="A825" s="9"/>
      <c r="B825" s="9"/>
      <c r="C825" s="9"/>
      <c r="D825" s="9"/>
      <c r="E825" s="9"/>
      <c r="F825" s="9"/>
    </row>
    <row r="826" spans="1:6" ht="12.75" customHeight="1" x14ac:dyDescent="0.3">
      <c r="A826" s="9"/>
      <c r="B826" s="9"/>
      <c r="C826" s="9"/>
      <c r="D826" s="9"/>
      <c r="E826" s="9"/>
      <c r="F826" s="9"/>
    </row>
    <row r="827" spans="1:6" ht="12.75" customHeight="1" x14ac:dyDescent="0.3">
      <c r="A827" s="9"/>
      <c r="B827" s="9"/>
      <c r="C827" s="9"/>
      <c r="D827" s="9"/>
      <c r="E827" s="9"/>
      <c r="F827" s="9"/>
    </row>
    <row r="828" spans="1:6" ht="12.75" customHeight="1" x14ac:dyDescent="0.3">
      <c r="A828" s="9"/>
      <c r="B828" s="9"/>
      <c r="C828" s="9"/>
      <c r="D828" s="9"/>
      <c r="E828" s="9"/>
      <c r="F828" s="9"/>
    </row>
    <row r="829" spans="1:6" ht="12.75" customHeight="1" x14ac:dyDescent="0.3">
      <c r="A829" s="9"/>
      <c r="B829" s="9"/>
      <c r="C829" s="9"/>
      <c r="D829" s="9"/>
      <c r="E829" s="9"/>
      <c r="F829" s="9"/>
    </row>
    <row r="830" spans="1:6" ht="12.75" customHeight="1" x14ac:dyDescent="0.3">
      <c r="A830" s="9"/>
      <c r="B830" s="9"/>
      <c r="C830" s="9"/>
      <c r="D830" s="9"/>
      <c r="E830" s="9"/>
      <c r="F830" s="9"/>
    </row>
    <row r="831" spans="1:6" ht="12.75" customHeight="1" x14ac:dyDescent="0.3">
      <c r="A831" s="9"/>
      <c r="B831" s="9"/>
      <c r="C831" s="9"/>
      <c r="D831" s="9"/>
      <c r="E831" s="9"/>
      <c r="F831" s="9"/>
    </row>
    <row r="832" spans="1:6" ht="12.75" customHeight="1" x14ac:dyDescent="0.3">
      <c r="A832" s="9"/>
      <c r="B832" s="9"/>
      <c r="C832" s="9"/>
      <c r="D832" s="9"/>
      <c r="E832" s="9"/>
      <c r="F832" s="9"/>
    </row>
    <row r="833" spans="1:6" ht="12.75" customHeight="1" x14ac:dyDescent="0.3">
      <c r="A833" s="9"/>
      <c r="B833" s="9"/>
      <c r="C833" s="9"/>
      <c r="D833" s="9"/>
      <c r="E833" s="9"/>
      <c r="F833" s="9"/>
    </row>
    <row r="834" spans="1:6" ht="12.75" customHeight="1" x14ac:dyDescent="0.3">
      <c r="A834" s="9"/>
      <c r="B834" s="9"/>
      <c r="C834" s="9"/>
      <c r="D834" s="9"/>
      <c r="E834" s="9"/>
      <c r="F834" s="9"/>
    </row>
    <row r="835" spans="1:6" ht="12.75" customHeight="1" x14ac:dyDescent="0.3">
      <c r="A835" s="9"/>
      <c r="B835" s="9"/>
      <c r="C835" s="9"/>
      <c r="D835" s="9"/>
      <c r="E835" s="9"/>
      <c r="F835" s="9"/>
    </row>
    <row r="836" spans="1:6" ht="12.75" customHeight="1" x14ac:dyDescent="0.3">
      <c r="A836" s="9"/>
      <c r="B836" s="9"/>
      <c r="C836" s="9"/>
      <c r="D836" s="9"/>
      <c r="E836" s="9"/>
      <c r="F836" s="9"/>
    </row>
    <row r="837" spans="1:6" ht="12.75" customHeight="1" x14ac:dyDescent="0.3">
      <c r="A837" s="9"/>
      <c r="B837" s="9"/>
      <c r="C837" s="9"/>
      <c r="D837" s="9"/>
      <c r="E837" s="9"/>
      <c r="F837" s="9"/>
    </row>
    <row r="838" spans="1:6" ht="12.75" customHeight="1" x14ac:dyDescent="0.3">
      <c r="A838" s="9"/>
      <c r="B838" s="9"/>
      <c r="C838" s="9"/>
      <c r="D838" s="9"/>
      <c r="E838" s="9"/>
      <c r="F838" s="9"/>
    </row>
    <row r="839" spans="1:6" ht="12.75" customHeight="1" x14ac:dyDescent="0.3">
      <c r="A839" s="9"/>
      <c r="B839" s="9"/>
      <c r="C839" s="9"/>
      <c r="D839" s="9"/>
      <c r="E839" s="9"/>
      <c r="F839" s="9"/>
    </row>
    <row r="840" spans="1:6" ht="12.75" customHeight="1" x14ac:dyDescent="0.3">
      <c r="A840" s="9"/>
      <c r="B840" s="9"/>
      <c r="C840" s="9"/>
      <c r="D840" s="9"/>
      <c r="E840" s="9"/>
      <c r="F840" s="9"/>
    </row>
    <row r="841" spans="1:6" ht="12.75" customHeight="1" x14ac:dyDescent="0.3">
      <c r="A841" s="9"/>
      <c r="B841" s="9"/>
      <c r="C841" s="9"/>
      <c r="D841" s="9"/>
      <c r="E841" s="9"/>
      <c r="F841" s="9"/>
    </row>
    <row r="842" spans="1:6" ht="12.75" customHeight="1" x14ac:dyDescent="0.3">
      <c r="A842" s="9"/>
      <c r="B842" s="9"/>
      <c r="C842" s="9"/>
      <c r="D842" s="9"/>
      <c r="E842" s="9"/>
      <c r="F842" s="9"/>
    </row>
    <row r="843" spans="1:6" ht="12.75" customHeight="1" x14ac:dyDescent="0.3">
      <c r="A843" s="9"/>
      <c r="B843" s="9"/>
      <c r="C843" s="9"/>
      <c r="D843" s="9"/>
      <c r="E843" s="9"/>
      <c r="F843" s="9"/>
    </row>
    <row r="844" spans="1:6" ht="12.75" customHeight="1" x14ac:dyDescent="0.3">
      <c r="A844" s="9"/>
      <c r="B844" s="9"/>
      <c r="C844" s="9"/>
      <c r="D844" s="9"/>
      <c r="E844" s="9"/>
      <c r="F844" s="9"/>
    </row>
    <row r="845" spans="1:6" ht="12.75" customHeight="1" x14ac:dyDescent="0.3">
      <c r="A845" s="9"/>
      <c r="B845" s="9"/>
      <c r="C845" s="9"/>
      <c r="D845" s="9"/>
      <c r="E845" s="9"/>
      <c r="F845" s="9"/>
    </row>
    <row r="846" spans="1:6" ht="12.75" customHeight="1" x14ac:dyDescent="0.3">
      <c r="A846" s="9"/>
      <c r="B846" s="9"/>
      <c r="C846" s="9"/>
      <c r="D846" s="9"/>
      <c r="E846" s="9"/>
      <c r="F846" s="9"/>
    </row>
    <row r="847" spans="1:6" ht="12.75" customHeight="1" x14ac:dyDescent="0.3">
      <c r="A847" s="9"/>
      <c r="B847" s="9"/>
      <c r="C847" s="9"/>
      <c r="D847" s="9"/>
      <c r="E847" s="9"/>
      <c r="F847" s="9"/>
    </row>
    <row r="848" spans="1:6" ht="12.75" customHeight="1" x14ac:dyDescent="0.3">
      <c r="A848" s="9"/>
      <c r="B848" s="9"/>
      <c r="C848" s="9"/>
      <c r="D848" s="9"/>
      <c r="E848" s="9"/>
      <c r="F848" s="9"/>
    </row>
    <row r="849" spans="1:6" ht="12.75" customHeight="1" x14ac:dyDescent="0.3">
      <c r="A849" s="9"/>
      <c r="B849" s="9"/>
      <c r="C849" s="9"/>
      <c r="D849" s="9"/>
      <c r="E849" s="9"/>
      <c r="F849" s="9"/>
    </row>
    <row r="850" spans="1:6" ht="12.75" customHeight="1" x14ac:dyDescent="0.3">
      <c r="A850" s="9"/>
      <c r="B850" s="9"/>
      <c r="C850" s="9"/>
      <c r="D850" s="9"/>
      <c r="E850" s="9"/>
      <c r="F850" s="9"/>
    </row>
    <row r="851" spans="1:6" ht="12.75" customHeight="1" x14ac:dyDescent="0.3">
      <c r="A851" s="9"/>
      <c r="B851" s="9"/>
      <c r="C851" s="9"/>
      <c r="D851" s="9"/>
      <c r="E851" s="9"/>
      <c r="F851" s="9"/>
    </row>
    <row r="852" spans="1:6" ht="12.75" customHeight="1" x14ac:dyDescent="0.3">
      <c r="A852" s="9"/>
      <c r="B852" s="9"/>
      <c r="C852" s="9"/>
      <c r="D852" s="9"/>
      <c r="E852" s="9"/>
      <c r="F852" s="9"/>
    </row>
    <row r="853" spans="1:6" ht="12.75" customHeight="1" x14ac:dyDescent="0.3">
      <c r="A853" s="9"/>
      <c r="B853" s="9"/>
      <c r="C853" s="9"/>
      <c r="D853" s="9"/>
      <c r="E853" s="9"/>
      <c r="F853" s="9"/>
    </row>
    <row r="854" spans="1:6" ht="12.75" customHeight="1" x14ac:dyDescent="0.3">
      <c r="A854" s="9"/>
      <c r="B854" s="9"/>
      <c r="C854" s="9"/>
      <c r="D854" s="9"/>
      <c r="E854" s="9"/>
      <c r="F854" s="9"/>
    </row>
    <row r="855" spans="1:6" ht="12.75" customHeight="1" x14ac:dyDescent="0.3">
      <c r="A855" s="9"/>
      <c r="B855" s="9"/>
      <c r="C855" s="9"/>
      <c r="D855" s="9"/>
      <c r="E855" s="9"/>
      <c r="F855" s="9"/>
    </row>
    <row r="856" spans="1:6" ht="12.75" customHeight="1" x14ac:dyDescent="0.3">
      <c r="A856" s="9"/>
      <c r="B856" s="9"/>
      <c r="C856" s="9"/>
      <c r="D856" s="9"/>
      <c r="E856" s="9"/>
      <c r="F856" s="9"/>
    </row>
    <row r="857" spans="1:6" ht="12.75" customHeight="1" x14ac:dyDescent="0.3">
      <c r="A857" s="9"/>
      <c r="B857" s="9"/>
      <c r="C857" s="9"/>
      <c r="D857" s="9"/>
      <c r="E857" s="9"/>
      <c r="F857" s="9"/>
    </row>
    <row r="858" spans="1:6" ht="12.75" customHeight="1" x14ac:dyDescent="0.3">
      <c r="A858" s="9"/>
      <c r="B858" s="9"/>
      <c r="C858" s="9"/>
      <c r="D858" s="9"/>
      <c r="E858" s="9"/>
      <c r="F858" s="9"/>
    </row>
    <row r="859" spans="1:6" ht="12.75" customHeight="1" x14ac:dyDescent="0.3">
      <c r="A859" s="9"/>
      <c r="B859" s="9"/>
      <c r="C859" s="9"/>
      <c r="D859" s="9"/>
      <c r="E859" s="9"/>
      <c r="F859" s="9"/>
    </row>
    <row r="860" spans="1:6" ht="12.75" customHeight="1" x14ac:dyDescent="0.3">
      <c r="A860" s="9"/>
      <c r="B860" s="9"/>
      <c r="C860" s="9"/>
      <c r="D860" s="9"/>
      <c r="E860" s="9"/>
      <c r="F860" s="9"/>
    </row>
    <row r="861" spans="1:6" ht="12.75" customHeight="1" x14ac:dyDescent="0.3">
      <c r="A861" s="9"/>
      <c r="B861" s="9"/>
      <c r="C861" s="9"/>
      <c r="D861" s="9"/>
      <c r="E861" s="9"/>
      <c r="F861" s="9"/>
    </row>
    <row r="862" spans="1:6" ht="12.75" customHeight="1" x14ac:dyDescent="0.3">
      <c r="A862" s="9"/>
      <c r="B862" s="9"/>
      <c r="C862" s="9"/>
      <c r="D862" s="9"/>
      <c r="E862" s="9"/>
      <c r="F862" s="9"/>
    </row>
    <row r="863" spans="1:6" ht="12.75" customHeight="1" x14ac:dyDescent="0.3">
      <c r="A863" s="9"/>
      <c r="B863" s="9"/>
      <c r="C863" s="9"/>
      <c r="D863" s="9"/>
      <c r="E863" s="9"/>
      <c r="F863" s="9"/>
    </row>
    <row r="864" spans="1:6" ht="12.75" customHeight="1" x14ac:dyDescent="0.3">
      <c r="A864" s="9"/>
      <c r="B864" s="9"/>
      <c r="C864" s="9"/>
      <c r="D864" s="9"/>
      <c r="E864" s="9"/>
      <c r="F864" s="9"/>
    </row>
    <row r="865" spans="1:6" ht="12.75" customHeight="1" x14ac:dyDescent="0.3">
      <c r="A865" s="9"/>
      <c r="B865" s="9"/>
      <c r="C865" s="9"/>
      <c r="D865" s="9"/>
      <c r="E865" s="9"/>
      <c r="F865" s="9"/>
    </row>
    <row r="866" spans="1:6" ht="12.75" customHeight="1" x14ac:dyDescent="0.3">
      <c r="A866" s="9"/>
      <c r="B866" s="9"/>
      <c r="C866" s="9"/>
      <c r="D866" s="9"/>
      <c r="E866" s="9"/>
      <c r="F866" s="9"/>
    </row>
    <row r="867" spans="1:6" ht="12.75" customHeight="1" x14ac:dyDescent="0.3">
      <c r="A867" s="9"/>
      <c r="B867" s="9"/>
      <c r="C867" s="9"/>
      <c r="D867" s="9"/>
      <c r="E867" s="9"/>
      <c r="F867" s="9"/>
    </row>
    <row r="868" spans="1:6" ht="12.75" customHeight="1" x14ac:dyDescent="0.3">
      <c r="A868" s="9"/>
      <c r="B868" s="9"/>
      <c r="C868" s="9"/>
      <c r="D868" s="9"/>
      <c r="E868" s="9"/>
      <c r="F868" s="9"/>
    </row>
    <row r="869" spans="1:6" ht="12.75" customHeight="1" x14ac:dyDescent="0.3">
      <c r="A869" s="9"/>
      <c r="B869" s="9"/>
      <c r="C869" s="9"/>
      <c r="D869" s="9"/>
      <c r="E869" s="9"/>
      <c r="F869" s="9"/>
    </row>
    <row r="870" spans="1:6" ht="12.75" customHeight="1" x14ac:dyDescent="0.3">
      <c r="A870" s="9"/>
      <c r="B870" s="9"/>
      <c r="C870" s="9"/>
      <c r="D870" s="9"/>
      <c r="E870" s="9"/>
      <c r="F870" s="9"/>
    </row>
    <row r="871" spans="1:6" ht="12.75" customHeight="1" x14ac:dyDescent="0.3">
      <c r="A871" s="9"/>
      <c r="B871" s="9"/>
      <c r="C871" s="9"/>
      <c r="D871" s="9"/>
      <c r="E871" s="9"/>
      <c r="F871" s="9"/>
    </row>
    <row r="872" spans="1:6" ht="12.75" customHeight="1" x14ac:dyDescent="0.3">
      <c r="A872" s="9"/>
      <c r="B872" s="9"/>
      <c r="C872" s="9"/>
      <c r="D872" s="9"/>
      <c r="E872" s="9"/>
      <c r="F872" s="9"/>
    </row>
    <row r="873" spans="1:6" ht="12.75" customHeight="1" x14ac:dyDescent="0.3">
      <c r="A873" s="9"/>
      <c r="B873" s="9"/>
      <c r="C873" s="9"/>
      <c r="D873" s="9"/>
      <c r="E873" s="9"/>
      <c r="F873" s="9"/>
    </row>
    <row r="874" spans="1:6" ht="12.75" customHeight="1" x14ac:dyDescent="0.3">
      <c r="A874" s="9"/>
      <c r="B874" s="9"/>
      <c r="C874" s="9"/>
      <c r="D874" s="9"/>
      <c r="E874" s="9"/>
      <c r="F874" s="9"/>
    </row>
    <row r="875" spans="1:6" ht="12.75" customHeight="1" x14ac:dyDescent="0.3">
      <c r="A875" s="9"/>
      <c r="B875" s="9"/>
      <c r="C875" s="9"/>
      <c r="D875" s="9"/>
      <c r="E875" s="9"/>
      <c r="F875" s="9"/>
    </row>
    <row r="876" spans="1:6" ht="12.75" customHeight="1" x14ac:dyDescent="0.3">
      <c r="A876" s="9"/>
      <c r="B876" s="9"/>
      <c r="C876" s="9"/>
      <c r="D876" s="9"/>
      <c r="E876" s="9"/>
      <c r="F876" s="9"/>
    </row>
    <row r="877" spans="1:6" ht="12.75" customHeight="1" x14ac:dyDescent="0.3">
      <c r="A877" s="9"/>
      <c r="B877" s="9"/>
      <c r="C877" s="9"/>
      <c r="D877" s="9"/>
      <c r="E877" s="9"/>
      <c r="F877" s="9"/>
    </row>
    <row r="878" spans="1:6" ht="12.75" customHeight="1" x14ac:dyDescent="0.3">
      <c r="A878" s="9"/>
      <c r="B878" s="9"/>
      <c r="C878" s="9"/>
      <c r="D878" s="9"/>
      <c r="E878" s="9"/>
      <c r="F878" s="9"/>
    </row>
    <row r="879" spans="1:6" ht="12.75" customHeight="1" x14ac:dyDescent="0.3">
      <c r="A879" s="9"/>
      <c r="B879" s="9"/>
      <c r="C879" s="9"/>
      <c r="D879" s="9"/>
      <c r="E879" s="9"/>
      <c r="F879" s="9"/>
    </row>
    <row r="880" spans="1:6" ht="12.75" customHeight="1" x14ac:dyDescent="0.3">
      <c r="A880" s="9"/>
      <c r="B880" s="9"/>
      <c r="C880" s="9"/>
      <c r="D880" s="9"/>
      <c r="E880" s="9"/>
      <c r="F880" s="9"/>
    </row>
    <row r="881" spans="1:6" ht="12.75" customHeight="1" x14ac:dyDescent="0.3">
      <c r="A881" s="9"/>
      <c r="B881" s="9"/>
      <c r="C881" s="9"/>
      <c r="D881" s="9"/>
      <c r="E881" s="9"/>
      <c r="F881" s="9"/>
    </row>
    <row r="882" spans="1:6" ht="12.75" customHeight="1" x14ac:dyDescent="0.3">
      <c r="A882" s="9"/>
      <c r="B882" s="9"/>
      <c r="C882" s="9"/>
      <c r="D882" s="9"/>
      <c r="E882" s="9"/>
      <c r="F882" s="9"/>
    </row>
    <row r="883" spans="1:6" ht="12.75" customHeight="1" x14ac:dyDescent="0.3">
      <c r="A883" s="9"/>
      <c r="B883" s="9"/>
      <c r="C883" s="9"/>
      <c r="D883" s="9"/>
      <c r="E883" s="9"/>
      <c r="F883" s="9"/>
    </row>
    <row r="884" spans="1:6" ht="12.75" customHeight="1" x14ac:dyDescent="0.3">
      <c r="A884" s="9"/>
      <c r="B884" s="9"/>
      <c r="C884" s="9"/>
      <c r="D884" s="9"/>
      <c r="E884" s="9"/>
      <c r="F884" s="9"/>
    </row>
    <row r="885" spans="1:6" ht="12.75" customHeight="1" x14ac:dyDescent="0.3">
      <c r="A885" s="9"/>
      <c r="B885" s="9"/>
      <c r="C885" s="9"/>
      <c r="D885" s="9"/>
      <c r="E885" s="9"/>
      <c r="F885" s="9"/>
    </row>
    <row r="886" spans="1:6" ht="12.75" customHeight="1" x14ac:dyDescent="0.3">
      <c r="A886" s="9"/>
      <c r="B886" s="9"/>
      <c r="C886" s="9"/>
      <c r="D886" s="9"/>
      <c r="E886" s="9"/>
      <c r="F886" s="9"/>
    </row>
    <row r="887" spans="1:6" ht="12.75" customHeight="1" x14ac:dyDescent="0.3">
      <c r="A887" s="9"/>
      <c r="B887" s="9"/>
      <c r="C887" s="9"/>
      <c r="D887" s="9"/>
      <c r="E887" s="9"/>
      <c r="F887" s="9"/>
    </row>
    <row r="888" spans="1:6" ht="12.75" customHeight="1" x14ac:dyDescent="0.3">
      <c r="A888" s="9"/>
      <c r="B888" s="9"/>
      <c r="C888" s="9"/>
      <c r="D888" s="9"/>
      <c r="E888" s="9"/>
      <c r="F888" s="9"/>
    </row>
    <row r="889" spans="1:6" ht="12.75" customHeight="1" x14ac:dyDescent="0.3">
      <c r="A889" s="9"/>
      <c r="B889" s="9"/>
      <c r="C889" s="9"/>
      <c r="D889" s="9"/>
      <c r="E889" s="9"/>
      <c r="F889" s="9"/>
    </row>
    <row r="890" spans="1:6" ht="12.75" customHeight="1" x14ac:dyDescent="0.3">
      <c r="A890" s="9"/>
      <c r="B890" s="9"/>
      <c r="C890" s="9"/>
      <c r="D890" s="9"/>
      <c r="E890" s="9"/>
      <c r="F890" s="9"/>
    </row>
    <row r="891" spans="1:6" ht="12.75" customHeight="1" x14ac:dyDescent="0.3">
      <c r="A891" s="9"/>
      <c r="B891" s="9"/>
      <c r="C891" s="9"/>
      <c r="D891" s="9"/>
      <c r="E891" s="9"/>
      <c r="F891" s="9"/>
    </row>
    <row r="892" spans="1:6" ht="12.75" customHeight="1" x14ac:dyDescent="0.3">
      <c r="A892" s="9"/>
      <c r="B892" s="9"/>
      <c r="C892" s="9"/>
      <c r="D892" s="9"/>
      <c r="E892" s="9"/>
      <c r="F892" s="9"/>
    </row>
    <row r="893" spans="1:6" ht="12.75" customHeight="1" x14ac:dyDescent="0.3">
      <c r="A893" s="9"/>
      <c r="B893" s="9"/>
      <c r="C893" s="9"/>
      <c r="D893" s="9"/>
      <c r="E893" s="9"/>
      <c r="F893" s="9"/>
    </row>
    <row r="894" spans="1:6" ht="12.75" customHeight="1" x14ac:dyDescent="0.3">
      <c r="A894" s="9"/>
      <c r="B894" s="9"/>
      <c r="C894" s="9"/>
      <c r="D894" s="9"/>
      <c r="E894" s="9"/>
      <c r="F894" s="9"/>
    </row>
    <row r="895" spans="1:6" ht="12.75" customHeight="1" x14ac:dyDescent="0.3">
      <c r="A895" s="9"/>
      <c r="B895" s="9"/>
      <c r="C895" s="9"/>
      <c r="D895" s="9"/>
      <c r="E895" s="9"/>
      <c r="F895" s="9"/>
    </row>
    <row r="896" spans="1:6" ht="12.75" customHeight="1" x14ac:dyDescent="0.3">
      <c r="A896" s="9"/>
      <c r="B896" s="9"/>
      <c r="C896" s="9"/>
      <c r="D896" s="9"/>
      <c r="E896" s="9"/>
      <c r="F896" s="9"/>
    </row>
    <row r="897" spans="1:6" ht="12.75" customHeight="1" x14ac:dyDescent="0.3">
      <c r="A897" s="9"/>
      <c r="B897" s="9"/>
      <c r="C897" s="9"/>
      <c r="D897" s="9"/>
      <c r="E897" s="9"/>
      <c r="F897" s="9"/>
    </row>
    <row r="898" spans="1:6" ht="12.75" customHeight="1" x14ac:dyDescent="0.3">
      <c r="A898" s="9"/>
      <c r="B898" s="9"/>
      <c r="C898" s="9"/>
      <c r="D898" s="9"/>
      <c r="E898" s="9"/>
      <c r="F898" s="9"/>
    </row>
    <row r="899" spans="1:6" ht="12.75" customHeight="1" x14ac:dyDescent="0.3">
      <c r="A899" s="9"/>
      <c r="B899" s="9"/>
      <c r="C899" s="9"/>
      <c r="D899" s="9"/>
      <c r="E899" s="9"/>
      <c r="F899" s="9"/>
    </row>
    <row r="900" spans="1:6" ht="12.75" customHeight="1" x14ac:dyDescent="0.3">
      <c r="A900" s="9"/>
      <c r="B900" s="9"/>
      <c r="C900" s="9"/>
      <c r="D900" s="9"/>
      <c r="E900" s="9"/>
      <c r="F900" s="9"/>
    </row>
    <row r="901" spans="1:6" ht="12.75" customHeight="1" x14ac:dyDescent="0.3">
      <c r="A901" s="9"/>
      <c r="B901" s="9"/>
      <c r="C901" s="9"/>
      <c r="D901" s="9"/>
      <c r="E901" s="9"/>
      <c r="F901" s="9"/>
    </row>
    <row r="902" spans="1:6" ht="12.75" customHeight="1" x14ac:dyDescent="0.3">
      <c r="A902" s="9"/>
      <c r="B902" s="9"/>
      <c r="C902" s="9"/>
      <c r="D902" s="9"/>
      <c r="E902" s="9"/>
      <c r="F902" s="9"/>
    </row>
    <row r="903" spans="1:6" ht="12.75" customHeight="1" x14ac:dyDescent="0.3">
      <c r="A903" s="9"/>
      <c r="B903" s="9"/>
      <c r="C903" s="9"/>
      <c r="D903" s="9"/>
      <c r="E903" s="9"/>
      <c r="F903" s="9"/>
    </row>
    <row r="904" spans="1:6" ht="12.75" customHeight="1" x14ac:dyDescent="0.3">
      <c r="A904" s="9"/>
      <c r="B904" s="9"/>
      <c r="C904" s="9"/>
      <c r="D904" s="9"/>
      <c r="E904" s="9"/>
      <c r="F904" s="9"/>
    </row>
    <row r="905" spans="1:6" ht="12.75" customHeight="1" x14ac:dyDescent="0.3">
      <c r="A905" s="9"/>
      <c r="B905" s="9"/>
      <c r="C905" s="9"/>
      <c r="D905" s="9"/>
      <c r="E905" s="9"/>
      <c r="F905" s="9"/>
    </row>
    <row r="906" spans="1:6" ht="12.75" customHeight="1" x14ac:dyDescent="0.3">
      <c r="A906" s="9"/>
      <c r="B906" s="9"/>
      <c r="C906" s="9"/>
      <c r="D906" s="9"/>
      <c r="E906" s="9"/>
      <c r="F906" s="9"/>
    </row>
    <row r="907" spans="1:6" ht="12.75" customHeight="1" x14ac:dyDescent="0.3">
      <c r="A907" s="9"/>
      <c r="B907" s="9"/>
      <c r="C907" s="9"/>
      <c r="D907" s="9"/>
      <c r="E907" s="9"/>
      <c r="F907" s="9"/>
    </row>
    <row r="908" spans="1:6" ht="12.75" customHeight="1" x14ac:dyDescent="0.3">
      <c r="A908" s="9"/>
      <c r="B908" s="9"/>
      <c r="C908" s="9"/>
      <c r="D908" s="9"/>
      <c r="E908" s="9"/>
      <c r="F908" s="9"/>
    </row>
    <row r="909" spans="1:6" ht="12.75" customHeight="1" x14ac:dyDescent="0.3">
      <c r="A909" s="9"/>
      <c r="B909" s="9"/>
      <c r="C909" s="9"/>
      <c r="D909" s="9"/>
      <c r="E909" s="9"/>
      <c r="F909" s="9"/>
    </row>
    <row r="910" spans="1:6" ht="12.75" customHeight="1" x14ac:dyDescent="0.3">
      <c r="A910" s="9"/>
      <c r="B910" s="9"/>
      <c r="C910" s="9"/>
      <c r="D910" s="9"/>
      <c r="E910" s="9"/>
      <c r="F910" s="9"/>
    </row>
    <row r="911" spans="1:6" ht="12.75" customHeight="1" x14ac:dyDescent="0.3">
      <c r="A911" s="9"/>
      <c r="B911" s="9"/>
      <c r="C911" s="9"/>
      <c r="D911" s="9"/>
      <c r="E911" s="9"/>
      <c r="F911" s="9"/>
    </row>
    <row r="912" spans="1:6" ht="12.75" customHeight="1" x14ac:dyDescent="0.3">
      <c r="A912" s="9"/>
      <c r="B912" s="9"/>
      <c r="C912" s="9"/>
      <c r="D912" s="9"/>
      <c r="E912" s="9"/>
      <c r="F912" s="9"/>
    </row>
    <row r="913" spans="1:6" ht="12.75" customHeight="1" x14ac:dyDescent="0.3">
      <c r="A913" s="9"/>
      <c r="B913" s="9"/>
      <c r="C913" s="9"/>
      <c r="D913" s="9"/>
      <c r="E913" s="9"/>
      <c r="F913" s="9"/>
    </row>
    <row r="914" spans="1:6" ht="12.75" customHeight="1" x14ac:dyDescent="0.3">
      <c r="A914" s="9"/>
      <c r="B914" s="9"/>
      <c r="C914" s="9"/>
      <c r="D914" s="9"/>
      <c r="E914" s="9"/>
      <c r="F914" s="9"/>
    </row>
    <row r="915" spans="1:6" ht="12.75" customHeight="1" x14ac:dyDescent="0.3">
      <c r="A915" s="9"/>
      <c r="B915" s="9"/>
      <c r="C915" s="9"/>
      <c r="D915" s="9"/>
      <c r="E915" s="9"/>
      <c r="F915" s="9"/>
    </row>
    <row r="916" spans="1:6" ht="12.75" customHeight="1" x14ac:dyDescent="0.3">
      <c r="A916" s="9"/>
      <c r="B916" s="9"/>
      <c r="C916" s="9"/>
      <c r="D916" s="9"/>
      <c r="E916" s="9"/>
      <c r="F916" s="9"/>
    </row>
    <row r="917" spans="1:6" ht="12.75" customHeight="1" x14ac:dyDescent="0.3">
      <c r="A917" s="9"/>
      <c r="B917" s="9"/>
      <c r="C917" s="9"/>
      <c r="D917" s="9"/>
      <c r="E917" s="9"/>
      <c r="F917" s="9"/>
    </row>
    <row r="918" spans="1:6" ht="12.75" customHeight="1" x14ac:dyDescent="0.3">
      <c r="A918" s="9"/>
      <c r="B918" s="9"/>
      <c r="C918" s="9"/>
      <c r="D918" s="9"/>
      <c r="E918" s="9"/>
      <c r="F918" s="9"/>
    </row>
    <row r="919" spans="1:6" ht="12.75" customHeight="1" x14ac:dyDescent="0.3">
      <c r="A919" s="9"/>
      <c r="B919" s="9"/>
      <c r="C919" s="9"/>
      <c r="D919" s="9"/>
      <c r="E919" s="9"/>
      <c r="F919" s="9"/>
    </row>
    <row r="920" spans="1:6" ht="12.75" customHeight="1" x14ac:dyDescent="0.3">
      <c r="A920" s="9"/>
      <c r="B920" s="9"/>
      <c r="C920" s="9"/>
      <c r="D920" s="9"/>
      <c r="E920" s="9"/>
      <c r="F920" s="9"/>
    </row>
    <row r="921" spans="1:6" ht="12.75" customHeight="1" x14ac:dyDescent="0.3">
      <c r="A921" s="9"/>
      <c r="B921" s="9"/>
      <c r="C921" s="9"/>
      <c r="D921" s="9"/>
      <c r="E921" s="9"/>
      <c r="F921" s="9"/>
    </row>
    <row r="922" spans="1:6" ht="12.75" customHeight="1" x14ac:dyDescent="0.3">
      <c r="A922" s="9"/>
      <c r="B922" s="9"/>
      <c r="C922" s="9"/>
      <c r="D922" s="9"/>
      <c r="E922" s="9"/>
      <c r="F922" s="9"/>
    </row>
    <row r="923" spans="1:6" ht="12.75" customHeight="1" x14ac:dyDescent="0.3">
      <c r="A923" s="9"/>
      <c r="B923" s="9"/>
      <c r="C923" s="9"/>
      <c r="D923" s="9"/>
      <c r="E923" s="9"/>
      <c r="F923" s="9"/>
    </row>
    <row r="924" spans="1:6" ht="12.75" customHeight="1" x14ac:dyDescent="0.3">
      <c r="A924" s="9"/>
      <c r="B924" s="9"/>
      <c r="C924" s="9"/>
      <c r="D924" s="9"/>
      <c r="E924" s="9"/>
      <c r="F924" s="9"/>
    </row>
    <row r="925" spans="1:6" ht="12.75" customHeight="1" x14ac:dyDescent="0.3">
      <c r="A925" s="9"/>
      <c r="B925" s="9"/>
      <c r="C925" s="9"/>
      <c r="D925" s="9"/>
      <c r="E925" s="9"/>
      <c r="F925" s="9"/>
    </row>
    <row r="926" spans="1:6" ht="12.75" customHeight="1" x14ac:dyDescent="0.3">
      <c r="A926" s="9"/>
      <c r="B926" s="9"/>
      <c r="C926" s="9"/>
      <c r="D926" s="9"/>
      <c r="E926" s="9"/>
      <c r="F926" s="9"/>
    </row>
    <row r="927" spans="1:6" ht="12.75" customHeight="1" x14ac:dyDescent="0.3">
      <c r="A927" s="9"/>
      <c r="B927" s="9"/>
      <c r="C927" s="9"/>
      <c r="D927" s="9"/>
      <c r="E927" s="9"/>
      <c r="F927" s="9"/>
    </row>
    <row r="928" spans="1:6" ht="12.75" customHeight="1" x14ac:dyDescent="0.3">
      <c r="A928" s="9"/>
      <c r="B928" s="9"/>
      <c r="C928" s="9"/>
      <c r="D928" s="9"/>
      <c r="E928" s="9"/>
      <c r="F928" s="9"/>
    </row>
    <row r="929" spans="1:6" ht="12.75" customHeight="1" x14ac:dyDescent="0.3">
      <c r="A929" s="9"/>
      <c r="B929" s="9"/>
      <c r="C929" s="9"/>
      <c r="D929" s="9"/>
      <c r="E929" s="9"/>
      <c r="F929" s="9"/>
    </row>
    <row r="930" spans="1:6" ht="12.75" customHeight="1" x14ac:dyDescent="0.3">
      <c r="A930" s="9"/>
      <c r="B930" s="9"/>
      <c r="C930" s="9"/>
      <c r="D930" s="9"/>
      <c r="E930" s="9"/>
      <c r="F930" s="9"/>
    </row>
    <row r="931" spans="1:6" ht="12.75" customHeight="1" x14ac:dyDescent="0.3">
      <c r="A931" s="9"/>
      <c r="B931" s="9"/>
      <c r="C931" s="9"/>
      <c r="D931" s="9"/>
      <c r="E931" s="9"/>
      <c r="F931" s="9"/>
    </row>
    <row r="932" spans="1:6" ht="12.75" customHeight="1" x14ac:dyDescent="0.3">
      <c r="A932" s="9"/>
      <c r="B932" s="9"/>
      <c r="C932" s="9"/>
      <c r="D932" s="9"/>
      <c r="E932" s="9"/>
      <c r="F932" s="9"/>
    </row>
    <row r="933" spans="1:6" ht="12.75" customHeight="1" x14ac:dyDescent="0.3">
      <c r="A933" s="9"/>
      <c r="B933" s="9"/>
      <c r="C933" s="9"/>
      <c r="D933" s="9"/>
      <c r="E933" s="9"/>
      <c r="F933" s="9"/>
    </row>
    <row r="934" spans="1:6" ht="12.75" customHeight="1" x14ac:dyDescent="0.3">
      <c r="A934" s="9"/>
      <c r="B934" s="9"/>
      <c r="C934" s="9"/>
      <c r="D934" s="9"/>
      <c r="E934" s="9"/>
      <c r="F934" s="9"/>
    </row>
    <row r="935" spans="1:6" ht="12.75" customHeight="1" x14ac:dyDescent="0.3">
      <c r="A935" s="9"/>
      <c r="B935" s="9"/>
      <c r="C935" s="9"/>
      <c r="D935" s="9"/>
      <c r="E935" s="9"/>
      <c r="F935" s="9"/>
    </row>
    <row r="936" spans="1:6" ht="12.75" customHeight="1" x14ac:dyDescent="0.3">
      <c r="A936" s="9"/>
      <c r="B936" s="9"/>
      <c r="C936" s="9"/>
      <c r="D936" s="9"/>
      <c r="E936" s="9"/>
      <c r="F936" s="9"/>
    </row>
    <row r="937" spans="1:6" ht="12.75" customHeight="1" x14ac:dyDescent="0.3">
      <c r="A937" s="9"/>
      <c r="B937" s="9"/>
      <c r="C937" s="9"/>
      <c r="D937" s="9"/>
      <c r="E937" s="9"/>
      <c r="F937" s="9"/>
    </row>
    <row r="938" spans="1:6" ht="12.75" customHeight="1" x14ac:dyDescent="0.3">
      <c r="A938" s="9"/>
      <c r="B938" s="9"/>
      <c r="C938" s="9"/>
      <c r="D938" s="9"/>
      <c r="E938" s="9"/>
      <c r="F938" s="9"/>
    </row>
    <row r="939" spans="1:6" ht="12.75" customHeight="1" x14ac:dyDescent="0.3">
      <c r="A939" s="9"/>
      <c r="B939" s="9"/>
      <c r="C939" s="9"/>
      <c r="D939" s="9"/>
      <c r="E939" s="9"/>
      <c r="F939" s="9"/>
    </row>
    <row r="940" spans="1:6" ht="12.75" customHeight="1" x14ac:dyDescent="0.3">
      <c r="A940" s="9"/>
      <c r="B940" s="9"/>
      <c r="C940" s="9"/>
      <c r="D940" s="9"/>
      <c r="E940" s="9"/>
      <c r="F940" s="9"/>
    </row>
    <row r="941" spans="1:6" ht="12.75" customHeight="1" x14ac:dyDescent="0.3">
      <c r="A941" s="9"/>
      <c r="B941" s="9"/>
      <c r="C941" s="9"/>
      <c r="D941" s="9"/>
      <c r="E941" s="9"/>
      <c r="F941" s="9"/>
    </row>
    <row r="942" spans="1:6" ht="12.75" customHeight="1" x14ac:dyDescent="0.3">
      <c r="A942" s="9"/>
      <c r="B942" s="9"/>
      <c r="C942" s="9"/>
      <c r="D942" s="9"/>
      <c r="E942" s="9"/>
      <c r="F942" s="9"/>
    </row>
    <row r="943" spans="1:6" ht="12.75" customHeight="1" x14ac:dyDescent="0.3">
      <c r="A943" s="9"/>
      <c r="B943" s="9"/>
      <c r="C943" s="9"/>
      <c r="D943" s="9"/>
      <c r="E943" s="9"/>
      <c r="F943" s="9"/>
    </row>
    <row r="944" spans="1:6" ht="12.75" customHeight="1" x14ac:dyDescent="0.3">
      <c r="A944" s="9"/>
      <c r="B944" s="9"/>
      <c r="C944" s="9"/>
      <c r="D944" s="9"/>
      <c r="E944" s="9"/>
      <c r="F944" s="9"/>
    </row>
    <row r="945" spans="1:6" ht="12.75" customHeight="1" x14ac:dyDescent="0.3">
      <c r="A945" s="9"/>
      <c r="B945" s="9"/>
      <c r="C945" s="9"/>
      <c r="D945" s="9"/>
      <c r="E945" s="9"/>
      <c r="F945" s="9"/>
    </row>
    <row r="946" spans="1:6" ht="12.75" customHeight="1" x14ac:dyDescent="0.3">
      <c r="A946" s="9"/>
      <c r="B946" s="9"/>
      <c r="C946" s="9"/>
      <c r="D946" s="9"/>
      <c r="E946" s="9"/>
      <c r="F946" s="9"/>
    </row>
    <row r="947" spans="1:6" ht="12.75" customHeight="1" x14ac:dyDescent="0.3">
      <c r="A947" s="9"/>
      <c r="B947" s="9"/>
      <c r="C947" s="9"/>
      <c r="D947" s="9"/>
      <c r="E947" s="9"/>
      <c r="F947" s="9"/>
    </row>
    <row r="948" spans="1:6" ht="12.75" customHeight="1" x14ac:dyDescent="0.3">
      <c r="A948" s="9"/>
      <c r="B948" s="9"/>
      <c r="C948" s="9"/>
      <c r="D948" s="9"/>
      <c r="E948" s="9"/>
      <c r="F948" s="9"/>
    </row>
    <row r="949" spans="1:6" ht="12.75" customHeight="1" x14ac:dyDescent="0.3">
      <c r="A949" s="9"/>
      <c r="B949" s="9"/>
      <c r="C949" s="9"/>
      <c r="D949" s="9"/>
      <c r="E949" s="9"/>
      <c r="F949" s="9"/>
    </row>
    <row r="950" spans="1:6" ht="12.75" customHeight="1" x14ac:dyDescent="0.3">
      <c r="A950" s="9"/>
      <c r="B950" s="9"/>
      <c r="C950" s="9"/>
      <c r="D950" s="9"/>
      <c r="E950" s="9"/>
      <c r="F950" s="9"/>
    </row>
    <row r="951" spans="1:6" ht="12.75" customHeight="1" x14ac:dyDescent="0.3">
      <c r="A951" s="9"/>
      <c r="B951" s="9"/>
      <c r="C951" s="9"/>
      <c r="D951" s="9"/>
      <c r="E951" s="9"/>
      <c r="F951" s="9"/>
    </row>
    <row r="952" spans="1:6" ht="12.75" customHeight="1" x14ac:dyDescent="0.3">
      <c r="A952" s="9"/>
      <c r="B952" s="9"/>
      <c r="C952" s="9"/>
      <c r="D952" s="9"/>
      <c r="E952" s="9"/>
      <c r="F952" s="9"/>
    </row>
    <row r="953" spans="1:6" ht="12.75" customHeight="1" x14ac:dyDescent="0.3">
      <c r="A953" s="9"/>
      <c r="B953" s="9"/>
      <c r="C953" s="9"/>
      <c r="D953" s="9"/>
      <c r="E953" s="9"/>
      <c r="F953" s="9"/>
    </row>
    <row r="954" spans="1:6" ht="12.75" customHeight="1" x14ac:dyDescent="0.3">
      <c r="A954" s="9"/>
      <c r="B954" s="9"/>
      <c r="C954" s="9"/>
      <c r="D954" s="9"/>
      <c r="E954" s="9"/>
      <c r="F954" s="9"/>
    </row>
    <row r="955" spans="1:6" ht="12.75" customHeight="1" x14ac:dyDescent="0.3">
      <c r="A955" s="9"/>
      <c r="B955" s="9"/>
      <c r="C955" s="9"/>
      <c r="D955" s="9"/>
      <c r="E955" s="9"/>
      <c r="F955" s="9"/>
    </row>
    <row r="956" spans="1:6" ht="12.75" customHeight="1" x14ac:dyDescent="0.3">
      <c r="A956" s="9"/>
      <c r="B956" s="9"/>
      <c r="C956" s="9"/>
      <c r="D956" s="9"/>
      <c r="E956" s="9"/>
      <c r="F956" s="9"/>
    </row>
    <row r="957" spans="1:6" ht="12.75" customHeight="1" x14ac:dyDescent="0.3">
      <c r="A957" s="9"/>
      <c r="B957" s="9"/>
      <c r="C957" s="9"/>
      <c r="D957" s="9"/>
      <c r="E957" s="9"/>
      <c r="F957" s="9"/>
    </row>
    <row r="958" spans="1:6" ht="12.75" customHeight="1" x14ac:dyDescent="0.3">
      <c r="A958" s="9"/>
      <c r="B958" s="9"/>
      <c r="C958" s="9"/>
      <c r="D958" s="9"/>
      <c r="E958" s="9"/>
      <c r="F958" s="9"/>
    </row>
    <row r="959" spans="1:6" ht="12.75" customHeight="1" x14ac:dyDescent="0.3">
      <c r="A959" s="9"/>
      <c r="B959" s="9"/>
      <c r="C959" s="9"/>
      <c r="D959" s="9"/>
      <c r="E959" s="9"/>
      <c r="F959" s="9"/>
    </row>
    <row r="960" spans="1:6" ht="12.75" customHeight="1" x14ac:dyDescent="0.3">
      <c r="A960" s="9"/>
      <c r="B960" s="9"/>
      <c r="C960" s="9"/>
      <c r="D960" s="9"/>
      <c r="E960" s="9"/>
      <c r="F960" s="9"/>
    </row>
    <row r="961" spans="1:6" ht="12.75" customHeight="1" x14ac:dyDescent="0.3">
      <c r="A961" s="9"/>
      <c r="B961" s="9"/>
      <c r="C961" s="9"/>
      <c r="D961" s="9"/>
      <c r="E961" s="9"/>
      <c r="F961" s="9"/>
    </row>
    <row r="962" spans="1:6" ht="12.75" customHeight="1" x14ac:dyDescent="0.3">
      <c r="A962" s="9"/>
      <c r="B962" s="9"/>
      <c r="C962" s="9"/>
      <c r="D962" s="9"/>
      <c r="E962" s="9"/>
      <c r="F962" s="9"/>
    </row>
    <row r="963" spans="1:6" ht="12.75" customHeight="1" x14ac:dyDescent="0.3">
      <c r="A963" s="9"/>
      <c r="B963" s="9"/>
      <c r="C963" s="9"/>
      <c r="D963" s="9"/>
      <c r="E963" s="9"/>
      <c r="F963" s="9"/>
    </row>
    <row r="964" spans="1:6" ht="12.75" customHeight="1" x14ac:dyDescent="0.3">
      <c r="A964" s="9"/>
      <c r="B964" s="9"/>
      <c r="C964" s="9"/>
      <c r="D964" s="9"/>
      <c r="E964" s="9"/>
      <c r="F964" s="9"/>
    </row>
    <row r="965" spans="1:6" ht="12.75" customHeight="1" x14ac:dyDescent="0.3">
      <c r="A965" s="9"/>
      <c r="B965" s="9"/>
      <c r="C965" s="9"/>
      <c r="D965" s="9"/>
      <c r="E965" s="9"/>
      <c r="F965" s="9"/>
    </row>
    <row r="966" spans="1:6" ht="12.75" customHeight="1" x14ac:dyDescent="0.3">
      <c r="A966" s="9"/>
      <c r="B966" s="9"/>
      <c r="C966" s="9"/>
      <c r="D966" s="9"/>
      <c r="E966" s="9"/>
      <c r="F966" s="9"/>
    </row>
    <row r="967" spans="1:6" ht="12.75" customHeight="1" x14ac:dyDescent="0.3">
      <c r="A967" s="9"/>
      <c r="B967" s="9"/>
      <c r="C967" s="9"/>
      <c r="D967" s="9"/>
      <c r="E967" s="9"/>
      <c r="F967" s="9"/>
    </row>
    <row r="968" spans="1:6" ht="12.75" customHeight="1" x14ac:dyDescent="0.3">
      <c r="A968" s="9"/>
      <c r="B968" s="9"/>
      <c r="C968" s="9"/>
      <c r="D968" s="9"/>
      <c r="E968" s="9"/>
      <c r="F968" s="9"/>
    </row>
    <row r="969" spans="1:6" ht="12.75" customHeight="1" x14ac:dyDescent="0.3">
      <c r="A969" s="9"/>
      <c r="B969" s="9"/>
      <c r="C969" s="9"/>
      <c r="D969" s="9"/>
      <c r="E969" s="9"/>
      <c r="F969" s="9"/>
    </row>
    <row r="970" spans="1:6" ht="12.75" customHeight="1" x14ac:dyDescent="0.3">
      <c r="A970" s="9"/>
      <c r="B970" s="9"/>
      <c r="C970" s="9"/>
      <c r="D970" s="9"/>
      <c r="E970" s="9"/>
      <c r="F970" s="9"/>
    </row>
    <row r="971" spans="1:6" ht="12.75" customHeight="1" x14ac:dyDescent="0.3">
      <c r="A971" s="9"/>
      <c r="B971" s="9"/>
      <c r="C971" s="9"/>
      <c r="D971" s="9"/>
      <c r="E971" s="9"/>
      <c r="F971" s="9"/>
    </row>
    <row r="972" spans="1:6" ht="12.75" customHeight="1" x14ac:dyDescent="0.3">
      <c r="A972" s="9"/>
      <c r="B972" s="9"/>
      <c r="C972" s="9"/>
      <c r="D972" s="9"/>
      <c r="E972" s="9"/>
      <c r="F972" s="9"/>
    </row>
    <row r="973" spans="1:6" ht="12.75" customHeight="1" x14ac:dyDescent="0.3">
      <c r="A973" s="9"/>
      <c r="B973" s="9"/>
      <c r="C973" s="9"/>
      <c r="D973" s="9"/>
      <c r="E973" s="9"/>
      <c r="F973" s="9"/>
    </row>
    <row r="974" spans="1:6" ht="12.75" customHeight="1" x14ac:dyDescent="0.3">
      <c r="A974" s="9"/>
      <c r="B974" s="9"/>
      <c r="C974" s="9"/>
      <c r="D974" s="9"/>
      <c r="E974" s="9"/>
      <c r="F974" s="9"/>
    </row>
    <row r="975" spans="1:6" ht="12.75" customHeight="1" x14ac:dyDescent="0.3">
      <c r="A975" s="9"/>
      <c r="B975" s="9"/>
      <c r="C975" s="9"/>
      <c r="D975" s="9"/>
      <c r="E975" s="9"/>
      <c r="F975" s="9"/>
    </row>
    <row r="976" spans="1:6" ht="12.75" customHeight="1" x14ac:dyDescent="0.3">
      <c r="A976" s="9"/>
      <c r="B976" s="9"/>
      <c r="C976" s="9"/>
      <c r="D976" s="9"/>
      <c r="E976" s="9"/>
      <c r="F976" s="9"/>
    </row>
    <row r="977" spans="1:6" ht="12.75" customHeight="1" x14ac:dyDescent="0.3">
      <c r="A977" s="9"/>
      <c r="B977" s="9"/>
      <c r="C977" s="9"/>
      <c r="D977" s="9"/>
      <c r="E977" s="9"/>
      <c r="F977" s="9"/>
    </row>
    <row r="978" spans="1:6" ht="12.75" customHeight="1" x14ac:dyDescent="0.3">
      <c r="A978" s="9"/>
      <c r="B978" s="9"/>
      <c r="C978" s="9"/>
      <c r="D978" s="9"/>
      <c r="E978" s="9"/>
      <c r="F978" s="9"/>
    </row>
    <row r="979" spans="1:6" ht="12.75" customHeight="1" x14ac:dyDescent="0.3">
      <c r="A979" s="9"/>
      <c r="B979" s="9"/>
      <c r="C979" s="9"/>
      <c r="D979" s="9"/>
      <c r="E979" s="9"/>
      <c r="F979" s="9"/>
    </row>
    <row r="980" spans="1:6" ht="12.75" customHeight="1" x14ac:dyDescent="0.3">
      <c r="A980" s="9"/>
      <c r="B980" s="9"/>
      <c r="C980" s="9"/>
      <c r="D980" s="9"/>
      <c r="E980" s="9"/>
      <c r="F980" s="9"/>
    </row>
    <row r="981" spans="1:6" ht="12.75" customHeight="1" x14ac:dyDescent="0.3">
      <c r="A981" s="9"/>
      <c r="B981" s="9"/>
      <c r="C981" s="9"/>
      <c r="D981" s="9"/>
      <c r="E981" s="9"/>
      <c r="F981" s="9"/>
    </row>
    <row r="982" spans="1:6" ht="12.75" customHeight="1" x14ac:dyDescent="0.3">
      <c r="A982" s="9"/>
      <c r="B982" s="9"/>
      <c r="C982" s="9"/>
      <c r="D982" s="9"/>
      <c r="E982" s="9"/>
      <c r="F982" s="9"/>
    </row>
    <row r="983" spans="1:6" ht="12.75" customHeight="1" x14ac:dyDescent="0.3">
      <c r="A983" s="9"/>
      <c r="B983" s="9"/>
      <c r="C983" s="9"/>
      <c r="D983" s="9"/>
      <c r="E983" s="9"/>
      <c r="F983" s="9"/>
    </row>
    <row r="984" spans="1:6" ht="12.75" customHeight="1" x14ac:dyDescent="0.3">
      <c r="A984" s="9"/>
      <c r="B984" s="9"/>
      <c r="C984" s="9"/>
      <c r="D984" s="9"/>
      <c r="E984" s="9"/>
      <c r="F984" s="9"/>
    </row>
    <row r="985" spans="1:6" ht="12.75" customHeight="1" x14ac:dyDescent="0.3">
      <c r="A985" s="9"/>
      <c r="B985" s="9"/>
      <c r="C985" s="9"/>
      <c r="D985" s="9"/>
      <c r="E985" s="9"/>
      <c r="F985" s="9"/>
    </row>
    <row r="986" spans="1:6" ht="12.75" customHeight="1" x14ac:dyDescent="0.3">
      <c r="A986" s="9"/>
      <c r="B986" s="9"/>
      <c r="C986" s="9"/>
      <c r="D986" s="9"/>
      <c r="E986" s="9"/>
      <c r="F986" s="9"/>
    </row>
    <row r="987" spans="1:6" ht="12.75" customHeight="1" x14ac:dyDescent="0.3">
      <c r="A987" s="9"/>
      <c r="B987" s="9"/>
      <c r="C987" s="9"/>
      <c r="D987" s="9"/>
      <c r="E987" s="9"/>
      <c r="F987" s="9"/>
    </row>
    <row r="988" spans="1:6" ht="12.75" customHeight="1" x14ac:dyDescent="0.3">
      <c r="A988" s="9"/>
      <c r="B988" s="9"/>
      <c r="C988" s="9"/>
      <c r="D988" s="9"/>
      <c r="E988" s="9"/>
      <c r="F988" s="9"/>
    </row>
    <row r="989" spans="1:6" ht="12.75" customHeight="1" x14ac:dyDescent="0.3">
      <c r="A989" s="9"/>
      <c r="B989" s="9"/>
      <c r="C989" s="9"/>
      <c r="D989" s="9"/>
      <c r="E989" s="9"/>
      <c r="F989" s="9"/>
    </row>
    <row r="990" spans="1:6" ht="12.75" customHeight="1" x14ac:dyDescent="0.3">
      <c r="A990" s="9"/>
      <c r="B990" s="9"/>
      <c r="C990" s="9"/>
      <c r="D990" s="9"/>
      <c r="E990" s="9"/>
      <c r="F990" s="9"/>
    </row>
    <row r="991" spans="1:6" ht="12.75" customHeight="1" x14ac:dyDescent="0.3">
      <c r="A991" s="9"/>
      <c r="B991" s="9"/>
      <c r="C991" s="9"/>
      <c r="D991" s="9"/>
      <c r="E991" s="9"/>
      <c r="F991" s="9"/>
    </row>
    <row r="992" spans="1:6" ht="12.75" customHeight="1" x14ac:dyDescent="0.3">
      <c r="A992" s="9"/>
      <c r="B992" s="9"/>
      <c r="C992" s="9"/>
      <c r="D992" s="9"/>
      <c r="E992" s="9"/>
      <c r="F992" s="9"/>
    </row>
    <row r="993" spans="1:6" ht="12.75" customHeight="1" x14ac:dyDescent="0.3">
      <c r="A993" s="9"/>
      <c r="B993" s="9"/>
      <c r="C993" s="9"/>
      <c r="D993" s="9"/>
      <c r="E993" s="9"/>
      <c r="F993" s="9"/>
    </row>
    <row r="994" spans="1:6" ht="12.75" customHeight="1" x14ac:dyDescent="0.3">
      <c r="A994" s="9"/>
      <c r="B994" s="9"/>
      <c r="C994" s="9"/>
      <c r="D994" s="9"/>
      <c r="E994" s="9"/>
      <c r="F994" s="9"/>
    </row>
    <row r="995" spans="1:6" ht="12.75" customHeight="1" x14ac:dyDescent="0.3">
      <c r="A995" s="9"/>
      <c r="B995" s="9"/>
      <c r="C995" s="9"/>
      <c r="D995" s="9"/>
      <c r="E995" s="9"/>
      <c r="F995" s="9"/>
    </row>
    <row r="996" spans="1:6" ht="12.75" customHeight="1" x14ac:dyDescent="0.3">
      <c r="A996" s="9"/>
      <c r="B996" s="9"/>
      <c r="C996" s="9"/>
      <c r="D996" s="9"/>
      <c r="E996" s="9"/>
      <c r="F996" s="9"/>
    </row>
    <row r="997" spans="1:6" ht="12.75" customHeight="1" x14ac:dyDescent="0.3">
      <c r="A997" s="9"/>
      <c r="B997" s="9"/>
      <c r="C997" s="9"/>
      <c r="D997" s="9"/>
      <c r="E997" s="9"/>
      <c r="F997" s="9"/>
    </row>
    <row r="998" spans="1:6" ht="12.75" customHeight="1" x14ac:dyDescent="0.3">
      <c r="A998" s="9"/>
      <c r="B998" s="9"/>
      <c r="C998" s="9"/>
      <c r="D998" s="9"/>
      <c r="E998" s="9"/>
      <c r="F998" s="9"/>
    </row>
    <row r="999" spans="1:6" ht="12.75" customHeight="1" x14ac:dyDescent="0.3">
      <c r="A999" s="9"/>
      <c r="B999" s="9"/>
      <c r="C999" s="9"/>
      <c r="D999" s="9"/>
      <c r="E999" s="9"/>
      <c r="F999" s="9"/>
    </row>
    <row r="1000" spans="1:6" ht="12.75" customHeight="1" x14ac:dyDescent="0.3"/>
  </sheetData>
  <phoneticPr fontId="6" type="noConversion"/>
  <pageMargins left="0.7" right="0.7" top="0.75" bottom="0.75" header="0" footer="0"/>
  <pageSetup orientation="landscape"/>
  <ignoredErrors>
    <ignoredError sqref="L37:M37" calculatedColumn="1"/>
  </ignoredErrors>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516"/>
  <sheetViews>
    <sheetView workbookViewId="0">
      <pane ySplit="1" topLeftCell="A2" activePane="bottomLeft" state="frozen"/>
      <selection pane="bottomLeft" activeCell="B3" sqref="B3"/>
    </sheetView>
  </sheetViews>
  <sheetFormatPr defaultColWidth="14.44140625" defaultRowHeight="15" customHeight="1" x14ac:dyDescent="0.3"/>
  <cols>
    <col min="4" max="4" width="15.6640625" customWidth="1"/>
  </cols>
  <sheetData>
    <row r="1" spans="1:12" ht="15" customHeight="1" x14ac:dyDescent="0.3">
      <c r="A1" s="11" t="s">
        <v>59</v>
      </c>
      <c r="B1" s="12" t="s">
        <v>0</v>
      </c>
      <c r="C1" s="12" t="s">
        <v>1</v>
      </c>
      <c r="D1" s="12" t="s">
        <v>2</v>
      </c>
      <c r="E1" s="12" t="s">
        <v>3</v>
      </c>
      <c r="F1" s="12" t="s">
        <v>4</v>
      </c>
      <c r="G1" s="13" t="s">
        <v>5</v>
      </c>
      <c r="H1" s="13" t="s">
        <v>6</v>
      </c>
      <c r="I1" s="13" t="s">
        <v>7</v>
      </c>
      <c r="J1" s="13" t="s">
        <v>8</v>
      </c>
      <c r="K1" s="13" t="s">
        <v>9</v>
      </c>
      <c r="L1" s="14"/>
    </row>
    <row r="2" spans="1:12" ht="15" customHeight="1" x14ac:dyDescent="0.3">
      <c r="A2" s="15">
        <v>44198</v>
      </c>
      <c r="B2" s="16" t="s">
        <v>13</v>
      </c>
      <c r="C2" s="7">
        <v>15</v>
      </c>
      <c r="D2" s="7" t="s">
        <v>12</v>
      </c>
      <c r="E2" s="7" t="s">
        <v>14</v>
      </c>
      <c r="F2" s="17">
        <v>0</v>
      </c>
      <c r="G2" s="7" t="str">
        <f>VLOOKUP(B2,'Master Data'!$A$1:$F$46,2,0)</f>
        <v>Product01</v>
      </c>
      <c r="H2" s="7" t="str">
        <f>VLOOKUP(B2,'Master Data'!$A$1:$F$46,3,0)</f>
        <v>Category01</v>
      </c>
      <c r="I2" s="7" t="str">
        <f>VLOOKUP(B2,'Master Data'!$A$1:$F$46,4,0)</f>
        <v>Kg</v>
      </c>
      <c r="J2" s="7">
        <f>VLOOKUP(B2,'Master Data'!$A$1:$F$46,5,0)</f>
        <v>100</v>
      </c>
      <c r="K2" s="18">
        <f>VLOOKUP(B2,'Master Data'!$A$1:$F$46,6,0)</f>
        <v>103.88</v>
      </c>
      <c r="L2" s="7">
        <f t="shared" ref="L2:L256" si="0">COUNTA(A2:K2)</f>
        <v>11</v>
      </c>
    </row>
    <row r="3" spans="1:12" ht="15" customHeight="1" x14ac:dyDescent="0.3">
      <c r="A3" s="15">
        <v>44198</v>
      </c>
      <c r="B3" s="16" t="s">
        <v>15</v>
      </c>
      <c r="C3" s="7">
        <v>6</v>
      </c>
      <c r="D3" s="7" t="s">
        <v>16</v>
      </c>
      <c r="E3" s="7" t="s">
        <v>14</v>
      </c>
      <c r="F3" s="17">
        <v>0</v>
      </c>
      <c r="G3" s="7" t="str">
        <f>VLOOKUP(B3,'Master Data'!$A$1:$F$46,2,0)</f>
        <v>Product13</v>
      </c>
      <c r="H3" s="7" t="str">
        <f>VLOOKUP(B3,'Master Data'!$A$1:$F$46,3,0)</f>
        <v>Category02</v>
      </c>
      <c r="I3" s="7" t="str">
        <f>VLOOKUP(B3,'Master Data'!$A$1:$F$46,4,0)</f>
        <v>Kg</v>
      </c>
      <c r="J3" s="7">
        <f>VLOOKUP(B3,'Master Data'!$A$1:$F$46,5,0)</f>
        <v>112</v>
      </c>
      <c r="K3" s="7">
        <f>VLOOKUP(B3,'Master Data'!$A$1:$F$46,6,0)</f>
        <v>122.08</v>
      </c>
      <c r="L3" s="7">
        <f t="shared" si="0"/>
        <v>11</v>
      </c>
    </row>
    <row r="4" spans="1:12" ht="15" customHeight="1" x14ac:dyDescent="0.3">
      <c r="A4" s="15">
        <v>44199</v>
      </c>
      <c r="B4" s="16" t="s">
        <v>17</v>
      </c>
      <c r="C4" s="7">
        <v>5</v>
      </c>
      <c r="D4" s="7" t="s">
        <v>16</v>
      </c>
      <c r="E4" s="7" t="s">
        <v>12</v>
      </c>
      <c r="F4" s="17">
        <v>0</v>
      </c>
      <c r="G4" s="7" t="str">
        <f>VLOOKUP(B4,'Master Data'!$A$1:$F$46,2,0)</f>
        <v>Product04</v>
      </c>
      <c r="H4" s="7"/>
      <c r="I4" s="7" t="str">
        <f>VLOOKUP(B4,'Master Data'!$A$1:$F$46,4,0)</f>
        <v>Lt</v>
      </c>
      <c r="J4" s="7">
        <f>VLOOKUP(B4,'Master Data'!$A$1:$F$46,5,0)</f>
        <v>44</v>
      </c>
      <c r="K4" s="7">
        <f>VLOOKUP(B4,'Master Data'!$A$1:$F$46,6,0)</f>
        <v>48.84</v>
      </c>
      <c r="L4" s="7">
        <f t="shared" si="0"/>
        <v>10</v>
      </c>
    </row>
    <row r="5" spans="1:12" ht="15" customHeight="1" x14ac:dyDescent="0.3">
      <c r="A5" s="15">
        <v>44200</v>
      </c>
      <c r="B5" s="16" t="s">
        <v>18</v>
      </c>
      <c r="C5" s="7">
        <v>12</v>
      </c>
      <c r="D5" s="7" t="s">
        <v>12</v>
      </c>
      <c r="E5" s="7" t="s">
        <v>12</v>
      </c>
      <c r="F5" s="17"/>
      <c r="G5" s="7" t="str">
        <f>VLOOKUP(B5,'Master Data'!$A$1:$F$46,2,0)</f>
        <v>Product35</v>
      </c>
      <c r="H5" s="7" t="str">
        <f>VLOOKUP(B5,'Master Data'!$A$1:$F$46,3,0)</f>
        <v>Category04</v>
      </c>
      <c r="I5" s="7" t="str">
        <f>VLOOKUP(B5,'Master Data'!$A$1:$F$46,4,0)</f>
        <v>No.</v>
      </c>
      <c r="J5" s="7">
        <f>VLOOKUP(B5,'Master Data'!$A$1:$F$46,5,0)</f>
        <v>5</v>
      </c>
      <c r="K5" s="7">
        <f>VLOOKUP(B5,'Master Data'!$A$1:$F$46,6,0)</f>
        <v>6.7</v>
      </c>
      <c r="L5" s="7">
        <f t="shared" si="0"/>
        <v>10</v>
      </c>
    </row>
    <row r="6" spans="1:12" ht="15" customHeight="1" x14ac:dyDescent="0.3">
      <c r="A6" s="15">
        <v>44205</v>
      </c>
      <c r="B6" s="16" t="s">
        <v>19</v>
      </c>
      <c r="C6" s="7">
        <v>1</v>
      </c>
      <c r="D6" s="7" t="s">
        <v>16</v>
      </c>
      <c r="E6" s="7"/>
      <c r="F6" s="17">
        <v>0</v>
      </c>
      <c r="G6" s="7" t="str">
        <f>VLOOKUP(B6,'Master Data'!$A$1:$F$46,2,0)</f>
        <v>Product31</v>
      </c>
      <c r="H6" s="7" t="str">
        <f>VLOOKUP(B6,'Master Data'!$A$1:$F$46,3,0)</f>
        <v>Category04</v>
      </c>
      <c r="I6" s="7" t="str">
        <f>VLOOKUP(B6,'Master Data'!$A$1:$F$46,4,0)</f>
        <v>Kg</v>
      </c>
      <c r="J6" s="7">
        <f>VLOOKUP(B6,'Master Data'!$A$1:$F$46,5,0)</f>
        <v>93</v>
      </c>
      <c r="K6" s="7">
        <f>VLOOKUP(B6,'Master Data'!$A$1:$F$46,6,0)</f>
        <v>104.16</v>
      </c>
      <c r="L6" s="7">
        <f t="shared" si="0"/>
        <v>10</v>
      </c>
    </row>
    <row r="7" spans="1:12" ht="15" customHeight="1" x14ac:dyDescent="0.3">
      <c r="A7" s="15">
        <v>44205</v>
      </c>
      <c r="B7" s="16" t="s">
        <v>20</v>
      </c>
      <c r="C7" s="18">
        <v>8</v>
      </c>
      <c r="D7" s="7" t="s">
        <v>16</v>
      </c>
      <c r="E7" s="7" t="s">
        <v>14</v>
      </c>
      <c r="F7" s="17">
        <v>0</v>
      </c>
      <c r="G7" s="7" t="str">
        <f>VLOOKUP(B7,'Master Data'!$A$1:$F$46,2,0)</f>
        <v>Product03</v>
      </c>
      <c r="H7" s="7" t="str">
        <f>VLOOKUP(B7,'Master Data'!$A$1:$F$46,3,0)</f>
        <v>Category01</v>
      </c>
      <c r="I7" s="7" t="str">
        <f>VLOOKUP(B7,'Master Data'!$A$1:$F$46,4,0)</f>
        <v>Kg</v>
      </c>
      <c r="J7" s="7">
        <f>VLOOKUP(B7,'Master Data'!$A$1:$F$46,5,0)</f>
        <v>71</v>
      </c>
      <c r="K7" s="7">
        <f>VLOOKUP(B7,'Master Data'!$A$1:$F$46,6,0)</f>
        <v>80.94</v>
      </c>
      <c r="L7" s="7">
        <f t="shared" si="0"/>
        <v>11</v>
      </c>
    </row>
    <row r="8" spans="1:12" ht="15" customHeight="1" x14ac:dyDescent="0.3">
      <c r="A8" s="15">
        <v>44205</v>
      </c>
      <c r="B8" s="16" t="s">
        <v>21</v>
      </c>
      <c r="C8" s="7">
        <v>4</v>
      </c>
      <c r="D8" s="7" t="s">
        <v>16</v>
      </c>
      <c r="E8" s="7"/>
      <c r="F8" s="17">
        <v>0</v>
      </c>
      <c r="G8" s="7" t="str">
        <f>VLOOKUP(B8,'Master Data'!$A$1:$F$46,2,0)</f>
        <v>Product25</v>
      </c>
      <c r="H8" s="7" t="str">
        <f>VLOOKUP(B8,'Master Data'!$A$1:$F$46,3,0)</f>
        <v>Category03</v>
      </c>
      <c r="I8" s="7" t="str">
        <f>VLOOKUP(B8,'Master Data'!$A$1:$F$46,4,0)</f>
        <v>No.</v>
      </c>
      <c r="J8" s="7">
        <f>VLOOKUP(B8,'Master Data'!$A$1:$F$46,5,0)</f>
        <v>7</v>
      </c>
      <c r="K8" s="7">
        <f>VLOOKUP(B8,'Master Data'!$A$1:$F$46,6,0)</f>
        <v>8.33</v>
      </c>
      <c r="L8" s="7">
        <f t="shared" si="0"/>
        <v>10</v>
      </c>
    </row>
    <row r="9" spans="1:12" ht="15" customHeight="1" x14ac:dyDescent="0.3">
      <c r="A9" s="15">
        <v>44207</v>
      </c>
      <c r="B9" s="16" t="s">
        <v>22</v>
      </c>
      <c r="C9" s="7">
        <v>3</v>
      </c>
      <c r="D9" s="7" t="s">
        <v>16</v>
      </c>
      <c r="E9" s="7" t="s">
        <v>14</v>
      </c>
      <c r="F9" s="17">
        <v>0</v>
      </c>
      <c r="G9" s="7" t="str">
        <f>VLOOKUP(B9,'Master Data'!$A$1:$F$46,2,0)</f>
        <v>Product37</v>
      </c>
      <c r="H9" s="7" t="str">
        <f>VLOOKUP(B9,'Master Data'!$A$1:$F$46,3,0)</f>
        <v>Category05</v>
      </c>
      <c r="I9" s="7" t="str">
        <f>VLOOKUP(B9,'Master Data'!$A$1:$F$46,4,0)</f>
        <v>Kg</v>
      </c>
      <c r="J9" s="7">
        <f>VLOOKUP(B9,'Master Data'!$A$1:$F$46,5,0)</f>
        <v>67</v>
      </c>
      <c r="K9" s="7">
        <f>VLOOKUP(B9,'Master Data'!$A$1:$F$46,6,0)</f>
        <v>85.76</v>
      </c>
      <c r="L9" s="7">
        <f t="shared" si="0"/>
        <v>11</v>
      </c>
    </row>
    <row r="10" spans="1:12" ht="15" customHeight="1" x14ac:dyDescent="0.3">
      <c r="A10" s="15">
        <v>44207</v>
      </c>
      <c r="B10" s="16" t="s">
        <v>23</v>
      </c>
      <c r="C10" s="7">
        <v>4</v>
      </c>
      <c r="D10" s="7" t="s">
        <v>11</v>
      </c>
      <c r="E10" s="7" t="s">
        <v>12</v>
      </c>
      <c r="F10" s="17">
        <v>0</v>
      </c>
      <c r="G10" s="7" t="str">
        <f>VLOOKUP(B10,'Master Data'!$A$1:$F$46,2,0)</f>
        <v>Product14</v>
      </c>
      <c r="H10" s="7" t="str">
        <f>VLOOKUP(B10,'Master Data'!$A$1:$F$46,3,0)</f>
        <v>Category02</v>
      </c>
      <c r="I10" s="7" t="str">
        <f>VLOOKUP(B10,'Master Data'!$A$1:$F$46,4,0)</f>
        <v>Kg</v>
      </c>
      <c r="J10" s="7">
        <f>VLOOKUP(B10,'Master Data'!$A$1:$F$46,5,0)</f>
        <v>112</v>
      </c>
      <c r="K10" s="7">
        <f>VLOOKUP(B10,'Master Data'!$A$1:$F$46,6,0)</f>
        <v>146.72</v>
      </c>
      <c r="L10" s="7">
        <f t="shared" si="0"/>
        <v>11</v>
      </c>
    </row>
    <row r="11" spans="1:12" ht="15" customHeight="1" x14ac:dyDescent="0.3">
      <c r="A11" s="15">
        <v>44207</v>
      </c>
      <c r="B11" s="16" t="s">
        <v>24</v>
      </c>
      <c r="C11" s="7">
        <v>4</v>
      </c>
      <c r="D11" s="7" t="s">
        <v>16</v>
      </c>
      <c r="E11" s="7" t="s">
        <v>12</v>
      </c>
      <c r="F11" s="17">
        <v>0</v>
      </c>
      <c r="G11" s="7" t="str">
        <f>VLOOKUP(B11,'Master Data'!$A$1:$F$46,2,0)</f>
        <v>Product42</v>
      </c>
      <c r="H11" s="7" t="str">
        <f>VLOOKUP(B11,'Master Data'!$A$1:$F$46,3,0)</f>
        <v>Category05</v>
      </c>
      <c r="I11" s="7"/>
      <c r="J11" s="7">
        <f>VLOOKUP(B11,'Master Data'!$A$1:$F$46,5,0)</f>
        <v>120</v>
      </c>
      <c r="K11" s="7">
        <f>VLOOKUP(B11,'Master Data'!$A$1:$F$46,6,0)</f>
        <v>162</v>
      </c>
      <c r="L11" s="7">
        <f t="shared" si="0"/>
        <v>10</v>
      </c>
    </row>
    <row r="12" spans="1:12" ht="15" customHeight="1" x14ac:dyDescent="0.3">
      <c r="A12" s="15">
        <v>44208</v>
      </c>
      <c r="B12" s="16" t="s">
        <v>24</v>
      </c>
      <c r="C12" s="7">
        <v>10</v>
      </c>
      <c r="D12" s="7"/>
      <c r="E12" s="7" t="s">
        <v>14</v>
      </c>
      <c r="F12" s="17">
        <v>0</v>
      </c>
      <c r="G12" s="7" t="str">
        <f>VLOOKUP(B12,'Master Data'!$A$1:$F$46,2,0)</f>
        <v>Product42</v>
      </c>
      <c r="H12" s="7" t="str">
        <f>VLOOKUP(B12,'Master Data'!$A$1:$F$46,3,0)</f>
        <v>Category05</v>
      </c>
      <c r="I12" s="7" t="str">
        <f>VLOOKUP(B12,'Master Data'!$A$1:$F$46,4,0)</f>
        <v>Ft</v>
      </c>
      <c r="J12" s="7">
        <f>VLOOKUP(B12,'Master Data'!$A$1:$F$46,5,0)</f>
        <v>120</v>
      </c>
      <c r="K12" s="7">
        <f>VLOOKUP(B12,'Master Data'!$A$1:$F$46,6,0)</f>
        <v>162</v>
      </c>
      <c r="L12" s="7">
        <f t="shared" si="0"/>
        <v>10</v>
      </c>
    </row>
    <row r="13" spans="1:12" ht="15" customHeight="1" x14ac:dyDescent="0.3">
      <c r="A13" s="15">
        <v>44214</v>
      </c>
      <c r="B13" s="16" t="s">
        <v>25</v>
      </c>
      <c r="C13" s="7">
        <v>13</v>
      </c>
      <c r="D13" s="7" t="s">
        <v>16</v>
      </c>
      <c r="E13" s="7" t="s">
        <v>12</v>
      </c>
      <c r="F13" s="17">
        <v>0</v>
      </c>
      <c r="G13" s="7" t="str">
        <f>VLOOKUP(B13,'Master Data'!$A$1:$F$46,2,0)</f>
        <v>Product44</v>
      </c>
      <c r="H13" s="7" t="str">
        <f>VLOOKUP(B13,'Master Data'!$A$1:$F$46,3,0)</f>
        <v>Category05</v>
      </c>
      <c r="I13" s="7" t="str">
        <f>VLOOKUP(B13,'Master Data'!$A$1:$F$46,4,0)</f>
        <v>Kg</v>
      </c>
      <c r="J13" s="7">
        <f>VLOOKUP(B13,'Master Data'!$A$1:$F$46,5,0)</f>
        <v>76</v>
      </c>
      <c r="K13" s="7">
        <f>VLOOKUP(B13,'Master Data'!$A$1:$F$46,6,0)</f>
        <v>82.08</v>
      </c>
      <c r="L13" s="7">
        <f t="shared" si="0"/>
        <v>11</v>
      </c>
    </row>
    <row r="14" spans="1:12" ht="15" customHeight="1" x14ac:dyDescent="0.3">
      <c r="A14" s="15">
        <v>44214</v>
      </c>
      <c r="B14" s="16" t="s">
        <v>26</v>
      </c>
      <c r="C14" s="7">
        <v>3</v>
      </c>
      <c r="D14" s="7" t="s">
        <v>12</v>
      </c>
      <c r="E14" s="7" t="s">
        <v>14</v>
      </c>
      <c r="F14" s="17">
        <v>0</v>
      </c>
      <c r="G14" s="7" t="str">
        <f>VLOOKUP(B14,'Master Data'!$A$1:$F$46,2,0)</f>
        <v>Product23</v>
      </c>
      <c r="H14" s="7" t="str">
        <f>VLOOKUP(B14,'Master Data'!$A$1:$F$46,3,0)</f>
        <v>Category03</v>
      </c>
      <c r="I14" s="7" t="str">
        <f>VLOOKUP(B14,'Master Data'!$A$1:$F$46,4,0)</f>
        <v>Ft</v>
      </c>
      <c r="J14" s="7">
        <f>VLOOKUP(B14,'Master Data'!$A$1:$F$46,5,0)</f>
        <v>141</v>
      </c>
      <c r="K14" s="7">
        <f>VLOOKUP(B14,'Master Data'!$A$1:$F$46,6,0)</f>
        <v>149.46</v>
      </c>
      <c r="L14" s="7">
        <f t="shared" si="0"/>
        <v>11</v>
      </c>
    </row>
    <row r="15" spans="1:12" ht="15" customHeight="1" x14ac:dyDescent="0.3">
      <c r="A15" s="15">
        <v>44215</v>
      </c>
      <c r="B15" s="16" t="s">
        <v>18</v>
      </c>
      <c r="C15" s="7">
        <v>6</v>
      </c>
      <c r="D15" s="7" t="s">
        <v>16</v>
      </c>
      <c r="E15" s="7" t="s">
        <v>14</v>
      </c>
      <c r="F15" s="17">
        <v>0</v>
      </c>
      <c r="G15" s="7" t="str">
        <f>VLOOKUP(B15,'Master Data'!$A$1:$F$46,2,0)</f>
        <v>Product35</v>
      </c>
      <c r="H15" s="7" t="str">
        <f>VLOOKUP(B15,'Master Data'!$A$1:$F$46,3,0)</f>
        <v>Category04</v>
      </c>
      <c r="I15" s="7" t="str">
        <f>VLOOKUP(B15,'Master Data'!$A$1:$F$46,4,0)</f>
        <v>No.</v>
      </c>
      <c r="J15" s="7">
        <f>VLOOKUP(B15,'Master Data'!$A$1:$F$46,5,0)</f>
        <v>5</v>
      </c>
      <c r="K15" s="7">
        <f>VLOOKUP(B15,'Master Data'!$A$1:$F$46,6,0)</f>
        <v>6.7</v>
      </c>
      <c r="L15" s="7">
        <f t="shared" si="0"/>
        <v>11</v>
      </c>
    </row>
    <row r="16" spans="1:12" ht="15" customHeight="1" x14ac:dyDescent="0.3">
      <c r="A16" s="15">
        <v>44216</v>
      </c>
      <c r="B16" s="16" t="s">
        <v>27</v>
      </c>
      <c r="C16" s="7">
        <v>4</v>
      </c>
      <c r="D16" s="7" t="s">
        <v>16</v>
      </c>
      <c r="E16" s="7" t="s">
        <v>14</v>
      </c>
      <c r="F16" s="17">
        <v>0</v>
      </c>
      <c r="G16" s="7" t="str">
        <f>VLOOKUP(B16,'Master Data'!$A$1:$F$46,2,0)</f>
        <v>Product34</v>
      </c>
      <c r="H16" s="7" t="str">
        <f>VLOOKUP(B16,'Master Data'!$A$1:$F$46,3,0)</f>
        <v>Category04</v>
      </c>
      <c r="I16" s="7" t="str">
        <f>VLOOKUP(B16,'Master Data'!$A$1:$F$46,4,0)</f>
        <v>Lt</v>
      </c>
      <c r="J16" s="7">
        <f>VLOOKUP(B16,'Master Data'!$A$1:$F$46,5,0)</f>
        <v>55</v>
      </c>
      <c r="K16" s="7">
        <f>VLOOKUP(B16,'Master Data'!$A$1:$F$46,6,0)</f>
        <v>58.3</v>
      </c>
      <c r="L16" s="7">
        <f t="shared" si="0"/>
        <v>11</v>
      </c>
    </row>
    <row r="17" spans="1:12" ht="15" customHeight="1" x14ac:dyDescent="0.3">
      <c r="A17" s="15">
        <v>44216</v>
      </c>
      <c r="B17" s="16" t="s">
        <v>28</v>
      </c>
      <c r="C17" s="7">
        <v>4</v>
      </c>
      <c r="D17" s="7" t="s">
        <v>16</v>
      </c>
      <c r="E17" s="7" t="s">
        <v>14</v>
      </c>
      <c r="F17" s="17">
        <v>0</v>
      </c>
      <c r="G17" s="7"/>
      <c r="H17" s="7" t="str">
        <f>VLOOKUP(B17,'Master Data'!$A$1:$F$46,3,0)</f>
        <v>Category03</v>
      </c>
      <c r="I17" s="7" t="str">
        <f>VLOOKUP(B17,'Master Data'!$A$1:$F$46,4,0)</f>
        <v>Lt</v>
      </c>
      <c r="J17" s="7">
        <f>VLOOKUP(B17,'Master Data'!$A$1:$F$46,5,0)</f>
        <v>61</v>
      </c>
      <c r="K17" s="7">
        <f>VLOOKUP(B17,'Master Data'!$A$1:$F$46,6,0)</f>
        <v>76.25</v>
      </c>
      <c r="L17" s="7">
        <f t="shared" si="0"/>
        <v>10</v>
      </c>
    </row>
    <row r="18" spans="1:12" ht="15" customHeight="1" x14ac:dyDescent="0.3">
      <c r="A18" s="15">
        <v>44217</v>
      </c>
      <c r="B18" s="16" t="s">
        <v>17</v>
      </c>
      <c r="C18" s="7">
        <v>15</v>
      </c>
      <c r="D18" s="7" t="s">
        <v>11</v>
      </c>
      <c r="E18" s="7" t="s">
        <v>14</v>
      </c>
      <c r="F18" s="17">
        <v>0</v>
      </c>
      <c r="G18" s="7" t="str">
        <f>VLOOKUP(B18,'Master Data'!$A$1:$F$46,2,0)</f>
        <v>Product04</v>
      </c>
      <c r="H18" s="7" t="str">
        <f>VLOOKUP(B18,'Master Data'!$A$1:$F$46,3,0)</f>
        <v>Category01</v>
      </c>
      <c r="I18" s="7" t="str">
        <f>VLOOKUP(B18,'Master Data'!$A$1:$F$46,4,0)</f>
        <v>Lt</v>
      </c>
      <c r="J18" s="7">
        <f>VLOOKUP(B18,'Master Data'!$A$1:$F$46,5,0)</f>
        <v>44</v>
      </c>
      <c r="K18" s="7">
        <f>VLOOKUP(B18,'Master Data'!$A$1:$F$46,6,0)</f>
        <v>48.84</v>
      </c>
      <c r="L18" s="7">
        <f t="shared" si="0"/>
        <v>11</v>
      </c>
    </row>
    <row r="19" spans="1:12" ht="15" customHeight="1" x14ac:dyDescent="0.3">
      <c r="A19" s="15">
        <v>44217</v>
      </c>
      <c r="B19" s="16" t="s">
        <v>20</v>
      </c>
      <c r="C19" s="7">
        <v>9</v>
      </c>
      <c r="D19" s="7" t="s">
        <v>16</v>
      </c>
      <c r="E19" s="7" t="s">
        <v>12</v>
      </c>
      <c r="F19" s="17">
        <v>0</v>
      </c>
      <c r="G19" s="7" t="str">
        <f>VLOOKUP(B19,'Master Data'!$A$1:$F$46,2,0)</f>
        <v>Product03</v>
      </c>
      <c r="H19" s="7" t="str">
        <f>VLOOKUP(B19,'Master Data'!$A$1:$F$46,3,0)</f>
        <v>Category01</v>
      </c>
      <c r="I19" s="7" t="str">
        <f>VLOOKUP(B19,'Master Data'!$A$1:$F$46,4,0)</f>
        <v>Kg</v>
      </c>
      <c r="J19" s="7">
        <f>VLOOKUP(B19,'Master Data'!$A$1:$F$46,5,0)</f>
        <v>71</v>
      </c>
      <c r="K19" s="7">
        <f>VLOOKUP(B19,'Master Data'!$A$1:$F$46,6,0)</f>
        <v>80.94</v>
      </c>
      <c r="L19" s="7">
        <f t="shared" si="0"/>
        <v>11</v>
      </c>
    </row>
    <row r="20" spans="1:12" ht="15" customHeight="1" x14ac:dyDescent="0.3">
      <c r="A20" s="15">
        <v>44217</v>
      </c>
      <c r="B20" s="16" t="s">
        <v>24</v>
      </c>
      <c r="C20" s="7">
        <v>6</v>
      </c>
      <c r="D20" s="7" t="s">
        <v>16</v>
      </c>
      <c r="E20" s="7" t="s">
        <v>12</v>
      </c>
      <c r="F20" s="17">
        <v>0</v>
      </c>
      <c r="G20" s="7" t="str">
        <f>VLOOKUP(B20,'Master Data'!$A$1:$F$46,2,0)</f>
        <v>Product42</v>
      </c>
      <c r="H20" s="7" t="str">
        <f>VLOOKUP(B20,'Master Data'!$A$1:$F$46,3,0)</f>
        <v>Category05</v>
      </c>
      <c r="I20" s="7" t="str">
        <f>VLOOKUP(B20,'Master Data'!$A$1:$F$46,4,0)</f>
        <v>Ft</v>
      </c>
      <c r="J20" s="7">
        <f>VLOOKUP(B20,'Master Data'!$A$1:$F$46,5,0)</f>
        <v>120</v>
      </c>
      <c r="K20" s="7">
        <f>VLOOKUP(B20,'Master Data'!$A$1:$F$46,6,0)</f>
        <v>162</v>
      </c>
      <c r="L20" s="7">
        <f t="shared" si="0"/>
        <v>11</v>
      </c>
    </row>
    <row r="21" spans="1:12" ht="15" customHeight="1" x14ac:dyDescent="0.3">
      <c r="A21" s="15">
        <v>44221</v>
      </c>
      <c r="B21" s="16" t="s">
        <v>27</v>
      </c>
      <c r="C21" s="7">
        <v>6</v>
      </c>
      <c r="D21" s="7" t="s">
        <v>16</v>
      </c>
      <c r="E21" s="7" t="s">
        <v>14</v>
      </c>
      <c r="F21" s="17">
        <v>0</v>
      </c>
      <c r="G21" s="7" t="str">
        <f>VLOOKUP(B21,'Master Data'!$A$1:$F$46,2,0)</f>
        <v>Product34</v>
      </c>
      <c r="H21" s="7" t="str">
        <f>VLOOKUP(B21,'Master Data'!$A$1:$F$46,3,0)</f>
        <v>Category04</v>
      </c>
      <c r="I21" s="7" t="str">
        <f>VLOOKUP(B21,'Master Data'!$A$1:$F$46,4,0)</f>
        <v>Lt</v>
      </c>
      <c r="J21" s="7">
        <f>VLOOKUP(B21,'Master Data'!$A$1:$F$46,5,0)</f>
        <v>55</v>
      </c>
      <c r="K21" s="7">
        <f>VLOOKUP(B21,'Master Data'!$A$1:$F$46,6,0)</f>
        <v>58.3</v>
      </c>
      <c r="L21" s="7">
        <f t="shared" si="0"/>
        <v>11</v>
      </c>
    </row>
    <row r="22" spans="1:12" ht="15" customHeight="1" x14ac:dyDescent="0.3">
      <c r="A22" s="15">
        <v>44221</v>
      </c>
      <c r="B22" s="16" t="s">
        <v>18</v>
      </c>
      <c r="C22" s="7">
        <v>7</v>
      </c>
      <c r="D22" s="7" t="s">
        <v>16</v>
      </c>
      <c r="E22" s="7" t="s">
        <v>12</v>
      </c>
      <c r="F22" s="17">
        <v>0</v>
      </c>
      <c r="G22" s="7" t="str">
        <f>VLOOKUP(B22,'Master Data'!$A$1:$F$46,2,0)</f>
        <v>Product35</v>
      </c>
      <c r="H22" s="7" t="str">
        <f>VLOOKUP(B22,'Master Data'!$A$1:$F$46,3,0)</f>
        <v>Category04</v>
      </c>
      <c r="I22" s="7" t="str">
        <f>VLOOKUP(B22,'Master Data'!$A$1:$F$46,4,0)</f>
        <v>No.</v>
      </c>
      <c r="J22" s="7">
        <f>VLOOKUP(B22,'Master Data'!$A$1:$F$46,5,0)</f>
        <v>5</v>
      </c>
      <c r="K22" s="7">
        <f>VLOOKUP(B22,'Master Data'!$A$1:$F$46,6,0)</f>
        <v>6.7</v>
      </c>
      <c r="L22" s="7">
        <f t="shared" si="0"/>
        <v>11</v>
      </c>
    </row>
    <row r="23" spans="1:12" ht="15" customHeight="1" x14ac:dyDescent="0.3">
      <c r="A23" s="15">
        <v>44221</v>
      </c>
      <c r="B23" s="16" t="s">
        <v>19</v>
      </c>
      <c r="C23" s="7">
        <v>14</v>
      </c>
      <c r="D23" s="7" t="s">
        <v>16</v>
      </c>
      <c r="E23" s="7" t="s">
        <v>12</v>
      </c>
      <c r="F23" s="17">
        <v>0</v>
      </c>
      <c r="G23" s="7" t="str">
        <f>VLOOKUP(B23,'Master Data'!$A$1:$F$46,2,0)</f>
        <v>Product31</v>
      </c>
      <c r="H23" s="7" t="str">
        <f>VLOOKUP(B23,'Master Data'!$A$1:$F$46,3,0)</f>
        <v>Category04</v>
      </c>
      <c r="I23" s="7" t="str">
        <f>VLOOKUP(B23,'Master Data'!$A$1:$F$46,4,0)</f>
        <v>Kg</v>
      </c>
      <c r="J23" s="7">
        <f>VLOOKUP(B23,'Master Data'!$A$1:$F$46,5,0)</f>
        <v>93</v>
      </c>
      <c r="K23" s="7">
        <f>VLOOKUP(B23,'Master Data'!$A$1:$F$46,6,0)</f>
        <v>104.16</v>
      </c>
      <c r="L23" s="7">
        <f t="shared" si="0"/>
        <v>11</v>
      </c>
    </row>
    <row r="24" spans="1:12" ht="15" customHeight="1" x14ac:dyDescent="0.3">
      <c r="A24" s="15">
        <v>44222</v>
      </c>
      <c r="B24" s="16" t="s">
        <v>25</v>
      </c>
      <c r="C24" s="7">
        <v>9</v>
      </c>
      <c r="D24" s="7" t="s">
        <v>11</v>
      </c>
      <c r="E24" s="7" t="s">
        <v>14</v>
      </c>
      <c r="F24" s="17">
        <v>0</v>
      </c>
      <c r="G24" s="7" t="str">
        <f>VLOOKUP(B24,'Master Data'!$A$1:$F$46,2,0)</f>
        <v>Product44</v>
      </c>
      <c r="H24" s="7" t="str">
        <f>VLOOKUP(B24,'Master Data'!$A$1:$F$46,3,0)</f>
        <v>Category05</v>
      </c>
      <c r="I24" s="7" t="str">
        <f>VLOOKUP(B24,'Master Data'!$A$1:$F$46,4,0)</f>
        <v>Kg</v>
      </c>
      <c r="J24" s="7">
        <f>VLOOKUP(B24,'Master Data'!$A$1:$F$46,5,0)</f>
        <v>76</v>
      </c>
      <c r="K24" s="7">
        <f>VLOOKUP(B24,'Master Data'!$A$1:$F$46,6,0)</f>
        <v>82.08</v>
      </c>
      <c r="L24" s="7">
        <f t="shared" si="0"/>
        <v>11</v>
      </c>
    </row>
    <row r="25" spans="1:12" ht="15" customHeight="1" x14ac:dyDescent="0.3">
      <c r="A25" s="15">
        <v>44222</v>
      </c>
      <c r="B25" s="16" t="s">
        <v>29</v>
      </c>
      <c r="C25" s="7">
        <v>7</v>
      </c>
      <c r="D25" s="7" t="s">
        <v>12</v>
      </c>
      <c r="E25" s="7" t="s">
        <v>14</v>
      </c>
      <c r="F25" s="17">
        <v>0</v>
      </c>
      <c r="G25" s="7" t="str">
        <f>VLOOKUP(B25,'Master Data'!$A$1:$F$46,2,0)</f>
        <v>Product06</v>
      </c>
      <c r="H25" s="7" t="str">
        <f>VLOOKUP(B25,'Master Data'!$A$1:$F$46,3,0)</f>
        <v>Category01</v>
      </c>
      <c r="I25" s="7" t="str">
        <f>VLOOKUP(B25,'Master Data'!$A$1:$F$46,4,0)</f>
        <v>Kg</v>
      </c>
      <c r="J25" s="7">
        <f>VLOOKUP(B25,'Master Data'!$A$1:$F$46,5,0)</f>
        <v>75</v>
      </c>
      <c r="K25" s="7">
        <f>VLOOKUP(B25,'Master Data'!$A$1:$F$46,6,0)</f>
        <v>85.5</v>
      </c>
      <c r="L25" s="7">
        <f t="shared" si="0"/>
        <v>11</v>
      </c>
    </row>
    <row r="26" spans="1:12" ht="15" customHeight="1" x14ac:dyDescent="0.3">
      <c r="A26" s="15">
        <v>44222</v>
      </c>
      <c r="B26" s="16" t="s">
        <v>13</v>
      </c>
      <c r="C26" s="7">
        <v>7</v>
      </c>
      <c r="D26" s="7" t="s">
        <v>12</v>
      </c>
      <c r="E26" s="7" t="s">
        <v>12</v>
      </c>
      <c r="F26" s="17">
        <v>0</v>
      </c>
      <c r="G26" s="7" t="str">
        <f>VLOOKUP(B26,'Master Data'!$A$1:$F$46,2,0)</f>
        <v>Product01</v>
      </c>
      <c r="H26" s="7" t="str">
        <f>VLOOKUP(B26,'Master Data'!$A$1:$F$46,3,0)</f>
        <v>Category01</v>
      </c>
      <c r="I26" s="7" t="str">
        <f>VLOOKUP(B26,'Master Data'!$A$1:$F$46,4,0)</f>
        <v>Kg</v>
      </c>
      <c r="J26" s="7">
        <f>VLOOKUP(B26,'Master Data'!$A$1:$F$46,5,0)</f>
        <v>100</v>
      </c>
      <c r="K26" s="7">
        <f>VLOOKUP(B26,'Master Data'!$A$1:$F$46,6,0)</f>
        <v>103.88</v>
      </c>
      <c r="L26" s="7">
        <f t="shared" si="0"/>
        <v>11</v>
      </c>
    </row>
    <row r="27" spans="1:12" ht="15" customHeight="1" x14ac:dyDescent="0.3">
      <c r="A27" s="15">
        <v>44223</v>
      </c>
      <c r="B27" s="16" t="s">
        <v>30</v>
      </c>
      <c r="C27" s="7">
        <v>7</v>
      </c>
      <c r="D27" s="7" t="s">
        <v>11</v>
      </c>
      <c r="E27" s="7" t="s">
        <v>12</v>
      </c>
      <c r="F27" s="17">
        <v>0</v>
      </c>
      <c r="G27" s="7" t="str">
        <f>VLOOKUP(B27,'Master Data'!$A$1:$F$46,2,0)</f>
        <v>Product40</v>
      </c>
      <c r="H27" s="7" t="str">
        <f>VLOOKUP(B27,'Master Data'!$A$1:$F$46,3,0)</f>
        <v>Category05</v>
      </c>
      <c r="I27" s="7" t="str">
        <f>VLOOKUP(B27,'Master Data'!$A$1:$F$46,4,0)</f>
        <v>Kg</v>
      </c>
      <c r="J27" s="7">
        <f>VLOOKUP(B27,'Master Data'!$A$1:$F$46,5,0)</f>
        <v>90</v>
      </c>
      <c r="K27" s="7">
        <f>VLOOKUP(B27,'Master Data'!$A$1:$F$46,6,0)</f>
        <v>115.2</v>
      </c>
      <c r="L27" s="7">
        <f t="shared" si="0"/>
        <v>11</v>
      </c>
    </row>
    <row r="28" spans="1:12" ht="14.4" x14ac:dyDescent="0.3">
      <c r="A28" s="15">
        <v>44223</v>
      </c>
      <c r="B28" s="16" t="s">
        <v>31</v>
      </c>
      <c r="C28" s="7">
        <v>3</v>
      </c>
      <c r="D28" s="7" t="s">
        <v>11</v>
      </c>
      <c r="E28" s="7" t="s">
        <v>12</v>
      </c>
      <c r="F28" s="17">
        <v>0</v>
      </c>
      <c r="G28" s="7" t="str">
        <f>VLOOKUP(B28,'Master Data'!$A$1:$F$46,2,0)</f>
        <v>Product32</v>
      </c>
      <c r="H28" s="7" t="str">
        <f>VLOOKUP(B28,'Master Data'!$A$1:$F$46,3,0)</f>
        <v>Category04</v>
      </c>
      <c r="I28" s="7" t="str">
        <f>VLOOKUP(B28,'Master Data'!$A$1:$F$46,4,0)</f>
        <v>Kg</v>
      </c>
      <c r="J28" s="7">
        <f>VLOOKUP(B28,'Master Data'!$A$1:$F$46,5,0)</f>
        <v>89</v>
      </c>
      <c r="K28" s="7">
        <f>VLOOKUP(B28,'Master Data'!$A$1:$F$46,6,0)</f>
        <v>117.48</v>
      </c>
      <c r="L28" s="7">
        <f t="shared" si="0"/>
        <v>11</v>
      </c>
    </row>
    <row r="29" spans="1:12" ht="14.4" x14ac:dyDescent="0.3">
      <c r="A29" s="15">
        <v>44224</v>
      </c>
      <c r="B29" s="16" t="s">
        <v>17</v>
      </c>
      <c r="C29" s="7">
        <v>10</v>
      </c>
      <c r="D29" s="7" t="s">
        <v>12</v>
      </c>
      <c r="E29" s="7" t="s">
        <v>14</v>
      </c>
      <c r="F29" s="17">
        <v>0</v>
      </c>
      <c r="G29" s="7" t="str">
        <f>VLOOKUP(B29,'Master Data'!$A$1:$F$46,2,0)</f>
        <v>Product04</v>
      </c>
      <c r="H29" s="7" t="str">
        <f>VLOOKUP(B29,'Master Data'!$A$1:$F$46,3,0)</f>
        <v>Category01</v>
      </c>
      <c r="I29" s="7" t="str">
        <f>VLOOKUP(B29,'Master Data'!$A$1:$F$46,4,0)</f>
        <v>Lt</v>
      </c>
      <c r="J29" s="7">
        <f>VLOOKUP(B29,'Master Data'!$A$1:$F$46,5,0)</f>
        <v>44</v>
      </c>
      <c r="K29" s="7">
        <f>VLOOKUP(B29,'Master Data'!$A$1:$F$46,6,0)</f>
        <v>48.84</v>
      </c>
      <c r="L29" s="7">
        <f t="shared" si="0"/>
        <v>11</v>
      </c>
    </row>
    <row r="30" spans="1:12" ht="14.4" x14ac:dyDescent="0.3">
      <c r="A30" s="15">
        <v>44224</v>
      </c>
      <c r="B30" s="16" t="s">
        <v>32</v>
      </c>
      <c r="C30" s="7">
        <v>2</v>
      </c>
      <c r="D30" s="7" t="s">
        <v>16</v>
      </c>
      <c r="E30" s="7" t="s">
        <v>14</v>
      </c>
      <c r="F30" s="17">
        <v>0</v>
      </c>
      <c r="G30" s="7" t="str">
        <f>VLOOKUP(B30,'Master Data'!$A$1:$F$46,2,0)</f>
        <v>Product29</v>
      </c>
      <c r="H30" s="7" t="str">
        <f>VLOOKUP(B30,'Master Data'!$A$1:$F$46,3,0)</f>
        <v>Category04</v>
      </c>
      <c r="I30" s="7" t="str">
        <f>VLOOKUP(B30,'Master Data'!$A$1:$F$46,4,0)</f>
        <v>Lt</v>
      </c>
      <c r="J30" s="7">
        <f>VLOOKUP(B30,'Master Data'!$A$1:$F$46,5,0)</f>
        <v>47</v>
      </c>
      <c r="K30" s="7">
        <f>VLOOKUP(B30,'Master Data'!$A$1:$F$46,6,0)</f>
        <v>53.11</v>
      </c>
      <c r="L30" s="7">
        <f t="shared" si="0"/>
        <v>11</v>
      </c>
    </row>
    <row r="31" spans="1:12" ht="14.4" x14ac:dyDescent="0.3">
      <c r="A31" s="15">
        <v>44229</v>
      </c>
      <c r="B31" s="16" t="s">
        <v>33</v>
      </c>
      <c r="C31" s="7">
        <v>7</v>
      </c>
      <c r="D31" s="7" t="s">
        <v>12</v>
      </c>
      <c r="E31" s="7" t="s">
        <v>12</v>
      </c>
      <c r="F31" s="17">
        <v>0</v>
      </c>
      <c r="G31" s="7" t="str">
        <f>VLOOKUP(B31,'Master Data'!$A$1:$F$46,2,0)</f>
        <v>Product10</v>
      </c>
      <c r="H31" s="7" t="str">
        <f>VLOOKUP(B31,'Master Data'!$A$1:$F$46,3,0)</f>
        <v>Category02</v>
      </c>
      <c r="I31" s="7" t="str">
        <f>VLOOKUP(B31,'Master Data'!$A$1:$F$46,4,0)</f>
        <v>Ft</v>
      </c>
      <c r="J31" s="7">
        <f>VLOOKUP(B31,'Master Data'!$A$1:$F$46,5,0)</f>
        <v>148</v>
      </c>
      <c r="K31" s="7">
        <f>VLOOKUP(B31,'Master Data'!$A$1:$F$46,6,0)</f>
        <v>164.28</v>
      </c>
      <c r="L31" s="7">
        <f t="shared" si="0"/>
        <v>11</v>
      </c>
    </row>
    <row r="32" spans="1:12" ht="14.4" x14ac:dyDescent="0.3">
      <c r="A32" s="15">
        <v>44230</v>
      </c>
      <c r="B32" s="16" t="s">
        <v>34</v>
      </c>
      <c r="C32" s="7">
        <v>13</v>
      </c>
      <c r="D32" s="7" t="s">
        <v>16</v>
      </c>
      <c r="E32" s="7" t="s">
        <v>12</v>
      </c>
      <c r="F32" s="17">
        <v>0</v>
      </c>
      <c r="G32" s="7" t="str">
        <f>VLOOKUP(B32,'Master Data'!$A$1:$F$46,2,0)</f>
        <v>Product16</v>
      </c>
      <c r="H32" s="7" t="str">
        <f>VLOOKUP(B32,'Master Data'!$A$1:$F$46,3,0)</f>
        <v>Category02</v>
      </c>
      <c r="I32" s="7" t="str">
        <f>VLOOKUP(B32,'Master Data'!$A$1:$F$46,4,0)</f>
        <v>No.</v>
      </c>
      <c r="J32" s="7">
        <f>VLOOKUP(B32,'Master Data'!$A$1:$F$46,5,0)</f>
        <v>13</v>
      </c>
      <c r="K32" s="7">
        <f>VLOOKUP(B32,'Master Data'!$A$1:$F$46,6,0)</f>
        <v>16.64</v>
      </c>
      <c r="L32" s="7">
        <f t="shared" si="0"/>
        <v>11</v>
      </c>
    </row>
    <row r="33" spans="1:12" ht="14.4" x14ac:dyDescent="0.3">
      <c r="A33" s="15"/>
      <c r="B33" s="16" t="s">
        <v>35</v>
      </c>
      <c r="C33" s="7">
        <v>2</v>
      </c>
      <c r="D33" s="7" t="s">
        <v>11</v>
      </c>
      <c r="E33" s="7" t="s">
        <v>14</v>
      </c>
      <c r="F33" s="17">
        <v>0</v>
      </c>
      <c r="G33" s="7" t="str">
        <f>VLOOKUP(B33,'Master Data'!$A$1:$F$46,2,0)</f>
        <v>Product22</v>
      </c>
      <c r="H33" s="7" t="str">
        <f>VLOOKUP(B33,'Master Data'!$A$1:$F$46,3,0)</f>
        <v>Category03</v>
      </c>
      <c r="I33" s="7" t="str">
        <f>VLOOKUP(B33,'Master Data'!$A$1:$F$46,4,0)</f>
        <v>Ft</v>
      </c>
      <c r="J33" s="7">
        <f>VLOOKUP(B33,'Master Data'!$A$1:$F$46,5,0)</f>
        <v>121</v>
      </c>
      <c r="K33" s="7">
        <f>VLOOKUP(B33,'Master Data'!$A$1:$F$46,6,0)</f>
        <v>141.57</v>
      </c>
      <c r="L33" s="7">
        <f t="shared" si="0"/>
        <v>10</v>
      </c>
    </row>
    <row r="34" spans="1:12" ht="14.4" x14ac:dyDescent="0.3">
      <c r="A34" s="15">
        <v>44231</v>
      </c>
      <c r="B34" s="16" t="s">
        <v>22</v>
      </c>
      <c r="C34" s="7">
        <v>4</v>
      </c>
      <c r="D34" s="7" t="s">
        <v>12</v>
      </c>
      <c r="E34" s="7" t="s">
        <v>12</v>
      </c>
      <c r="F34" s="17">
        <v>0</v>
      </c>
      <c r="G34" s="7" t="str">
        <f>VLOOKUP(B34,'Master Data'!$A$1:$F$46,2,0)</f>
        <v>Product37</v>
      </c>
      <c r="H34" s="7" t="str">
        <f>VLOOKUP(B34,'Master Data'!$A$1:$F$46,3,0)</f>
        <v>Category05</v>
      </c>
      <c r="I34" s="7" t="str">
        <f>VLOOKUP(B34,'Master Data'!$A$1:$F$46,4,0)</f>
        <v>Kg</v>
      </c>
      <c r="J34" s="7">
        <f>VLOOKUP(B34,'Master Data'!$A$1:$F$46,5,0)</f>
        <v>67</v>
      </c>
      <c r="K34" s="7">
        <f>VLOOKUP(B34,'Master Data'!$A$1:$F$46,6,0)</f>
        <v>85.76</v>
      </c>
      <c r="L34" s="7">
        <f t="shared" si="0"/>
        <v>11</v>
      </c>
    </row>
    <row r="35" spans="1:12" ht="14.4" x14ac:dyDescent="0.3">
      <c r="A35" s="15">
        <v>44232</v>
      </c>
      <c r="B35" s="16" t="s">
        <v>36</v>
      </c>
      <c r="C35" s="7">
        <v>7</v>
      </c>
      <c r="D35" s="7" t="s">
        <v>12</v>
      </c>
      <c r="E35" s="7" t="s">
        <v>14</v>
      </c>
      <c r="F35" s="17">
        <v>0</v>
      </c>
      <c r="G35" s="7" t="str">
        <f>VLOOKUP(B35,'Master Data'!$A$1:$F$46,2,0)</f>
        <v>Product43</v>
      </c>
      <c r="H35" s="7" t="str">
        <f>VLOOKUP(B35,'Master Data'!$A$1:$F$46,3,0)</f>
        <v>Category05</v>
      </c>
      <c r="I35" s="7" t="str">
        <f>VLOOKUP(B35,'Master Data'!$A$1:$F$46,4,0)</f>
        <v>Kg</v>
      </c>
      <c r="J35" s="7">
        <f>VLOOKUP(B35,'Master Data'!$A$1:$F$46,5,0)</f>
        <v>67</v>
      </c>
      <c r="K35" s="7">
        <f>VLOOKUP(B35,'Master Data'!$A$1:$F$46,6,0)</f>
        <v>83.08</v>
      </c>
      <c r="L35" s="7">
        <f t="shared" si="0"/>
        <v>11</v>
      </c>
    </row>
    <row r="36" spans="1:12" ht="14.4" x14ac:dyDescent="0.3">
      <c r="A36" s="15">
        <v>44232</v>
      </c>
      <c r="B36" s="16" t="s">
        <v>37</v>
      </c>
      <c r="C36" s="7">
        <v>1</v>
      </c>
      <c r="D36" s="7" t="s">
        <v>16</v>
      </c>
      <c r="E36" s="7"/>
      <c r="F36" s="17">
        <v>0</v>
      </c>
      <c r="G36" s="7" t="str">
        <f>VLOOKUP(B36,'Master Data'!$A$1:$F$46,2,0)</f>
        <v>Product05</v>
      </c>
      <c r="H36" s="7" t="str">
        <f>VLOOKUP(B36,'Master Data'!$A$1:$F$46,3,0)</f>
        <v>Category01</v>
      </c>
      <c r="I36" s="7" t="str">
        <f>VLOOKUP(B36,'Master Data'!$A$1:$F$46,4,0)</f>
        <v>Ft</v>
      </c>
      <c r="J36" s="7">
        <f>VLOOKUP(B36,'Master Data'!$A$1:$F$46,5,0)</f>
        <v>133</v>
      </c>
      <c r="K36" s="7">
        <f>VLOOKUP(B36,'Master Data'!$A$1:$F$46,6,0)</f>
        <v>155.61000000000001</v>
      </c>
      <c r="L36" s="7">
        <f t="shared" si="0"/>
        <v>10</v>
      </c>
    </row>
    <row r="37" spans="1:12" ht="14.4" x14ac:dyDescent="0.3">
      <c r="A37" s="15">
        <v>44232</v>
      </c>
      <c r="B37" s="16" t="s">
        <v>36</v>
      </c>
      <c r="C37" s="7">
        <v>9</v>
      </c>
      <c r="D37" s="7" t="s">
        <v>16</v>
      </c>
      <c r="E37" s="7" t="s">
        <v>14</v>
      </c>
      <c r="F37" s="17">
        <v>0</v>
      </c>
      <c r="G37" s="7" t="str">
        <f>VLOOKUP(B37,'Master Data'!$A$1:$F$46,2,0)</f>
        <v>Product43</v>
      </c>
      <c r="H37" s="7" t="str">
        <f>VLOOKUP(B37,'Master Data'!$A$1:$F$46,3,0)</f>
        <v>Category05</v>
      </c>
      <c r="I37" s="7" t="str">
        <f>VLOOKUP(B37,'Master Data'!$A$1:$F$46,4,0)</f>
        <v>Kg</v>
      </c>
      <c r="J37" s="7">
        <f>VLOOKUP(B37,'Master Data'!$A$1:$F$46,5,0)</f>
        <v>67</v>
      </c>
      <c r="K37" s="7">
        <f>VLOOKUP(B37,'Master Data'!$A$1:$F$46,6,0)</f>
        <v>83.08</v>
      </c>
      <c r="L37" s="7">
        <f t="shared" si="0"/>
        <v>11</v>
      </c>
    </row>
    <row r="38" spans="1:12" ht="14.4" x14ac:dyDescent="0.3">
      <c r="A38" s="15">
        <v>44233</v>
      </c>
      <c r="B38" s="16" t="s">
        <v>18</v>
      </c>
      <c r="C38" s="7">
        <v>1</v>
      </c>
      <c r="D38" s="7" t="s">
        <v>16</v>
      </c>
      <c r="E38" s="7" t="s">
        <v>14</v>
      </c>
      <c r="F38" s="17">
        <v>0</v>
      </c>
      <c r="G38" s="7" t="str">
        <f>VLOOKUP(B38,'Master Data'!$A$1:$F$46,2,0)</f>
        <v>Product35</v>
      </c>
      <c r="H38" s="7" t="str">
        <f>VLOOKUP(B38,'Master Data'!$A$1:$F$46,3,0)</f>
        <v>Category04</v>
      </c>
      <c r="I38" s="7" t="str">
        <f>VLOOKUP(B38,'Master Data'!$A$1:$F$46,4,0)</f>
        <v>No.</v>
      </c>
      <c r="J38" s="7">
        <f>VLOOKUP(B38,'Master Data'!$A$1:$F$46,5,0)</f>
        <v>5</v>
      </c>
      <c r="K38" s="7">
        <f>VLOOKUP(B38,'Master Data'!$A$1:$F$46,6,0)</f>
        <v>6.7</v>
      </c>
      <c r="L38" s="7">
        <f t="shared" si="0"/>
        <v>11</v>
      </c>
    </row>
    <row r="39" spans="1:12" ht="14.4" x14ac:dyDescent="0.3">
      <c r="A39" s="15">
        <v>44236</v>
      </c>
      <c r="B39" s="16" t="s">
        <v>27</v>
      </c>
      <c r="C39" s="7">
        <v>14</v>
      </c>
      <c r="D39" s="7" t="s">
        <v>16</v>
      </c>
      <c r="E39" s="7" t="s">
        <v>12</v>
      </c>
      <c r="F39" s="17">
        <v>0</v>
      </c>
      <c r="G39" s="7" t="str">
        <f>VLOOKUP(B39,'Master Data'!$A$1:$F$46,2,0)</f>
        <v>Product34</v>
      </c>
      <c r="H39" s="7" t="str">
        <f>VLOOKUP(B39,'Master Data'!$A$1:$F$46,3,0)</f>
        <v>Category04</v>
      </c>
      <c r="I39" s="7" t="str">
        <f>VLOOKUP(B39,'Master Data'!$A$1:$F$46,4,0)</f>
        <v>Lt</v>
      </c>
      <c r="J39" s="7">
        <f>VLOOKUP(B39,'Master Data'!$A$1:$F$46,5,0)</f>
        <v>55</v>
      </c>
      <c r="K39" s="7">
        <f>VLOOKUP(B39,'Master Data'!$A$1:$F$46,6,0)</f>
        <v>58.3</v>
      </c>
      <c r="L39" s="7">
        <f t="shared" si="0"/>
        <v>11</v>
      </c>
    </row>
    <row r="40" spans="1:12" ht="14.4" x14ac:dyDescent="0.3">
      <c r="A40" s="15">
        <v>44239</v>
      </c>
      <c r="B40" s="16" t="s">
        <v>38</v>
      </c>
      <c r="C40" s="7">
        <v>7</v>
      </c>
      <c r="D40" s="7" t="s">
        <v>16</v>
      </c>
      <c r="E40" s="7" t="s">
        <v>14</v>
      </c>
      <c r="F40" s="17">
        <v>0</v>
      </c>
      <c r="G40" s="7" t="str">
        <f>VLOOKUP(B40,'Master Data'!$A$1:$F$46,2,0)</f>
        <v>Product08</v>
      </c>
      <c r="H40" s="7" t="str">
        <f>VLOOKUP(B40,'Master Data'!$A$1:$F$46,3,0)</f>
        <v>Category01</v>
      </c>
      <c r="I40" s="7" t="str">
        <f>VLOOKUP(B40,'Master Data'!$A$1:$F$46,4,0)</f>
        <v>Kg</v>
      </c>
      <c r="J40" s="7">
        <f>VLOOKUP(B40,'Master Data'!$A$1:$F$46,5,0)</f>
        <v>83</v>
      </c>
      <c r="K40" s="7">
        <f>VLOOKUP(B40,'Master Data'!$A$1:$F$46,6,0)</f>
        <v>94.62</v>
      </c>
      <c r="L40" s="7">
        <f t="shared" si="0"/>
        <v>11</v>
      </c>
    </row>
    <row r="41" spans="1:12" ht="14.4" x14ac:dyDescent="0.3">
      <c r="A41" s="15">
        <v>44239</v>
      </c>
      <c r="B41" s="16" t="s">
        <v>26</v>
      </c>
      <c r="C41" s="7">
        <v>9</v>
      </c>
      <c r="D41" s="7" t="s">
        <v>12</v>
      </c>
      <c r="E41" s="7" t="s">
        <v>14</v>
      </c>
      <c r="F41" s="17">
        <v>0</v>
      </c>
      <c r="G41" s="7" t="str">
        <f>VLOOKUP(B41,'Master Data'!$A$1:$F$46,2,0)</f>
        <v>Product23</v>
      </c>
      <c r="H41" s="7" t="str">
        <f>VLOOKUP(B41,'Master Data'!$A$1:$F$46,3,0)</f>
        <v>Category03</v>
      </c>
      <c r="I41" s="7" t="str">
        <f>VLOOKUP(B41,'Master Data'!$A$1:$F$46,4,0)</f>
        <v>Ft</v>
      </c>
      <c r="J41" s="7">
        <f>VLOOKUP(B41,'Master Data'!$A$1:$F$46,5,0)</f>
        <v>141</v>
      </c>
      <c r="K41" s="7">
        <f>VLOOKUP(B41,'Master Data'!$A$1:$F$46,6,0)</f>
        <v>149.46</v>
      </c>
      <c r="L41" s="7">
        <f t="shared" si="0"/>
        <v>11</v>
      </c>
    </row>
    <row r="42" spans="1:12" ht="14.4" x14ac:dyDescent="0.3">
      <c r="A42" s="15">
        <v>44242</v>
      </c>
      <c r="B42" s="16" t="s">
        <v>39</v>
      </c>
      <c r="C42" s="7">
        <v>4</v>
      </c>
      <c r="D42" s="7"/>
      <c r="E42" s="7" t="s">
        <v>12</v>
      </c>
      <c r="F42" s="17">
        <v>0</v>
      </c>
      <c r="G42" s="7" t="str">
        <f>VLOOKUP(B42,'Master Data'!$A$1:$F$46,2,0)</f>
        <v>Product27</v>
      </c>
      <c r="H42" s="7" t="str">
        <f>VLOOKUP(B42,'Master Data'!$A$1:$F$46,3,0)</f>
        <v>Category04</v>
      </c>
      <c r="I42" s="7" t="str">
        <f>VLOOKUP(B42,'Master Data'!$A$1:$F$46,4,0)</f>
        <v>Lt</v>
      </c>
      <c r="J42" s="7">
        <f>VLOOKUP(B42,'Master Data'!$A$1:$F$46,5,0)</f>
        <v>48</v>
      </c>
      <c r="K42" s="7">
        <f>VLOOKUP(B42,'Master Data'!$A$1:$F$46,6,0)</f>
        <v>57.120000000000005</v>
      </c>
      <c r="L42" s="7">
        <f t="shared" si="0"/>
        <v>10</v>
      </c>
    </row>
    <row r="43" spans="1:12" ht="14.4" x14ac:dyDescent="0.3">
      <c r="A43" s="15">
        <v>44245</v>
      </c>
      <c r="B43" s="16" t="s">
        <v>40</v>
      </c>
      <c r="C43" s="7">
        <v>6</v>
      </c>
      <c r="D43" s="7" t="s">
        <v>12</v>
      </c>
      <c r="E43" s="7" t="s">
        <v>14</v>
      </c>
      <c r="F43" s="17">
        <v>0</v>
      </c>
      <c r="G43" s="7" t="str">
        <f>VLOOKUP(B43,'Master Data'!$A$1:$F$46,2,0)</f>
        <v>Product15</v>
      </c>
      <c r="H43" s="7" t="str">
        <f>VLOOKUP(B43,'Master Data'!$A$1:$F$46,3,0)</f>
        <v>Category02</v>
      </c>
      <c r="I43" s="7" t="str">
        <f>VLOOKUP(B43,'Master Data'!$A$1:$F$46,4,0)</f>
        <v>No.</v>
      </c>
      <c r="J43" s="7">
        <f>VLOOKUP(B43,'Master Data'!$A$1:$F$46,5,0)</f>
        <v>12</v>
      </c>
      <c r="K43" s="7">
        <f>VLOOKUP(B43,'Master Data'!$A$1:$F$46,6,0)</f>
        <v>15.719999999999999</v>
      </c>
      <c r="L43" s="7">
        <f t="shared" si="0"/>
        <v>11</v>
      </c>
    </row>
    <row r="44" spans="1:12" ht="14.4" x14ac:dyDescent="0.3">
      <c r="A44" s="15">
        <v>44247</v>
      </c>
      <c r="B44" s="16" t="s">
        <v>41</v>
      </c>
      <c r="C44" s="7">
        <v>11</v>
      </c>
      <c r="D44" s="7" t="s">
        <v>12</v>
      </c>
      <c r="E44" s="7" t="s">
        <v>14</v>
      </c>
      <c r="F44" s="17">
        <v>0</v>
      </c>
      <c r="G44" s="7" t="str">
        <f>VLOOKUP(B44,'Master Data'!$A$1:$F$46,2,0)</f>
        <v>Product30</v>
      </c>
      <c r="H44" s="7" t="str">
        <f>VLOOKUP(B44,'Master Data'!$A$1:$F$46,3,0)</f>
        <v>Category04</v>
      </c>
      <c r="I44" s="7" t="str">
        <f>VLOOKUP(B44,'Master Data'!$A$1:$F$46,4,0)</f>
        <v>Ft</v>
      </c>
      <c r="J44" s="7">
        <f>VLOOKUP(B44,'Master Data'!$A$1:$F$46,5,0)</f>
        <v>148</v>
      </c>
      <c r="K44" s="7">
        <f>VLOOKUP(B44,'Master Data'!$A$1:$F$46,6,0)</f>
        <v>201.28</v>
      </c>
      <c r="L44" s="7">
        <f t="shared" si="0"/>
        <v>11</v>
      </c>
    </row>
    <row r="45" spans="1:12" ht="14.4" x14ac:dyDescent="0.3">
      <c r="A45" s="15">
        <v>44249</v>
      </c>
      <c r="B45" s="16" t="s">
        <v>15</v>
      </c>
      <c r="C45" s="7">
        <v>5</v>
      </c>
      <c r="D45" s="7" t="s">
        <v>12</v>
      </c>
      <c r="E45" s="7" t="s">
        <v>14</v>
      </c>
      <c r="F45" s="17">
        <v>0</v>
      </c>
      <c r="G45" s="7" t="str">
        <f>VLOOKUP(B45,'Master Data'!$A$1:$F$46,2,0)</f>
        <v>Product13</v>
      </c>
      <c r="H45" s="7" t="str">
        <f>VLOOKUP(B45,'Master Data'!$A$1:$F$46,3,0)</f>
        <v>Category02</v>
      </c>
      <c r="I45" s="7" t="str">
        <f>VLOOKUP(B45,'Master Data'!$A$1:$F$46,4,0)</f>
        <v>Kg</v>
      </c>
      <c r="J45" s="7">
        <f>VLOOKUP(B45,'Master Data'!$A$1:$F$46,5,0)</f>
        <v>112</v>
      </c>
      <c r="K45" s="7">
        <f>VLOOKUP(B45,'Master Data'!$A$1:$F$46,6,0)</f>
        <v>122.08</v>
      </c>
      <c r="L45" s="7">
        <f t="shared" si="0"/>
        <v>11</v>
      </c>
    </row>
    <row r="46" spans="1:12" ht="14.4" x14ac:dyDescent="0.3">
      <c r="A46" s="15">
        <v>44250</v>
      </c>
      <c r="B46" s="16" t="s">
        <v>21</v>
      </c>
      <c r="C46" s="7">
        <v>3</v>
      </c>
      <c r="D46" s="7" t="s">
        <v>42</v>
      </c>
      <c r="E46" s="7" t="s">
        <v>14</v>
      </c>
      <c r="F46" s="17">
        <v>0</v>
      </c>
      <c r="G46" s="7" t="str">
        <f>VLOOKUP(B46,'Master Data'!$A$1:$F$46,2,0)</f>
        <v>Product25</v>
      </c>
      <c r="H46" s="7" t="str">
        <f>VLOOKUP(B46,'Master Data'!$A$1:$F$46,3,0)</f>
        <v>Category03</v>
      </c>
      <c r="I46" s="7" t="str">
        <f>VLOOKUP(B46,'Master Data'!$A$1:$F$46,4,0)</f>
        <v>No.</v>
      </c>
      <c r="J46" s="7">
        <f>VLOOKUP(B46,'Master Data'!$A$1:$F$46,5,0)</f>
        <v>7</v>
      </c>
      <c r="K46" s="7">
        <f>VLOOKUP(B46,'Master Data'!$A$1:$F$46,6,0)</f>
        <v>8.33</v>
      </c>
      <c r="L46" s="7">
        <f t="shared" si="0"/>
        <v>11</v>
      </c>
    </row>
    <row r="47" spans="1:12" ht="14.4" x14ac:dyDescent="0.3">
      <c r="A47" s="15">
        <v>44250</v>
      </c>
      <c r="B47" s="16" t="s">
        <v>37</v>
      </c>
      <c r="C47" s="7">
        <v>2</v>
      </c>
      <c r="D47" s="7" t="s">
        <v>16</v>
      </c>
      <c r="E47" s="7" t="s">
        <v>12</v>
      </c>
      <c r="F47" s="17">
        <v>0</v>
      </c>
      <c r="G47" s="7" t="str">
        <f>VLOOKUP(B47,'Master Data'!$A$1:$F$46,2,0)</f>
        <v>Product05</v>
      </c>
      <c r="H47" s="7" t="str">
        <f>VLOOKUP(B47,'Master Data'!$A$1:$F$46,3,0)</f>
        <v>Category01</v>
      </c>
      <c r="I47" s="7" t="str">
        <f>VLOOKUP(B47,'Master Data'!$A$1:$F$46,4,0)</f>
        <v>Ft</v>
      </c>
      <c r="J47" s="7">
        <f>VLOOKUP(B47,'Master Data'!$A$1:$F$46,5,0)</f>
        <v>133</v>
      </c>
      <c r="K47" s="7">
        <f>VLOOKUP(B47,'Master Data'!$A$1:$F$46,6,0)</f>
        <v>155.61000000000001</v>
      </c>
      <c r="L47" s="7">
        <f t="shared" si="0"/>
        <v>11</v>
      </c>
    </row>
    <row r="48" spans="1:12" ht="14.4" x14ac:dyDescent="0.3">
      <c r="A48" s="15">
        <v>44252</v>
      </c>
      <c r="B48" s="16" t="s">
        <v>43</v>
      </c>
      <c r="C48" s="7">
        <v>4</v>
      </c>
      <c r="D48" s="7" t="s">
        <v>11</v>
      </c>
      <c r="E48" s="7" t="s">
        <v>12</v>
      </c>
      <c r="F48" s="17">
        <v>0</v>
      </c>
      <c r="G48" s="7" t="str">
        <f>VLOOKUP(B48,'Master Data'!$A$1:$F$46,2,0)</f>
        <v>Product02</v>
      </c>
      <c r="H48" s="7" t="str">
        <f>VLOOKUP(B48,'Master Data'!$A$1:$F$46,3,0)</f>
        <v>Category01</v>
      </c>
      <c r="I48" s="7" t="str">
        <f>VLOOKUP(B48,'Master Data'!$A$1:$F$46,4,0)</f>
        <v>Kg</v>
      </c>
      <c r="J48" s="7">
        <f>VLOOKUP(B48,'Master Data'!$A$1:$F$46,5,0)</f>
        <v>1056</v>
      </c>
      <c r="K48" s="7">
        <f>VLOOKUP(B48,'Master Data'!$A$1:$F$46,6,0)</f>
        <v>142.80000000000001</v>
      </c>
      <c r="L48" s="7">
        <f t="shared" si="0"/>
        <v>11</v>
      </c>
    </row>
    <row r="49" spans="1:12" ht="14.4" x14ac:dyDescent="0.3">
      <c r="A49" s="15">
        <v>44252</v>
      </c>
      <c r="B49" s="16" t="s">
        <v>31</v>
      </c>
      <c r="C49" s="7">
        <v>11</v>
      </c>
      <c r="D49" s="7" t="s">
        <v>12</v>
      </c>
      <c r="E49" s="7" t="s">
        <v>14</v>
      </c>
      <c r="F49" s="17">
        <v>0</v>
      </c>
      <c r="G49" s="7" t="str">
        <f>VLOOKUP(B49,'Master Data'!$A$1:$F$46,2,0)</f>
        <v>Product32</v>
      </c>
      <c r="H49" s="7" t="str">
        <f>VLOOKUP(B49,'Master Data'!$A$1:$F$46,3,0)</f>
        <v>Category04</v>
      </c>
      <c r="I49" s="7" t="str">
        <f>VLOOKUP(B49,'Master Data'!$A$1:$F$46,4,0)</f>
        <v>Kg</v>
      </c>
      <c r="J49" s="7">
        <f>VLOOKUP(B49,'Master Data'!$A$1:$F$46,5,0)</f>
        <v>89</v>
      </c>
      <c r="K49" s="7">
        <f>VLOOKUP(B49,'Master Data'!$A$1:$F$46,6,0)</f>
        <v>117.48</v>
      </c>
      <c r="L49" s="7">
        <f t="shared" si="0"/>
        <v>11</v>
      </c>
    </row>
    <row r="50" spans="1:12" ht="14.4" x14ac:dyDescent="0.3">
      <c r="A50" s="15">
        <v>44252</v>
      </c>
      <c r="B50" s="16" t="s">
        <v>41</v>
      </c>
      <c r="C50" s="7">
        <v>2</v>
      </c>
      <c r="D50" s="7" t="s">
        <v>16</v>
      </c>
      <c r="E50" s="7" t="s">
        <v>12</v>
      </c>
      <c r="F50" s="17">
        <v>0</v>
      </c>
      <c r="G50" s="7" t="str">
        <f>VLOOKUP(B50,'Master Data'!$A$1:$F$46,2,0)</f>
        <v>Product30</v>
      </c>
      <c r="H50" s="7" t="str">
        <f>VLOOKUP(B50,'Master Data'!$A$1:$F$46,3,0)</f>
        <v>Category04</v>
      </c>
      <c r="I50" s="7" t="str">
        <f>VLOOKUP(B50,'Master Data'!$A$1:$F$46,4,0)</f>
        <v>Ft</v>
      </c>
      <c r="J50" s="7">
        <f>VLOOKUP(B50,'Master Data'!$A$1:$F$46,5,0)</f>
        <v>148</v>
      </c>
      <c r="K50" s="7">
        <f>VLOOKUP(B50,'Master Data'!$A$1:$F$46,6,0)</f>
        <v>201.28</v>
      </c>
      <c r="L50" s="7">
        <f t="shared" si="0"/>
        <v>11</v>
      </c>
    </row>
    <row r="51" spans="1:12" ht="14.4" x14ac:dyDescent="0.3">
      <c r="A51" s="15">
        <v>44254</v>
      </c>
      <c r="B51" s="16" t="s">
        <v>44</v>
      </c>
      <c r="C51" s="7">
        <v>11</v>
      </c>
      <c r="D51" s="7" t="s">
        <v>11</v>
      </c>
      <c r="E51" s="7" t="s">
        <v>12</v>
      </c>
      <c r="F51" s="17">
        <v>0</v>
      </c>
      <c r="G51" s="7" t="str">
        <f>VLOOKUP(B51,'Master Data'!$A$1:$F$46,2,0)</f>
        <v>Product18</v>
      </c>
      <c r="H51" s="7" t="str">
        <f>VLOOKUP(B51,'Master Data'!$A$1:$F$46,3,0)</f>
        <v>Category02</v>
      </c>
      <c r="I51" s="7" t="str">
        <f>VLOOKUP(B51,'Master Data'!$A$1:$F$46,4,0)</f>
        <v>No.</v>
      </c>
      <c r="J51" s="7">
        <f>VLOOKUP(B51,'Master Data'!$A$1:$F$46,5,0)</f>
        <v>37</v>
      </c>
      <c r="K51" s="7">
        <f>VLOOKUP(B51,'Master Data'!$A$1:$F$46,6,0)</f>
        <v>49.21</v>
      </c>
      <c r="L51" s="7">
        <f t="shared" si="0"/>
        <v>11</v>
      </c>
    </row>
    <row r="52" spans="1:12" ht="14.4" x14ac:dyDescent="0.3">
      <c r="A52" s="15">
        <v>44258</v>
      </c>
      <c r="B52" s="16" t="s">
        <v>45</v>
      </c>
      <c r="C52" s="7">
        <v>1</v>
      </c>
      <c r="D52" s="7" t="s">
        <v>16</v>
      </c>
      <c r="E52" s="7" t="s">
        <v>12</v>
      </c>
      <c r="F52" s="17">
        <v>0</v>
      </c>
      <c r="G52" s="7" t="str">
        <f>VLOOKUP(B52,'Master Data'!$A$1:$F$46,2,0)</f>
        <v>Product11</v>
      </c>
      <c r="H52" s="7" t="str">
        <f>VLOOKUP(B52,'Master Data'!$A$1:$F$46,3,0)</f>
        <v>Category02</v>
      </c>
      <c r="I52" s="7" t="str">
        <f>VLOOKUP(B52,'Master Data'!$A$1:$F$46,4,0)</f>
        <v>Dozon</v>
      </c>
      <c r="J52" s="7">
        <f>VLOOKUP(B52,'Master Data'!$A$1:$F$46,5,0)</f>
        <v>44</v>
      </c>
      <c r="K52" s="7">
        <f>VLOOKUP(B52,'Master Data'!$A$1:$F$46,6,0)</f>
        <v>48.4</v>
      </c>
      <c r="L52" s="7">
        <f t="shared" si="0"/>
        <v>11</v>
      </c>
    </row>
    <row r="53" spans="1:12" ht="14.4" x14ac:dyDescent="0.3">
      <c r="A53" s="15">
        <v>44262</v>
      </c>
      <c r="B53" s="16" t="s">
        <v>46</v>
      </c>
      <c r="C53" s="7">
        <v>9</v>
      </c>
      <c r="D53" s="7" t="s">
        <v>16</v>
      </c>
      <c r="E53" s="7" t="s">
        <v>14</v>
      </c>
      <c r="F53" s="17">
        <v>0</v>
      </c>
      <c r="G53" s="7" t="str">
        <f>VLOOKUP(B53,'Master Data'!$A$1:$F$46,2,0)</f>
        <v>Product21</v>
      </c>
      <c r="H53" s="7" t="str">
        <f>VLOOKUP(B53,'Master Data'!$A$1:$F$46,3,0)</f>
        <v>Category03</v>
      </c>
      <c r="I53" s="7" t="str">
        <f>VLOOKUP(B53,'Master Data'!$A$1:$F$46,4,0)</f>
        <v>Ft</v>
      </c>
      <c r="J53" s="7">
        <f>VLOOKUP(B53,'Master Data'!$A$1:$F$46,5,0)</f>
        <v>126</v>
      </c>
      <c r="K53" s="7">
        <f>VLOOKUP(B53,'Master Data'!$A$1:$F$46,6,0)</f>
        <v>162.54</v>
      </c>
      <c r="L53" s="7">
        <f t="shared" si="0"/>
        <v>11</v>
      </c>
    </row>
    <row r="54" spans="1:12" ht="14.4" x14ac:dyDescent="0.3">
      <c r="A54" s="15">
        <v>44263</v>
      </c>
      <c r="B54" s="16" t="s">
        <v>39</v>
      </c>
      <c r="C54" s="7">
        <v>6</v>
      </c>
      <c r="D54" s="7" t="s">
        <v>12</v>
      </c>
      <c r="E54" s="7" t="s">
        <v>14</v>
      </c>
      <c r="F54" s="17">
        <v>0</v>
      </c>
      <c r="G54" s="7" t="str">
        <f>VLOOKUP(B54,'Master Data'!$A$1:$F$46,2,0)</f>
        <v>Product27</v>
      </c>
      <c r="H54" s="7" t="str">
        <f>VLOOKUP(B54,'Master Data'!$A$1:$F$46,3,0)</f>
        <v>Category04</v>
      </c>
      <c r="I54" s="7" t="str">
        <f>VLOOKUP(B54,'Master Data'!$A$1:$F$46,4,0)</f>
        <v>Lt</v>
      </c>
      <c r="J54" s="7">
        <f>VLOOKUP(B54,'Master Data'!$A$1:$F$46,5,0)</f>
        <v>48</v>
      </c>
      <c r="K54" s="7">
        <f>VLOOKUP(B54,'Master Data'!$A$1:$F$46,6,0)</f>
        <v>57.120000000000005</v>
      </c>
      <c r="L54" s="7">
        <f t="shared" si="0"/>
        <v>11</v>
      </c>
    </row>
    <row r="55" spans="1:12" ht="14.4" x14ac:dyDescent="0.3">
      <c r="A55" s="15">
        <v>44263</v>
      </c>
      <c r="B55" s="16" t="s">
        <v>25</v>
      </c>
      <c r="C55" s="7">
        <v>9</v>
      </c>
      <c r="D55" s="7" t="s">
        <v>12</v>
      </c>
      <c r="E55" s="7" t="s">
        <v>12</v>
      </c>
      <c r="F55" s="17">
        <v>0</v>
      </c>
      <c r="G55" s="7" t="str">
        <f>VLOOKUP(B55,'Master Data'!$A$1:$F$46,2,0)</f>
        <v>Product44</v>
      </c>
      <c r="H55" s="7" t="str">
        <f>VLOOKUP(B55,'Master Data'!$A$1:$F$46,3,0)</f>
        <v>Category05</v>
      </c>
      <c r="I55" s="7" t="str">
        <f>VLOOKUP(B55,'Master Data'!$A$1:$F$46,4,0)</f>
        <v>Kg</v>
      </c>
      <c r="J55" s="7">
        <f>VLOOKUP(B55,'Master Data'!$A$1:$F$46,5,0)</f>
        <v>76</v>
      </c>
      <c r="K55" s="7">
        <f>VLOOKUP(B55,'Master Data'!$A$1:$F$46,6,0)</f>
        <v>82.08</v>
      </c>
      <c r="L55" s="7">
        <f t="shared" si="0"/>
        <v>11</v>
      </c>
    </row>
    <row r="56" spans="1:12" ht="14.4" x14ac:dyDescent="0.3">
      <c r="A56" s="15">
        <v>44264</v>
      </c>
      <c r="B56" s="16" t="s">
        <v>32</v>
      </c>
      <c r="C56" s="7">
        <v>6</v>
      </c>
      <c r="D56" s="7" t="s">
        <v>11</v>
      </c>
      <c r="E56" s="7" t="s">
        <v>12</v>
      </c>
      <c r="F56" s="17">
        <v>0</v>
      </c>
      <c r="G56" s="7" t="str">
        <f>VLOOKUP(B56,'Master Data'!$A$1:$F$46,2,0)</f>
        <v>Product29</v>
      </c>
      <c r="H56" s="7" t="str">
        <f>VLOOKUP(B56,'Master Data'!$A$1:$F$46,3,0)</f>
        <v>Category04</v>
      </c>
      <c r="I56" s="7" t="str">
        <f>VLOOKUP(B56,'Master Data'!$A$1:$F$46,4,0)</f>
        <v>Lt</v>
      </c>
      <c r="J56" s="7">
        <f>VLOOKUP(B56,'Master Data'!$A$1:$F$46,5,0)</f>
        <v>47</v>
      </c>
      <c r="K56" s="7">
        <f>VLOOKUP(B56,'Master Data'!$A$1:$F$46,6,0)</f>
        <v>53.11</v>
      </c>
      <c r="L56" s="7">
        <f t="shared" si="0"/>
        <v>11</v>
      </c>
    </row>
    <row r="57" spans="1:12" ht="14.4" x14ac:dyDescent="0.3">
      <c r="A57" s="15">
        <v>44266</v>
      </c>
      <c r="B57" s="16" t="s">
        <v>21</v>
      </c>
      <c r="C57" s="7">
        <v>11</v>
      </c>
      <c r="D57" s="7" t="s">
        <v>16</v>
      </c>
      <c r="E57" s="7" t="s">
        <v>14</v>
      </c>
      <c r="F57" s="17">
        <v>0</v>
      </c>
      <c r="G57" s="7" t="str">
        <f>VLOOKUP(B57,'Master Data'!$A$1:$F$46,2,0)</f>
        <v>Product25</v>
      </c>
      <c r="H57" s="7" t="str">
        <f>VLOOKUP(B57,'Master Data'!$A$1:$F$46,3,0)</f>
        <v>Category03</v>
      </c>
      <c r="I57" s="7" t="str">
        <f>VLOOKUP(B57,'Master Data'!$A$1:$F$46,4,0)</f>
        <v>No.</v>
      </c>
      <c r="J57" s="7">
        <f>VLOOKUP(B57,'Master Data'!$A$1:$F$46,5,0)</f>
        <v>7</v>
      </c>
      <c r="K57" s="7">
        <f>VLOOKUP(B57,'Master Data'!$A$1:$F$46,6,0)</f>
        <v>8.33</v>
      </c>
      <c r="L57" s="7">
        <f t="shared" si="0"/>
        <v>11</v>
      </c>
    </row>
    <row r="58" spans="1:12" ht="14.4" x14ac:dyDescent="0.3">
      <c r="A58" s="15">
        <v>44270</v>
      </c>
      <c r="B58" s="16" t="s">
        <v>47</v>
      </c>
      <c r="C58" s="7">
        <v>11</v>
      </c>
      <c r="D58" s="7" t="s">
        <v>12</v>
      </c>
      <c r="E58" s="7" t="s">
        <v>14</v>
      </c>
      <c r="F58" s="17">
        <v>0</v>
      </c>
      <c r="G58" s="7" t="str">
        <f>VLOOKUP(B58,'Master Data'!$A$1:$F$46,2,0)</f>
        <v>Product39</v>
      </c>
      <c r="H58" s="7" t="str">
        <f>VLOOKUP(B58,'Master Data'!$A$1:$F$46,3,0)</f>
        <v>Category05</v>
      </c>
      <c r="I58" s="7" t="str">
        <f>VLOOKUP(B58,'Master Data'!$A$1:$F$46,4,0)</f>
        <v>No.</v>
      </c>
      <c r="J58" s="7">
        <f>VLOOKUP(B58,'Master Data'!$A$1:$F$46,5,0)</f>
        <v>37</v>
      </c>
      <c r="K58" s="7">
        <f>VLOOKUP(B58,'Master Data'!$A$1:$F$46,6,0)</f>
        <v>42.55</v>
      </c>
      <c r="L58" s="7">
        <f t="shared" si="0"/>
        <v>11</v>
      </c>
    </row>
    <row r="59" spans="1:12" ht="14.4" x14ac:dyDescent="0.3">
      <c r="A59" s="15">
        <v>44271</v>
      </c>
      <c r="B59" s="16" t="s">
        <v>48</v>
      </c>
      <c r="C59" s="7">
        <v>14</v>
      </c>
      <c r="D59" s="7" t="s">
        <v>16</v>
      </c>
      <c r="E59" s="7" t="s">
        <v>14</v>
      </c>
      <c r="F59" s="17">
        <v>0</v>
      </c>
      <c r="G59" s="7" t="str">
        <f>VLOOKUP(B59,'Master Data'!$A$1:$F$46,2,0)</f>
        <v>Product12</v>
      </c>
      <c r="H59" s="7" t="str">
        <f>VLOOKUP(B59,'Master Data'!$A$1:$F$46,3,0)</f>
        <v>Category02</v>
      </c>
      <c r="I59" s="7" t="str">
        <f>VLOOKUP(B59,'Master Data'!$A$1:$F$46,4,0)</f>
        <v>Kg</v>
      </c>
      <c r="J59" s="7">
        <f>VLOOKUP(B59,'Master Data'!$A$1:$F$46,5,0)</f>
        <v>73</v>
      </c>
      <c r="K59" s="7">
        <f>VLOOKUP(B59,'Master Data'!$A$1:$F$46,6,0)</f>
        <v>94.17</v>
      </c>
      <c r="L59" s="7">
        <f t="shared" si="0"/>
        <v>11</v>
      </c>
    </row>
    <row r="60" spans="1:12" ht="14.4" x14ac:dyDescent="0.3">
      <c r="A60" s="15">
        <v>44273</v>
      </c>
      <c r="B60" s="16" t="s">
        <v>24</v>
      </c>
      <c r="C60" s="7">
        <v>8</v>
      </c>
      <c r="D60" s="7" t="s">
        <v>11</v>
      </c>
      <c r="E60" s="7" t="s">
        <v>14</v>
      </c>
      <c r="F60" s="17">
        <v>0</v>
      </c>
      <c r="G60" s="7" t="str">
        <f>VLOOKUP(B60,'Master Data'!$A$1:$F$46,2,0)</f>
        <v>Product42</v>
      </c>
      <c r="H60" s="7" t="str">
        <f>VLOOKUP(B60,'Master Data'!$A$1:$F$46,3,0)</f>
        <v>Category05</v>
      </c>
      <c r="I60" s="7" t="str">
        <f>VLOOKUP(B60,'Master Data'!$A$1:$F$46,4,0)</f>
        <v>Ft</v>
      </c>
      <c r="J60" s="7">
        <f>VLOOKUP(B60,'Master Data'!$A$1:$F$46,5,0)</f>
        <v>120</v>
      </c>
      <c r="K60" s="7">
        <f>VLOOKUP(B60,'Master Data'!$A$1:$F$46,6,0)</f>
        <v>162</v>
      </c>
      <c r="L60" s="7">
        <f t="shared" si="0"/>
        <v>11</v>
      </c>
    </row>
    <row r="61" spans="1:12" ht="14.4" x14ac:dyDescent="0.3">
      <c r="A61" s="15">
        <v>44276</v>
      </c>
      <c r="B61" s="16" t="s">
        <v>28</v>
      </c>
      <c r="C61" s="7">
        <v>13</v>
      </c>
      <c r="D61" s="7" t="s">
        <v>12</v>
      </c>
      <c r="E61" s="7" t="s">
        <v>12</v>
      </c>
      <c r="F61" s="17">
        <v>0</v>
      </c>
      <c r="G61" s="7" t="str">
        <f>VLOOKUP(B61,'Master Data'!$A$1:$F$46,2,0)</f>
        <v>Product20</v>
      </c>
      <c r="H61" s="7" t="str">
        <f>VLOOKUP(B61,'Master Data'!$A$1:$F$46,3,0)</f>
        <v>Category03</v>
      </c>
      <c r="I61" s="7" t="str">
        <f>VLOOKUP(B61,'Master Data'!$A$1:$F$46,4,0)</f>
        <v>Lt</v>
      </c>
      <c r="J61" s="7">
        <f>VLOOKUP(B61,'Master Data'!$A$1:$F$46,5,0)</f>
        <v>61</v>
      </c>
      <c r="K61" s="7">
        <f>VLOOKUP(B61,'Master Data'!$A$1:$F$46,6,0)</f>
        <v>76.25</v>
      </c>
      <c r="L61" s="7">
        <f t="shared" si="0"/>
        <v>11</v>
      </c>
    </row>
    <row r="62" spans="1:12" ht="14.4" x14ac:dyDescent="0.3">
      <c r="A62" s="15">
        <v>44276</v>
      </c>
      <c r="B62" s="16" t="s">
        <v>47</v>
      </c>
      <c r="C62" s="7">
        <v>7</v>
      </c>
      <c r="D62" s="7" t="s">
        <v>16</v>
      </c>
      <c r="E62" s="7" t="s">
        <v>12</v>
      </c>
      <c r="F62" s="17">
        <v>0</v>
      </c>
      <c r="G62" s="7" t="str">
        <f>VLOOKUP(B62,'Master Data'!$A$1:$F$46,2,0)</f>
        <v>Product39</v>
      </c>
      <c r="H62" s="7" t="str">
        <f>VLOOKUP(B62,'Master Data'!$A$1:$F$46,3,0)</f>
        <v>Category05</v>
      </c>
      <c r="I62" s="7" t="str">
        <f>VLOOKUP(B62,'Master Data'!$A$1:$F$46,4,0)</f>
        <v>No.</v>
      </c>
      <c r="J62" s="7">
        <f>VLOOKUP(B62,'Master Data'!$A$1:$F$46,5,0)</f>
        <v>37</v>
      </c>
      <c r="K62" s="7">
        <f>VLOOKUP(B62,'Master Data'!$A$1:$F$46,6,0)</f>
        <v>42.55</v>
      </c>
      <c r="L62" s="7">
        <f t="shared" si="0"/>
        <v>11</v>
      </c>
    </row>
    <row r="63" spans="1:12" ht="14.4" x14ac:dyDescent="0.3">
      <c r="A63" s="15">
        <v>44277</v>
      </c>
      <c r="B63" s="16" t="s">
        <v>43</v>
      </c>
      <c r="C63" s="7">
        <v>8</v>
      </c>
      <c r="D63" s="7" t="s">
        <v>12</v>
      </c>
      <c r="E63" s="7" t="s">
        <v>12</v>
      </c>
      <c r="F63" s="17">
        <v>0</v>
      </c>
      <c r="G63" s="7" t="str">
        <f>VLOOKUP(B63,'Master Data'!$A$1:$F$46,2,0)</f>
        <v>Product02</v>
      </c>
      <c r="H63" s="7" t="str">
        <f>VLOOKUP(B63,'Master Data'!$A$1:$F$46,3,0)</f>
        <v>Category01</v>
      </c>
      <c r="I63" s="7" t="str">
        <f>VLOOKUP(B63,'Master Data'!$A$1:$F$46,4,0)</f>
        <v>Kg</v>
      </c>
      <c r="J63" s="7">
        <f>VLOOKUP(B63,'Master Data'!$A$1:$F$46,5,0)</f>
        <v>1056</v>
      </c>
      <c r="K63" s="7">
        <f>VLOOKUP(B63,'Master Data'!$A$1:$F$46,6,0)</f>
        <v>142.80000000000001</v>
      </c>
      <c r="L63" s="7">
        <f t="shared" si="0"/>
        <v>11</v>
      </c>
    </row>
    <row r="64" spans="1:12" ht="14.4" x14ac:dyDescent="0.3">
      <c r="A64" s="15">
        <v>44277</v>
      </c>
      <c r="B64" s="16" t="s">
        <v>48</v>
      </c>
      <c r="C64" s="7">
        <v>4</v>
      </c>
      <c r="D64" s="7" t="s">
        <v>12</v>
      </c>
      <c r="E64" s="7" t="s">
        <v>12</v>
      </c>
      <c r="F64" s="17">
        <v>0</v>
      </c>
      <c r="G64" s="7" t="str">
        <f>VLOOKUP(B64,'Master Data'!$A$1:$F$46,2,0)</f>
        <v>Product12</v>
      </c>
      <c r="H64" s="7" t="str">
        <f>VLOOKUP(B64,'Master Data'!$A$1:$F$46,3,0)</f>
        <v>Category02</v>
      </c>
      <c r="I64" s="7" t="str">
        <f>VLOOKUP(B64,'Master Data'!$A$1:$F$46,4,0)</f>
        <v>Kg</v>
      </c>
      <c r="J64" s="7">
        <f>VLOOKUP(B64,'Master Data'!$A$1:$F$46,5,0)</f>
        <v>73</v>
      </c>
      <c r="K64" s="7">
        <f>VLOOKUP(B64,'Master Data'!$A$1:$F$46,6,0)</f>
        <v>94.17</v>
      </c>
      <c r="L64" s="7">
        <f t="shared" si="0"/>
        <v>11</v>
      </c>
    </row>
    <row r="65" spans="1:12" ht="14.4" x14ac:dyDescent="0.3">
      <c r="A65" s="15">
        <v>44280</v>
      </c>
      <c r="B65" s="16" t="s">
        <v>49</v>
      </c>
      <c r="C65" s="7">
        <v>14</v>
      </c>
      <c r="D65" s="7" t="s">
        <v>12</v>
      </c>
      <c r="E65" s="7" t="s">
        <v>14</v>
      </c>
      <c r="F65" s="17">
        <v>0</v>
      </c>
      <c r="G65" s="7" t="str">
        <f>VLOOKUP(B65,'Master Data'!$A$1:$F$46,2,0)</f>
        <v>Product24</v>
      </c>
      <c r="H65" s="7" t="str">
        <f>VLOOKUP(B65,'Master Data'!$A$1:$F$46,3,0)</f>
        <v>Category03</v>
      </c>
      <c r="I65" s="7" t="str">
        <f>VLOOKUP(B65,'Master Data'!$A$1:$F$46,4,0)</f>
        <v>Ft</v>
      </c>
      <c r="J65" s="7">
        <f>VLOOKUP(B65,'Master Data'!$A$1:$F$46,5,0)</f>
        <v>144</v>
      </c>
      <c r="K65" s="7">
        <f>VLOOKUP(B65,'Master Data'!$A$1:$F$46,6,0)</f>
        <v>156.96</v>
      </c>
      <c r="L65" s="7">
        <f t="shared" si="0"/>
        <v>11</v>
      </c>
    </row>
    <row r="66" spans="1:12" ht="14.4" x14ac:dyDescent="0.3">
      <c r="A66" s="15">
        <v>44280</v>
      </c>
      <c r="B66" s="16" t="s">
        <v>29</v>
      </c>
      <c r="C66" s="7">
        <v>4</v>
      </c>
      <c r="D66" s="7" t="s">
        <v>16</v>
      </c>
      <c r="E66" s="7" t="s">
        <v>14</v>
      </c>
      <c r="F66" s="17">
        <v>0</v>
      </c>
      <c r="G66" s="7" t="str">
        <f>VLOOKUP(B66,'Master Data'!$A$1:$F$46,2,0)</f>
        <v>Product06</v>
      </c>
      <c r="H66" s="7" t="str">
        <f>VLOOKUP(B66,'Master Data'!$A$1:$F$46,3,0)</f>
        <v>Category01</v>
      </c>
      <c r="I66" s="7" t="str">
        <f>VLOOKUP(B66,'Master Data'!$A$1:$F$46,4,0)</f>
        <v>Kg</v>
      </c>
      <c r="J66" s="7">
        <f>VLOOKUP(B66,'Master Data'!$A$1:$F$46,5,0)</f>
        <v>75</v>
      </c>
      <c r="K66" s="7">
        <f>VLOOKUP(B66,'Master Data'!$A$1:$F$46,6,0)</f>
        <v>85.5</v>
      </c>
      <c r="L66" s="7">
        <f t="shared" si="0"/>
        <v>11</v>
      </c>
    </row>
    <row r="67" spans="1:12" ht="14.4" x14ac:dyDescent="0.3">
      <c r="A67" s="15">
        <v>44280</v>
      </c>
      <c r="B67" s="16" t="s">
        <v>32</v>
      </c>
      <c r="C67" s="7">
        <v>8</v>
      </c>
      <c r="D67" s="7" t="s">
        <v>16</v>
      </c>
      <c r="E67" s="7" t="s">
        <v>14</v>
      </c>
      <c r="F67" s="17">
        <v>0</v>
      </c>
      <c r="G67" s="7" t="str">
        <f>VLOOKUP(B67,'Master Data'!$A$1:$F$46,2,0)</f>
        <v>Product29</v>
      </c>
      <c r="H67" s="7" t="str">
        <f>VLOOKUP(B67,'Master Data'!$A$1:$F$46,3,0)</f>
        <v>Category04</v>
      </c>
      <c r="I67" s="7" t="str">
        <f>VLOOKUP(B67,'Master Data'!$A$1:$F$46,4,0)</f>
        <v>Lt</v>
      </c>
      <c r="J67" s="7">
        <f>VLOOKUP(B67,'Master Data'!$A$1:$F$46,5,0)</f>
        <v>47</v>
      </c>
      <c r="K67" s="7">
        <f>VLOOKUP(B67,'Master Data'!$A$1:$F$46,6,0)</f>
        <v>53.11</v>
      </c>
      <c r="L67" s="7">
        <f t="shared" si="0"/>
        <v>11</v>
      </c>
    </row>
    <row r="68" spans="1:12" ht="14.4" x14ac:dyDescent="0.3">
      <c r="A68" s="15">
        <v>44280</v>
      </c>
      <c r="B68" s="16" t="s">
        <v>50</v>
      </c>
      <c r="C68" s="7">
        <v>2</v>
      </c>
      <c r="D68" s="7" t="s">
        <v>16</v>
      </c>
      <c r="E68" s="7" t="s">
        <v>12</v>
      </c>
      <c r="F68" s="17">
        <v>0</v>
      </c>
      <c r="G68" s="7" t="str">
        <f>VLOOKUP(B68,'Master Data'!$A$1:$F$46,2,0)</f>
        <v>Product38</v>
      </c>
      <c r="H68" s="7" t="str">
        <f>VLOOKUP(B68,'Master Data'!$A$1:$F$46,3,0)</f>
        <v>Category05</v>
      </c>
      <c r="I68" s="7" t="str">
        <f>VLOOKUP(B68,'Master Data'!$A$1:$F$46,4,0)</f>
        <v>Kg</v>
      </c>
      <c r="J68" s="7">
        <f>VLOOKUP(B68,'Master Data'!$A$1:$F$46,5,0)</f>
        <v>72</v>
      </c>
      <c r="K68" s="7">
        <f>VLOOKUP(B68,'Master Data'!$A$1:$F$46,6,0)</f>
        <v>79.92</v>
      </c>
      <c r="L68" s="7">
        <f t="shared" si="0"/>
        <v>11</v>
      </c>
    </row>
    <row r="69" spans="1:12" ht="14.4" x14ac:dyDescent="0.3">
      <c r="A69" s="15">
        <v>44281</v>
      </c>
      <c r="B69" s="16" t="s">
        <v>13</v>
      </c>
      <c r="C69" s="7">
        <v>4</v>
      </c>
      <c r="D69" s="7" t="s">
        <v>16</v>
      </c>
      <c r="E69" s="7" t="s">
        <v>14</v>
      </c>
      <c r="F69" s="17">
        <v>0</v>
      </c>
      <c r="G69" s="7" t="str">
        <f>VLOOKUP(B69,'Master Data'!$A$1:$F$46,2,0)</f>
        <v>Product01</v>
      </c>
      <c r="H69" s="7" t="str">
        <f>VLOOKUP(B69,'Master Data'!$A$1:$F$46,3,0)</f>
        <v>Category01</v>
      </c>
      <c r="I69" s="7" t="str">
        <f>VLOOKUP(B69,'Master Data'!$A$1:$F$46,4,0)</f>
        <v>Kg</v>
      </c>
      <c r="J69" s="7">
        <f>VLOOKUP(B69,'Master Data'!$A$1:$F$46,5,0)</f>
        <v>100</v>
      </c>
      <c r="K69" s="7">
        <f>VLOOKUP(B69,'Master Data'!$A$1:$F$46,6,0)</f>
        <v>103.88</v>
      </c>
      <c r="L69" s="7">
        <f t="shared" si="0"/>
        <v>11</v>
      </c>
    </row>
    <row r="70" spans="1:12" ht="14.4" x14ac:dyDescent="0.3">
      <c r="A70" s="15">
        <v>44281</v>
      </c>
      <c r="B70" s="16" t="s">
        <v>24</v>
      </c>
      <c r="C70" s="7">
        <v>1</v>
      </c>
      <c r="D70" s="7" t="s">
        <v>16</v>
      </c>
      <c r="E70" s="7" t="s">
        <v>14</v>
      </c>
      <c r="F70" s="17">
        <v>0</v>
      </c>
      <c r="G70" s="7" t="str">
        <f>VLOOKUP(B70,'Master Data'!$A$1:$F$46,2,0)</f>
        <v>Product42</v>
      </c>
      <c r="H70" s="7" t="str">
        <f>VLOOKUP(B70,'Master Data'!$A$1:$F$46,3,0)</f>
        <v>Category05</v>
      </c>
      <c r="I70" s="7" t="str">
        <f>VLOOKUP(B70,'Master Data'!$A$1:$F$46,4,0)</f>
        <v>Ft</v>
      </c>
      <c r="J70" s="7">
        <f>VLOOKUP(B70,'Master Data'!$A$1:$F$46,5,0)</f>
        <v>120</v>
      </c>
      <c r="K70" s="7">
        <f>VLOOKUP(B70,'Master Data'!$A$1:$F$46,6,0)</f>
        <v>162</v>
      </c>
      <c r="L70" s="7">
        <f t="shared" si="0"/>
        <v>11</v>
      </c>
    </row>
    <row r="71" spans="1:12" ht="14.4" x14ac:dyDescent="0.3">
      <c r="A71" s="15">
        <v>44281</v>
      </c>
      <c r="B71" s="16" t="s">
        <v>33</v>
      </c>
      <c r="C71" s="7">
        <v>9</v>
      </c>
      <c r="D71" s="7" t="s">
        <v>16</v>
      </c>
      <c r="E71" s="7" t="s">
        <v>12</v>
      </c>
      <c r="F71" s="17">
        <v>0</v>
      </c>
      <c r="G71" s="7" t="str">
        <f>VLOOKUP(B71,'Master Data'!$A$1:$F$46,2,0)</f>
        <v>Product10</v>
      </c>
      <c r="H71" s="7" t="str">
        <f>VLOOKUP(B71,'Master Data'!$A$1:$F$46,3,0)</f>
        <v>Category02</v>
      </c>
      <c r="I71" s="7" t="str">
        <f>VLOOKUP(B71,'Master Data'!$A$1:$F$46,4,0)</f>
        <v>Ft</v>
      </c>
      <c r="J71" s="7">
        <f>VLOOKUP(B71,'Master Data'!$A$1:$F$46,5,0)</f>
        <v>148</v>
      </c>
      <c r="K71" s="7">
        <f>VLOOKUP(B71,'Master Data'!$A$1:$F$46,6,0)</f>
        <v>164.28</v>
      </c>
      <c r="L71" s="7">
        <f t="shared" si="0"/>
        <v>11</v>
      </c>
    </row>
    <row r="72" spans="1:12" ht="14.4" x14ac:dyDescent="0.3">
      <c r="A72" s="15">
        <v>44282</v>
      </c>
      <c r="B72" s="16" t="s">
        <v>41</v>
      </c>
      <c r="C72" s="7">
        <v>3</v>
      </c>
      <c r="D72" s="7" t="s">
        <v>16</v>
      </c>
      <c r="E72" s="7" t="s">
        <v>12</v>
      </c>
      <c r="F72" s="17">
        <v>0</v>
      </c>
      <c r="G72" s="7" t="str">
        <f>VLOOKUP(B72,'Master Data'!$A$1:$F$46,2,0)</f>
        <v>Product30</v>
      </c>
      <c r="H72" s="7" t="str">
        <f>VLOOKUP(B72,'Master Data'!$A$1:$F$46,3,0)</f>
        <v>Category04</v>
      </c>
      <c r="I72" s="7" t="str">
        <f>VLOOKUP(B72,'Master Data'!$A$1:$F$46,4,0)</f>
        <v>Ft</v>
      </c>
      <c r="J72" s="7">
        <f>VLOOKUP(B72,'Master Data'!$A$1:$F$46,5,0)</f>
        <v>148</v>
      </c>
      <c r="K72" s="7">
        <f>VLOOKUP(B72,'Master Data'!$A$1:$F$46,6,0)</f>
        <v>201.28</v>
      </c>
      <c r="L72" s="7">
        <f t="shared" si="0"/>
        <v>11</v>
      </c>
    </row>
    <row r="73" spans="1:12" ht="14.4" x14ac:dyDescent="0.3">
      <c r="A73" s="15">
        <v>44283</v>
      </c>
      <c r="B73" s="16" t="s">
        <v>51</v>
      </c>
      <c r="C73" s="7">
        <v>8</v>
      </c>
      <c r="D73" s="7" t="s">
        <v>12</v>
      </c>
      <c r="E73" s="7" t="s">
        <v>14</v>
      </c>
      <c r="F73" s="17">
        <v>0</v>
      </c>
      <c r="G73" s="7" t="str">
        <f>VLOOKUP(B73,'Master Data'!$A$1:$F$46,2,0)</f>
        <v>Product07</v>
      </c>
      <c r="H73" s="7" t="str">
        <f>VLOOKUP(B73,'Master Data'!$A$1:$F$46,3,0)</f>
        <v>Category01</v>
      </c>
      <c r="I73" s="7" t="str">
        <f>VLOOKUP(B73,'Master Data'!$A$1:$F$46,4,0)</f>
        <v>Lt</v>
      </c>
      <c r="J73" s="7">
        <f>VLOOKUP(B73,'Master Data'!$A$1:$F$46,5,0)</f>
        <v>43</v>
      </c>
      <c r="K73" s="7">
        <f>VLOOKUP(B73,'Master Data'!$A$1:$F$46,6,0)</f>
        <v>47.730000000000004</v>
      </c>
      <c r="L73" s="7">
        <f t="shared" si="0"/>
        <v>11</v>
      </c>
    </row>
    <row r="74" spans="1:12" ht="14.4" x14ac:dyDescent="0.3">
      <c r="A74" s="15">
        <v>44285</v>
      </c>
      <c r="B74" s="16" t="s">
        <v>50</v>
      </c>
      <c r="C74" s="7">
        <v>1</v>
      </c>
      <c r="D74" s="7" t="s">
        <v>12</v>
      </c>
      <c r="E74" s="7" t="s">
        <v>14</v>
      </c>
      <c r="F74" s="17">
        <v>0</v>
      </c>
      <c r="G74" s="7" t="str">
        <f>VLOOKUP(B74,'Master Data'!$A$1:$F$46,2,0)</f>
        <v>Product38</v>
      </c>
      <c r="H74" s="7" t="str">
        <f>VLOOKUP(B74,'Master Data'!$A$1:$F$46,3,0)</f>
        <v>Category05</v>
      </c>
      <c r="I74" s="7" t="str">
        <f>VLOOKUP(B74,'Master Data'!$A$1:$F$46,4,0)</f>
        <v>Kg</v>
      </c>
      <c r="J74" s="7">
        <f>VLOOKUP(B74,'Master Data'!$A$1:$F$46,5,0)</f>
        <v>72</v>
      </c>
      <c r="K74" s="7">
        <f>VLOOKUP(B74,'Master Data'!$A$1:$F$46,6,0)</f>
        <v>79.92</v>
      </c>
      <c r="L74" s="7">
        <f t="shared" si="0"/>
        <v>11</v>
      </c>
    </row>
    <row r="75" spans="1:12" ht="14.4" x14ac:dyDescent="0.3">
      <c r="A75" s="15">
        <v>44286</v>
      </c>
      <c r="B75" s="16" t="s">
        <v>24</v>
      </c>
      <c r="C75" s="7">
        <v>3</v>
      </c>
      <c r="D75" s="7" t="s">
        <v>16</v>
      </c>
      <c r="E75" s="7" t="s">
        <v>14</v>
      </c>
      <c r="F75" s="17">
        <v>0</v>
      </c>
      <c r="G75" s="7" t="str">
        <f>VLOOKUP(B75,'Master Data'!$A$1:$F$46,2,0)</f>
        <v>Product42</v>
      </c>
      <c r="H75" s="7" t="str">
        <f>VLOOKUP(B75,'Master Data'!$A$1:$F$46,3,0)</f>
        <v>Category05</v>
      </c>
      <c r="I75" s="7" t="str">
        <f>VLOOKUP(B75,'Master Data'!$A$1:$F$46,4,0)</f>
        <v>Ft</v>
      </c>
      <c r="J75" s="7">
        <f>VLOOKUP(B75,'Master Data'!$A$1:$F$46,5,0)</f>
        <v>120</v>
      </c>
      <c r="K75" s="7">
        <f>VLOOKUP(B75,'Master Data'!$A$1:$F$46,6,0)</f>
        <v>162</v>
      </c>
      <c r="L75" s="7">
        <f t="shared" si="0"/>
        <v>11</v>
      </c>
    </row>
    <row r="76" spans="1:12" ht="14.4" x14ac:dyDescent="0.3">
      <c r="A76" s="15">
        <v>44290</v>
      </c>
      <c r="B76" s="16" t="s">
        <v>30</v>
      </c>
      <c r="C76" s="7">
        <v>4</v>
      </c>
      <c r="D76" s="7" t="s">
        <v>16</v>
      </c>
      <c r="E76" s="7" t="s">
        <v>14</v>
      </c>
      <c r="F76" s="17">
        <v>0</v>
      </c>
      <c r="G76" s="7" t="str">
        <f>VLOOKUP(B76,'Master Data'!$A$1:$F$46,2,0)</f>
        <v>Product40</v>
      </c>
      <c r="H76" s="7" t="str">
        <f>VLOOKUP(B76,'Master Data'!$A$1:$F$46,3,0)</f>
        <v>Category05</v>
      </c>
      <c r="I76" s="7" t="str">
        <f>VLOOKUP(B76,'Master Data'!$A$1:$F$46,4,0)</f>
        <v>Kg</v>
      </c>
      <c r="J76" s="7">
        <f>VLOOKUP(B76,'Master Data'!$A$1:$F$46,5,0)</f>
        <v>90</v>
      </c>
      <c r="K76" s="7">
        <f>VLOOKUP(B76,'Master Data'!$A$1:$F$46,6,0)</f>
        <v>115.2</v>
      </c>
      <c r="L76" s="7">
        <f t="shared" si="0"/>
        <v>11</v>
      </c>
    </row>
    <row r="77" spans="1:12" ht="14.4" x14ac:dyDescent="0.3">
      <c r="A77" s="15">
        <v>44290</v>
      </c>
      <c r="B77" s="16" t="s">
        <v>52</v>
      </c>
      <c r="C77" s="7">
        <v>9</v>
      </c>
      <c r="D77" s="7" t="s">
        <v>12</v>
      </c>
      <c r="E77" s="7" t="s">
        <v>14</v>
      </c>
      <c r="F77" s="17">
        <v>0</v>
      </c>
      <c r="G77" s="7" t="str">
        <f>VLOOKUP(B77,'Master Data'!$A$1:$F$46,2,0)</f>
        <v>Product09</v>
      </c>
      <c r="H77" s="7" t="str">
        <f>VLOOKUP(B77,'Master Data'!$A$1:$F$46,3,0)</f>
        <v>Category01</v>
      </c>
      <c r="I77" s="7" t="str">
        <f>VLOOKUP(B77,'Master Data'!$A$1:$F$46,4,0)</f>
        <v>No.</v>
      </c>
      <c r="J77" s="7">
        <f>VLOOKUP(B77,'Master Data'!$A$1:$F$46,5,0)</f>
        <v>6</v>
      </c>
      <c r="K77" s="7">
        <f>VLOOKUP(B77,'Master Data'!$A$1:$F$46,6,0)</f>
        <v>7.8599999999999994</v>
      </c>
      <c r="L77" s="7">
        <f t="shared" si="0"/>
        <v>11</v>
      </c>
    </row>
    <row r="78" spans="1:12" ht="14.4" x14ac:dyDescent="0.3">
      <c r="A78" s="15">
        <v>44291</v>
      </c>
      <c r="B78" s="16" t="s">
        <v>19</v>
      </c>
      <c r="C78" s="7">
        <v>15</v>
      </c>
      <c r="D78" s="7" t="s">
        <v>12</v>
      </c>
      <c r="E78" s="7" t="s">
        <v>12</v>
      </c>
      <c r="F78" s="17">
        <v>0</v>
      </c>
      <c r="G78" s="7" t="str">
        <f>VLOOKUP(B78,'Master Data'!$A$1:$F$46,2,0)</f>
        <v>Product31</v>
      </c>
      <c r="H78" s="7" t="str">
        <f>VLOOKUP(B78,'Master Data'!$A$1:$F$46,3,0)</f>
        <v>Category04</v>
      </c>
      <c r="I78" s="7" t="str">
        <f>VLOOKUP(B78,'Master Data'!$A$1:$F$46,4,0)</f>
        <v>Kg</v>
      </c>
      <c r="J78" s="7">
        <f>VLOOKUP(B78,'Master Data'!$A$1:$F$46,5,0)</f>
        <v>93</v>
      </c>
      <c r="K78" s="7">
        <f>VLOOKUP(B78,'Master Data'!$A$1:$F$46,6,0)</f>
        <v>104.16</v>
      </c>
      <c r="L78" s="7">
        <f t="shared" si="0"/>
        <v>11</v>
      </c>
    </row>
    <row r="79" spans="1:12" ht="14.4" x14ac:dyDescent="0.3">
      <c r="A79" s="15">
        <v>44295</v>
      </c>
      <c r="B79" s="16" t="s">
        <v>37</v>
      </c>
      <c r="C79" s="7">
        <v>3</v>
      </c>
      <c r="D79" s="7" t="s">
        <v>12</v>
      </c>
      <c r="E79" s="7" t="s">
        <v>12</v>
      </c>
      <c r="F79" s="17">
        <v>0</v>
      </c>
      <c r="G79" s="7" t="str">
        <f>VLOOKUP(B79,'Master Data'!$A$1:$F$46,2,0)</f>
        <v>Product05</v>
      </c>
      <c r="H79" s="7" t="str">
        <f>VLOOKUP(B79,'Master Data'!$A$1:$F$46,3,0)</f>
        <v>Category01</v>
      </c>
      <c r="I79" s="7" t="str">
        <f>VLOOKUP(B79,'Master Data'!$A$1:$F$46,4,0)</f>
        <v>Ft</v>
      </c>
      <c r="J79" s="7">
        <f>VLOOKUP(B79,'Master Data'!$A$1:$F$46,5,0)</f>
        <v>133</v>
      </c>
      <c r="K79" s="7">
        <f>VLOOKUP(B79,'Master Data'!$A$1:$F$46,6,0)</f>
        <v>155.61000000000001</v>
      </c>
      <c r="L79" s="7">
        <f t="shared" si="0"/>
        <v>11</v>
      </c>
    </row>
    <row r="80" spans="1:12" ht="14.4" x14ac:dyDescent="0.3">
      <c r="A80" s="15">
        <v>44296</v>
      </c>
      <c r="B80" s="16" t="s">
        <v>35</v>
      </c>
      <c r="C80" s="7">
        <v>14</v>
      </c>
      <c r="D80" s="7" t="s">
        <v>16</v>
      </c>
      <c r="E80" s="7" t="s">
        <v>12</v>
      </c>
      <c r="F80" s="17">
        <v>0</v>
      </c>
      <c r="G80" s="7" t="str">
        <f>VLOOKUP(B80,'Master Data'!$A$1:$F$46,2,0)</f>
        <v>Product22</v>
      </c>
      <c r="H80" s="7" t="str">
        <f>VLOOKUP(B80,'Master Data'!$A$1:$F$46,3,0)</f>
        <v>Category03</v>
      </c>
      <c r="I80" s="7" t="str">
        <f>VLOOKUP(B80,'Master Data'!$A$1:$F$46,4,0)</f>
        <v>Ft</v>
      </c>
      <c r="J80" s="7">
        <f>VLOOKUP(B80,'Master Data'!$A$1:$F$46,5,0)</f>
        <v>121</v>
      </c>
      <c r="K80" s="7">
        <f>VLOOKUP(B80,'Master Data'!$A$1:$F$46,6,0)</f>
        <v>141.57</v>
      </c>
      <c r="L80" s="7">
        <f t="shared" si="0"/>
        <v>11</v>
      </c>
    </row>
    <row r="81" spans="1:12" ht="14.4" x14ac:dyDescent="0.3">
      <c r="A81" s="15">
        <v>44298</v>
      </c>
      <c r="B81" s="16" t="s">
        <v>22</v>
      </c>
      <c r="C81" s="7">
        <v>3</v>
      </c>
      <c r="D81" s="7" t="s">
        <v>16</v>
      </c>
      <c r="E81" s="7" t="s">
        <v>14</v>
      </c>
      <c r="F81" s="17">
        <v>0</v>
      </c>
      <c r="G81" s="7" t="str">
        <f>VLOOKUP(B81,'Master Data'!$A$1:$F$46,2,0)</f>
        <v>Product37</v>
      </c>
      <c r="H81" s="7" t="str">
        <f>VLOOKUP(B81,'Master Data'!$A$1:$F$46,3,0)</f>
        <v>Category05</v>
      </c>
      <c r="I81" s="7" t="str">
        <f>VLOOKUP(B81,'Master Data'!$A$1:$F$46,4,0)</f>
        <v>Kg</v>
      </c>
      <c r="J81" s="7">
        <f>VLOOKUP(B81,'Master Data'!$A$1:$F$46,5,0)</f>
        <v>67</v>
      </c>
      <c r="K81" s="7">
        <f>VLOOKUP(B81,'Master Data'!$A$1:$F$46,6,0)</f>
        <v>85.76</v>
      </c>
      <c r="L81" s="7">
        <f t="shared" si="0"/>
        <v>11</v>
      </c>
    </row>
    <row r="82" spans="1:12" ht="14.4" x14ac:dyDescent="0.3">
      <c r="A82" s="15">
        <v>44298</v>
      </c>
      <c r="B82" s="16" t="s">
        <v>32</v>
      </c>
      <c r="C82" s="7">
        <v>4</v>
      </c>
      <c r="D82" s="7" t="s">
        <v>16</v>
      </c>
      <c r="E82" s="7" t="s">
        <v>12</v>
      </c>
      <c r="F82" s="17">
        <v>0</v>
      </c>
      <c r="G82" s="7" t="str">
        <f>VLOOKUP(B82,'Master Data'!$A$1:$F$46,2,0)</f>
        <v>Product29</v>
      </c>
      <c r="H82" s="7" t="str">
        <f>VLOOKUP(B82,'Master Data'!$A$1:$F$46,3,0)</f>
        <v>Category04</v>
      </c>
      <c r="I82" s="7" t="str">
        <f>VLOOKUP(B82,'Master Data'!$A$1:$F$46,4,0)</f>
        <v>Lt</v>
      </c>
      <c r="J82" s="7">
        <f>VLOOKUP(B82,'Master Data'!$A$1:$F$46,5,0)</f>
        <v>47</v>
      </c>
      <c r="K82" s="7">
        <f>VLOOKUP(B82,'Master Data'!$A$1:$F$46,6,0)</f>
        <v>53.11</v>
      </c>
      <c r="L82" s="7">
        <f t="shared" si="0"/>
        <v>11</v>
      </c>
    </row>
    <row r="83" spans="1:12" ht="14.4" x14ac:dyDescent="0.3">
      <c r="A83" s="15">
        <v>44298</v>
      </c>
      <c r="B83" s="16" t="s">
        <v>39</v>
      </c>
      <c r="C83" s="7">
        <v>9</v>
      </c>
      <c r="D83" s="7" t="s">
        <v>16</v>
      </c>
      <c r="E83" s="7" t="s">
        <v>12</v>
      </c>
      <c r="F83" s="17">
        <v>0</v>
      </c>
      <c r="G83" s="7" t="str">
        <f>VLOOKUP(B83,'Master Data'!$A$1:$F$46,2,0)</f>
        <v>Product27</v>
      </c>
      <c r="H83" s="7" t="str">
        <f>VLOOKUP(B83,'Master Data'!$A$1:$F$46,3,0)</f>
        <v>Category04</v>
      </c>
      <c r="I83" s="7" t="str">
        <f>VLOOKUP(B83,'Master Data'!$A$1:$F$46,4,0)</f>
        <v>Lt</v>
      </c>
      <c r="J83" s="7">
        <f>VLOOKUP(B83,'Master Data'!$A$1:$F$46,5,0)</f>
        <v>48</v>
      </c>
      <c r="K83" s="7">
        <f>VLOOKUP(B83,'Master Data'!$A$1:$F$46,6,0)</f>
        <v>57.120000000000005</v>
      </c>
      <c r="L83" s="7">
        <f t="shared" si="0"/>
        <v>11</v>
      </c>
    </row>
    <row r="84" spans="1:12" ht="14.4" x14ac:dyDescent="0.3">
      <c r="A84" s="15">
        <v>44298</v>
      </c>
      <c r="B84" s="16" t="s">
        <v>53</v>
      </c>
      <c r="C84" s="7">
        <v>13</v>
      </c>
      <c r="D84" s="7" t="s">
        <v>16</v>
      </c>
      <c r="E84" s="7" t="s">
        <v>14</v>
      </c>
      <c r="F84" s="17">
        <v>0</v>
      </c>
      <c r="G84" s="7" t="str">
        <f>VLOOKUP(B84,'Master Data'!$A$1:$F$46,2,0)</f>
        <v>Product33</v>
      </c>
      <c r="H84" s="7" t="str">
        <f>VLOOKUP(B84,'Master Data'!$A$1:$F$46,3,0)</f>
        <v>Category04</v>
      </c>
      <c r="I84" s="7" t="str">
        <f>VLOOKUP(B84,'Master Data'!$A$1:$F$46,4,0)</f>
        <v>Kg</v>
      </c>
      <c r="J84" s="7">
        <f>VLOOKUP(B84,'Master Data'!$A$1:$F$46,5,0)</f>
        <v>95</v>
      </c>
      <c r="K84" s="7">
        <f>VLOOKUP(B84,'Master Data'!$A$1:$F$46,6,0)</f>
        <v>119.7</v>
      </c>
      <c r="L84" s="7">
        <f t="shared" si="0"/>
        <v>11</v>
      </c>
    </row>
    <row r="85" spans="1:12" ht="14.4" x14ac:dyDescent="0.3">
      <c r="A85" s="15">
        <v>44301</v>
      </c>
      <c r="B85" s="16" t="s">
        <v>54</v>
      </c>
      <c r="C85" s="7">
        <v>3</v>
      </c>
      <c r="D85" s="7" t="s">
        <v>16</v>
      </c>
      <c r="E85" s="7" t="s">
        <v>12</v>
      </c>
      <c r="F85" s="17">
        <v>0</v>
      </c>
      <c r="G85" s="7" t="str">
        <f>VLOOKUP(B85,'Master Data'!$A$1:$F$46,2,0)</f>
        <v>Product17</v>
      </c>
      <c r="H85" s="7" t="str">
        <f>VLOOKUP(B85,'Master Data'!$A$1:$F$46,3,0)</f>
        <v>Category02</v>
      </c>
      <c r="I85" s="7" t="str">
        <f>VLOOKUP(B85,'Master Data'!$A$1:$F$46,4,0)</f>
        <v>Ft</v>
      </c>
      <c r="J85" s="7">
        <f>VLOOKUP(B85,'Master Data'!$A$1:$F$46,5,0)</f>
        <v>134</v>
      </c>
      <c r="K85" s="7">
        <f>VLOOKUP(B85,'Master Data'!$A$1:$F$46,6,0)</f>
        <v>156.78</v>
      </c>
      <c r="L85" s="7">
        <f t="shared" si="0"/>
        <v>11</v>
      </c>
    </row>
    <row r="86" spans="1:12" ht="14.4" x14ac:dyDescent="0.3">
      <c r="A86" s="15">
        <v>44302</v>
      </c>
      <c r="B86" s="16" t="s">
        <v>44</v>
      </c>
      <c r="C86" s="7">
        <v>15</v>
      </c>
      <c r="D86" s="7" t="s">
        <v>16</v>
      </c>
      <c r="E86" s="7" t="s">
        <v>14</v>
      </c>
      <c r="F86" s="17">
        <v>0</v>
      </c>
      <c r="G86" s="7" t="str">
        <f>VLOOKUP(B86,'Master Data'!$A$1:$F$46,2,0)</f>
        <v>Product18</v>
      </c>
      <c r="H86" s="7" t="str">
        <f>VLOOKUP(B86,'Master Data'!$A$1:$F$46,3,0)</f>
        <v>Category02</v>
      </c>
      <c r="I86" s="7" t="str">
        <f>VLOOKUP(B86,'Master Data'!$A$1:$F$46,4,0)</f>
        <v>No.</v>
      </c>
      <c r="J86" s="7">
        <f>VLOOKUP(B86,'Master Data'!$A$1:$F$46,5,0)</f>
        <v>37</v>
      </c>
      <c r="K86" s="7">
        <f>VLOOKUP(B86,'Master Data'!$A$1:$F$46,6,0)</f>
        <v>49.21</v>
      </c>
      <c r="L86" s="7">
        <f t="shared" si="0"/>
        <v>11</v>
      </c>
    </row>
    <row r="87" spans="1:12" ht="14.4" x14ac:dyDescent="0.3">
      <c r="A87" s="15">
        <v>44304</v>
      </c>
      <c r="B87" s="16" t="s">
        <v>50</v>
      </c>
      <c r="C87" s="7">
        <v>9</v>
      </c>
      <c r="D87" s="7" t="s">
        <v>11</v>
      </c>
      <c r="E87" s="7" t="s">
        <v>12</v>
      </c>
      <c r="F87" s="17">
        <v>0</v>
      </c>
      <c r="G87" s="7" t="str">
        <f>VLOOKUP(B87,'Master Data'!$A$1:$F$46,2,0)</f>
        <v>Product38</v>
      </c>
      <c r="H87" s="7" t="str">
        <f>VLOOKUP(B87,'Master Data'!$A$1:$F$46,3,0)</f>
        <v>Category05</v>
      </c>
      <c r="I87" s="7" t="str">
        <f>VLOOKUP(B87,'Master Data'!$A$1:$F$46,4,0)</f>
        <v>Kg</v>
      </c>
      <c r="J87" s="7">
        <f>VLOOKUP(B87,'Master Data'!$A$1:$F$46,5,0)</f>
        <v>72</v>
      </c>
      <c r="K87" s="7">
        <f>VLOOKUP(B87,'Master Data'!$A$1:$F$46,6,0)</f>
        <v>79.92</v>
      </c>
      <c r="L87" s="7">
        <f t="shared" si="0"/>
        <v>11</v>
      </c>
    </row>
    <row r="88" spans="1:12" ht="14.4" x14ac:dyDescent="0.3">
      <c r="A88" s="15">
        <v>44304</v>
      </c>
      <c r="B88" s="16" t="s">
        <v>55</v>
      </c>
      <c r="C88" s="7">
        <v>13</v>
      </c>
      <c r="D88" s="7" t="s">
        <v>16</v>
      </c>
      <c r="E88" s="7" t="s">
        <v>14</v>
      </c>
      <c r="F88" s="17">
        <v>0</v>
      </c>
      <c r="G88" s="7" t="str">
        <f>VLOOKUP(B88,'Master Data'!$A$1:$F$46,2,0)</f>
        <v>Product19</v>
      </c>
      <c r="H88" s="7" t="str">
        <f>VLOOKUP(B88,'Master Data'!$A$1:$F$46,3,0)</f>
        <v>Category02</v>
      </c>
      <c r="I88" s="7" t="str">
        <f>VLOOKUP(B88,'Master Data'!$A$1:$F$46,4,0)</f>
        <v>Ft</v>
      </c>
      <c r="J88" s="7">
        <f>VLOOKUP(B88,'Master Data'!$A$1:$F$46,5,0)</f>
        <v>150</v>
      </c>
      <c r="K88" s="7">
        <f>VLOOKUP(B88,'Master Data'!$A$1:$F$46,6,0)</f>
        <v>210</v>
      </c>
      <c r="L88" s="7">
        <f t="shared" si="0"/>
        <v>11</v>
      </c>
    </row>
    <row r="89" spans="1:12" ht="14.4" x14ac:dyDescent="0.3">
      <c r="A89" s="15">
        <v>44309</v>
      </c>
      <c r="B89" s="16" t="s">
        <v>24</v>
      </c>
      <c r="C89" s="7">
        <v>6</v>
      </c>
      <c r="D89" s="7" t="s">
        <v>16</v>
      </c>
      <c r="E89" s="7" t="s">
        <v>12</v>
      </c>
      <c r="F89" s="17">
        <v>0</v>
      </c>
      <c r="G89" s="7" t="str">
        <f>VLOOKUP(B89,'Master Data'!$A$1:$F$46,2,0)</f>
        <v>Product42</v>
      </c>
      <c r="H89" s="7" t="str">
        <f>VLOOKUP(B89,'Master Data'!$A$1:$F$46,3,0)</f>
        <v>Category05</v>
      </c>
      <c r="I89" s="7" t="str">
        <f>VLOOKUP(B89,'Master Data'!$A$1:$F$46,4,0)</f>
        <v>Ft</v>
      </c>
      <c r="J89" s="7">
        <f>VLOOKUP(B89,'Master Data'!$A$1:$F$46,5,0)</f>
        <v>120</v>
      </c>
      <c r="K89" s="7">
        <f>VLOOKUP(B89,'Master Data'!$A$1:$F$46,6,0)</f>
        <v>162</v>
      </c>
      <c r="L89" s="7">
        <f t="shared" si="0"/>
        <v>11</v>
      </c>
    </row>
    <row r="90" spans="1:12" ht="14.4" x14ac:dyDescent="0.3">
      <c r="A90" s="15">
        <v>44310</v>
      </c>
      <c r="B90" s="16" t="s">
        <v>41</v>
      </c>
      <c r="C90" s="7">
        <v>2</v>
      </c>
      <c r="D90" s="7" t="s">
        <v>12</v>
      </c>
      <c r="E90" s="7" t="s">
        <v>12</v>
      </c>
      <c r="F90" s="17">
        <v>0</v>
      </c>
      <c r="G90" s="7" t="str">
        <f>VLOOKUP(B90,'Master Data'!$A$1:$F$46,2,0)</f>
        <v>Product30</v>
      </c>
      <c r="H90" s="7" t="str">
        <f>VLOOKUP(B90,'Master Data'!$A$1:$F$46,3,0)</f>
        <v>Category04</v>
      </c>
      <c r="I90" s="7" t="str">
        <f>VLOOKUP(B90,'Master Data'!$A$1:$F$46,4,0)</f>
        <v>Ft</v>
      </c>
      <c r="J90" s="7">
        <f>VLOOKUP(B90,'Master Data'!$A$1:$F$46,5,0)</f>
        <v>148</v>
      </c>
      <c r="K90" s="7">
        <f>VLOOKUP(B90,'Master Data'!$A$1:$F$46,6,0)</f>
        <v>201.28</v>
      </c>
      <c r="L90" s="7">
        <f t="shared" si="0"/>
        <v>11</v>
      </c>
    </row>
    <row r="91" spans="1:12" ht="14.4" x14ac:dyDescent="0.3">
      <c r="A91" s="15">
        <v>44312</v>
      </c>
      <c r="B91" s="16" t="s">
        <v>22</v>
      </c>
      <c r="C91" s="7">
        <v>3</v>
      </c>
      <c r="D91" s="7" t="s">
        <v>16</v>
      </c>
      <c r="E91" s="7" t="s">
        <v>12</v>
      </c>
      <c r="F91" s="17">
        <v>0</v>
      </c>
      <c r="G91" s="7" t="str">
        <f>VLOOKUP(B91,'Master Data'!$A$1:$F$46,2,0)</f>
        <v>Product37</v>
      </c>
      <c r="H91" s="7" t="str">
        <f>VLOOKUP(B91,'Master Data'!$A$1:$F$46,3,0)</f>
        <v>Category05</v>
      </c>
      <c r="I91" s="7" t="str">
        <f>VLOOKUP(B91,'Master Data'!$A$1:$F$46,4,0)</f>
        <v>Kg</v>
      </c>
      <c r="J91" s="7">
        <f>VLOOKUP(B91,'Master Data'!$A$1:$F$46,5,0)</f>
        <v>67</v>
      </c>
      <c r="K91" s="7">
        <f>VLOOKUP(B91,'Master Data'!$A$1:$F$46,6,0)</f>
        <v>85.76</v>
      </c>
      <c r="L91" s="7">
        <f t="shared" si="0"/>
        <v>11</v>
      </c>
    </row>
    <row r="92" spans="1:12" ht="14.4" x14ac:dyDescent="0.3">
      <c r="A92" s="15">
        <v>44315</v>
      </c>
      <c r="B92" s="16" t="s">
        <v>41</v>
      </c>
      <c r="C92" s="7">
        <v>7</v>
      </c>
      <c r="D92" s="7" t="s">
        <v>16</v>
      </c>
      <c r="E92" s="7" t="s">
        <v>12</v>
      </c>
      <c r="F92" s="17">
        <v>0</v>
      </c>
      <c r="G92" s="7" t="str">
        <f>VLOOKUP(B92,'Master Data'!$A$1:$F$46,2,0)</f>
        <v>Product30</v>
      </c>
      <c r="H92" s="7" t="str">
        <f>VLOOKUP(B92,'Master Data'!$A$1:$F$46,3,0)</f>
        <v>Category04</v>
      </c>
      <c r="I92" s="7" t="str">
        <f>VLOOKUP(B92,'Master Data'!$A$1:$F$46,4,0)</f>
        <v>Ft</v>
      </c>
      <c r="J92" s="7">
        <f>VLOOKUP(B92,'Master Data'!$A$1:$F$46,5,0)</f>
        <v>148</v>
      </c>
      <c r="K92" s="7">
        <f>VLOOKUP(B92,'Master Data'!$A$1:$F$46,6,0)</f>
        <v>201.28</v>
      </c>
      <c r="L92" s="7">
        <f t="shared" si="0"/>
        <v>11</v>
      </c>
    </row>
    <row r="93" spans="1:12" ht="14.4" x14ac:dyDescent="0.3">
      <c r="A93" s="15">
        <v>44316</v>
      </c>
      <c r="B93" s="16" t="s">
        <v>32</v>
      </c>
      <c r="C93" s="7">
        <v>1</v>
      </c>
      <c r="D93" s="7" t="s">
        <v>16</v>
      </c>
      <c r="E93" s="7" t="s">
        <v>12</v>
      </c>
      <c r="F93" s="17">
        <v>0</v>
      </c>
      <c r="G93" s="7" t="str">
        <f>VLOOKUP(B93,'Master Data'!$A$1:$F$46,2,0)</f>
        <v>Product29</v>
      </c>
      <c r="H93" s="7" t="str">
        <f>VLOOKUP(B93,'Master Data'!$A$1:$F$46,3,0)</f>
        <v>Category04</v>
      </c>
      <c r="I93" s="7" t="str">
        <f>VLOOKUP(B93,'Master Data'!$A$1:$F$46,4,0)</f>
        <v>Lt</v>
      </c>
      <c r="J93" s="7">
        <f>VLOOKUP(B93,'Master Data'!$A$1:$F$46,5,0)</f>
        <v>47</v>
      </c>
      <c r="K93" s="7">
        <f>VLOOKUP(B93,'Master Data'!$A$1:$F$46,6,0)</f>
        <v>53.11</v>
      </c>
      <c r="L93" s="7">
        <f t="shared" si="0"/>
        <v>11</v>
      </c>
    </row>
    <row r="94" spans="1:12" ht="14.4" x14ac:dyDescent="0.3">
      <c r="A94" s="15">
        <v>44317</v>
      </c>
      <c r="B94" s="16" t="s">
        <v>44</v>
      </c>
      <c r="C94" s="7">
        <v>3</v>
      </c>
      <c r="D94" s="7" t="s">
        <v>12</v>
      </c>
      <c r="E94" s="7" t="s">
        <v>14</v>
      </c>
      <c r="F94" s="17">
        <v>0</v>
      </c>
      <c r="G94" s="7" t="str">
        <f>VLOOKUP(B94,'Master Data'!$A$1:$F$46,2,0)</f>
        <v>Product18</v>
      </c>
      <c r="H94" s="7" t="str">
        <f>VLOOKUP(B94,'Master Data'!$A$1:$F$46,3,0)</f>
        <v>Category02</v>
      </c>
      <c r="I94" s="7" t="str">
        <f>VLOOKUP(B94,'Master Data'!$A$1:$F$46,4,0)</f>
        <v>No.</v>
      </c>
      <c r="J94" s="7">
        <f>VLOOKUP(B94,'Master Data'!$A$1:$F$46,5,0)</f>
        <v>37</v>
      </c>
      <c r="K94" s="7">
        <f>VLOOKUP(B94,'Master Data'!$A$1:$F$46,6,0)</f>
        <v>49.21</v>
      </c>
      <c r="L94" s="7">
        <f t="shared" si="0"/>
        <v>11</v>
      </c>
    </row>
    <row r="95" spans="1:12" ht="14.4" x14ac:dyDescent="0.3">
      <c r="A95" s="15">
        <v>44317</v>
      </c>
      <c r="B95" s="16" t="s">
        <v>24</v>
      </c>
      <c r="C95" s="7">
        <v>1</v>
      </c>
      <c r="D95" s="7" t="s">
        <v>12</v>
      </c>
      <c r="E95" s="7" t="s">
        <v>14</v>
      </c>
      <c r="F95" s="17">
        <v>0</v>
      </c>
      <c r="G95" s="7" t="str">
        <f>VLOOKUP(B95,'Master Data'!$A$1:$F$46,2,0)</f>
        <v>Product42</v>
      </c>
      <c r="H95" s="7" t="str">
        <f>VLOOKUP(B95,'Master Data'!$A$1:$F$46,3,0)</f>
        <v>Category05</v>
      </c>
      <c r="I95" s="7" t="str">
        <f>VLOOKUP(B95,'Master Data'!$A$1:$F$46,4,0)</f>
        <v>Ft</v>
      </c>
      <c r="J95" s="7">
        <f>VLOOKUP(B95,'Master Data'!$A$1:$F$46,5,0)</f>
        <v>120</v>
      </c>
      <c r="K95" s="7">
        <f>VLOOKUP(B95,'Master Data'!$A$1:$F$46,6,0)</f>
        <v>162</v>
      </c>
      <c r="L95" s="7">
        <f t="shared" si="0"/>
        <v>11</v>
      </c>
    </row>
    <row r="96" spans="1:12" ht="14.4" x14ac:dyDescent="0.3">
      <c r="A96" s="15">
        <v>44319</v>
      </c>
      <c r="B96" s="16" t="s">
        <v>27</v>
      </c>
      <c r="C96" s="7">
        <v>3</v>
      </c>
      <c r="D96" s="7" t="s">
        <v>12</v>
      </c>
      <c r="E96" s="7" t="s">
        <v>12</v>
      </c>
      <c r="F96" s="17">
        <v>0</v>
      </c>
      <c r="G96" s="7" t="str">
        <f>VLOOKUP(B96,'Master Data'!$A$1:$F$46,2,0)</f>
        <v>Product34</v>
      </c>
      <c r="H96" s="7" t="str">
        <f>VLOOKUP(B96,'Master Data'!$A$1:$F$46,3,0)</f>
        <v>Category04</v>
      </c>
      <c r="I96" s="7" t="str">
        <f>VLOOKUP(B96,'Master Data'!$A$1:$F$46,4,0)</f>
        <v>Lt</v>
      </c>
      <c r="J96" s="7">
        <f>VLOOKUP(B96,'Master Data'!$A$1:$F$46,5,0)</f>
        <v>55</v>
      </c>
      <c r="K96" s="7">
        <f>VLOOKUP(B96,'Master Data'!$A$1:$F$46,6,0)</f>
        <v>58.3</v>
      </c>
      <c r="L96" s="7">
        <f t="shared" si="0"/>
        <v>11</v>
      </c>
    </row>
    <row r="97" spans="1:12" ht="14.4" x14ac:dyDescent="0.3">
      <c r="A97" s="15">
        <v>44320</v>
      </c>
      <c r="B97" s="16" t="s">
        <v>40</v>
      </c>
      <c r="C97" s="7">
        <v>13</v>
      </c>
      <c r="D97" s="7" t="s">
        <v>12</v>
      </c>
      <c r="E97" s="7" t="s">
        <v>12</v>
      </c>
      <c r="F97" s="17">
        <v>0</v>
      </c>
      <c r="G97" s="7" t="str">
        <f>VLOOKUP(B97,'Master Data'!$A$1:$F$46,2,0)</f>
        <v>Product15</v>
      </c>
      <c r="H97" s="7" t="str">
        <f>VLOOKUP(B97,'Master Data'!$A$1:$F$46,3,0)</f>
        <v>Category02</v>
      </c>
      <c r="I97" s="7" t="str">
        <f>VLOOKUP(B97,'Master Data'!$A$1:$F$46,4,0)</f>
        <v>No.</v>
      </c>
      <c r="J97" s="7">
        <f>VLOOKUP(B97,'Master Data'!$A$1:$F$46,5,0)</f>
        <v>12</v>
      </c>
      <c r="K97" s="7">
        <f>VLOOKUP(B97,'Master Data'!$A$1:$F$46,6,0)</f>
        <v>15.719999999999999</v>
      </c>
      <c r="L97" s="7">
        <f t="shared" si="0"/>
        <v>11</v>
      </c>
    </row>
    <row r="98" spans="1:12" ht="14.4" x14ac:dyDescent="0.3">
      <c r="A98" s="15">
        <v>44320</v>
      </c>
      <c r="B98" s="16" t="s">
        <v>23</v>
      </c>
      <c r="C98" s="7">
        <v>4</v>
      </c>
      <c r="D98" s="7" t="s">
        <v>16</v>
      </c>
      <c r="E98" s="7" t="s">
        <v>14</v>
      </c>
      <c r="F98" s="17">
        <v>0</v>
      </c>
      <c r="G98" s="7" t="str">
        <f>VLOOKUP(B98,'Master Data'!$A$1:$F$46,2,0)</f>
        <v>Product14</v>
      </c>
      <c r="H98" s="7" t="str">
        <f>VLOOKUP(B98,'Master Data'!$A$1:$F$46,3,0)</f>
        <v>Category02</v>
      </c>
      <c r="I98" s="7" t="str">
        <f>VLOOKUP(B98,'Master Data'!$A$1:$F$46,4,0)</f>
        <v>Kg</v>
      </c>
      <c r="J98" s="7">
        <f>VLOOKUP(B98,'Master Data'!$A$1:$F$46,5,0)</f>
        <v>112</v>
      </c>
      <c r="K98" s="7">
        <f>VLOOKUP(B98,'Master Data'!$A$1:$F$46,6,0)</f>
        <v>146.72</v>
      </c>
      <c r="L98" s="7">
        <f t="shared" si="0"/>
        <v>11</v>
      </c>
    </row>
    <row r="99" spans="1:12" ht="14.4" x14ac:dyDescent="0.3">
      <c r="A99" s="15">
        <v>44321</v>
      </c>
      <c r="B99" s="16" t="s">
        <v>52</v>
      </c>
      <c r="C99" s="7">
        <v>13</v>
      </c>
      <c r="D99" s="7" t="s">
        <v>16</v>
      </c>
      <c r="E99" s="7" t="s">
        <v>14</v>
      </c>
      <c r="F99" s="17">
        <v>0</v>
      </c>
      <c r="G99" s="7" t="str">
        <f>VLOOKUP(B99,'Master Data'!$A$1:$F$46,2,0)</f>
        <v>Product09</v>
      </c>
      <c r="H99" s="7" t="str">
        <f>VLOOKUP(B99,'Master Data'!$A$1:$F$46,3,0)</f>
        <v>Category01</v>
      </c>
      <c r="I99" s="7" t="str">
        <f>VLOOKUP(B99,'Master Data'!$A$1:$F$46,4,0)</f>
        <v>No.</v>
      </c>
      <c r="J99" s="7">
        <f>VLOOKUP(B99,'Master Data'!$A$1:$F$46,5,0)</f>
        <v>6</v>
      </c>
      <c r="K99" s="7">
        <f>VLOOKUP(B99,'Master Data'!$A$1:$F$46,6,0)</f>
        <v>7.8599999999999994</v>
      </c>
      <c r="L99" s="7">
        <f t="shared" si="0"/>
        <v>11</v>
      </c>
    </row>
    <row r="100" spans="1:12" ht="14.4" x14ac:dyDescent="0.3">
      <c r="A100" s="15">
        <v>44322</v>
      </c>
      <c r="B100" s="16" t="s">
        <v>38</v>
      </c>
      <c r="C100" s="7">
        <v>15</v>
      </c>
      <c r="D100" s="7" t="s">
        <v>16</v>
      </c>
      <c r="E100" s="7" t="s">
        <v>12</v>
      </c>
      <c r="F100" s="17">
        <v>0</v>
      </c>
      <c r="G100" s="7" t="str">
        <f>VLOOKUP(B100,'Master Data'!$A$1:$F$46,2,0)</f>
        <v>Product08</v>
      </c>
      <c r="H100" s="7" t="str">
        <f>VLOOKUP(B100,'Master Data'!$A$1:$F$46,3,0)</f>
        <v>Category01</v>
      </c>
      <c r="I100" s="7" t="str">
        <f>VLOOKUP(B100,'Master Data'!$A$1:$F$46,4,0)</f>
        <v>Kg</v>
      </c>
      <c r="J100" s="7">
        <f>VLOOKUP(B100,'Master Data'!$A$1:$F$46,5,0)</f>
        <v>83</v>
      </c>
      <c r="K100" s="7">
        <f>VLOOKUP(B100,'Master Data'!$A$1:$F$46,6,0)</f>
        <v>94.62</v>
      </c>
      <c r="L100" s="7">
        <f t="shared" si="0"/>
        <v>11</v>
      </c>
    </row>
    <row r="101" spans="1:12" ht="14.4" x14ac:dyDescent="0.3">
      <c r="A101" s="15">
        <v>44322</v>
      </c>
      <c r="B101" s="16" t="s">
        <v>52</v>
      </c>
      <c r="C101" s="7">
        <v>6</v>
      </c>
      <c r="D101" s="7" t="s">
        <v>12</v>
      </c>
      <c r="E101" s="7" t="s">
        <v>12</v>
      </c>
      <c r="F101" s="17">
        <v>0</v>
      </c>
      <c r="G101" s="7" t="str">
        <f>VLOOKUP(B101,'Master Data'!$A$1:$F$46,2,0)</f>
        <v>Product09</v>
      </c>
      <c r="H101" s="7" t="str">
        <f>VLOOKUP(B101,'Master Data'!$A$1:$F$46,3,0)</f>
        <v>Category01</v>
      </c>
      <c r="I101" s="7" t="str">
        <f>VLOOKUP(B101,'Master Data'!$A$1:$F$46,4,0)</f>
        <v>No.</v>
      </c>
      <c r="J101" s="7">
        <f>VLOOKUP(B101,'Master Data'!$A$1:$F$46,5,0)</f>
        <v>6</v>
      </c>
      <c r="K101" s="7">
        <f>VLOOKUP(B101,'Master Data'!$A$1:$F$46,6,0)</f>
        <v>7.8599999999999994</v>
      </c>
      <c r="L101" s="7">
        <f t="shared" si="0"/>
        <v>11</v>
      </c>
    </row>
    <row r="102" spans="1:12" ht="14.4" x14ac:dyDescent="0.3">
      <c r="A102" s="15">
        <v>44323</v>
      </c>
      <c r="B102" s="16" t="s">
        <v>44</v>
      </c>
      <c r="C102" s="7">
        <v>1</v>
      </c>
      <c r="D102" s="7" t="s">
        <v>16</v>
      </c>
      <c r="E102" s="7" t="s">
        <v>14</v>
      </c>
      <c r="F102" s="17">
        <v>0</v>
      </c>
      <c r="G102" s="7" t="str">
        <f>VLOOKUP(B102,'Master Data'!$A$1:$F$46,2,0)</f>
        <v>Product18</v>
      </c>
      <c r="H102" s="7" t="str">
        <f>VLOOKUP(B102,'Master Data'!$A$1:$F$46,3,0)</f>
        <v>Category02</v>
      </c>
      <c r="I102" s="7" t="str">
        <f>VLOOKUP(B102,'Master Data'!$A$1:$F$46,4,0)</f>
        <v>No.</v>
      </c>
      <c r="J102" s="7">
        <f>VLOOKUP(B102,'Master Data'!$A$1:$F$46,5,0)</f>
        <v>37</v>
      </c>
      <c r="K102" s="7">
        <f>VLOOKUP(B102,'Master Data'!$A$1:$F$46,6,0)</f>
        <v>49.21</v>
      </c>
      <c r="L102" s="7">
        <f t="shared" si="0"/>
        <v>11</v>
      </c>
    </row>
    <row r="103" spans="1:12" ht="14.4" x14ac:dyDescent="0.3">
      <c r="A103" s="15">
        <v>44325</v>
      </c>
      <c r="B103" s="16" t="s">
        <v>34</v>
      </c>
      <c r="C103" s="7">
        <v>6</v>
      </c>
      <c r="D103" s="7" t="s">
        <v>12</v>
      </c>
      <c r="E103" s="7" t="s">
        <v>12</v>
      </c>
      <c r="F103" s="17">
        <v>0</v>
      </c>
      <c r="G103" s="7" t="str">
        <f>VLOOKUP(B103,'Master Data'!$A$1:$F$46,2,0)</f>
        <v>Product16</v>
      </c>
      <c r="H103" s="7" t="str">
        <f>VLOOKUP(B103,'Master Data'!$A$1:$F$46,3,0)</f>
        <v>Category02</v>
      </c>
      <c r="I103" s="7" t="str">
        <f>VLOOKUP(B103,'Master Data'!$A$1:$F$46,4,0)</f>
        <v>No.</v>
      </c>
      <c r="J103" s="7">
        <f>VLOOKUP(B103,'Master Data'!$A$1:$F$46,5,0)</f>
        <v>13</v>
      </c>
      <c r="K103" s="7">
        <f>VLOOKUP(B103,'Master Data'!$A$1:$F$46,6,0)</f>
        <v>16.64</v>
      </c>
      <c r="L103" s="7">
        <f t="shared" si="0"/>
        <v>11</v>
      </c>
    </row>
    <row r="104" spans="1:12" ht="14.4" x14ac:dyDescent="0.3">
      <c r="A104" s="15">
        <v>44328</v>
      </c>
      <c r="B104" s="16" t="s">
        <v>34</v>
      </c>
      <c r="C104" s="7">
        <v>3</v>
      </c>
      <c r="D104" s="7" t="s">
        <v>16</v>
      </c>
      <c r="E104" s="7" t="s">
        <v>12</v>
      </c>
      <c r="F104" s="17">
        <v>0</v>
      </c>
      <c r="G104" s="7" t="str">
        <f>VLOOKUP(B104,'Master Data'!$A$1:$F$46,2,0)</f>
        <v>Product16</v>
      </c>
      <c r="H104" s="7" t="str">
        <f>VLOOKUP(B104,'Master Data'!$A$1:$F$46,3,0)</f>
        <v>Category02</v>
      </c>
      <c r="I104" s="7" t="str">
        <f>VLOOKUP(B104,'Master Data'!$A$1:$F$46,4,0)</f>
        <v>No.</v>
      </c>
      <c r="J104" s="7">
        <f>VLOOKUP(B104,'Master Data'!$A$1:$F$46,5,0)</f>
        <v>13</v>
      </c>
      <c r="K104" s="7">
        <f>VLOOKUP(B104,'Master Data'!$A$1:$F$46,6,0)</f>
        <v>16.64</v>
      </c>
      <c r="L104" s="7">
        <f t="shared" si="0"/>
        <v>11</v>
      </c>
    </row>
    <row r="105" spans="1:12" ht="14.4" x14ac:dyDescent="0.3">
      <c r="A105" s="15">
        <v>44328</v>
      </c>
      <c r="B105" s="16" t="s">
        <v>18</v>
      </c>
      <c r="C105" s="7">
        <v>15</v>
      </c>
      <c r="D105" s="7" t="s">
        <v>16</v>
      </c>
      <c r="E105" s="7" t="s">
        <v>12</v>
      </c>
      <c r="F105" s="17">
        <v>0</v>
      </c>
      <c r="G105" s="7" t="str">
        <f>VLOOKUP(B105,'Master Data'!$A$1:$F$46,2,0)</f>
        <v>Product35</v>
      </c>
      <c r="H105" s="7" t="str">
        <f>VLOOKUP(B105,'Master Data'!$A$1:$F$46,3,0)</f>
        <v>Category04</v>
      </c>
      <c r="I105" s="7" t="str">
        <f>VLOOKUP(B105,'Master Data'!$A$1:$F$46,4,0)</f>
        <v>No.</v>
      </c>
      <c r="J105" s="7">
        <f>VLOOKUP(B105,'Master Data'!$A$1:$F$46,5,0)</f>
        <v>5</v>
      </c>
      <c r="K105" s="7">
        <f>VLOOKUP(B105,'Master Data'!$A$1:$F$46,6,0)</f>
        <v>6.7</v>
      </c>
      <c r="L105" s="7">
        <f t="shared" si="0"/>
        <v>11</v>
      </c>
    </row>
    <row r="106" spans="1:12" ht="14.4" x14ac:dyDescent="0.3">
      <c r="A106" s="15">
        <v>44329</v>
      </c>
      <c r="B106" s="16" t="s">
        <v>32</v>
      </c>
      <c r="C106" s="7">
        <v>4</v>
      </c>
      <c r="D106" s="7" t="s">
        <v>16</v>
      </c>
      <c r="E106" s="7" t="s">
        <v>12</v>
      </c>
      <c r="F106" s="17">
        <v>0</v>
      </c>
      <c r="G106" s="7" t="str">
        <f>VLOOKUP(B106,'Master Data'!$A$1:$F$46,2,0)</f>
        <v>Product29</v>
      </c>
      <c r="H106" s="7" t="str">
        <f>VLOOKUP(B106,'Master Data'!$A$1:$F$46,3,0)</f>
        <v>Category04</v>
      </c>
      <c r="I106" s="7" t="str">
        <f>VLOOKUP(B106,'Master Data'!$A$1:$F$46,4,0)</f>
        <v>Lt</v>
      </c>
      <c r="J106" s="7">
        <f>VLOOKUP(B106,'Master Data'!$A$1:$F$46,5,0)</f>
        <v>47</v>
      </c>
      <c r="K106" s="7">
        <f>VLOOKUP(B106,'Master Data'!$A$1:$F$46,6,0)</f>
        <v>53.11</v>
      </c>
      <c r="L106" s="7">
        <f t="shared" si="0"/>
        <v>11</v>
      </c>
    </row>
    <row r="107" spans="1:12" ht="14.4" x14ac:dyDescent="0.3">
      <c r="A107" s="15">
        <v>44336</v>
      </c>
      <c r="B107" s="16" t="s">
        <v>24</v>
      </c>
      <c r="C107" s="7">
        <v>2</v>
      </c>
      <c r="D107" s="7" t="s">
        <v>12</v>
      </c>
      <c r="E107" s="7" t="s">
        <v>14</v>
      </c>
      <c r="F107" s="17">
        <v>0</v>
      </c>
      <c r="G107" s="7" t="str">
        <f>VLOOKUP(B107,'Master Data'!$A$1:$F$46,2,0)</f>
        <v>Product42</v>
      </c>
      <c r="H107" s="7" t="str">
        <f>VLOOKUP(B107,'Master Data'!$A$1:$F$46,3,0)</f>
        <v>Category05</v>
      </c>
      <c r="I107" s="7" t="str">
        <f>VLOOKUP(B107,'Master Data'!$A$1:$F$46,4,0)</f>
        <v>Ft</v>
      </c>
      <c r="J107" s="7">
        <f>VLOOKUP(B107,'Master Data'!$A$1:$F$46,5,0)</f>
        <v>120</v>
      </c>
      <c r="K107" s="7">
        <f>VLOOKUP(B107,'Master Data'!$A$1:$F$46,6,0)</f>
        <v>162</v>
      </c>
      <c r="L107" s="7">
        <f t="shared" si="0"/>
        <v>11</v>
      </c>
    </row>
    <row r="108" spans="1:12" ht="14.4" x14ac:dyDescent="0.3">
      <c r="A108" s="15">
        <v>44339</v>
      </c>
      <c r="B108" s="16" t="s">
        <v>30</v>
      </c>
      <c r="C108" s="7">
        <v>11</v>
      </c>
      <c r="D108" s="7" t="s">
        <v>16</v>
      </c>
      <c r="E108" s="7" t="s">
        <v>12</v>
      </c>
      <c r="F108" s="17">
        <v>0</v>
      </c>
      <c r="G108" s="7" t="str">
        <f>VLOOKUP(B108,'Master Data'!$A$1:$F$46,2,0)</f>
        <v>Product40</v>
      </c>
      <c r="H108" s="7" t="str">
        <f>VLOOKUP(B108,'Master Data'!$A$1:$F$46,3,0)</f>
        <v>Category05</v>
      </c>
      <c r="I108" s="7" t="str">
        <f>VLOOKUP(B108,'Master Data'!$A$1:$F$46,4,0)</f>
        <v>Kg</v>
      </c>
      <c r="J108" s="7">
        <f>VLOOKUP(B108,'Master Data'!$A$1:$F$46,5,0)</f>
        <v>90</v>
      </c>
      <c r="K108" s="7">
        <f>VLOOKUP(B108,'Master Data'!$A$1:$F$46,6,0)</f>
        <v>115.2</v>
      </c>
      <c r="L108" s="7">
        <f t="shared" si="0"/>
        <v>11</v>
      </c>
    </row>
    <row r="109" spans="1:12" ht="14.4" x14ac:dyDescent="0.3">
      <c r="A109" s="15">
        <v>44346</v>
      </c>
      <c r="B109" s="16" t="s">
        <v>26</v>
      </c>
      <c r="C109" s="7">
        <v>13</v>
      </c>
      <c r="D109" s="7" t="s">
        <v>12</v>
      </c>
      <c r="E109" s="7" t="s">
        <v>12</v>
      </c>
      <c r="F109" s="17">
        <v>0</v>
      </c>
      <c r="G109" s="7" t="str">
        <f>VLOOKUP(B109,'Master Data'!$A$1:$F$46,2,0)</f>
        <v>Product23</v>
      </c>
      <c r="H109" s="7" t="str">
        <f>VLOOKUP(B109,'Master Data'!$A$1:$F$46,3,0)</f>
        <v>Category03</v>
      </c>
      <c r="I109" s="7" t="str">
        <f>VLOOKUP(B109,'Master Data'!$A$1:$F$46,4,0)</f>
        <v>Ft</v>
      </c>
      <c r="J109" s="7">
        <f>VLOOKUP(B109,'Master Data'!$A$1:$F$46,5,0)</f>
        <v>141</v>
      </c>
      <c r="K109" s="7">
        <f>VLOOKUP(B109,'Master Data'!$A$1:$F$46,6,0)</f>
        <v>149.46</v>
      </c>
      <c r="L109" s="7">
        <f t="shared" si="0"/>
        <v>11</v>
      </c>
    </row>
    <row r="110" spans="1:12" ht="14.4" x14ac:dyDescent="0.3">
      <c r="A110" s="15">
        <v>44346</v>
      </c>
      <c r="B110" s="16" t="s">
        <v>15</v>
      </c>
      <c r="C110" s="7">
        <v>6</v>
      </c>
      <c r="D110" s="7" t="s">
        <v>12</v>
      </c>
      <c r="E110" s="7" t="s">
        <v>14</v>
      </c>
      <c r="F110" s="17">
        <v>0</v>
      </c>
      <c r="G110" s="7" t="str">
        <f>VLOOKUP(B110,'Master Data'!$A$1:$F$46,2,0)</f>
        <v>Product13</v>
      </c>
      <c r="H110" s="7" t="str">
        <f>VLOOKUP(B110,'Master Data'!$A$1:$F$46,3,0)</f>
        <v>Category02</v>
      </c>
      <c r="I110" s="7" t="str">
        <f>VLOOKUP(B110,'Master Data'!$A$1:$F$46,4,0)</f>
        <v>Kg</v>
      </c>
      <c r="J110" s="7">
        <f>VLOOKUP(B110,'Master Data'!$A$1:$F$46,5,0)</f>
        <v>112</v>
      </c>
      <c r="K110" s="7">
        <f>VLOOKUP(B110,'Master Data'!$A$1:$F$46,6,0)</f>
        <v>122.08</v>
      </c>
      <c r="L110" s="7">
        <f t="shared" si="0"/>
        <v>11</v>
      </c>
    </row>
    <row r="111" spans="1:12" ht="14.4" x14ac:dyDescent="0.3">
      <c r="A111" s="15">
        <v>44350</v>
      </c>
      <c r="B111" s="16" t="s">
        <v>46</v>
      </c>
      <c r="C111" s="7">
        <v>10</v>
      </c>
      <c r="D111" s="7" t="s">
        <v>16</v>
      </c>
      <c r="E111" s="7" t="s">
        <v>14</v>
      </c>
      <c r="F111" s="17">
        <v>0</v>
      </c>
      <c r="G111" s="7" t="str">
        <f>VLOOKUP(B111,'Master Data'!$A$1:$F$46,2,0)</f>
        <v>Product21</v>
      </c>
      <c r="H111" s="7" t="str">
        <f>VLOOKUP(B111,'Master Data'!$A$1:$F$46,3,0)</f>
        <v>Category03</v>
      </c>
      <c r="I111" s="7" t="str">
        <f>VLOOKUP(B111,'Master Data'!$A$1:$F$46,4,0)</f>
        <v>Ft</v>
      </c>
      <c r="J111" s="7">
        <f>VLOOKUP(B111,'Master Data'!$A$1:$F$46,5,0)</f>
        <v>126</v>
      </c>
      <c r="K111" s="7">
        <f>VLOOKUP(B111,'Master Data'!$A$1:$F$46,6,0)</f>
        <v>162.54</v>
      </c>
      <c r="L111" s="7">
        <f t="shared" si="0"/>
        <v>11</v>
      </c>
    </row>
    <row r="112" spans="1:12" ht="14.4" x14ac:dyDescent="0.3">
      <c r="A112" s="15">
        <v>44351</v>
      </c>
      <c r="B112" s="16" t="s">
        <v>28</v>
      </c>
      <c r="C112" s="7">
        <v>8</v>
      </c>
      <c r="D112" s="7" t="s">
        <v>11</v>
      </c>
      <c r="E112" s="7" t="s">
        <v>12</v>
      </c>
      <c r="F112" s="17">
        <v>0</v>
      </c>
      <c r="G112" s="7" t="str">
        <f>VLOOKUP(B112,'Master Data'!$A$1:$F$46,2,0)</f>
        <v>Product20</v>
      </c>
      <c r="H112" s="7" t="str">
        <f>VLOOKUP(B112,'Master Data'!$A$1:$F$46,3,0)</f>
        <v>Category03</v>
      </c>
      <c r="I112" s="7" t="str">
        <f>VLOOKUP(B112,'Master Data'!$A$1:$F$46,4,0)</f>
        <v>Lt</v>
      </c>
      <c r="J112" s="7">
        <f>VLOOKUP(B112,'Master Data'!$A$1:$F$46,5,0)</f>
        <v>61</v>
      </c>
      <c r="K112" s="7">
        <f>VLOOKUP(B112,'Master Data'!$A$1:$F$46,6,0)</f>
        <v>76.25</v>
      </c>
      <c r="L112" s="7">
        <f t="shared" si="0"/>
        <v>11</v>
      </c>
    </row>
    <row r="113" spans="1:12" ht="14.4" x14ac:dyDescent="0.3">
      <c r="A113" s="15">
        <v>44351</v>
      </c>
      <c r="B113" s="16" t="s">
        <v>28</v>
      </c>
      <c r="C113" s="7">
        <v>12</v>
      </c>
      <c r="D113" s="7" t="s">
        <v>12</v>
      </c>
      <c r="E113" s="7" t="s">
        <v>14</v>
      </c>
      <c r="F113" s="17">
        <v>0</v>
      </c>
      <c r="G113" s="7" t="str">
        <f>VLOOKUP(B113,'Master Data'!$A$1:$F$46,2,0)</f>
        <v>Product20</v>
      </c>
      <c r="H113" s="7" t="str">
        <f>VLOOKUP(B113,'Master Data'!$A$1:$F$46,3,0)</f>
        <v>Category03</v>
      </c>
      <c r="I113" s="7" t="str">
        <f>VLOOKUP(B113,'Master Data'!$A$1:$F$46,4,0)</f>
        <v>Lt</v>
      </c>
      <c r="J113" s="7">
        <f>VLOOKUP(B113,'Master Data'!$A$1:$F$46,5,0)</f>
        <v>61</v>
      </c>
      <c r="K113" s="7">
        <f>VLOOKUP(B113,'Master Data'!$A$1:$F$46,6,0)</f>
        <v>76.25</v>
      </c>
      <c r="L113" s="7">
        <f t="shared" si="0"/>
        <v>11</v>
      </c>
    </row>
    <row r="114" spans="1:12" ht="14.4" x14ac:dyDescent="0.3">
      <c r="A114" s="15">
        <v>44352</v>
      </c>
      <c r="B114" s="16" t="s">
        <v>35</v>
      </c>
      <c r="C114" s="7">
        <v>15</v>
      </c>
      <c r="D114" s="7" t="s">
        <v>11</v>
      </c>
      <c r="E114" s="7" t="s">
        <v>12</v>
      </c>
      <c r="F114" s="17">
        <v>0</v>
      </c>
      <c r="G114" s="7" t="str">
        <f>VLOOKUP(B114,'Master Data'!$A$1:$F$46,2,0)</f>
        <v>Product22</v>
      </c>
      <c r="H114" s="7" t="str">
        <f>VLOOKUP(B114,'Master Data'!$A$1:$F$46,3,0)</f>
        <v>Category03</v>
      </c>
      <c r="I114" s="7" t="str">
        <f>VLOOKUP(B114,'Master Data'!$A$1:$F$46,4,0)</f>
        <v>Ft</v>
      </c>
      <c r="J114" s="7">
        <f>VLOOKUP(B114,'Master Data'!$A$1:$F$46,5,0)</f>
        <v>121</v>
      </c>
      <c r="K114" s="7">
        <f>VLOOKUP(B114,'Master Data'!$A$1:$F$46,6,0)</f>
        <v>141.57</v>
      </c>
      <c r="L114" s="7">
        <f t="shared" si="0"/>
        <v>11</v>
      </c>
    </row>
    <row r="115" spans="1:12" ht="14.4" x14ac:dyDescent="0.3">
      <c r="A115" s="15">
        <v>44352</v>
      </c>
      <c r="B115" s="16" t="s">
        <v>18</v>
      </c>
      <c r="C115" s="7">
        <v>10</v>
      </c>
      <c r="D115" s="7" t="s">
        <v>16</v>
      </c>
      <c r="E115" s="7" t="s">
        <v>12</v>
      </c>
      <c r="F115" s="17">
        <v>0</v>
      </c>
      <c r="G115" s="7" t="str">
        <f>VLOOKUP(B115,'Master Data'!$A$1:$F$46,2,0)</f>
        <v>Product35</v>
      </c>
      <c r="H115" s="7" t="str">
        <f>VLOOKUP(B115,'Master Data'!$A$1:$F$46,3,0)</f>
        <v>Category04</v>
      </c>
      <c r="I115" s="7" t="str">
        <f>VLOOKUP(B115,'Master Data'!$A$1:$F$46,4,0)</f>
        <v>No.</v>
      </c>
      <c r="J115" s="7">
        <f>VLOOKUP(B115,'Master Data'!$A$1:$F$46,5,0)</f>
        <v>5</v>
      </c>
      <c r="K115" s="7">
        <f>VLOOKUP(B115,'Master Data'!$A$1:$F$46,6,0)</f>
        <v>6.7</v>
      </c>
      <c r="L115" s="7">
        <f t="shared" si="0"/>
        <v>11</v>
      </c>
    </row>
    <row r="116" spans="1:12" ht="14.4" x14ac:dyDescent="0.3">
      <c r="A116" s="15">
        <v>44353</v>
      </c>
      <c r="B116" s="16" t="s">
        <v>53</v>
      </c>
      <c r="C116" s="7">
        <v>6</v>
      </c>
      <c r="D116" s="7" t="s">
        <v>16</v>
      </c>
      <c r="E116" s="7" t="s">
        <v>12</v>
      </c>
      <c r="F116" s="17">
        <v>0</v>
      </c>
      <c r="G116" s="7" t="str">
        <f>VLOOKUP(B116,'Master Data'!$A$1:$F$46,2,0)</f>
        <v>Product33</v>
      </c>
      <c r="H116" s="7" t="str">
        <f>VLOOKUP(B116,'Master Data'!$A$1:$F$46,3,0)</f>
        <v>Category04</v>
      </c>
      <c r="I116" s="7" t="str">
        <f>VLOOKUP(B116,'Master Data'!$A$1:$F$46,4,0)</f>
        <v>Kg</v>
      </c>
      <c r="J116" s="7">
        <f>VLOOKUP(B116,'Master Data'!$A$1:$F$46,5,0)</f>
        <v>95</v>
      </c>
      <c r="K116" s="7">
        <f>VLOOKUP(B116,'Master Data'!$A$1:$F$46,6,0)</f>
        <v>119.7</v>
      </c>
      <c r="L116" s="7">
        <f t="shared" si="0"/>
        <v>11</v>
      </c>
    </row>
    <row r="117" spans="1:12" ht="14.4" x14ac:dyDescent="0.3">
      <c r="A117" s="15">
        <v>44355</v>
      </c>
      <c r="B117" s="16" t="s">
        <v>17</v>
      </c>
      <c r="C117" s="7">
        <v>11</v>
      </c>
      <c r="D117" s="7" t="s">
        <v>11</v>
      </c>
      <c r="E117" s="7" t="s">
        <v>14</v>
      </c>
      <c r="F117" s="17">
        <v>0</v>
      </c>
      <c r="G117" s="7" t="str">
        <f>VLOOKUP(B117,'Master Data'!$A$1:$F$46,2,0)</f>
        <v>Product04</v>
      </c>
      <c r="H117" s="7" t="str">
        <f>VLOOKUP(B117,'Master Data'!$A$1:$F$46,3,0)</f>
        <v>Category01</v>
      </c>
      <c r="I117" s="7" t="str">
        <f>VLOOKUP(B117,'Master Data'!$A$1:$F$46,4,0)</f>
        <v>Lt</v>
      </c>
      <c r="J117" s="7">
        <f>VLOOKUP(B117,'Master Data'!$A$1:$F$46,5,0)</f>
        <v>44</v>
      </c>
      <c r="K117" s="7">
        <f>VLOOKUP(B117,'Master Data'!$A$1:$F$46,6,0)</f>
        <v>48.84</v>
      </c>
      <c r="L117" s="7">
        <f t="shared" si="0"/>
        <v>11</v>
      </c>
    </row>
    <row r="118" spans="1:12" ht="14.4" x14ac:dyDescent="0.3">
      <c r="A118" s="15">
        <v>44356</v>
      </c>
      <c r="B118" s="16" t="s">
        <v>13</v>
      </c>
      <c r="C118" s="7">
        <v>7</v>
      </c>
      <c r="D118" s="7" t="s">
        <v>16</v>
      </c>
      <c r="E118" s="7" t="s">
        <v>12</v>
      </c>
      <c r="F118" s="17">
        <v>0</v>
      </c>
      <c r="G118" s="7" t="str">
        <f>VLOOKUP(B118,'Master Data'!$A$1:$F$46,2,0)</f>
        <v>Product01</v>
      </c>
      <c r="H118" s="7" t="str">
        <f>VLOOKUP(B118,'Master Data'!$A$1:$F$46,3,0)</f>
        <v>Category01</v>
      </c>
      <c r="I118" s="7" t="str">
        <f>VLOOKUP(B118,'Master Data'!$A$1:$F$46,4,0)</f>
        <v>Kg</v>
      </c>
      <c r="J118" s="7">
        <f>VLOOKUP(B118,'Master Data'!$A$1:$F$46,5,0)</f>
        <v>100</v>
      </c>
      <c r="K118" s="7">
        <f>VLOOKUP(B118,'Master Data'!$A$1:$F$46,6,0)</f>
        <v>103.88</v>
      </c>
      <c r="L118" s="7">
        <f t="shared" si="0"/>
        <v>11</v>
      </c>
    </row>
    <row r="119" spans="1:12" ht="14.4" x14ac:dyDescent="0.3">
      <c r="A119" s="15">
        <v>44358</v>
      </c>
      <c r="B119" s="16" t="s">
        <v>31</v>
      </c>
      <c r="C119" s="7">
        <v>12</v>
      </c>
      <c r="D119" s="7" t="s">
        <v>11</v>
      </c>
      <c r="E119" s="7" t="s">
        <v>14</v>
      </c>
      <c r="F119" s="17">
        <v>0</v>
      </c>
      <c r="G119" s="7" t="str">
        <f>VLOOKUP(B119,'Master Data'!$A$1:$F$46,2,0)</f>
        <v>Product32</v>
      </c>
      <c r="H119" s="7" t="str">
        <f>VLOOKUP(B119,'Master Data'!$A$1:$F$46,3,0)</f>
        <v>Category04</v>
      </c>
      <c r="I119" s="7" t="str">
        <f>VLOOKUP(B119,'Master Data'!$A$1:$F$46,4,0)</f>
        <v>Kg</v>
      </c>
      <c r="J119" s="7">
        <f>VLOOKUP(B119,'Master Data'!$A$1:$F$46,5,0)</f>
        <v>89</v>
      </c>
      <c r="K119" s="7">
        <f>VLOOKUP(B119,'Master Data'!$A$1:$F$46,6,0)</f>
        <v>117.48</v>
      </c>
      <c r="L119" s="7">
        <f t="shared" si="0"/>
        <v>11</v>
      </c>
    </row>
    <row r="120" spans="1:12" ht="14.4" x14ac:dyDescent="0.3">
      <c r="A120" s="15">
        <v>44359</v>
      </c>
      <c r="B120" s="16" t="s">
        <v>56</v>
      </c>
      <c r="C120" s="7">
        <v>6</v>
      </c>
      <c r="D120" s="7" t="s">
        <v>16</v>
      </c>
      <c r="E120" s="7" t="s">
        <v>12</v>
      </c>
      <c r="F120" s="17">
        <v>0</v>
      </c>
      <c r="G120" s="7" t="str">
        <f>VLOOKUP(B120,'Master Data'!$A$1:$F$46,2,0)</f>
        <v>Product41</v>
      </c>
      <c r="H120" s="7" t="str">
        <f>VLOOKUP(B120,'Master Data'!$A$1:$F$46,3,0)</f>
        <v>Category05</v>
      </c>
      <c r="I120" s="7" t="str">
        <f>VLOOKUP(B120,'Master Data'!$A$1:$F$46,4,0)</f>
        <v>Ft</v>
      </c>
      <c r="J120" s="7">
        <f>VLOOKUP(B120,'Master Data'!$A$1:$F$46,5,0)</f>
        <v>138</v>
      </c>
      <c r="K120" s="7">
        <f>VLOOKUP(B120,'Master Data'!$A$1:$F$46,6,0)</f>
        <v>173.88</v>
      </c>
      <c r="L120" s="7">
        <f t="shared" si="0"/>
        <v>11</v>
      </c>
    </row>
    <row r="121" spans="1:12" ht="14.4" x14ac:dyDescent="0.3">
      <c r="A121" s="15">
        <v>44361</v>
      </c>
      <c r="B121" s="16" t="s">
        <v>21</v>
      </c>
      <c r="C121" s="7">
        <v>10</v>
      </c>
      <c r="D121" s="7" t="s">
        <v>12</v>
      </c>
      <c r="E121" s="7" t="s">
        <v>14</v>
      </c>
      <c r="F121" s="17">
        <v>0</v>
      </c>
      <c r="G121" s="7" t="str">
        <f>VLOOKUP(B121,'Master Data'!$A$1:$F$46,2,0)</f>
        <v>Product25</v>
      </c>
      <c r="H121" s="7" t="str">
        <f>VLOOKUP(B121,'Master Data'!$A$1:$F$46,3,0)</f>
        <v>Category03</v>
      </c>
      <c r="I121" s="7" t="str">
        <f>VLOOKUP(B121,'Master Data'!$A$1:$F$46,4,0)</f>
        <v>No.</v>
      </c>
      <c r="J121" s="7">
        <f>VLOOKUP(B121,'Master Data'!$A$1:$F$46,5,0)</f>
        <v>7</v>
      </c>
      <c r="K121" s="7">
        <f>VLOOKUP(B121,'Master Data'!$A$1:$F$46,6,0)</f>
        <v>8.33</v>
      </c>
      <c r="L121" s="7">
        <f t="shared" si="0"/>
        <v>11</v>
      </c>
    </row>
    <row r="122" spans="1:12" ht="14.4" x14ac:dyDescent="0.3">
      <c r="A122" s="15">
        <v>44363</v>
      </c>
      <c r="B122" s="16" t="s">
        <v>55</v>
      </c>
      <c r="C122" s="7">
        <v>5</v>
      </c>
      <c r="D122" s="7" t="s">
        <v>11</v>
      </c>
      <c r="E122" s="7" t="s">
        <v>14</v>
      </c>
      <c r="F122" s="17">
        <v>0</v>
      </c>
      <c r="G122" s="7" t="str">
        <f>VLOOKUP(B122,'Master Data'!$A$1:$F$46,2,0)</f>
        <v>Product19</v>
      </c>
      <c r="H122" s="7" t="str">
        <f>VLOOKUP(B122,'Master Data'!$A$1:$F$46,3,0)</f>
        <v>Category02</v>
      </c>
      <c r="I122" s="7" t="str">
        <f>VLOOKUP(B122,'Master Data'!$A$1:$F$46,4,0)</f>
        <v>Ft</v>
      </c>
      <c r="J122" s="7">
        <f>VLOOKUP(B122,'Master Data'!$A$1:$F$46,5,0)</f>
        <v>150</v>
      </c>
      <c r="K122" s="7">
        <f>VLOOKUP(B122,'Master Data'!$A$1:$F$46,6,0)</f>
        <v>210</v>
      </c>
      <c r="L122" s="7">
        <f t="shared" si="0"/>
        <v>11</v>
      </c>
    </row>
    <row r="123" spans="1:12" ht="14.4" x14ac:dyDescent="0.3">
      <c r="A123" s="15">
        <v>44363</v>
      </c>
      <c r="B123" s="16" t="s">
        <v>40</v>
      </c>
      <c r="C123" s="7">
        <v>12</v>
      </c>
      <c r="D123" s="7" t="s">
        <v>12</v>
      </c>
      <c r="E123" s="7" t="s">
        <v>14</v>
      </c>
      <c r="F123" s="17">
        <v>0</v>
      </c>
      <c r="G123" s="7" t="str">
        <f>VLOOKUP(B123,'Master Data'!$A$1:$F$46,2,0)</f>
        <v>Product15</v>
      </c>
      <c r="H123" s="7" t="str">
        <f>VLOOKUP(B123,'Master Data'!$A$1:$F$46,3,0)</f>
        <v>Category02</v>
      </c>
      <c r="I123" s="7" t="str">
        <f>VLOOKUP(B123,'Master Data'!$A$1:$F$46,4,0)</f>
        <v>No.</v>
      </c>
      <c r="J123" s="7">
        <f>VLOOKUP(B123,'Master Data'!$A$1:$F$46,5,0)</f>
        <v>12</v>
      </c>
      <c r="K123" s="7">
        <f>VLOOKUP(B123,'Master Data'!$A$1:$F$46,6,0)</f>
        <v>15.719999999999999</v>
      </c>
      <c r="L123" s="7">
        <f t="shared" si="0"/>
        <v>11</v>
      </c>
    </row>
    <row r="124" spans="1:12" ht="14.4" x14ac:dyDescent="0.3">
      <c r="A124" s="15">
        <v>44363</v>
      </c>
      <c r="B124" s="16" t="s">
        <v>47</v>
      </c>
      <c r="C124" s="7">
        <v>11</v>
      </c>
      <c r="D124" s="7" t="s">
        <v>16</v>
      </c>
      <c r="E124" s="7" t="s">
        <v>14</v>
      </c>
      <c r="F124" s="17">
        <v>0</v>
      </c>
      <c r="G124" s="7" t="str">
        <f>VLOOKUP(B124,'Master Data'!$A$1:$F$46,2,0)</f>
        <v>Product39</v>
      </c>
      <c r="H124" s="7" t="str">
        <f>VLOOKUP(B124,'Master Data'!$A$1:$F$46,3,0)</f>
        <v>Category05</v>
      </c>
      <c r="I124" s="7" t="str">
        <f>VLOOKUP(B124,'Master Data'!$A$1:$F$46,4,0)</f>
        <v>No.</v>
      </c>
      <c r="J124" s="7">
        <f>VLOOKUP(B124,'Master Data'!$A$1:$F$46,5,0)</f>
        <v>37</v>
      </c>
      <c r="K124" s="7">
        <f>VLOOKUP(B124,'Master Data'!$A$1:$F$46,6,0)</f>
        <v>42.55</v>
      </c>
      <c r="L124" s="7">
        <f t="shared" si="0"/>
        <v>11</v>
      </c>
    </row>
    <row r="125" spans="1:12" ht="14.4" x14ac:dyDescent="0.3">
      <c r="A125" s="15">
        <v>44365</v>
      </c>
      <c r="B125" s="16" t="s">
        <v>21</v>
      </c>
      <c r="C125" s="7">
        <v>13</v>
      </c>
      <c r="D125" s="7" t="s">
        <v>16</v>
      </c>
      <c r="E125" s="7" t="s">
        <v>14</v>
      </c>
      <c r="F125" s="17">
        <v>0</v>
      </c>
      <c r="G125" s="7" t="str">
        <f>VLOOKUP(B125,'Master Data'!$A$1:$F$46,2,0)</f>
        <v>Product25</v>
      </c>
      <c r="H125" s="7" t="str">
        <f>VLOOKUP(B125,'Master Data'!$A$1:$F$46,3,0)</f>
        <v>Category03</v>
      </c>
      <c r="I125" s="7" t="str">
        <f>VLOOKUP(B125,'Master Data'!$A$1:$F$46,4,0)</f>
        <v>No.</v>
      </c>
      <c r="J125" s="7">
        <f>VLOOKUP(B125,'Master Data'!$A$1:$F$46,5,0)</f>
        <v>7</v>
      </c>
      <c r="K125" s="7">
        <f>VLOOKUP(B125,'Master Data'!$A$1:$F$46,6,0)</f>
        <v>8.33</v>
      </c>
      <c r="L125" s="7">
        <f t="shared" si="0"/>
        <v>11</v>
      </c>
    </row>
    <row r="126" spans="1:12" ht="14.4" x14ac:dyDescent="0.3">
      <c r="A126" s="15">
        <v>44366</v>
      </c>
      <c r="B126" s="16" t="s">
        <v>56</v>
      </c>
      <c r="C126" s="7">
        <v>5</v>
      </c>
      <c r="D126" s="7" t="s">
        <v>16</v>
      </c>
      <c r="E126" s="7" t="s">
        <v>12</v>
      </c>
      <c r="F126" s="17">
        <v>0</v>
      </c>
      <c r="G126" s="7" t="str">
        <f>VLOOKUP(B126,'Master Data'!$A$1:$F$46,2,0)</f>
        <v>Product41</v>
      </c>
      <c r="H126" s="7" t="str">
        <f>VLOOKUP(B126,'Master Data'!$A$1:$F$46,3,0)</f>
        <v>Category05</v>
      </c>
      <c r="I126" s="7" t="str">
        <f>VLOOKUP(B126,'Master Data'!$A$1:$F$46,4,0)</f>
        <v>Ft</v>
      </c>
      <c r="J126" s="7">
        <f>VLOOKUP(B126,'Master Data'!$A$1:$F$46,5,0)</f>
        <v>138</v>
      </c>
      <c r="K126" s="7">
        <f>VLOOKUP(B126,'Master Data'!$A$1:$F$46,6,0)</f>
        <v>173.88</v>
      </c>
      <c r="L126" s="7">
        <f t="shared" si="0"/>
        <v>11</v>
      </c>
    </row>
    <row r="127" spans="1:12" ht="14.4" x14ac:dyDescent="0.3">
      <c r="A127" s="15">
        <v>44367</v>
      </c>
      <c r="B127" s="16" t="s">
        <v>34</v>
      </c>
      <c r="C127" s="7">
        <v>1</v>
      </c>
      <c r="D127" s="7" t="s">
        <v>11</v>
      </c>
      <c r="E127" s="7" t="s">
        <v>14</v>
      </c>
      <c r="F127" s="17">
        <v>0</v>
      </c>
      <c r="G127" s="7" t="str">
        <f>VLOOKUP(B127,'Master Data'!$A$1:$F$46,2,0)</f>
        <v>Product16</v>
      </c>
      <c r="H127" s="7" t="str">
        <f>VLOOKUP(B127,'Master Data'!$A$1:$F$46,3,0)</f>
        <v>Category02</v>
      </c>
      <c r="I127" s="7" t="str">
        <f>VLOOKUP(B127,'Master Data'!$A$1:$F$46,4,0)</f>
        <v>No.</v>
      </c>
      <c r="J127" s="7">
        <f>VLOOKUP(B127,'Master Data'!$A$1:$F$46,5,0)</f>
        <v>13</v>
      </c>
      <c r="K127" s="7">
        <f>VLOOKUP(B127,'Master Data'!$A$1:$F$46,6,0)</f>
        <v>16.64</v>
      </c>
      <c r="L127" s="7">
        <f t="shared" si="0"/>
        <v>11</v>
      </c>
    </row>
    <row r="128" spans="1:12" ht="14.4" x14ac:dyDescent="0.3">
      <c r="A128" s="15">
        <v>44370</v>
      </c>
      <c r="B128" s="16" t="s">
        <v>34</v>
      </c>
      <c r="C128" s="7">
        <v>4</v>
      </c>
      <c r="D128" s="7" t="s">
        <v>16</v>
      </c>
      <c r="E128" s="7" t="s">
        <v>12</v>
      </c>
      <c r="F128" s="17">
        <v>0</v>
      </c>
      <c r="G128" s="7" t="str">
        <f>VLOOKUP(B128,'Master Data'!$A$1:$F$46,2,0)</f>
        <v>Product16</v>
      </c>
      <c r="H128" s="7" t="str">
        <f>VLOOKUP(B128,'Master Data'!$A$1:$F$46,3,0)</f>
        <v>Category02</v>
      </c>
      <c r="I128" s="7" t="str">
        <f>VLOOKUP(B128,'Master Data'!$A$1:$F$46,4,0)</f>
        <v>No.</v>
      </c>
      <c r="J128" s="7">
        <f>VLOOKUP(B128,'Master Data'!$A$1:$F$46,5,0)</f>
        <v>13</v>
      </c>
      <c r="K128" s="7">
        <f>VLOOKUP(B128,'Master Data'!$A$1:$F$46,6,0)</f>
        <v>16.64</v>
      </c>
      <c r="L128" s="7">
        <f t="shared" si="0"/>
        <v>11</v>
      </c>
    </row>
    <row r="129" spans="1:12" ht="14.4" x14ac:dyDescent="0.3">
      <c r="A129" s="15">
        <v>44371</v>
      </c>
      <c r="B129" s="16" t="s">
        <v>45</v>
      </c>
      <c r="C129" s="7">
        <v>13</v>
      </c>
      <c r="D129" s="7" t="s">
        <v>16</v>
      </c>
      <c r="E129" s="7" t="s">
        <v>12</v>
      </c>
      <c r="F129" s="17">
        <v>0</v>
      </c>
      <c r="G129" s="7" t="str">
        <f>VLOOKUP(B129,'Master Data'!$A$1:$F$46,2,0)</f>
        <v>Product11</v>
      </c>
      <c r="H129" s="7" t="str">
        <f>VLOOKUP(B129,'Master Data'!$A$1:$F$46,3,0)</f>
        <v>Category02</v>
      </c>
      <c r="I129" s="7" t="str">
        <f>VLOOKUP(B129,'Master Data'!$A$1:$F$46,4,0)</f>
        <v>Dozon</v>
      </c>
      <c r="J129" s="7">
        <f>VLOOKUP(B129,'Master Data'!$A$1:$F$46,5,0)</f>
        <v>44</v>
      </c>
      <c r="K129" s="7">
        <f>VLOOKUP(B129,'Master Data'!$A$1:$F$46,6,0)</f>
        <v>48.4</v>
      </c>
      <c r="L129" s="7">
        <f t="shared" si="0"/>
        <v>11</v>
      </c>
    </row>
    <row r="130" spans="1:12" ht="14.4" x14ac:dyDescent="0.3">
      <c r="A130" s="15">
        <v>44373</v>
      </c>
      <c r="B130" s="16" t="s">
        <v>52</v>
      </c>
      <c r="C130" s="7">
        <v>7</v>
      </c>
      <c r="D130" s="7" t="s">
        <v>12</v>
      </c>
      <c r="E130" s="7" t="s">
        <v>12</v>
      </c>
      <c r="F130" s="17">
        <v>0</v>
      </c>
      <c r="G130" s="7" t="str">
        <f>VLOOKUP(B130,'Master Data'!$A$1:$F$46,2,0)</f>
        <v>Product09</v>
      </c>
      <c r="H130" s="7" t="str">
        <f>VLOOKUP(B130,'Master Data'!$A$1:$F$46,3,0)</f>
        <v>Category01</v>
      </c>
      <c r="I130" s="7" t="str">
        <f>VLOOKUP(B130,'Master Data'!$A$1:$F$46,4,0)</f>
        <v>No.</v>
      </c>
      <c r="J130" s="7">
        <f>VLOOKUP(B130,'Master Data'!$A$1:$F$46,5,0)</f>
        <v>6</v>
      </c>
      <c r="K130" s="7">
        <f>VLOOKUP(B130,'Master Data'!$A$1:$F$46,6,0)</f>
        <v>7.8599999999999994</v>
      </c>
      <c r="L130" s="7">
        <f t="shared" si="0"/>
        <v>11</v>
      </c>
    </row>
    <row r="131" spans="1:12" ht="14.4" x14ac:dyDescent="0.3">
      <c r="A131" s="15">
        <v>44374</v>
      </c>
      <c r="B131" s="16" t="s">
        <v>37</v>
      </c>
      <c r="C131" s="7">
        <v>11</v>
      </c>
      <c r="D131" s="7" t="s">
        <v>16</v>
      </c>
      <c r="E131" s="7" t="s">
        <v>14</v>
      </c>
      <c r="F131" s="17">
        <v>0</v>
      </c>
      <c r="G131" s="7" t="str">
        <f>VLOOKUP(B131,'Master Data'!$A$1:$F$46,2,0)</f>
        <v>Product05</v>
      </c>
      <c r="H131" s="7" t="str">
        <f>VLOOKUP(B131,'Master Data'!$A$1:$F$46,3,0)</f>
        <v>Category01</v>
      </c>
      <c r="I131" s="7" t="str">
        <f>VLOOKUP(B131,'Master Data'!$A$1:$F$46,4,0)</f>
        <v>Ft</v>
      </c>
      <c r="J131" s="7">
        <f>VLOOKUP(B131,'Master Data'!$A$1:$F$46,5,0)</f>
        <v>133</v>
      </c>
      <c r="K131" s="7">
        <f>VLOOKUP(B131,'Master Data'!$A$1:$F$46,6,0)</f>
        <v>155.61000000000001</v>
      </c>
      <c r="L131" s="7">
        <f t="shared" si="0"/>
        <v>11</v>
      </c>
    </row>
    <row r="132" spans="1:12" ht="14.4" x14ac:dyDescent="0.3">
      <c r="A132" s="15">
        <v>44375</v>
      </c>
      <c r="B132" s="16" t="s">
        <v>46</v>
      </c>
      <c r="C132" s="7">
        <v>2</v>
      </c>
      <c r="D132" s="7" t="s">
        <v>12</v>
      </c>
      <c r="E132" s="7" t="s">
        <v>14</v>
      </c>
      <c r="F132" s="17">
        <v>0</v>
      </c>
      <c r="G132" s="7" t="str">
        <f>VLOOKUP(B132,'Master Data'!$A$1:$F$46,2,0)</f>
        <v>Product21</v>
      </c>
      <c r="H132" s="7" t="str">
        <f>VLOOKUP(B132,'Master Data'!$A$1:$F$46,3,0)</f>
        <v>Category03</v>
      </c>
      <c r="I132" s="7" t="str">
        <f>VLOOKUP(B132,'Master Data'!$A$1:$F$46,4,0)</f>
        <v>Ft</v>
      </c>
      <c r="J132" s="7">
        <f>VLOOKUP(B132,'Master Data'!$A$1:$F$46,5,0)</f>
        <v>126</v>
      </c>
      <c r="K132" s="7">
        <f>VLOOKUP(B132,'Master Data'!$A$1:$F$46,6,0)</f>
        <v>162.54</v>
      </c>
      <c r="L132" s="7">
        <f t="shared" si="0"/>
        <v>11</v>
      </c>
    </row>
    <row r="133" spans="1:12" ht="14.4" x14ac:dyDescent="0.3">
      <c r="A133" s="15">
        <v>44375</v>
      </c>
      <c r="B133" s="16" t="s">
        <v>18</v>
      </c>
      <c r="C133" s="7">
        <v>7</v>
      </c>
      <c r="D133" s="7" t="s">
        <v>12</v>
      </c>
      <c r="E133" s="7" t="s">
        <v>12</v>
      </c>
      <c r="F133" s="17">
        <v>0</v>
      </c>
      <c r="G133" s="7" t="str">
        <f>VLOOKUP(B133,'Master Data'!$A$1:$F$46,2,0)</f>
        <v>Product35</v>
      </c>
      <c r="H133" s="7" t="str">
        <f>VLOOKUP(B133,'Master Data'!$A$1:$F$46,3,0)</f>
        <v>Category04</v>
      </c>
      <c r="I133" s="7" t="str">
        <f>VLOOKUP(B133,'Master Data'!$A$1:$F$46,4,0)</f>
        <v>No.</v>
      </c>
      <c r="J133" s="7">
        <f>VLOOKUP(B133,'Master Data'!$A$1:$F$46,5,0)</f>
        <v>5</v>
      </c>
      <c r="K133" s="7">
        <f>VLOOKUP(B133,'Master Data'!$A$1:$F$46,6,0)</f>
        <v>6.7</v>
      </c>
      <c r="L133" s="7">
        <f t="shared" si="0"/>
        <v>11</v>
      </c>
    </row>
    <row r="134" spans="1:12" ht="14.4" x14ac:dyDescent="0.3">
      <c r="A134" s="15">
        <v>44376</v>
      </c>
      <c r="B134" s="16" t="s">
        <v>23</v>
      </c>
      <c r="C134" s="7">
        <v>4</v>
      </c>
      <c r="D134" s="7" t="s">
        <v>16</v>
      </c>
      <c r="E134" s="7" t="s">
        <v>12</v>
      </c>
      <c r="F134" s="17">
        <v>0</v>
      </c>
      <c r="G134" s="7" t="str">
        <f>VLOOKUP(B134,'Master Data'!$A$1:$F$46,2,0)</f>
        <v>Product14</v>
      </c>
      <c r="H134" s="7" t="str">
        <f>VLOOKUP(B134,'Master Data'!$A$1:$F$46,3,0)</f>
        <v>Category02</v>
      </c>
      <c r="I134" s="7" t="str">
        <f>VLOOKUP(B134,'Master Data'!$A$1:$F$46,4,0)</f>
        <v>Kg</v>
      </c>
      <c r="J134" s="7">
        <f>VLOOKUP(B134,'Master Data'!$A$1:$F$46,5,0)</f>
        <v>112</v>
      </c>
      <c r="K134" s="7">
        <f>VLOOKUP(B134,'Master Data'!$A$1:$F$46,6,0)</f>
        <v>146.72</v>
      </c>
      <c r="L134" s="7">
        <f t="shared" si="0"/>
        <v>11</v>
      </c>
    </row>
    <row r="135" spans="1:12" ht="14.4" x14ac:dyDescent="0.3">
      <c r="A135" s="15">
        <v>44378</v>
      </c>
      <c r="B135" s="16" t="s">
        <v>37</v>
      </c>
      <c r="C135" s="7">
        <v>11</v>
      </c>
      <c r="D135" s="7" t="s">
        <v>16</v>
      </c>
      <c r="E135" s="7" t="s">
        <v>14</v>
      </c>
      <c r="F135" s="17">
        <v>0</v>
      </c>
      <c r="G135" s="7" t="str">
        <f>VLOOKUP(B135,'Master Data'!$A$1:$F$46,2,0)</f>
        <v>Product05</v>
      </c>
      <c r="H135" s="7" t="str">
        <f>VLOOKUP(B135,'Master Data'!$A$1:$F$46,3,0)</f>
        <v>Category01</v>
      </c>
      <c r="I135" s="7" t="str">
        <f>VLOOKUP(B135,'Master Data'!$A$1:$F$46,4,0)</f>
        <v>Ft</v>
      </c>
      <c r="J135" s="7">
        <f>VLOOKUP(B135,'Master Data'!$A$1:$F$46,5,0)</f>
        <v>133</v>
      </c>
      <c r="K135" s="7">
        <f>VLOOKUP(B135,'Master Data'!$A$1:$F$46,6,0)</f>
        <v>155.61000000000001</v>
      </c>
      <c r="L135" s="7">
        <f t="shared" si="0"/>
        <v>11</v>
      </c>
    </row>
    <row r="136" spans="1:12" ht="14.4" x14ac:dyDescent="0.3">
      <c r="A136" s="15">
        <v>44379</v>
      </c>
      <c r="B136" s="16" t="s">
        <v>33</v>
      </c>
      <c r="C136" s="7">
        <v>11</v>
      </c>
      <c r="D136" s="7" t="s">
        <v>16</v>
      </c>
      <c r="E136" s="7" t="s">
        <v>14</v>
      </c>
      <c r="F136" s="17">
        <v>0</v>
      </c>
      <c r="G136" s="7" t="str">
        <f>VLOOKUP(B136,'Master Data'!$A$1:$F$46,2,0)</f>
        <v>Product10</v>
      </c>
      <c r="H136" s="7" t="str">
        <f>VLOOKUP(B136,'Master Data'!$A$1:$F$46,3,0)</f>
        <v>Category02</v>
      </c>
      <c r="I136" s="7" t="str">
        <f>VLOOKUP(B136,'Master Data'!$A$1:$F$46,4,0)</f>
        <v>Ft</v>
      </c>
      <c r="J136" s="7">
        <f>VLOOKUP(B136,'Master Data'!$A$1:$F$46,5,0)</f>
        <v>148</v>
      </c>
      <c r="K136" s="7">
        <f>VLOOKUP(B136,'Master Data'!$A$1:$F$46,6,0)</f>
        <v>164.28</v>
      </c>
      <c r="L136" s="7">
        <f t="shared" si="0"/>
        <v>11</v>
      </c>
    </row>
    <row r="137" spans="1:12" ht="14.4" x14ac:dyDescent="0.3">
      <c r="A137" s="15">
        <v>44380</v>
      </c>
      <c r="B137" s="16" t="s">
        <v>53</v>
      </c>
      <c r="C137" s="7">
        <v>9</v>
      </c>
      <c r="D137" s="7" t="s">
        <v>12</v>
      </c>
      <c r="E137" s="7" t="s">
        <v>14</v>
      </c>
      <c r="F137" s="17">
        <v>0</v>
      </c>
      <c r="G137" s="7" t="str">
        <f>VLOOKUP(B137,'Master Data'!$A$1:$F$46,2,0)</f>
        <v>Product33</v>
      </c>
      <c r="H137" s="7" t="str">
        <f>VLOOKUP(B137,'Master Data'!$A$1:$F$46,3,0)</f>
        <v>Category04</v>
      </c>
      <c r="I137" s="7" t="str">
        <f>VLOOKUP(B137,'Master Data'!$A$1:$F$46,4,0)</f>
        <v>Kg</v>
      </c>
      <c r="J137" s="7">
        <f>VLOOKUP(B137,'Master Data'!$A$1:$F$46,5,0)</f>
        <v>95</v>
      </c>
      <c r="K137" s="7">
        <f>VLOOKUP(B137,'Master Data'!$A$1:$F$46,6,0)</f>
        <v>119.7</v>
      </c>
      <c r="L137" s="7">
        <f t="shared" si="0"/>
        <v>11</v>
      </c>
    </row>
    <row r="138" spans="1:12" ht="14.4" x14ac:dyDescent="0.3">
      <c r="A138" s="15">
        <v>44380</v>
      </c>
      <c r="B138" s="16" t="s">
        <v>20</v>
      </c>
      <c r="C138" s="7">
        <v>8</v>
      </c>
      <c r="D138" s="7" t="s">
        <v>12</v>
      </c>
      <c r="E138" s="7" t="s">
        <v>14</v>
      </c>
      <c r="F138" s="17">
        <v>0</v>
      </c>
      <c r="G138" s="7" t="str">
        <f>VLOOKUP(B138,'Master Data'!$A$1:$F$46,2,0)</f>
        <v>Product03</v>
      </c>
      <c r="H138" s="7" t="str">
        <f>VLOOKUP(B138,'Master Data'!$A$1:$F$46,3,0)</f>
        <v>Category01</v>
      </c>
      <c r="I138" s="7" t="str">
        <f>VLOOKUP(B138,'Master Data'!$A$1:$F$46,4,0)</f>
        <v>Kg</v>
      </c>
      <c r="J138" s="7">
        <f>VLOOKUP(B138,'Master Data'!$A$1:$F$46,5,0)</f>
        <v>71</v>
      </c>
      <c r="K138" s="7">
        <f>VLOOKUP(B138,'Master Data'!$A$1:$F$46,6,0)</f>
        <v>80.94</v>
      </c>
      <c r="L138" s="7">
        <f t="shared" si="0"/>
        <v>11</v>
      </c>
    </row>
    <row r="139" spans="1:12" ht="14.4" x14ac:dyDescent="0.3">
      <c r="A139" s="15">
        <v>44382</v>
      </c>
      <c r="B139" s="16" t="s">
        <v>43</v>
      </c>
      <c r="C139" s="7">
        <v>8</v>
      </c>
      <c r="D139" s="7" t="s">
        <v>16</v>
      </c>
      <c r="E139" s="7" t="s">
        <v>12</v>
      </c>
      <c r="F139" s="17">
        <v>0</v>
      </c>
      <c r="G139" s="7" t="str">
        <f>VLOOKUP(B139,'Master Data'!$A$1:$F$46,2,0)</f>
        <v>Product02</v>
      </c>
      <c r="H139" s="7" t="str">
        <f>VLOOKUP(B139,'Master Data'!$A$1:$F$46,3,0)</f>
        <v>Category01</v>
      </c>
      <c r="I139" s="7" t="str">
        <f>VLOOKUP(B139,'Master Data'!$A$1:$F$46,4,0)</f>
        <v>Kg</v>
      </c>
      <c r="J139" s="7">
        <f>VLOOKUP(B139,'Master Data'!$A$1:$F$46,5,0)</f>
        <v>1056</v>
      </c>
      <c r="K139" s="7">
        <f>VLOOKUP(B139,'Master Data'!$A$1:$F$46,6,0)</f>
        <v>142.80000000000001</v>
      </c>
      <c r="L139" s="7">
        <f t="shared" si="0"/>
        <v>11</v>
      </c>
    </row>
    <row r="140" spans="1:12" ht="14.4" x14ac:dyDescent="0.3">
      <c r="A140" s="15">
        <v>44383</v>
      </c>
      <c r="B140" s="16" t="s">
        <v>56</v>
      </c>
      <c r="C140" s="7">
        <v>15</v>
      </c>
      <c r="D140" s="7" t="s">
        <v>16</v>
      </c>
      <c r="E140" s="7" t="s">
        <v>14</v>
      </c>
      <c r="F140" s="17">
        <v>0</v>
      </c>
      <c r="G140" s="7" t="str">
        <f>VLOOKUP(B140,'Master Data'!$A$1:$F$46,2,0)</f>
        <v>Product41</v>
      </c>
      <c r="H140" s="7" t="str">
        <f>VLOOKUP(B140,'Master Data'!$A$1:$F$46,3,0)</f>
        <v>Category05</v>
      </c>
      <c r="I140" s="7" t="str">
        <f>VLOOKUP(B140,'Master Data'!$A$1:$F$46,4,0)</f>
        <v>Ft</v>
      </c>
      <c r="J140" s="7">
        <f>VLOOKUP(B140,'Master Data'!$A$1:$F$46,5,0)</f>
        <v>138</v>
      </c>
      <c r="K140" s="7">
        <f>VLOOKUP(B140,'Master Data'!$A$1:$F$46,6,0)</f>
        <v>173.88</v>
      </c>
      <c r="L140" s="7">
        <f t="shared" si="0"/>
        <v>11</v>
      </c>
    </row>
    <row r="141" spans="1:12" ht="14.4" x14ac:dyDescent="0.3">
      <c r="A141" s="15">
        <v>44385</v>
      </c>
      <c r="B141" s="16" t="s">
        <v>17</v>
      </c>
      <c r="C141" s="7">
        <v>10</v>
      </c>
      <c r="D141" s="7" t="s">
        <v>16</v>
      </c>
      <c r="E141" s="7" t="s">
        <v>12</v>
      </c>
      <c r="F141" s="17">
        <v>0</v>
      </c>
      <c r="G141" s="7" t="str">
        <f>VLOOKUP(B141,'Master Data'!$A$1:$F$46,2,0)</f>
        <v>Product04</v>
      </c>
      <c r="H141" s="7" t="str">
        <f>VLOOKUP(B141,'Master Data'!$A$1:$F$46,3,0)</f>
        <v>Category01</v>
      </c>
      <c r="I141" s="7" t="str">
        <f>VLOOKUP(B141,'Master Data'!$A$1:$F$46,4,0)</f>
        <v>Lt</v>
      </c>
      <c r="J141" s="7">
        <f>VLOOKUP(B141,'Master Data'!$A$1:$F$46,5,0)</f>
        <v>44</v>
      </c>
      <c r="K141" s="7">
        <f>VLOOKUP(B141,'Master Data'!$A$1:$F$46,6,0)</f>
        <v>48.84</v>
      </c>
      <c r="L141" s="7">
        <f t="shared" si="0"/>
        <v>11</v>
      </c>
    </row>
    <row r="142" spans="1:12" ht="14.4" x14ac:dyDescent="0.3">
      <c r="A142" s="15">
        <v>44387</v>
      </c>
      <c r="B142" s="16" t="s">
        <v>27</v>
      </c>
      <c r="C142" s="7">
        <v>6</v>
      </c>
      <c r="D142" s="7" t="s">
        <v>11</v>
      </c>
      <c r="E142" s="7" t="s">
        <v>14</v>
      </c>
      <c r="F142" s="17">
        <v>0</v>
      </c>
      <c r="G142" s="7" t="str">
        <f>VLOOKUP(B142,'Master Data'!$A$1:$F$46,2,0)</f>
        <v>Product34</v>
      </c>
      <c r="H142" s="7" t="str">
        <f>VLOOKUP(B142,'Master Data'!$A$1:$F$46,3,0)</f>
        <v>Category04</v>
      </c>
      <c r="I142" s="7" t="str">
        <f>VLOOKUP(B142,'Master Data'!$A$1:$F$46,4,0)</f>
        <v>Lt</v>
      </c>
      <c r="J142" s="7">
        <f>VLOOKUP(B142,'Master Data'!$A$1:$F$46,5,0)</f>
        <v>55</v>
      </c>
      <c r="K142" s="7">
        <f>VLOOKUP(B142,'Master Data'!$A$1:$F$46,6,0)</f>
        <v>58.3</v>
      </c>
      <c r="L142" s="7">
        <f t="shared" si="0"/>
        <v>11</v>
      </c>
    </row>
    <row r="143" spans="1:12" ht="14.4" x14ac:dyDescent="0.3">
      <c r="A143" s="15">
        <v>44388</v>
      </c>
      <c r="B143" s="16" t="s">
        <v>52</v>
      </c>
      <c r="C143" s="7">
        <v>4</v>
      </c>
      <c r="D143" s="7" t="s">
        <v>11</v>
      </c>
      <c r="E143" s="7" t="s">
        <v>12</v>
      </c>
      <c r="F143" s="17">
        <v>0</v>
      </c>
      <c r="G143" s="7" t="str">
        <f>VLOOKUP(B143,'Master Data'!$A$1:$F$46,2,0)</f>
        <v>Product09</v>
      </c>
      <c r="H143" s="7" t="str">
        <f>VLOOKUP(B143,'Master Data'!$A$1:$F$46,3,0)</f>
        <v>Category01</v>
      </c>
      <c r="I143" s="7" t="str">
        <f>VLOOKUP(B143,'Master Data'!$A$1:$F$46,4,0)</f>
        <v>No.</v>
      </c>
      <c r="J143" s="7">
        <f>VLOOKUP(B143,'Master Data'!$A$1:$F$46,5,0)</f>
        <v>6</v>
      </c>
      <c r="K143" s="7">
        <f>VLOOKUP(B143,'Master Data'!$A$1:$F$46,6,0)</f>
        <v>7.8599999999999994</v>
      </c>
      <c r="L143" s="7">
        <f t="shared" si="0"/>
        <v>11</v>
      </c>
    </row>
    <row r="144" spans="1:12" ht="14.4" x14ac:dyDescent="0.3">
      <c r="A144" s="15">
        <v>44390</v>
      </c>
      <c r="B144" s="16" t="s">
        <v>55</v>
      </c>
      <c r="C144" s="7">
        <v>1</v>
      </c>
      <c r="D144" s="7" t="s">
        <v>16</v>
      </c>
      <c r="E144" s="7" t="s">
        <v>14</v>
      </c>
      <c r="F144" s="17">
        <v>0</v>
      </c>
      <c r="G144" s="7" t="str">
        <f>VLOOKUP(B144,'Master Data'!$A$1:$F$46,2,0)</f>
        <v>Product19</v>
      </c>
      <c r="H144" s="7" t="str">
        <f>VLOOKUP(B144,'Master Data'!$A$1:$F$46,3,0)</f>
        <v>Category02</v>
      </c>
      <c r="I144" s="7" t="str">
        <f>VLOOKUP(B144,'Master Data'!$A$1:$F$46,4,0)</f>
        <v>Ft</v>
      </c>
      <c r="J144" s="7">
        <f>VLOOKUP(B144,'Master Data'!$A$1:$F$46,5,0)</f>
        <v>150</v>
      </c>
      <c r="K144" s="7">
        <f>VLOOKUP(B144,'Master Data'!$A$1:$F$46,6,0)</f>
        <v>210</v>
      </c>
      <c r="L144" s="7">
        <f t="shared" si="0"/>
        <v>11</v>
      </c>
    </row>
    <row r="145" spans="1:12" ht="14.4" x14ac:dyDescent="0.3">
      <c r="A145" s="15">
        <v>44393</v>
      </c>
      <c r="B145" s="16" t="s">
        <v>26</v>
      </c>
      <c r="C145" s="7">
        <v>8</v>
      </c>
      <c r="D145" s="7" t="s">
        <v>11</v>
      </c>
      <c r="E145" s="7" t="s">
        <v>14</v>
      </c>
      <c r="F145" s="17">
        <v>0</v>
      </c>
      <c r="G145" s="7" t="str">
        <f>VLOOKUP(B145,'Master Data'!$A$1:$F$46,2,0)</f>
        <v>Product23</v>
      </c>
      <c r="H145" s="7" t="str">
        <f>VLOOKUP(B145,'Master Data'!$A$1:$F$46,3,0)</f>
        <v>Category03</v>
      </c>
      <c r="I145" s="7" t="str">
        <f>VLOOKUP(B145,'Master Data'!$A$1:$F$46,4,0)</f>
        <v>Ft</v>
      </c>
      <c r="J145" s="7">
        <f>VLOOKUP(B145,'Master Data'!$A$1:$F$46,5,0)</f>
        <v>141</v>
      </c>
      <c r="K145" s="7">
        <f>VLOOKUP(B145,'Master Data'!$A$1:$F$46,6,0)</f>
        <v>149.46</v>
      </c>
      <c r="L145" s="7">
        <f t="shared" si="0"/>
        <v>11</v>
      </c>
    </row>
    <row r="146" spans="1:12" ht="14.4" x14ac:dyDescent="0.3">
      <c r="A146" s="15">
        <v>44395</v>
      </c>
      <c r="B146" s="16" t="s">
        <v>39</v>
      </c>
      <c r="C146" s="7">
        <v>14</v>
      </c>
      <c r="D146" s="7" t="s">
        <v>12</v>
      </c>
      <c r="E146" s="7" t="s">
        <v>12</v>
      </c>
      <c r="F146" s="17">
        <v>0</v>
      </c>
      <c r="G146" s="7" t="str">
        <f>VLOOKUP(B146,'Master Data'!$A$1:$F$46,2,0)</f>
        <v>Product27</v>
      </c>
      <c r="H146" s="7" t="str">
        <f>VLOOKUP(B146,'Master Data'!$A$1:$F$46,3,0)</f>
        <v>Category04</v>
      </c>
      <c r="I146" s="7" t="str">
        <f>VLOOKUP(B146,'Master Data'!$A$1:$F$46,4,0)</f>
        <v>Lt</v>
      </c>
      <c r="J146" s="7">
        <f>VLOOKUP(B146,'Master Data'!$A$1:$F$46,5,0)</f>
        <v>48</v>
      </c>
      <c r="K146" s="7">
        <f>VLOOKUP(B146,'Master Data'!$A$1:$F$46,6,0)</f>
        <v>57.120000000000005</v>
      </c>
      <c r="L146" s="7">
        <f t="shared" si="0"/>
        <v>11</v>
      </c>
    </row>
    <row r="147" spans="1:12" ht="14.4" x14ac:dyDescent="0.3">
      <c r="A147" s="15">
        <v>44397</v>
      </c>
      <c r="B147" s="16" t="s">
        <v>50</v>
      </c>
      <c r="C147" s="7">
        <v>11</v>
      </c>
      <c r="D147" s="7" t="s">
        <v>12</v>
      </c>
      <c r="E147" s="7" t="s">
        <v>12</v>
      </c>
      <c r="F147" s="17">
        <v>0</v>
      </c>
      <c r="G147" s="7" t="str">
        <f>VLOOKUP(B147,'Master Data'!$A$1:$F$46,2,0)</f>
        <v>Product38</v>
      </c>
      <c r="H147" s="7" t="str">
        <f>VLOOKUP(B147,'Master Data'!$A$1:$F$46,3,0)</f>
        <v>Category05</v>
      </c>
      <c r="I147" s="7" t="str">
        <f>VLOOKUP(B147,'Master Data'!$A$1:$F$46,4,0)</f>
        <v>Kg</v>
      </c>
      <c r="J147" s="7">
        <f>VLOOKUP(B147,'Master Data'!$A$1:$F$46,5,0)</f>
        <v>72</v>
      </c>
      <c r="K147" s="7">
        <f>VLOOKUP(B147,'Master Data'!$A$1:$F$46,6,0)</f>
        <v>79.92</v>
      </c>
      <c r="L147" s="7">
        <f t="shared" si="0"/>
        <v>11</v>
      </c>
    </row>
    <row r="148" spans="1:12" ht="14.4" x14ac:dyDescent="0.3">
      <c r="A148" s="15">
        <v>44397</v>
      </c>
      <c r="B148" s="16" t="s">
        <v>36</v>
      </c>
      <c r="C148" s="7">
        <v>5</v>
      </c>
      <c r="D148" s="7" t="s">
        <v>16</v>
      </c>
      <c r="E148" s="7" t="s">
        <v>12</v>
      </c>
      <c r="F148" s="17">
        <v>0</v>
      </c>
      <c r="G148" s="7" t="str">
        <f>VLOOKUP(B148,'Master Data'!$A$1:$F$46,2,0)</f>
        <v>Product43</v>
      </c>
      <c r="H148" s="7" t="str">
        <f>VLOOKUP(B148,'Master Data'!$A$1:$F$46,3,0)</f>
        <v>Category05</v>
      </c>
      <c r="I148" s="7" t="str">
        <f>VLOOKUP(B148,'Master Data'!$A$1:$F$46,4,0)</f>
        <v>Kg</v>
      </c>
      <c r="J148" s="7">
        <f>VLOOKUP(B148,'Master Data'!$A$1:$F$46,5,0)</f>
        <v>67</v>
      </c>
      <c r="K148" s="7">
        <f>VLOOKUP(B148,'Master Data'!$A$1:$F$46,6,0)</f>
        <v>83.08</v>
      </c>
      <c r="L148" s="7">
        <f t="shared" si="0"/>
        <v>11</v>
      </c>
    </row>
    <row r="149" spans="1:12" ht="14.4" x14ac:dyDescent="0.3">
      <c r="A149" s="15">
        <v>44398</v>
      </c>
      <c r="B149" s="16" t="s">
        <v>32</v>
      </c>
      <c r="C149" s="7">
        <v>15</v>
      </c>
      <c r="D149" s="7" t="s">
        <v>16</v>
      </c>
      <c r="E149" s="7" t="s">
        <v>12</v>
      </c>
      <c r="F149" s="17">
        <v>0</v>
      </c>
      <c r="G149" s="7" t="str">
        <f>VLOOKUP(B149,'Master Data'!$A$1:$F$46,2,0)</f>
        <v>Product29</v>
      </c>
      <c r="H149" s="7" t="str">
        <f>VLOOKUP(B149,'Master Data'!$A$1:$F$46,3,0)</f>
        <v>Category04</v>
      </c>
      <c r="I149" s="7" t="str">
        <f>VLOOKUP(B149,'Master Data'!$A$1:$F$46,4,0)</f>
        <v>Lt</v>
      </c>
      <c r="J149" s="7">
        <f>VLOOKUP(B149,'Master Data'!$A$1:$F$46,5,0)</f>
        <v>47</v>
      </c>
      <c r="K149" s="7">
        <f>VLOOKUP(B149,'Master Data'!$A$1:$F$46,6,0)</f>
        <v>53.11</v>
      </c>
      <c r="L149" s="7">
        <f t="shared" si="0"/>
        <v>11</v>
      </c>
    </row>
    <row r="150" spans="1:12" ht="14.4" x14ac:dyDescent="0.3">
      <c r="A150" s="15">
        <v>44399</v>
      </c>
      <c r="B150" s="16" t="s">
        <v>57</v>
      </c>
      <c r="C150" s="7">
        <v>3</v>
      </c>
      <c r="D150" s="7" t="s">
        <v>11</v>
      </c>
      <c r="E150" s="7" t="s">
        <v>14</v>
      </c>
      <c r="F150" s="17">
        <v>0</v>
      </c>
      <c r="G150" s="7" t="str">
        <f>VLOOKUP(B150,'Master Data'!$A$1:$F$46,2,0)</f>
        <v>Product26</v>
      </c>
      <c r="H150" s="7" t="str">
        <f>VLOOKUP(B150,'Master Data'!$A$1:$F$46,3,0)</f>
        <v>Category04</v>
      </c>
      <c r="I150" s="7" t="str">
        <f>VLOOKUP(B150,'Master Data'!$A$1:$F$46,4,0)</f>
        <v>No.</v>
      </c>
      <c r="J150" s="7">
        <f>VLOOKUP(B150,'Master Data'!$A$1:$F$46,5,0)</f>
        <v>18</v>
      </c>
      <c r="K150" s="7">
        <f>VLOOKUP(B150,'Master Data'!$A$1:$F$46,6,0)</f>
        <v>24.66</v>
      </c>
      <c r="L150" s="7">
        <f t="shared" si="0"/>
        <v>11</v>
      </c>
    </row>
    <row r="151" spans="1:12" ht="14.4" x14ac:dyDescent="0.3">
      <c r="A151" s="15">
        <v>44399</v>
      </c>
      <c r="B151" s="16" t="s">
        <v>49</v>
      </c>
      <c r="C151" s="7">
        <v>14</v>
      </c>
      <c r="D151" s="7" t="s">
        <v>12</v>
      </c>
      <c r="E151" s="7" t="s">
        <v>14</v>
      </c>
      <c r="F151" s="17">
        <v>0</v>
      </c>
      <c r="G151" s="7" t="str">
        <f>VLOOKUP(B151,'Master Data'!$A$1:$F$46,2,0)</f>
        <v>Product24</v>
      </c>
      <c r="H151" s="7" t="str">
        <f>VLOOKUP(B151,'Master Data'!$A$1:$F$46,3,0)</f>
        <v>Category03</v>
      </c>
      <c r="I151" s="7" t="str">
        <f>VLOOKUP(B151,'Master Data'!$A$1:$F$46,4,0)</f>
        <v>Ft</v>
      </c>
      <c r="J151" s="7">
        <f>VLOOKUP(B151,'Master Data'!$A$1:$F$46,5,0)</f>
        <v>144</v>
      </c>
      <c r="K151" s="7">
        <f>VLOOKUP(B151,'Master Data'!$A$1:$F$46,6,0)</f>
        <v>156.96</v>
      </c>
      <c r="L151" s="7">
        <f t="shared" si="0"/>
        <v>11</v>
      </c>
    </row>
    <row r="152" spans="1:12" ht="14.4" x14ac:dyDescent="0.3">
      <c r="A152" s="15">
        <v>44400</v>
      </c>
      <c r="B152" s="16" t="s">
        <v>58</v>
      </c>
      <c r="C152" s="7">
        <v>7</v>
      </c>
      <c r="D152" s="7" t="s">
        <v>11</v>
      </c>
      <c r="E152" s="7" t="s">
        <v>12</v>
      </c>
      <c r="F152" s="17">
        <v>0</v>
      </c>
      <c r="G152" s="7" t="str">
        <f>VLOOKUP(B152,'Master Data'!$A$1:$F$46,2,0)</f>
        <v>Product36</v>
      </c>
      <c r="H152" s="7" t="str">
        <f>VLOOKUP(B152,'Master Data'!$A$1:$F$46,3,0)</f>
        <v>Category04</v>
      </c>
      <c r="I152" s="7" t="str">
        <f>VLOOKUP(B152,'Master Data'!$A$1:$F$46,4,0)</f>
        <v>Kg</v>
      </c>
      <c r="J152" s="7">
        <f>VLOOKUP(B152,'Master Data'!$A$1:$F$46,5,0)</f>
        <v>90</v>
      </c>
      <c r="K152" s="7">
        <f>VLOOKUP(B152,'Master Data'!$A$1:$F$46,6,0)</f>
        <v>96.3</v>
      </c>
      <c r="L152" s="7">
        <f t="shared" si="0"/>
        <v>11</v>
      </c>
    </row>
    <row r="153" spans="1:12" ht="14.4" x14ac:dyDescent="0.3">
      <c r="A153" s="15">
        <v>44400</v>
      </c>
      <c r="B153" s="16" t="s">
        <v>22</v>
      </c>
      <c r="C153" s="7">
        <v>8</v>
      </c>
      <c r="D153" s="7" t="s">
        <v>16</v>
      </c>
      <c r="E153" s="7" t="s">
        <v>12</v>
      </c>
      <c r="F153" s="17">
        <v>0</v>
      </c>
      <c r="G153" s="7" t="str">
        <f>VLOOKUP(B153,'Master Data'!$A$1:$F$46,2,0)</f>
        <v>Product37</v>
      </c>
      <c r="H153" s="7" t="str">
        <f>VLOOKUP(B153,'Master Data'!$A$1:$F$46,3,0)</f>
        <v>Category05</v>
      </c>
      <c r="I153" s="7" t="str">
        <f>VLOOKUP(B153,'Master Data'!$A$1:$F$46,4,0)</f>
        <v>Kg</v>
      </c>
      <c r="J153" s="7">
        <f>VLOOKUP(B153,'Master Data'!$A$1:$F$46,5,0)</f>
        <v>67</v>
      </c>
      <c r="K153" s="7">
        <f>VLOOKUP(B153,'Master Data'!$A$1:$F$46,6,0)</f>
        <v>85.76</v>
      </c>
      <c r="L153" s="7">
        <f t="shared" si="0"/>
        <v>11</v>
      </c>
    </row>
    <row r="154" spans="1:12" ht="14.4" x14ac:dyDescent="0.3">
      <c r="A154" s="15">
        <v>44401</v>
      </c>
      <c r="B154" s="16" t="s">
        <v>52</v>
      </c>
      <c r="C154" s="7">
        <v>4</v>
      </c>
      <c r="D154" s="7" t="s">
        <v>12</v>
      </c>
      <c r="E154" s="7" t="s">
        <v>14</v>
      </c>
      <c r="F154" s="17">
        <v>0</v>
      </c>
      <c r="G154" s="7" t="str">
        <f>VLOOKUP(B154,'Master Data'!$A$1:$F$46,2,0)</f>
        <v>Product09</v>
      </c>
      <c r="H154" s="7" t="str">
        <f>VLOOKUP(B154,'Master Data'!$A$1:$F$46,3,0)</f>
        <v>Category01</v>
      </c>
      <c r="I154" s="7" t="str">
        <f>VLOOKUP(B154,'Master Data'!$A$1:$F$46,4,0)</f>
        <v>No.</v>
      </c>
      <c r="J154" s="7">
        <f>VLOOKUP(B154,'Master Data'!$A$1:$F$46,5,0)</f>
        <v>6</v>
      </c>
      <c r="K154" s="7">
        <f>VLOOKUP(B154,'Master Data'!$A$1:$F$46,6,0)</f>
        <v>7.8599999999999994</v>
      </c>
      <c r="L154" s="7">
        <f t="shared" si="0"/>
        <v>11</v>
      </c>
    </row>
    <row r="155" spans="1:12" ht="14.4" x14ac:dyDescent="0.3">
      <c r="A155" s="15">
        <v>44406</v>
      </c>
      <c r="B155" s="16" t="s">
        <v>25</v>
      </c>
      <c r="C155" s="7">
        <v>15</v>
      </c>
      <c r="D155" s="7" t="s">
        <v>12</v>
      </c>
      <c r="E155" s="7" t="s">
        <v>14</v>
      </c>
      <c r="F155" s="17">
        <v>0</v>
      </c>
      <c r="G155" s="7" t="str">
        <f>VLOOKUP(B155,'Master Data'!$A$1:$F$46,2,0)</f>
        <v>Product44</v>
      </c>
      <c r="H155" s="7" t="str">
        <f>VLOOKUP(B155,'Master Data'!$A$1:$F$46,3,0)</f>
        <v>Category05</v>
      </c>
      <c r="I155" s="7" t="str">
        <f>VLOOKUP(B155,'Master Data'!$A$1:$F$46,4,0)</f>
        <v>Kg</v>
      </c>
      <c r="J155" s="7">
        <f>VLOOKUP(B155,'Master Data'!$A$1:$F$46,5,0)</f>
        <v>76</v>
      </c>
      <c r="K155" s="7">
        <f>VLOOKUP(B155,'Master Data'!$A$1:$F$46,6,0)</f>
        <v>82.08</v>
      </c>
      <c r="L155" s="7">
        <f t="shared" si="0"/>
        <v>11</v>
      </c>
    </row>
    <row r="156" spans="1:12" ht="14.4" x14ac:dyDescent="0.3">
      <c r="A156" s="15">
        <v>44409</v>
      </c>
      <c r="B156" s="16" t="s">
        <v>13</v>
      </c>
      <c r="C156" s="7">
        <v>11</v>
      </c>
      <c r="D156" s="7" t="s">
        <v>16</v>
      </c>
      <c r="E156" s="7" t="s">
        <v>14</v>
      </c>
      <c r="F156" s="17">
        <v>0</v>
      </c>
      <c r="G156" s="7" t="str">
        <f>VLOOKUP(B156,'Master Data'!$A$1:$F$46,2,0)</f>
        <v>Product01</v>
      </c>
      <c r="H156" s="7" t="str">
        <f>VLOOKUP(B156,'Master Data'!$A$1:$F$46,3,0)</f>
        <v>Category01</v>
      </c>
      <c r="I156" s="7" t="str">
        <f>VLOOKUP(B156,'Master Data'!$A$1:$F$46,4,0)</f>
        <v>Kg</v>
      </c>
      <c r="J156" s="7">
        <f>VLOOKUP(B156,'Master Data'!$A$1:$F$46,5,0)</f>
        <v>100</v>
      </c>
      <c r="K156" s="7">
        <f>VLOOKUP(B156,'Master Data'!$A$1:$F$46,6,0)</f>
        <v>103.88</v>
      </c>
      <c r="L156" s="7">
        <f t="shared" si="0"/>
        <v>11</v>
      </c>
    </row>
    <row r="157" spans="1:12" ht="14.4" x14ac:dyDescent="0.3">
      <c r="A157" s="15">
        <v>44410</v>
      </c>
      <c r="B157" s="16" t="s">
        <v>26</v>
      </c>
      <c r="C157" s="7">
        <v>3</v>
      </c>
      <c r="D157" s="7" t="s">
        <v>16</v>
      </c>
      <c r="E157" s="7" t="s">
        <v>12</v>
      </c>
      <c r="F157" s="17">
        <v>0</v>
      </c>
      <c r="G157" s="7" t="str">
        <f>VLOOKUP(B157,'Master Data'!$A$1:$F$46,2,0)</f>
        <v>Product23</v>
      </c>
      <c r="H157" s="7" t="str">
        <f>VLOOKUP(B157,'Master Data'!$A$1:$F$46,3,0)</f>
        <v>Category03</v>
      </c>
      <c r="I157" s="7" t="str">
        <f>VLOOKUP(B157,'Master Data'!$A$1:$F$46,4,0)</f>
        <v>Ft</v>
      </c>
      <c r="J157" s="7">
        <f>VLOOKUP(B157,'Master Data'!$A$1:$F$46,5,0)</f>
        <v>141</v>
      </c>
      <c r="K157" s="7">
        <f>VLOOKUP(B157,'Master Data'!$A$1:$F$46,6,0)</f>
        <v>149.46</v>
      </c>
      <c r="L157" s="7">
        <f t="shared" si="0"/>
        <v>11</v>
      </c>
    </row>
    <row r="158" spans="1:12" ht="14.4" x14ac:dyDescent="0.3">
      <c r="A158" s="15">
        <v>44411</v>
      </c>
      <c r="B158" s="16" t="s">
        <v>35</v>
      </c>
      <c r="C158" s="7">
        <v>13</v>
      </c>
      <c r="D158" s="7" t="s">
        <v>12</v>
      </c>
      <c r="E158" s="7" t="s">
        <v>12</v>
      </c>
      <c r="F158" s="17">
        <v>0</v>
      </c>
      <c r="G158" s="7" t="str">
        <f>VLOOKUP(B158,'Master Data'!$A$1:$F$46,2,0)</f>
        <v>Product22</v>
      </c>
      <c r="H158" s="7" t="str">
        <f>VLOOKUP(B158,'Master Data'!$A$1:$F$46,3,0)</f>
        <v>Category03</v>
      </c>
      <c r="I158" s="7" t="str">
        <f>VLOOKUP(B158,'Master Data'!$A$1:$F$46,4,0)</f>
        <v>Ft</v>
      </c>
      <c r="J158" s="7">
        <f>VLOOKUP(B158,'Master Data'!$A$1:$F$46,5,0)</f>
        <v>121</v>
      </c>
      <c r="K158" s="7">
        <f>VLOOKUP(B158,'Master Data'!$A$1:$F$46,6,0)</f>
        <v>141.57</v>
      </c>
      <c r="L158" s="7">
        <f t="shared" si="0"/>
        <v>11</v>
      </c>
    </row>
    <row r="159" spans="1:12" ht="14.4" x14ac:dyDescent="0.3">
      <c r="A159" s="15">
        <v>44411</v>
      </c>
      <c r="B159" s="16" t="s">
        <v>27</v>
      </c>
      <c r="C159" s="7">
        <v>12</v>
      </c>
      <c r="D159" s="7" t="s">
        <v>12</v>
      </c>
      <c r="E159" s="7" t="s">
        <v>12</v>
      </c>
      <c r="F159" s="17">
        <v>0</v>
      </c>
      <c r="G159" s="7" t="str">
        <f>VLOOKUP(B159,'Master Data'!$A$1:$F$46,2,0)</f>
        <v>Product34</v>
      </c>
      <c r="H159" s="7" t="str">
        <f>VLOOKUP(B159,'Master Data'!$A$1:$F$46,3,0)</f>
        <v>Category04</v>
      </c>
      <c r="I159" s="7" t="str">
        <f>VLOOKUP(B159,'Master Data'!$A$1:$F$46,4,0)</f>
        <v>Lt</v>
      </c>
      <c r="J159" s="7">
        <f>VLOOKUP(B159,'Master Data'!$A$1:$F$46,5,0)</f>
        <v>55</v>
      </c>
      <c r="K159" s="7">
        <f>VLOOKUP(B159,'Master Data'!$A$1:$F$46,6,0)</f>
        <v>58.3</v>
      </c>
      <c r="L159" s="7">
        <f t="shared" si="0"/>
        <v>11</v>
      </c>
    </row>
    <row r="160" spans="1:12" ht="14.4" x14ac:dyDescent="0.3">
      <c r="A160" s="15">
        <v>44414</v>
      </c>
      <c r="B160" s="16" t="s">
        <v>22</v>
      </c>
      <c r="C160" s="7">
        <v>1</v>
      </c>
      <c r="D160" s="7" t="s">
        <v>11</v>
      </c>
      <c r="E160" s="7" t="s">
        <v>14</v>
      </c>
      <c r="F160" s="17">
        <v>0</v>
      </c>
      <c r="G160" s="7" t="str">
        <f>VLOOKUP(B160,'Master Data'!$A$1:$F$46,2,0)</f>
        <v>Product37</v>
      </c>
      <c r="H160" s="7" t="str">
        <f>VLOOKUP(B160,'Master Data'!$A$1:$F$46,3,0)</f>
        <v>Category05</v>
      </c>
      <c r="I160" s="7" t="str">
        <f>VLOOKUP(B160,'Master Data'!$A$1:$F$46,4,0)</f>
        <v>Kg</v>
      </c>
      <c r="J160" s="7">
        <f>VLOOKUP(B160,'Master Data'!$A$1:$F$46,5,0)</f>
        <v>67</v>
      </c>
      <c r="K160" s="7">
        <f>VLOOKUP(B160,'Master Data'!$A$1:$F$46,6,0)</f>
        <v>85.76</v>
      </c>
      <c r="L160" s="7">
        <f t="shared" si="0"/>
        <v>11</v>
      </c>
    </row>
    <row r="161" spans="1:12" ht="14.4" x14ac:dyDescent="0.3">
      <c r="A161" s="15">
        <v>44418</v>
      </c>
      <c r="B161" s="16" t="s">
        <v>37</v>
      </c>
      <c r="C161" s="7">
        <v>4</v>
      </c>
      <c r="D161" s="7" t="s">
        <v>11</v>
      </c>
      <c r="E161" s="7" t="s">
        <v>14</v>
      </c>
      <c r="F161" s="17">
        <v>0</v>
      </c>
      <c r="G161" s="7" t="str">
        <f>VLOOKUP(B161,'Master Data'!$A$1:$F$46,2,0)</f>
        <v>Product05</v>
      </c>
      <c r="H161" s="7" t="str">
        <f>VLOOKUP(B161,'Master Data'!$A$1:$F$46,3,0)</f>
        <v>Category01</v>
      </c>
      <c r="I161" s="7" t="str">
        <f>VLOOKUP(B161,'Master Data'!$A$1:$F$46,4,0)</f>
        <v>Ft</v>
      </c>
      <c r="J161" s="7">
        <f>VLOOKUP(B161,'Master Data'!$A$1:$F$46,5,0)</f>
        <v>133</v>
      </c>
      <c r="K161" s="7">
        <f>VLOOKUP(B161,'Master Data'!$A$1:$F$46,6,0)</f>
        <v>155.61000000000001</v>
      </c>
      <c r="L161" s="7">
        <f t="shared" si="0"/>
        <v>11</v>
      </c>
    </row>
    <row r="162" spans="1:12" ht="14.4" x14ac:dyDescent="0.3">
      <c r="A162" s="15">
        <v>44418</v>
      </c>
      <c r="B162" s="16" t="s">
        <v>25</v>
      </c>
      <c r="C162" s="7">
        <v>10</v>
      </c>
      <c r="D162" s="7" t="s">
        <v>12</v>
      </c>
      <c r="E162" s="7" t="s">
        <v>14</v>
      </c>
      <c r="F162" s="17">
        <v>0</v>
      </c>
      <c r="G162" s="7" t="str">
        <f>VLOOKUP(B162,'Master Data'!$A$1:$F$46,2,0)</f>
        <v>Product44</v>
      </c>
      <c r="H162" s="7" t="str">
        <f>VLOOKUP(B162,'Master Data'!$A$1:$F$46,3,0)</f>
        <v>Category05</v>
      </c>
      <c r="I162" s="7" t="str">
        <f>VLOOKUP(B162,'Master Data'!$A$1:$F$46,4,0)</f>
        <v>Kg</v>
      </c>
      <c r="J162" s="7">
        <f>VLOOKUP(B162,'Master Data'!$A$1:$F$46,5,0)</f>
        <v>76</v>
      </c>
      <c r="K162" s="7">
        <f>VLOOKUP(B162,'Master Data'!$A$1:$F$46,6,0)</f>
        <v>82.08</v>
      </c>
      <c r="L162" s="7">
        <f t="shared" si="0"/>
        <v>11</v>
      </c>
    </row>
    <row r="163" spans="1:12" ht="14.4" x14ac:dyDescent="0.3">
      <c r="A163" s="15">
        <v>44418</v>
      </c>
      <c r="B163" s="16" t="s">
        <v>29</v>
      </c>
      <c r="C163" s="7">
        <v>6</v>
      </c>
      <c r="D163" s="7" t="s">
        <v>16</v>
      </c>
      <c r="E163" s="7" t="s">
        <v>14</v>
      </c>
      <c r="F163" s="17">
        <v>0</v>
      </c>
      <c r="G163" s="7" t="str">
        <f>VLOOKUP(B163,'Master Data'!$A$1:$F$46,2,0)</f>
        <v>Product06</v>
      </c>
      <c r="H163" s="7" t="str">
        <f>VLOOKUP(B163,'Master Data'!$A$1:$F$46,3,0)</f>
        <v>Category01</v>
      </c>
      <c r="I163" s="7" t="str">
        <f>VLOOKUP(B163,'Master Data'!$A$1:$F$46,4,0)</f>
        <v>Kg</v>
      </c>
      <c r="J163" s="7">
        <f>VLOOKUP(B163,'Master Data'!$A$1:$F$46,5,0)</f>
        <v>75</v>
      </c>
      <c r="K163" s="7">
        <f>VLOOKUP(B163,'Master Data'!$A$1:$F$46,6,0)</f>
        <v>85.5</v>
      </c>
      <c r="L163" s="7">
        <f t="shared" si="0"/>
        <v>11</v>
      </c>
    </row>
    <row r="164" spans="1:12" ht="14.4" x14ac:dyDescent="0.3">
      <c r="A164" s="15">
        <v>44419</v>
      </c>
      <c r="B164" s="16" t="s">
        <v>26</v>
      </c>
      <c r="C164" s="7">
        <v>4</v>
      </c>
      <c r="D164" s="7" t="s">
        <v>16</v>
      </c>
      <c r="E164" s="7" t="s">
        <v>12</v>
      </c>
      <c r="F164" s="17">
        <v>0</v>
      </c>
      <c r="G164" s="7" t="str">
        <f>VLOOKUP(B164,'Master Data'!$A$1:$F$46,2,0)</f>
        <v>Product23</v>
      </c>
      <c r="H164" s="7" t="str">
        <f>VLOOKUP(B164,'Master Data'!$A$1:$F$46,3,0)</f>
        <v>Category03</v>
      </c>
      <c r="I164" s="7" t="str">
        <f>VLOOKUP(B164,'Master Data'!$A$1:$F$46,4,0)</f>
        <v>Ft</v>
      </c>
      <c r="J164" s="7">
        <f>VLOOKUP(B164,'Master Data'!$A$1:$F$46,5,0)</f>
        <v>141</v>
      </c>
      <c r="K164" s="7">
        <f>VLOOKUP(B164,'Master Data'!$A$1:$F$46,6,0)</f>
        <v>149.46</v>
      </c>
      <c r="L164" s="7">
        <f t="shared" si="0"/>
        <v>11</v>
      </c>
    </row>
    <row r="165" spans="1:12" ht="14.4" x14ac:dyDescent="0.3">
      <c r="A165" s="15">
        <v>44421</v>
      </c>
      <c r="B165" s="16" t="s">
        <v>45</v>
      </c>
      <c r="C165" s="7">
        <v>13</v>
      </c>
      <c r="D165" s="7" t="s">
        <v>16</v>
      </c>
      <c r="E165" s="7" t="s">
        <v>12</v>
      </c>
      <c r="F165" s="17">
        <v>0</v>
      </c>
      <c r="G165" s="7" t="str">
        <f>VLOOKUP(B165,'Master Data'!$A$1:$F$46,2,0)</f>
        <v>Product11</v>
      </c>
      <c r="H165" s="7" t="str">
        <f>VLOOKUP(B165,'Master Data'!$A$1:$F$46,3,0)</f>
        <v>Category02</v>
      </c>
      <c r="I165" s="7" t="str">
        <f>VLOOKUP(B165,'Master Data'!$A$1:$F$46,4,0)</f>
        <v>Dozon</v>
      </c>
      <c r="J165" s="7">
        <f>VLOOKUP(B165,'Master Data'!$A$1:$F$46,5,0)</f>
        <v>44</v>
      </c>
      <c r="K165" s="7">
        <f>VLOOKUP(B165,'Master Data'!$A$1:$F$46,6,0)</f>
        <v>48.4</v>
      </c>
      <c r="L165" s="7">
        <f t="shared" si="0"/>
        <v>11</v>
      </c>
    </row>
    <row r="166" spans="1:12" ht="14.4" x14ac:dyDescent="0.3">
      <c r="A166" s="15">
        <v>44421</v>
      </c>
      <c r="B166" s="16" t="s">
        <v>39</v>
      </c>
      <c r="C166" s="7">
        <v>9</v>
      </c>
      <c r="D166" s="7" t="s">
        <v>16</v>
      </c>
      <c r="E166" s="7" t="s">
        <v>12</v>
      </c>
      <c r="F166" s="17">
        <v>0</v>
      </c>
      <c r="G166" s="7" t="str">
        <f>VLOOKUP(B166,'Master Data'!$A$1:$F$46,2,0)</f>
        <v>Product27</v>
      </c>
      <c r="H166" s="7" t="str">
        <f>VLOOKUP(B166,'Master Data'!$A$1:$F$46,3,0)</f>
        <v>Category04</v>
      </c>
      <c r="I166" s="7" t="str">
        <f>VLOOKUP(B166,'Master Data'!$A$1:$F$46,4,0)</f>
        <v>Lt</v>
      </c>
      <c r="J166" s="7">
        <f>VLOOKUP(B166,'Master Data'!$A$1:$F$46,5,0)</f>
        <v>48</v>
      </c>
      <c r="K166" s="7">
        <f>VLOOKUP(B166,'Master Data'!$A$1:$F$46,6,0)</f>
        <v>57.120000000000005</v>
      </c>
      <c r="L166" s="7">
        <f t="shared" si="0"/>
        <v>11</v>
      </c>
    </row>
    <row r="167" spans="1:12" ht="14.4" x14ac:dyDescent="0.3">
      <c r="A167" s="15">
        <v>44424</v>
      </c>
      <c r="B167" s="16" t="s">
        <v>20</v>
      </c>
      <c r="C167" s="7">
        <v>3</v>
      </c>
      <c r="D167" s="7" t="s">
        <v>12</v>
      </c>
      <c r="E167" s="7" t="s">
        <v>12</v>
      </c>
      <c r="F167" s="17">
        <v>0</v>
      </c>
      <c r="G167" s="7" t="str">
        <f>VLOOKUP(B167,'Master Data'!$A$1:$F$46,2,0)</f>
        <v>Product03</v>
      </c>
      <c r="H167" s="7" t="str">
        <f>VLOOKUP(B167,'Master Data'!$A$1:$F$46,3,0)</f>
        <v>Category01</v>
      </c>
      <c r="I167" s="7" t="str">
        <f>VLOOKUP(B167,'Master Data'!$A$1:$F$46,4,0)</f>
        <v>Kg</v>
      </c>
      <c r="J167" s="7">
        <f>VLOOKUP(B167,'Master Data'!$A$1:$F$46,5,0)</f>
        <v>71</v>
      </c>
      <c r="K167" s="7">
        <f>VLOOKUP(B167,'Master Data'!$A$1:$F$46,6,0)</f>
        <v>80.94</v>
      </c>
      <c r="L167" s="7">
        <f t="shared" si="0"/>
        <v>11</v>
      </c>
    </row>
    <row r="168" spans="1:12" ht="14.4" x14ac:dyDescent="0.3">
      <c r="A168" s="15">
        <v>44426</v>
      </c>
      <c r="B168" s="16" t="s">
        <v>21</v>
      </c>
      <c r="C168" s="7">
        <v>6</v>
      </c>
      <c r="D168" s="7" t="s">
        <v>16</v>
      </c>
      <c r="E168" s="7" t="s">
        <v>12</v>
      </c>
      <c r="F168" s="17">
        <v>0</v>
      </c>
      <c r="G168" s="7" t="str">
        <f>VLOOKUP(B168,'Master Data'!$A$1:$F$46,2,0)</f>
        <v>Product25</v>
      </c>
      <c r="H168" s="7" t="str">
        <f>VLOOKUP(B168,'Master Data'!$A$1:$F$46,3,0)</f>
        <v>Category03</v>
      </c>
      <c r="I168" s="7" t="str">
        <f>VLOOKUP(B168,'Master Data'!$A$1:$F$46,4,0)</f>
        <v>No.</v>
      </c>
      <c r="J168" s="7">
        <f>VLOOKUP(B168,'Master Data'!$A$1:$F$46,5,0)</f>
        <v>7</v>
      </c>
      <c r="K168" s="7">
        <f>VLOOKUP(B168,'Master Data'!$A$1:$F$46,6,0)</f>
        <v>8.33</v>
      </c>
      <c r="L168" s="7">
        <f t="shared" si="0"/>
        <v>11</v>
      </c>
    </row>
    <row r="169" spans="1:12" ht="14.4" x14ac:dyDescent="0.3">
      <c r="A169" s="15">
        <v>44428</v>
      </c>
      <c r="B169" s="16" t="s">
        <v>28</v>
      </c>
      <c r="C169" s="7">
        <v>15</v>
      </c>
      <c r="D169" s="7" t="s">
        <v>16</v>
      </c>
      <c r="E169" s="7" t="s">
        <v>14</v>
      </c>
      <c r="F169" s="17">
        <v>0</v>
      </c>
      <c r="G169" s="7" t="str">
        <f>VLOOKUP(B169,'Master Data'!$A$1:$F$46,2,0)</f>
        <v>Product20</v>
      </c>
      <c r="H169" s="7" t="str">
        <f>VLOOKUP(B169,'Master Data'!$A$1:$F$46,3,0)</f>
        <v>Category03</v>
      </c>
      <c r="I169" s="7" t="str">
        <f>VLOOKUP(B169,'Master Data'!$A$1:$F$46,4,0)</f>
        <v>Lt</v>
      </c>
      <c r="J169" s="7">
        <f>VLOOKUP(B169,'Master Data'!$A$1:$F$46,5,0)</f>
        <v>61</v>
      </c>
      <c r="K169" s="7">
        <f>VLOOKUP(B169,'Master Data'!$A$1:$F$46,6,0)</f>
        <v>76.25</v>
      </c>
      <c r="L169" s="7">
        <f t="shared" si="0"/>
        <v>11</v>
      </c>
    </row>
    <row r="170" spans="1:12" ht="14.4" x14ac:dyDescent="0.3">
      <c r="A170" s="15">
        <v>44428</v>
      </c>
      <c r="B170" s="16" t="s">
        <v>19</v>
      </c>
      <c r="C170" s="7">
        <v>9</v>
      </c>
      <c r="D170" s="7" t="s">
        <v>16</v>
      </c>
      <c r="E170" s="7" t="s">
        <v>12</v>
      </c>
      <c r="F170" s="17">
        <v>0</v>
      </c>
      <c r="G170" s="7" t="str">
        <f>VLOOKUP(B170,'Master Data'!$A$1:$F$46,2,0)</f>
        <v>Product31</v>
      </c>
      <c r="H170" s="7" t="str">
        <f>VLOOKUP(B170,'Master Data'!$A$1:$F$46,3,0)</f>
        <v>Category04</v>
      </c>
      <c r="I170" s="7" t="str">
        <f>VLOOKUP(B170,'Master Data'!$A$1:$F$46,4,0)</f>
        <v>Kg</v>
      </c>
      <c r="J170" s="7">
        <f>VLOOKUP(B170,'Master Data'!$A$1:$F$46,5,0)</f>
        <v>93</v>
      </c>
      <c r="K170" s="7">
        <f>VLOOKUP(B170,'Master Data'!$A$1:$F$46,6,0)</f>
        <v>104.16</v>
      </c>
      <c r="L170" s="7">
        <f t="shared" si="0"/>
        <v>11</v>
      </c>
    </row>
    <row r="171" spans="1:12" ht="14.4" x14ac:dyDescent="0.3">
      <c r="A171" s="15">
        <v>44434</v>
      </c>
      <c r="B171" s="16" t="s">
        <v>47</v>
      </c>
      <c r="C171" s="7">
        <v>4</v>
      </c>
      <c r="D171" s="7" t="s">
        <v>16</v>
      </c>
      <c r="E171" s="7" t="s">
        <v>12</v>
      </c>
      <c r="F171" s="17">
        <v>0</v>
      </c>
      <c r="G171" s="7" t="str">
        <f>VLOOKUP(B171,'Master Data'!$A$1:$F$46,2,0)</f>
        <v>Product39</v>
      </c>
      <c r="H171" s="7" t="str">
        <f>VLOOKUP(B171,'Master Data'!$A$1:$F$46,3,0)</f>
        <v>Category05</v>
      </c>
      <c r="I171" s="7" t="str">
        <f>VLOOKUP(B171,'Master Data'!$A$1:$F$46,4,0)</f>
        <v>No.</v>
      </c>
      <c r="J171" s="7">
        <f>VLOOKUP(B171,'Master Data'!$A$1:$F$46,5,0)</f>
        <v>37</v>
      </c>
      <c r="K171" s="7">
        <f>VLOOKUP(B171,'Master Data'!$A$1:$F$46,6,0)</f>
        <v>42.55</v>
      </c>
      <c r="L171" s="7">
        <f t="shared" si="0"/>
        <v>11</v>
      </c>
    </row>
    <row r="172" spans="1:12" ht="14.4" x14ac:dyDescent="0.3">
      <c r="A172" s="15">
        <v>44437</v>
      </c>
      <c r="B172" s="16" t="s">
        <v>27</v>
      </c>
      <c r="C172" s="7">
        <v>12</v>
      </c>
      <c r="D172" s="7" t="s">
        <v>11</v>
      </c>
      <c r="E172" s="7" t="s">
        <v>12</v>
      </c>
      <c r="F172" s="17">
        <v>0</v>
      </c>
      <c r="G172" s="7" t="str">
        <f>VLOOKUP(B172,'Master Data'!$A$1:$F$46,2,0)</f>
        <v>Product34</v>
      </c>
      <c r="H172" s="7" t="str">
        <f>VLOOKUP(B172,'Master Data'!$A$1:$F$46,3,0)</f>
        <v>Category04</v>
      </c>
      <c r="I172" s="7" t="str">
        <f>VLOOKUP(B172,'Master Data'!$A$1:$F$46,4,0)</f>
        <v>Lt</v>
      </c>
      <c r="J172" s="7">
        <f>VLOOKUP(B172,'Master Data'!$A$1:$F$46,5,0)</f>
        <v>55</v>
      </c>
      <c r="K172" s="7">
        <f>VLOOKUP(B172,'Master Data'!$A$1:$F$46,6,0)</f>
        <v>58.3</v>
      </c>
      <c r="L172" s="7">
        <f t="shared" si="0"/>
        <v>11</v>
      </c>
    </row>
    <row r="173" spans="1:12" ht="14.4" x14ac:dyDescent="0.3">
      <c r="A173" s="15">
        <v>44438</v>
      </c>
      <c r="B173" s="16" t="s">
        <v>15</v>
      </c>
      <c r="C173" s="7">
        <v>13</v>
      </c>
      <c r="D173" s="7" t="s">
        <v>16</v>
      </c>
      <c r="E173" s="7" t="s">
        <v>12</v>
      </c>
      <c r="F173" s="17">
        <v>0</v>
      </c>
      <c r="G173" s="7" t="str">
        <f>VLOOKUP(B173,'Master Data'!$A$1:$F$46,2,0)</f>
        <v>Product13</v>
      </c>
      <c r="H173" s="7" t="str">
        <f>VLOOKUP(B173,'Master Data'!$A$1:$F$46,3,0)</f>
        <v>Category02</v>
      </c>
      <c r="I173" s="7" t="str">
        <f>VLOOKUP(B173,'Master Data'!$A$1:$F$46,4,0)</f>
        <v>Kg</v>
      </c>
      <c r="J173" s="7">
        <f>VLOOKUP(B173,'Master Data'!$A$1:$F$46,5,0)</f>
        <v>112</v>
      </c>
      <c r="K173" s="7">
        <f>VLOOKUP(B173,'Master Data'!$A$1:$F$46,6,0)</f>
        <v>122.08</v>
      </c>
      <c r="L173" s="7">
        <f t="shared" si="0"/>
        <v>11</v>
      </c>
    </row>
    <row r="174" spans="1:12" ht="14.4" x14ac:dyDescent="0.3">
      <c r="A174" s="15">
        <v>44439</v>
      </c>
      <c r="B174" s="16" t="s">
        <v>13</v>
      </c>
      <c r="C174" s="7">
        <v>2</v>
      </c>
      <c r="D174" s="7" t="s">
        <v>16</v>
      </c>
      <c r="E174" s="7" t="s">
        <v>12</v>
      </c>
      <c r="F174" s="17">
        <v>0</v>
      </c>
      <c r="G174" s="7" t="str">
        <f>VLOOKUP(B174,'Master Data'!$A$1:$F$46,2,0)</f>
        <v>Product01</v>
      </c>
      <c r="H174" s="7" t="str">
        <f>VLOOKUP(B174,'Master Data'!$A$1:$F$46,3,0)</f>
        <v>Category01</v>
      </c>
      <c r="I174" s="7" t="str">
        <f>VLOOKUP(B174,'Master Data'!$A$1:$F$46,4,0)</f>
        <v>Kg</v>
      </c>
      <c r="J174" s="7">
        <f>VLOOKUP(B174,'Master Data'!$A$1:$F$46,5,0)</f>
        <v>100</v>
      </c>
      <c r="K174" s="7">
        <f>VLOOKUP(B174,'Master Data'!$A$1:$F$46,6,0)</f>
        <v>103.88</v>
      </c>
      <c r="L174" s="7">
        <f t="shared" si="0"/>
        <v>11</v>
      </c>
    </row>
    <row r="175" spans="1:12" ht="14.4" x14ac:dyDescent="0.3">
      <c r="A175" s="15">
        <v>44439</v>
      </c>
      <c r="B175" s="16" t="s">
        <v>18</v>
      </c>
      <c r="C175" s="7">
        <v>11</v>
      </c>
      <c r="D175" s="7" t="s">
        <v>16</v>
      </c>
      <c r="E175" s="7" t="s">
        <v>12</v>
      </c>
      <c r="F175" s="17">
        <v>0</v>
      </c>
      <c r="G175" s="7" t="str">
        <f>VLOOKUP(B175,'Master Data'!$A$1:$F$46,2,0)</f>
        <v>Product35</v>
      </c>
      <c r="H175" s="7" t="str">
        <f>VLOOKUP(B175,'Master Data'!$A$1:$F$46,3,0)</f>
        <v>Category04</v>
      </c>
      <c r="I175" s="7" t="str">
        <f>VLOOKUP(B175,'Master Data'!$A$1:$F$46,4,0)</f>
        <v>No.</v>
      </c>
      <c r="J175" s="7">
        <f>VLOOKUP(B175,'Master Data'!$A$1:$F$46,5,0)</f>
        <v>5</v>
      </c>
      <c r="K175" s="7">
        <f>VLOOKUP(B175,'Master Data'!$A$1:$F$46,6,0)</f>
        <v>6.7</v>
      </c>
      <c r="L175" s="7">
        <f t="shared" si="0"/>
        <v>11</v>
      </c>
    </row>
    <row r="176" spans="1:12" ht="14.4" x14ac:dyDescent="0.3">
      <c r="A176" s="15">
        <v>44440</v>
      </c>
      <c r="B176" s="16" t="s">
        <v>49</v>
      </c>
      <c r="C176" s="7">
        <v>1</v>
      </c>
      <c r="D176" s="7" t="s">
        <v>11</v>
      </c>
      <c r="E176" s="7" t="s">
        <v>14</v>
      </c>
      <c r="F176" s="17">
        <v>0</v>
      </c>
      <c r="G176" s="7" t="str">
        <f>VLOOKUP(B176,'Master Data'!$A$1:$F$46,2,0)</f>
        <v>Product24</v>
      </c>
      <c r="H176" s="7" t="str">
        <f>VLOOKUP(B176,'Master Data'!$A$1:$F$46,3,0)</f>
        <v>Category03</v>
      </c>
      <c r="I176" s="7" t="str">
        <f>VLOOKUP(B176,'Master Data'!$A$1:$F$46,4,0)</f>
        <v>Ft</v>
      </c>
      <c r="J176" s="7">
        <f>VLOOKUP(B176,'Master Data'!$A$1:$F$46,5,0)</f>
        <v>144</v>
      </c>
      <c r="K176" s="7">
        <f>VLOOKUP(B176,'Master Data'!$A$1:$F$46,6,0)</f>
        <v>156.96</v>
      </c>
      <c r="L176" s="7">
        <f t="shared" si="0"/>
        <v>11</v>
      </c>
    </row>
    <row r="177" spans="1:12" ht="14.4" x14ac:dyDescent="0.3">
      <c r="A177" s="15">
        <v>44440</v>
      </c>
      <c r="B177" s="16" t="s">
        <v>20</v>
      </c>
      <c r="C177" s="7">
        <v>14</v>
      </c>
      <c r="D177" s="7" t="s">
        <v>12</v>
      </c>
      <c r="E177" s="7" t="s">
        <v>12</v>
      </c>
      <c r="F177" s="17">
        <v>0</v>
      </c>
      <c r="G177" s="7" t="str">
        <f>VLOOKUP(B177,'Master Data'!$A$1:$F$46,2,0)</f>
        <v>Product03</v>
      </c>
      <c r="H177" s="7" t="str">
        <f>VLOOKUP(B177,'Master Data'!$A$1:$F$46,3,0)</f>
        <v>Category01</v>
      </c>
      <c r="I177" s="7" t="str">
        <f>VLOOKUP(B177,'Master Data'!$A$1:$F$46,4,0)</f>
        <v>Kg</v>
      </c>
      <c r="J177" s="7">
        <f>VLOOKUP(B177,'Master Data'!$A$1:$F$46,5,0)</f>
        <v>71</v>
      </c>
      <c r="K177" s="7">
        <f>VLOOKUP(B177,'Master Data'!$A$1:$F$46,6,0)</f>
        <v>80.94</v>
      </c>
      <c r="L177" s="7">
        <f t="shared" si="0"/>
        <v>11</v>
      </c>
    </row>
    <row r="178" spans="1:12" ht="14.4" x14ac:dyDescent="0.3">
      <c r="A178" s="15">
        <v>44442</v>
      </c>
      <c r="B178" s="16" t="s">
        <v>56</v>
      </c>
      <c r="C178" s="7">
        <v>8</v>
      </c>
      <c r="D178" s="7" t="s">
        <v>16</v>
      </c>
      <c r="E178" s="7" t="s">
        <v>12</v>
      </c>
      <c r="F178" s="17">
        <v>0</v>
      </c>
      <c r="G178" s="7" t="str">
        <f>VLOOKUP(B178,'Master Data'!$A$1:$F$46,2,0)</f>
        <v>Product41</v>
      </c>
      <c r="H178" s="7" t="str">
        <f>VLOOKUP(B178,'Master Data'!$A$1:$F$46,3,0)</f>
        <v>Category05</v>
      </c>
      <c r="I178" s="7" t="str">
        <f>VLOOKUP(B178,'Master Data'!$A$1:$F$46,4,0)</f>
        <v>Ft</v>
      </c>
      <c r="J178" s="7">
        <f>VLOOKUP(B178,'Master Data'!$A$1:$F$46,5,0)</f>
        <v>138</v>
      </c>
      <c r="K178" s="7">
        <f>VLOOKUP(B178,'Master Data'!$A$1:$F$46,6,0)</f>
        <v>173.88</v>
      </c>
      <c r="L178" s="7">
        <f t="shared" si="0"/>
        <v>11</v>
      </c>
    </row>
    <row r="179" spans="1:12" ht="14.4" x14ac:dyDescent="0.3">
      <c r="A179" s="15">
        <v>44443</v>
      </c>
      <c r="B179" s="16" t="s">
        <v>26</v>
      </c>
      <c r="C179" s="7">
        <v>15</v>
      </c>
      <c r="D179" s="7" t="s">
        <v>16</v>
      </c>
      <c r="E179" s="7" t="s">
        <v>12</v>
      </c>
      <c r="F179" s="17">
        <v>0</v>
      </c>
      <c r="G179" s="7" t="str">
        <f>VLOOKUP(B179,'Master Data'!$A$1:$F$46,2,0)</f>
        <v>Product23</v>
      </c>
      <c r="H179" s="7" t="str">
        <f>VLOOKUP(B179,'Master Data'!$A$1:$F$46,3,0)</f>
        <v>Category03</v>
      </c>
      <c r="I179" s="7" t="str">
        <f>VLOOKUP(B179,'Master Data'!$A$1:$F$46,4,0)</f>
        <v>Ft</v>
      </c>
      <c r="J179" s="7">
        <f>VLOOKUP(B179,'Master Data'!$A$1:$F$46,5,0)</f>
        <v>141</v>
      </c>
      <c r="K179" s="7">
        <f>VLOOKUP(B179,'Master Data'!$A$1:$F$46,6,0)</f>
        <v>149.46</v>
      </c>
      <c r="L179" s="7">
        <f t="shared" si="0"/>
        <v>11</v>
      </c>
    </row>
    <row r="180" spans="1:12" ht="14.4" x14ac:dyDescent="0.3">
      <c r="A180" s="15">
        <v>44444</v>
      </c>
      <c r="B180" s="16" t="s">
        <v>31</v>
      </c>
      <c r="C180" s="7">
        <v>1</v>
      </c>
      <c r="D180" s="7" t="s">
        <v>16</v>
      </c>
      <c r="E180" s="7" t="s">
        <v>14</v>
      </c>
      <c r="F180" s="17">
        <v>0</v>
      </c>
      <c r="G180" s="7" t="str">
        <f>VLOOKUP(B180,'Master Data'!$A$1:$F$46,2,0)</f>
        <v>Product32</v>
      </c>
      <c r="H180" s="7" t="str">
        <f>VLOOKUP(B180,'Master Data'!$A$1:$F$46,3,0)</f>
        <v>Category04</v>
      </c>
      <c r="I180" s="7" t="str">
        <f>VLOOKUP(B180,'Master Data'!$A$1:$F$46,4,0)</f>
        <v>Kg</v>
      </c>
      <c r="J180" s="7">
        <f>VLOOKUP(B180,'Master Data'!$A$1:$F$46,5,0)</f>
        <v>89</v>
      </c>
      <c r="K180" s="7">
        <f>VLOOKUP(B180,'Master Data'!$A$1:$F$46,6,0)</f>
        <v>117.48</v>
      </c>
      <c r="L180" s="7">
        <f t="shared" si="0"/>
        <v>11</v>
      </c>
    </row>
    <row r="181" spans="1:12" ht="14.4" x14ac:dyDescent="0.3">
      <c r="A181" s="15">
        <v>44446</v>
      </c>
      <c r="B181" s="16" t="s">
        <v>55</v>
      </c>
      <c r="C181" s="7">
        <v>5</v>
      </c>
      <c r="D181" s="7" t="s">
        <v>16</v>
      </c>
      <c r="E181" s="7" t="s">
        <v>12</v>
      </c>
      <c r="F181" s="17">
        <v>0</v>
      </c>
      <c r="G181" s="7" t="str">
        <f>VLOOKUP(B181,'Master Data'!$A$1:$F$46,2,0)</f>
        <v>Product19</v>
      </c>
      <c r="H181" s="7" t="str">
        <f>VLOOKUP(B181,'Master Data'!$A$1:$F$46,3,0)</f>
        <v>Category02</v>
      </c>
      <c r="I181" s="7" t="str">
        <f>VLOOKUP(B181,'Master Data'!$A$1:$F$46,4,0)</f>
        <v>Ft</v>
      </c>
      <c r="J181" s="7">
        <f>VLOOKUP(B181,'Master Data'!$A$1:$F$46,5,0)</f>
        <v>150</v>
      </c>
      <c r="K181" s="7">
        <f>VLOOKUP(B181,'Master Data'!$A$1:$F$46,6,0)</f>
        <v>210</v>
      </c>
      <c r="L181" s="7">
        <f t="shared" si="0"/>
        <v>11</v>
      </c>
    </row>
    <row r="182" spans="1:12" ht="14.4" x14ac:dyDescent="0.3">
      <c r="A182" s="15">
        <v>44448</v>
      </c>
      <c r="B182" s="16" t="s">
        <v>25</v>
      </c>
      <c r="C182" s="7">
        <v>4</v>
      </c>
      <c r="D182" s="7" t="s">
        <v>16</v>
      </c>
      <c r="E182" s="7" t="s">
        <v>12</v>
      </c>
      <c r="F182" s="17">
        <v>0</v>
      </c>
      <c r="G182" s="7" t="str">
        <f>VLOOKUP(B182,'Master Data'!$A$1:$F$46,2,0)</f>
        <v>Product44</v>
      </c>
      <c r="H182" s="7" t="str">
        <f>VLOOKUP(B182,'Master Data'!$A$1:$F$46,3,0)</f>
        <v>Category05</v>
      </c>
      <c r="I182" s="7" t="str">
        <f>VLOOKUP(B182,'Master Data'!$A$1:$F$46,4,0)</f>
        <v>Kg</v>
      </c>
      <c r="J182" s="7">
        <f>VLOOKUP(B182,'Master Data'!$A$1:$F$46,5,0)</f>
        <v>76</v>
      </c>
      <c r="K182" s="7">
        <f>VLOOKUP(B182,'Master Data'!$A$1:$F$46,6,0)</f>
        <v>82.08</v>
      </c>
      <c r="L182" s="7">
        <f t="shared" si="0"/>
        <v>11</v>
      </c>
    </row>
    <row r="183" spans="1:12" ht="14.4" x14ac:dyDescent="0.3">
      <c r="A183" s="15">
        <v>44449</v>
      </c>
      <c r="B183" s="16" t="s">
        <v>41</v>
      </c>
      <c r="C183" s="7">
        <v>6</v>
      </c>
      <c r="D183" s="7" t="s">
        <v>16</v>
      </c>
      <c r="E183" s="7" t="s">
        <v>12</v>
      </c>
      <c r="F183" s="17">
        <v>0</v>
      </c>
      <c r="G183" s="7" t="str">
        <f>VLOOKUP(B183,'Master Data'!$A$1:$F$46,2,0)</f>
        <v>Product30</v>
      </c>
      <c r="H183" s="7" t="str">
        <f>VLOOKUP(B183,'Master Data'!$A$1:$F$46,3,0)</f>
        <v>Category04</v>
      </c>
      <c r="I183" s="7" t="str">
        <f>VLOOKUP(B183,'Master Data'!$A$1:$F$46,4,0)</f>
        <v>Ft</v>
      </c>
      <c r="J183" s="7">
        <f>VLOOKUP(B183,'Master Data'!$A$1:$F$46,5,0)</f>
        <v>148</v>
      </c>
      <c r="K183" s="7">
        <f>VLOOKUP(B183,'Master Data'!$A$1:$F$46,6,0)</f>
        <v>201.28</v>
      </c>
      <c r="L183" s="7">
        <f t="shared" si="0"/>
        <v>11</v>
      </c>
    </row>
    <row r="184" spans="1:12" ht="14.4" x14ac:dyDescent="0.3">
      <c r="A184" s="15">
        <v>44449</v>
      </c>
      <c r="B184" s="16" t="s">
        <v>13</v>
      </c>
      <c r="C184" s="7">
        <v>9</v>
      </c>
      <c r="D184" s="7" t="s">
        <v>11</v>
      </c>
      <c r="E184" s="7" t="s">
        <v>12</v>
      </c>
      <c r="F184" s="17">
        <v>0</v>
      </c>
      <c r="G184" s="7" t="str">
        <f>VLOOKUP(B184,'Master Data'!$A$1:$F$46,2,0)</f>
        <v>Product01</v>
      </c>
      <c r="H184" s="7" t="str">
        <f>VLOOKUP(B184,'Master Data'!$A$1:$F$46,3,0)</f>
        <v>Category01</v>
      </c>
      <c r="I184" s="7" t="str">
        <f>VLOOKUP(B184,'Master Data'!$A$1:$F$46,4,0)</f>
        <v>Kg</v>
      </c>
      <c r="J184" s="7">
        <f>VLOOKUP(B184,'Master Data'!$A$1:$F$46,5,0)</f>
        <v>100</v>
      </c>
      <c r="K184" s="7">
        <f>VLOOKUP(B184,'Master Data'!$A$1:$F$46,6,0)</f>
        <v>103.88</v>
      </c>
      <c r="L184" s="7">
        <f t="shared" si="0"/>
        <v>11</v>
      </c>
    </row>
    <row r="185" spans="1:12" ht="14.4" x14ac:dyDescent="0.3">
      <c r="A185" s="15">
        <v>44449</v>
      </c>
      <c r="B185" s="16" t="s">
        <v>57</v>
      </c>
      <c r="C185" s="7">
        <v>2</v>
      </c>
      <c r="D185" s="7" t="s">
        <v>16</v>
      </c>
      <c r="E185" s="7" t="s">
        <v>12</v>
      </c>
      <c r="F185" s="17">
        <v>0</v>
      </c>
      <c r="G185" s="7" t="str">
        <f>VLOOKUP(B185,'Master Data'!$A$1:$F$46,2,0)</f>
        <v>Product26</v>
      </c>
      <c r="H185" s="7" t="str">
        <f>VLOOKUP(B185,'Master Data'!$A$1:$F$46,3,0)</f>
        <v>Category04</v>
      </c>
      <c r="I185" s="7" t="str">
        <f>VLOOKUP(B185,'Master Data'!$A$1:$F$46,4,0)</f>
        <v>No.</v>
      </c>
      <c r="J185" s="7">
        <f>VLOOKUP(B185,'Master Data'!$A$1:$F$46,5,0)</f>
        <v>18</v>
      </c>
      <c r="K185" s="7">
        <f>VLOOKUP(B185,'Master Data'!$A$1:$F$46,6,0)</f>
        <v>24.66</v>
      </c>
      <c r="L185" s="7">
        <f t="shared" si="0"/>
        <v>11</v>
      </c>
    </row>
    <row r="186" spans="1:12" ht="14.4" x14ac:dyDescent="0.3">
      <c r="A186" s="15">
        <v>44450</v>
      </c>
      <c r="B186" s="16" t="s">
        <v>13</v>
      </c>
      <c r="C186" s="7">
        <v>6</v>
      </c>
      <c r="D186" s="7" t="s">
        <v>11</v>
      </c>
      <c r="E186" s="7" t="s">
        <v>12</v>
      </c>
      <c r="F186" s="17">
        <v>0</v>
      </c>
      <c r="G186" s="7" t="str">
        <f>VLOOKUP(B186,'Master Data'!$A$1:$F$46,2,0)</f>
        <v>Product01</v>
      </c>
      <c r="H186" s="7" t="str">
        <f>VLOOKUP(B186,'Master Data'!$A$1:$F$46,3,0)</f>
        <v>Category01</v>
      </c>
      <c r="I186" s="7" t="str">
        <f>VLOOKUP(B186,'Master Data'!$A$1:$F$46,4,0)</f>
        <v>Kg</v>
      </c>
      <c r="J186" s="7">
        <f>VLOOKUP(B186,'Master Data'!$A$1:$F$46,5,0)</f>
        <v>100</v>
      </c>
      <c r="K186" s="7">
        <f>VLOOKUP(B186,'Master Data'!$A$1:$F$46,6,0)</f>
        <v>103.88</v>
      </c>
      <c r="L186" s="7">
        <f t="shared" si="0"/>
        <v>11</v>
      </c>
    </row>
    <row r="187" spans="1:12" ht="14.4" x14ac:dyDescent="0.3">
      <c r="A187" s="15">
        <v>44452</v>
      </c>
      <c r="B187" s="16" t="s">
        <v>56</v>
      </c>
      <c r="C187" s="7">
        <v>7</v>
      </c>
      <c r="D187" s="7" t="s">
        <v>16</v>
      </c>
      <c r="E187" s="7" t="s">
        <v>14</v>
      </c>
      <c r="F187" s="17">
        <v>0</v>
      </c>
      <c r="G187" s="7" t="str">
        <f>VLOOKUP(B187,'Master Data'!$A$1:$F$46,2,0)</f>
        <v>Product41</v>
      </c>
      <c r="H187" s="7" t="str">
        <f>VLOOKUP(B187,'Master Data'!$A$1:$F$46,3,0)</f>
        <v>Category05</v>
      </c>
      <c r="I187" s="7" t="str">
        <f>VLOOKUP(B187,'Master Data'!$A$1:$F$46,4,0)</f>
        <v>Ft</v>
      </c>
      <c r="J187" s="7">
        <f>VLOOKUP(B187,'Master Data'!$A$1:$F$46,5,0)</f>
        <v>138</v>
      </c>
      <c r="K187" s="7">
        <f>VLOOKUP(B187,'Master Data'!$A$1:$F$46,6,0)</f>
        <v>173.88</v>
      </c>
      <c r="L187" s="7">
        <f t="shared" si="0"/>
        <v>11</v>
      </c>
    </row>
    <row r="188" spans="1:12" ht="14.4" x14ac:dyDescent="0.3">
      <c r="A188" s="15">
        <v>44454</v>
      </c>
      <c r="B188" s="16" t="s">
        <v>24</v>
      </c>
      <c r="C188" s="7">
        <v>6</v>
      </c>
      <c r="D188" s="7" t="s">
        <v>16</v>
      </c>
      <c r="E188" s="7" t="s">
        <v>12</v>
      </c>
      <c r="F188" s="17">
        <v>0</v>
      </c>
      <c r="G188" s="7" t="str">
        <f>VLOOKUP(B188,'Master Data'!$A$1:$F$46,2,0)</f>
        <v>Product42</v>
      </c>
      <c r="H188" s="7" t="str">
        <f>VLOOKUP(B188,'Master Data'!$A$1:$F$46,3,0)</f>
        <v>Category05</v>
      </c>
      <c r="I188" s="7" t="str">
        <f>VLOOKUP(B188,'Master Data'!$A$1:$F$46,4,0)</f>
        <v>Ft</v>
      </c>
      <c r="J188" s="7">
        <f>VLOOKUP(B188,'Master Data'!$A$1:$F$46,5,0)</f>
        <v>120</v>
      </c>
      <c r="K188" s="7">
        <f>VLOOKUP(B188,'Master Data'!$A$1:$F$46,6,0)</f>
        <v>162</v>
      </c>
      <c r="L188" s="7">
        <f t="shared" si="0"/>
        <v>11</v>
      </c>
    </row>
    <row r="189" spans="1:12" ht="14.4" x14ac:dyDescent="0.3">
      <c r="A189" s="15">
        <v>44454</v>
      </c>
      <c r="B189" s="16" t="s">
        <v>24</v>
      </c>
      <c r="C189" s="7">
        <v>14</v>
      </c>
      <c r="D189" s="7" t="s">
        <v>16</v>
      </c>
      <c r="E189" s="7" t="s">
        <v>12</v>
      </c>
      <c r="F189" s="17">
        <v>0</v>
      </c>
      <c r="G189" s="7" t="str">
        <f>VLOOKUP(B189,'Master Data'!$A$1:$F$46,2,0)</f>
        <v>Product42</v>
      </c>
      <c r="H189" s="7" t="str">
        <f>VLOOKUP(B189,'Master Data'!$A$1:$F$46,3,0)</f>
        <v>Category05</v>
      </c>
      <c r="I189" s="7" t="str">
        <f>VLOOKUP(B189,'Master Data'!$A$1:$F$46,4,0)</f>
        <v>Ft</v>
      </c>
      <c r="J189" s="7">
        <f>VLOOKUP(B189,'Master Data'!$A$1:$F$46,5,0)</f>
        <v>120</v>
      </c>
      <c r="K189" s="7">
        <f>VLOOKUP(B189,'Master Data'!$A$1:$F$46,6,0)</f>
        <v>162</v>
      </c>
      <c r="L189" s="7">
        <f t="shared" si="0"/>
        <v>11</v>
      </c>
    </row>
    <row r="190" spans="1:12" ht="14.4" x14ac:dyDescent="0.3">
      <c r="A190" s="15">
        <v>44460</v>
      </c>
      <c r="B190" s="16" t="s">
        <v>28</v>
      </c>
      <c r="C190" s="7">
        <v>7</v>
      </c>
      <c r="D190" s="7" t="s">
        <v>11</v>
      </c>
      <c r="E190" s="7" t="s">
        <v>14</v>
      </c>
      <c r="F190" s="17">
        <v>0</v>
      </c>
      <c r="G190" s="7" t="str">
        <f>VLOOKUP(B190,'Master Data'!$A$1:$F$46,2,0)</f>
        <v>Product20</v>
      </c>
      <c r="H190" s="7" t="str">
        <f>VLOOKUP(B190,'Master Data'!$A$1:$F$46,3,0)</f>
        <v>Category03</v>
      </c>
      <c r="I190" s="7" t="str">
        <f>VLOOKUP(B190,'Master Data'!$A$1:$F$46,4,0)</f>
        <v>Lt</v>
      </c>
      <c r="J190" s="7">
        <f>VLOOKUP(B190,'Master Data'!$A$1:$F$46,5,0)</f>
        <v>61</v>
      </c>
      <c r="K190" s="7">
        <f>VLOOKUP(B190,'Master Data'!$A$1:$F$46,6,0)</f>
        <v>76.25</v>
      </c>
      <c r="L190" s="7">
        <f t="shared" si="0"/>
        <v>11</v>
      </c>
    </row>
    <row r="191" spans="1:12" ht="14.4" x14ac:dyDescent="0.3">
      <c r="A191" s="15">
        <v>44461</v>
      </c>
      <c r="B191" s="16" t="s">
        <v>30</v>
      </c>
      <c r="C191" s="7">
        <v>2</v>
      </c>
      <c r="D191" s="7" t="s">
        <v>12</v>
      </c>
      <c r="E191" s="7" t="s">
        <v>14</v>
      </c>
      <c r="F191" s="17">
        <v>0</v>
      </c>
      <c r="G191" s="7" t="str">
        <f>VLOOKUP(B191,'Master Data'!$A$1:$F$46,2,0)</f>
        <v>Product40</v>
      </c>
      <c r="H191" s="7" t="str">
        <f>VLOOKUP(B191,'Master Data'!$A$1:$F$46,3,0)</f>
        <v>Category05</v>
      </c>
      <c r="I191" s="7" t="str">
        <f>VLOOKUP(B191,'Master Data'!$A$1:$F$46,4,0)</f>
        <v>Kg</v>
      </c>
      <c r="J191" s="7">
        <f>VLOOKUP(B191,'Master Data'!$A$1:$F$46,5,0)</f>
        <v>90</v>
      </c>
      <c r="K191" s="7">
        <f>VLOOKUP(B191,'Master Data'!$A$1:$F$46,6,0)</f>
        <v>115.2</v>
      </c>
      <c r="L191" s="7">
        <f t="shared" si="0"/>
        <v>11</v>
      </c>
    </row>
    <row r="192" spans="1:12" ht="14.4" x14ac:dyDescent="0.3">
      <c r="A192" s="15">
        <v>44461</v>
      </c>
      <c r="B192" s="16" t="s">
        <v>43</v>
      </c>
      <c r="C192" s="7">
        <v>4</v>
      </c>
      <c r="D192" s="7" t="s">
        <v>16</v>
      </c>
      <c r="E192" s="7" t="s">
        <v>14</v>
      </c>
      <c r="F192" s="17">
        <v>0</v>
      </c>
      <c r="G192" s="7" t="str">
        <f>VLOOKUP(B192,'Master Data'!$A$1:$F$46,2,0)</f>
        <v>Product02</v>
      </c>
      <c r="H192" s="7" t="str">
        <f>VLOOKUP(B192,'Master Data'!$A$1:$F$46,3,0)</f>
        <v>Category01</v>
      </c>
      <c r="I192" s="7" t="str">
        <f>VLOOKUP(B192,'Master Data'!$A$1:$F$46,4,0)</f>
        <v>Kg</v>
      </c>
      <c r="J192" s="7">
        <f>VLOOKUP(B192,'Master Data'!$A$1:$F$46,5,0)</f>
        <v>1056</v>
      </c>
      <c r="K192" s="7">
        <f>VLOOKUP(B192,'Master Data'!$A$1:$F$46,6,0)</f>
        <v>142.80000000000001</v>
      </c>
      <c r="L192" s="7">
        <f t="shared" si="0"/>
        <v>11</v>
      </c>
    </row>
    <row r="193" spans="1:12" ht="14.4" x14ac:dyDescent="0.3">
      <c r="A193" s="15">
        <v>44462</v>
      </c>
      <c r="B193" s="16" t="s">
        <v>44</v>
      </c>
      <c r="C193" s="7">
        <v>12</v>
      </c>
      <c r="D193" s="7" t="s">
        <v>16</v>
      </c>
      <c r="E193" s="7" t="s">
        <v>14</v>
      </c>
      <c r="F193" s="17">
        <v>0</v>
      </c>
      <c r="G193" s="7" t="str">
        <f>VLOOKUP(B193,'Master Data'!$A$1:$F$46,2,0)</f>
        <v>Product18</v>
      </c>
      <c r="H193" s="7" t="str">
        <f>VLOOKUP(B193,'Master Data'!$A$1:$F$46,3,0)</f>
        <v>Category02</v>
      </c>
      <c r="I193" s="7" t="str">
        <f>VLOOKUP(B193,'Master Data'!$A$1:$F$46,4,0)</f>
        <v>No.</v>
      </c>
      <c r="J193" s="7">
        <f>VLOOKUP(B193,'Master Data'!$A$1:$F$46,5,0)</f>
        <v>37</v>
      </c>
      <c r="K193" s="7">
        <f>VLOOKUP(B193,'Master Data'!$A$1:$F$46,6,0)</f>
        <v>49.21</v>
      </c>
      <c r="L193" s="7">
        <f t="shared" si="0"/>
        <v>11</v>
      </c>
    </row>
    <row r="194" spans="1:12" ht="14.4" x14ac:dyDescent="0.3">
      <c r="A194" s="15">
        <v>44462</v>
      </c>
      <c r="B194" s="16" t="s">
        <v>46</v>
      </c>
      <c r="C194" s="7">
        <v>7</v>
      </c>
      <c r="D194" s="7" t="s">
        <v>12</v>
      </c>
      <c r="E194" s="7" t="s">
        <v>12</v>
      </c>
      <c r="F194" s="17">
        <v>0</v>
      </c>
      <c r="G194" s="7" t="str">
        <f>VLOOKUP(B194,'Master Data'!$A$1:$F$46,2,0)</f>
        <v>Product21</v>
      </c>
      <c r="H194" s="7" t="str">
        <f>VLOOKUP(B194,'Master Data'!$A$1:$F$46,3,0)</f>
        <v>Category03</v>
      </c>
      <c r="I194" s="7" t="str">
        <f>VLOOKUP(B194,'Master Data'!$A$1:$F$46,4,0)</f>
        <v>Ft</v>
      </c>
      <c r="J194" s="7">
        <f>VLOOKUP(B194,'Master Data'!$A$1:$F$46,5,0)</f>
        <v>126</v>
      </c>
      <c r="K194" s="7">
        <f>VLOOKUP(B194,'Master Data'!$A$1:$F$46,6,0)</f>
        <v>162.54</v>
      </c>
      <c r="L194" s="7">
        <f t="shared" si="0"/>
        <v>11</v>
      </c>
    </row>
    <row r="195" spans="1:12" ht="14.4" x14ac:dyDescent="0.3">
      <c r="A195" s="15">
        <v>44466</v>
      </c>
      <c r="B195" s="16" t="s">
        <v>27</v>
      </c>
      <c r="C195" s="7">
        <v>1</v>
      </c>
      <c r="D195" s="7" t="s">
        <v>16</v>
      </c>
      <c r="E195" s="7" t="s">
        <v>14</v>
      </c>
      <c r="F195" s="17">
        <v>0</v>
      </c>
      <c r="G195" s="7" t="str">
        <f>VLOOKUP(B195,'Master Data'!$A$1:$F$46,2,0)</f>
        <v>Product34</v>
      </c>
      <c r="H195" s="7" t="str">
        <f>VLOOKUP(B195,'Master Data'!$A$1:$F$46,3,0)</f>
        <v>Category04</v>
      </c>
      <c r="I195" s="7" t="str">
        <f>VLOOKUP(B195,'Master Data'!$A$1:$F$46,4,0)</f>
        <v>Lt</v>
      </c>
      <c r="J195" s="7">
        <f>VLOOKUP(B195,'Master Data'!$A$1:$F$46,5,0)</f>
        <v>55</v>
      </c>
      <c r="K195" s="7">
        <f>VLOOKUP(B195,'Master Data'!$A$1:$F$46,6,0)</f>
        <v>58.3</v>
      </c>
      <c r="L195" s="7">
        <f t="shared" si="0"/>
        <v>11</v>
      </c>
    </row>
    <row r="196" spans="1:12" ht="14.4" x14ac:dyDescent="0.3">
      <c r="A196" s="15">
        <v>44469</v>
      </c>
      <c r="B196" s="16" t="s">
        <v>23</v>
      </c>
      <c r="C196" s="7">
        <v>9</v>
      </c>
      <c r="D196" s="7" t="s">
        <v>12</v>
      </c>
      <c r="E196" s="7" t="s">
        <v>12</v>
      </c>
      <c r="F196" s="17">
        <v>0</v>
      </c>
      <c r="G196" s="7" t="str">
        <f>VLOOKUP(B196,'Master Data'!$A$1:$F$46,2,0)</f>
        <v>Product14</v>
      </c>
      <c r="H196" s="7" t="str">
        <f>VLOOKUP(B196,'Master Data'!$A$1:$F$46,3,0)</f>
        <v>Category02</v>
      </c>
      <c r="I196" s="7" t="str">
        <f>VLOOKUP(B196,'Master Data'!$A$1:$F$46,4,0)</f>
        <v>Kg</v>
      </c>
      <c r="J196" s="7">
        <f>VLOOKUP(B196,'Master Data'!$A$1:$F$46,5,0)</f>
        <v>112</v>
      </c>
      <c r="K196" s="7">
        <f>VLOOKUP(B196,'Master Data'!$A$1:$F$46,6,0)</f>
        <v>146.72</v>
      </c>
      <c r="L196" s="7">
        <f t="shared" si="0"/>
        <v>11</v>
      </c>
    </row>
    <row r="197" spans="1:12" ht="14.4" x14ac:dyDescent="0.3">
      <c r="A197" s="15">
        <v>44469</v>
      </c>
      <c r="B197" s="16" t="s">
        <v>29</v>
      </c>
      <c r="C197" s="7">
        <v>5</v>
      </c>
      <c r="D197" s="7" t="s">
        <v>12</v>
      </c>
      <c r="E197" s="7" t="s">
        <v>12</v>
      </c>
      <c r="F197" s="17">
        <v>0</v>
      </c>
      <c r="G197" s="7" t="str">
        <f>VLOOKUP(B197,'Master Data'!$A$1:$F$46,2,0)</f>
        <v>Product06</v>
      </c>
      <c r="H197" s="7" t="str">
        <f>VLOOKUP(B197,'Master Data'!$A$1:$F$46,3,0)</f>
        <v>Category01</v>
      </c>
      <c r="I197" s="7" t="str">
        <f>VLOOKUP(B197,'Master Data'!$A$1:$F$46,4,0)</f>
        <v>Kg</v>
      </c>
      <c r="J197" s="7">
        <f>VLOOKUP(B197,'Master Data'!$A$1:$F$46,5,0)</f>
        <v>75</v>
      </c>
      <c r="K197" s="7">
        <f>VLOOKUP(B197,'Master Data'!$A$1:$F$46,6,0)</f>
        <v>85.5</v>
      </c>
      <c r="L197" s="7">
        <f t="shared" si="0"/>
        <v>11</v>
      </c>
    </row>
    <row r="198" spans="1:12" ht="14.4" x14ac:dyDescent="0.3">
      <c r="A198" s="15">
        <v>44470</v>
      </c>
      <c r="B198" s="16" t="s">
        <v>41</v>
      </c>
      <c r="C198" s="7">
        <v>14</v>
      </c>
      <c r="D198" s="7" t="s">
        <v>12</v>
      </c>
      <c r="E198" s="7" t="s">
        <v>14</v>
      </c>
      <c r="F198" s="17">
        <v>0</v>
      </c>
      <c r="G198" s="7" t="str">
        <f>VLOOKUP(B198,'Master Data'!$A$1:$F$46,2,0)</f>
        <v>Product30</v>
      </c>
      <c r="H198" s="7" t="str">
        <f>VLOOKUP(B198,'Master Data'!$A$1:$F$46,3,0)</f>
        <v>Category04</v>
      </c>
      <c r="I198" s="7" t="str">
        <f>VLOOKUP(B198,'Master Data'!$A$1:$F$46,4,0)</f>
        <v>Ft</v>
      </c>
      <c r="J198" s="7">
        <f>VLOOKUP(B198,'Master Data'!$A$1:$F$46,5,0)</f>
        <v>148</v>
      </c>
      <c r="K198" s="7">
        <f>VLOOKUP(B198,'Master Data'!$A$1:$F$46,6,0)</f>
        <v>201.28</v>
      </c>
      <c r="L198" s="7">
        <f t="shared" si="0"/>
        <v>11</v>
      </c>
    </row>
    <row r="199" spans="1:12" ht="14.4" x14ac:dyDescent="0.3">
      <c r="A199" s="15">
        <v>44471</v>
      </c>
      <c r="B199" s="16" t="s">
        <v>23</v>
      </c>
      <c r="C199" s="7">
        <v>15</v>
      </c>
      <c r="D199" s="7" t="s">
        <v>16</v>
      </c>
      <c r="E199" s="7" t="s">
        <v>12</v>
      </c>
      <c r="F199" s="17">
        <v>0</v>
      </c>
      <c r="G199" s="7" t="str">
        <f>VLOOKUP(B199,'Master Data'!$A$1:$F$46,2,0)</f>
        <v>Product14</v>
      </c>
      <c r="H199" s="7" t="str">
        <f>VLOOKUP(B199,'Master Data'!$A$1:$F$46,3,0)</f>
        <v>Category02</v>
      </c>
      <c r="I199" s="7" t="str">
        <f>VLOOKUP(B199,'Master Data'!$A$1:$F$46,4,0)</f>
        <v>Kg</v>
      </c>
      <c r="J199" s="7">
        <f>VLOOKUP(B199,'Master Data'!$A$1:$F$46,5,0)</f>
        <v>112</v>
      </c>
      <c r="K199" s="7">
        <f>VLOOKUP(B199,'Master Data'!$A$1:$F$46,6,0)</f>
        <v>146.72</v>
      </c>
      <c r="L199" s="7">
        <f t="shared" si="0"/>
        <v>11</v>
      </c>
    </row>
    <row r="200" spans="1:12" ht="14.4" x14ac:dyDescent="0.3">
      <c r="A200" s="15">
        <v>44472</v>
      </c>
      <c r="B200" s="16" t="s">
        <v>55</v>
      </c>
      <c r="C200" s="7">
        <v>9</v>
      </c>
      <c r="D200" s="7" t="s">
        <v>16</v>
      </c>
      <c r="E200" s="7" t="s">
        <v>12</v>
      </c>
      <c r="F200" s="17">
        <v>0</v>
      </c>
      <c r="G200" s="7" t="str">
        <f>VLOOKUP(B200,'Master Data'!$A$1:$F$46,2,0)</f>
        <v>Product19</v>
      </c>
      <c r="H200" s="7" t="str">
        <f>VLOOKUP(B200,'Master Data'!$A$1:$F$46,3,0)</f>
        <v>Category02</v>
      </c>
      <c r="I200" s="7" t="str">
        <f>VLOOKUP(B200,'Master Data'!$A$1:$F$46,4,0)</f>
        <v>Ft</v>
      </c>
      <c r="J200" s="7">
        <f>VLOOKUP(B200,'Master Data'!$A$1:$F$46,5,0)</f>
        <v>150</v>
      </c>
      <c r="K200" s="7">
        <f>VLOOKUP(B200,'Master Data'!$A$1:$F$46,6,0)</f>
        <v>210</v>
      </c>
      <c r="L200" s="7">
        <f t="shared" si="0"/>
        <v>11</v>
      </c>
    </row>
    <row r="201" spans="1:12" ht="14.4" x14ac:dyDescent="0.3">
      <c r="A201" s="15">
        <v>44475</v>
      </c>
      <c r="B201" s="16" t="s">
        <v>18</v>
      </c>
      <c r="C201" s="7">
        <v>1</v>
      </c>
      <c r="D201" s="7" t="s">
        <v>16</v>
      </c>
      <c r="E201" s="7" t="s">
        <v>12</v>
      </c>
      <c r="F201" s="17">
        <v>0</v>
      </c>
      <c r="G201" s="7" t="str">
        <f>VLOOKUP(B201,'Master Data'!$A$1:$F$46,2,0)</f>
        <v>Product35</v>
      </c>
      <c r="H201" s="7" t="str">
        <f>VLOOKUP(B201,'Master Data'!$A$1:$F$46,3,0)</f>
        <v>Category04</v>
      </c>
      <c r="I201" s="7" t="str">
        <f>VLOOKUP(B201,'Master Data'!$A$1:$F$46,4,0)</f>
        <v>No.</v>
      </c>
      <c r="J201" s="7">
        <f>VLOOKUP(B201,'Master Data'!$A$1:$F$46,5,0)</f>
        <v>5</v>
      </c>
      <c r="K201" s="7">
        <f>VLOOKUP(B201,'Master Data'!$A$1:$F$46,6,0)</f>
        <v>6.7</v>
      </c>
      <c r="L201" s="7">
        <f t="shared" si="0"/>
        <v>11</v>
      </c>
    </row>
    <row r="202" spans="1:12" ht="14.4" x14ac:dyDescent="0.3">
      <c r="A202" s="15">
        <v>44475</v>
      </c>
      <c r="B202" s="16" t="s">
        <v>58</v>
      </c>
      <c r="C202" s="7">
        <v>12</v>
      </c>
      <c r="D202" s="7" t="s">
        <v>12</v>
      </c>
      <c r="E202" s="7" t="s">
        <v>12</v>
      </c>
      <c r="F202" s="17">
        <v>0</v>
      </c>
      <c r="G202" s="7" t="str">
        <f>VLOOKUP(B202,'Master Data'!$A$1:$F$46,2,0)</f>
        <v>Product36</v>
      </c>
      <c r="H202" s="7" t="str">
        <f>VLOOKUP(B202,'Master Data'!$A$1:$F$46,3,0)</f>
        <v>Category04</v>
      </c>
      <c r="I202" s="7" t="str">
        <f>VLOOKUP(B202,'Master Data'!$A$1:$F$46,4,0)</f>
        <v>Kg</v>
      </c>
      <c r="J202" s="7">
        <f>VLOOKUP(B202,'Master Data'!$A$1:$F$46,5,0)</f>
        <v>90</v>
      </c>
      <c r="K202" s="7">
        <f>VLOOKUP(B202,'Master Data'!$A$1:$F$46,6,0)</f>
        <v>96.3</v>
      </c>
      <c r="L202" s="7">
        <f t="shared" si="0"/>
        <v>11</v>
      </c>
    </row>
    <row r="203" spans="1:12" ht="14.4" x14ac:dyDescent="0.3">
      <c r="A203" s="15">
        <v>44476</v>
      </c>
      <c r="B203" s="16" t="s">
        <v>57</v>
      </c>
      <c r="C203" s="7">
        <v>6</v>
      </c>
      <c r="D203" s="7" t="s">
        <v>16</v>
      </c>
      <c r="E203" s="7" t="s">
        <v>14</v>
      </c>
      <c r="F203" s="17">
        <v>0</v>
      </c>
      <c r="G203" s="7" t="str">
        <f>VLOOKUP(B203,'Master Data'!$A$1:$F$46,2,0)</f>
        <v>Product26</v>
      </c>
      <c r="H203" s="7" t="str">
        <f>VLOOKUP(B203,'Master Data'!$A$1:$F$46,3,0)</f>
        <v>Category04</v>
      </c>
      <c r="I203" s="7" t="str">
        <f>VLOOKUP(B203,'Master Data'!$A$1:$F$46,4,0)</f>
        <v>No.</v>
      </c>
      <c r="J203" s="7">
        <f>VLOOKUP(B203,'Master Data'!$A$1:$F$46,5,0)</f>
        <v>18</v>
      </c>
      <c r="K203" s="7">
        <f>VLOOKUP(B203,'Master Data'!$A$1:$F$46,6,0)</f>
        <v>24.66</v>
      </c>
      <c r="L203" s="7">
        <f t="shared" si="0"/>
        <v>11</v>
      </c>
    </row>
    <row r="204" spans="1:12" ht="14.4" x14ac:dyDescent="0.3">
      <c r="A204" s="15">
        <v>44478</v>
      </c>
      <c r="B204" s="16" t="s">
        <v>50</v>
      </c>
      <c r="C204" s="7">
        <v>5</v>
      </c>
      <c r="D204" s="7" t="s">
        <v>16</v>
      </c>
      <c r="E204" s="7" t="s">
        <v>14</v>
      </c>
      <c r="F204" s="17">
        <v>0</v>
      </c>
      <c r="G204" s="7" t="str">
        <f>VLOOKUP(B204,'Master Data'!$A$1:$F$46,2,0)</f>
        <v>Product38</v>
      </c>
      <c r="H204" s="7" t="str">
        <f>VLOOKUP(B204,'Master Data'!$A$1:$F$46,3,0)</f>
        <v>Category05</v>
      </c>
      <c r="I204" s="7" t="str">
        <f>VLOOKUP(B204,'Master Data'!$A$1:$F$46,4,0)</f>
        <v>Kg</v>
      </c>
      <c r="J204" s="7">
        <f>VLOOKUP(B204,'Master Data'!$A$1:$F$46,5,0)</f>
        <v>72</v>
      </c>
      <c r="K204" s="7">
        <f>VLOOKUP(B204,'Master Data'!$A$1:$F$46,6,0)</f>
        <v>79.92</v>
      </c>
      <c r="L204" s="7">
        <f t="shared" si="0"/>
        <v>11</v>
      </c>
    </row>
    <row r="205" spans="1:12" ht="14.4" x14ac:dyDescent="0.3">
      <c r="A205" s="15">
        <v>44478</v>
      </c>
      <c r="B205" s="16" t="s">
        <v>31</v>
      </c>
      <c r="C205" s="7">
        <v>11</v>
      </c>
      <c r="D205" s="7" t="s">
        <v>12</v>
      </c>
      <c r="E205" s="7" t="s">
        <v>14</v>
      </c>
      <c r="F205" s="17">
        <v>0</v>
      </c>
      <c r="G205" s="7" t="str">
        <f>VLOOKUP(B205,'Master Data'!$A$1:$F$46,2,0)</f>
        <v>Product32</v>
      </c>
      <c r="H205" s="7" t="str">
        <f>VLOOKUP(B205,'Master Data'!$A$1:$F$46,3,0)</f>
        <v>Category04</v>
      </c>
      <c r="I205" s="7" t="str">
        <f>VLOOKUP(B205,'Master Data'!$A$1:$F$46,4,0)</f>
        <v>Kg</v>
      </c>
      <c r="J205" s="7">
        <f>VLOOKUP(B205,'Master Data'!$A$1:$F$46,5,0)</f>
        <v>89</v>
      </c>
      <c r="K205" s="7">
        <f>VLOOKUP(B205,'Master Data'!$A$1:$F$46,6,0)</f>
        <v>117.48</v>
      </c>
      <c r="L205" s="7">
        <f t="shared" si="0"/>
        <v>11</v>
      </c>
    </row>
    <row r="206" spans="1:12" ht="14.4" x14ac:dyDescent="0.3">
      <c r="A206" s="15">
        <v>44479</v>
      </c>
      <c r="B206" s="16" t="s">
        <v>18</v>
      </c>
      <c r="C206" s="7">
        <v>14</v>
      </c>
      <c r="D206" s="7" t="s">
        <v>16</v>
      </c>
      <c r="E206" s="7" t="s">
        <v>14</v>
      </c>
      <c r="F206" s="17">
        <v>0</v>
      </c>
      <c r="G206" s="7" t="str">
        <f>VLOOKUP(B206,'Master Data'!$A$1:$F$46,2,0)</f>
        <v>Product35</v>
      </c>
      <c r="H206" s="7" t="str">
        <f>VLOOKUP(B206,'Master Data'!$A$1:$F$46,3,0)</f>
        <v>Category04</v>
      </c>
      <c r="I206" s="7" t="str">
        <f>VLOOKUP(B206,'Master Data'!$A$1:$F$46,4,0)</f>
        <v>No.</v>
      </c>
      <c r="J206" s="7">
        <f>VLOOKUP(B206,'Master Data'!$A$1:$F$46,5,0)</f>
        <v>5</v>
      </c>
      <c r="K206" s="7">
        <f>VLOOKUP(B206,'Master Data'!$A$1:$F$46,6,0)</f>
        <v>6.7</v>
      </c>
      <c r="L206" s="7">
        <f t="shared" si="0"/>
        <v>11</v>
      </c>
    </row>
    <row r="207" spans="1:12" ht="14.4" x14ac:dyDescent="0.3">
      <c r="A207" s="15">
        <v>44480</v>
      </c>
      <c r="B207" s="16" t="s">
        <v>45</v>
      </c>
      <c r="C207" s="7">
        <v>15</v>
      </c>
      <c r="D207" s="7" t="s">
        <v>16</v>
      </c>
      <c r="E207" s="7" t="s">
        <v>14</v>
      </c>
      <c r="F207" s="17">
        <v>0</v>
      </c>
      <c r="G207" s="7" t="str">
        <f>VLOOKUP(B207,'Master Data'!$A$1:$F$46,2,0)</f>
        <v>Product11</v>
      </c>
      <c r="H207" s="7" t="str">
        <f>VLOOKUP(B207,'Master Data'!$A$1:$F$46,3,0)</f>
        <v>Category02</v>
      </c>
      <c r="I207" s="7" t="str">
        <f>VLOOKUP(B207,'Master Data'!$A$1:$F$46,4,0)</f>
        <v>Dozon</v>
      </c>
      <c r="J207" s="7">
        <f>VLOOKUP(B207,'Master Data'!$A$1:$F$46,5,0)</f>
        <v>44</v>
      </c>
      <c r="K207" s="7">
        <f>VLOOKUP(B207,'Master Data'!$A$1:$F$46,6,0)</f>
        <v>48.4</v>
      </c>
      <c r="L207" s="7">
        <f t="shared" si="0"/>
        <v>11</v>
      </c>
    </row>
    <row r="208" spans="1:12" ht="14.4" x14ac:dyDescent="0.3">
      <c r="A208" s="15">
        <v>44481</v>
      </c>
      <c r="B208" s="16" t="s">
        <v>39</v>
      </c>
      <c r="C208" s="7">
        <v>8</v>
      </c>
      <c r="D208" s="7" t="s">
        <v>12</v>
      </c>
      <c r="E208" s="7" t="s">
        <v>12</v>
      </c>
      <c r="F208" s="17">
        <v>0</v>
      </c>
      <c r="G208" s="7" t="str">
        <f>VLOOKUP(B208,'Master Data'!$A$1:$F$46,2,0)</f>
        <v>Product27</v>
      </c>
      <c r="H208" s="7" t="str">
        <f>VLOOKUP(B208,'Master Data'!$A$1:$F$46,3,0)</f>
        <v>Category04</v>
      </c>
      <c r="I208" s="7" t="str">
        <f>VLOOKUP(B208,'Master Data'!$A$1:$F$46,4,0)</f>
        <v>Lt</v>
      </c>
      <c r="J208" s="7">
        <f>VLOOKUP(B208,'Master Data'!$A$1:$F$46,5,0)</f>
        <v>48</v>
      </c>
      <c r="K208" s="7">
        <f>VLOOKUP(B208,'Master Data'!$A$1:$F$46,6,0)</f>
        <v>57.120000000000005</v>
      </c>
      <c r="L208" s="7">
        <f t="shared" si="0"/>
        <v>11</v>
      </c>
    </row>
    <row r="209" spans="1:12" ht="14.4" x14ac:dyDescent="0.3">
      <c r="A209" s="15">
        <v>44486</v>
      </c>
      <c r="B209" s="16" t="s">
        <v>13</v>
      </c>
      <c r="C209" s="7">
        <v>13</v>
      </c>
      <c r="D209" s="7" t="s">
        <v>16</v>
      </c>
      <c r="E209" s="7" t="s">
        <v>12</v>
      </c>
      <c r="F209" s="17">
        <v>0</v>
      </c>
      <c r="G209" s="7" t="str">
        <f>VLOOKUP(B209,'Master Data'!$A$1:$F$46,2,0)</f>
        <v>Product01</v>
      </c>
      <c r="H209" s="7" t="str">
        <f>VLOOKUP(B209,'Master Data'!$A$1:$F$46,3,0)</f>
        <v>Category01</v>
      </c>
      <c r="I209" s="7" t="str">
        <f>VLOOKUP(B209,'Master Data'!$A$1:$F$46,4,0)</f>
        <v>Kg</v>
      </c>
      <c r="J209" s="7">
        <f>VLOOKUP(B209,'Master Data'!$A$1:$F$46,5,0)</f>
        <v>100</v>
      </c>
      <c r="K209" s="7">
        <f>VLOOKUP(B209,'Master Data'!$A$1:$F$46,6,0)</f>
        <v>103.88</v>
      </c>
      <c r="L209" s="7">
        <f t="shared" si="0"/>
        <v>11</v>
      </c>
    </row>
    <row r="210" spans="1:12" ht="14.4" x14ac:dyDescent="0.3">
      <c r="A210" s="15">
        <v>44487</v>
      </c>
      <c r="B210" s="16" t="s">
        <v>21</v>
      </c>
      <c r="C210" s="7">
        <v>6</v>
      </c>
      <c r="D210" s="7" t="s">
        <v>12</v>
      </c>
      <c r="E210" s="7" t="s">
        <v>14</v>
      </c>
      <c r="F210" s="17">
        <v>0</v>
      </c>
      <c r="G210" s="7" t="str">
        <f>VLOOKUP(B210,'Master Data'!$A$1:$F$46,2,0)</f>
        <v>Product25</v>
      </c>
      <c r="H210" s="7" t="str">
        <f>VLOOKUP(B210,'Master Data'!$A$1:$F$46,3,0)</f>
        <v>Category03</v>
      </c>
      <c r="I210" s="7" t="str">
        <f>VLOOKUP(B210,'Master Data'!$A$1:$F$46,4,0)</f>
        <v>No.</v>
      </c>
      <c r="J210" s="7">
        <f>VLOOKUP(B210,'Master Data'!$A$1:$F$46,5,0)</f>
        <v>7</v>
      </c>
      <c r="K210" s="7">
        <f>VLOOKUP(B210,'Master Data'!$A$1:$F$46,6,0)</f>
        <v>8.33</v>
      </c>
      <c r="L210" s="7">
        <f t="shared" si="0"/>
        <v>11</v>
      </c>
    </row>
    <row r="211" spans="1:12" ht="14.4" x14ac:dyDescent="0.3">
      <c r="A211" s="15">
        <v>44487</v>
      </c>
      <c r="B211" s="16" t="s">
        <v>46</v>
      </c>
      <c r="C211" s="7">
        <v>13</v>
      </c>
      <c r="D211" s="7" t="s">
        <v>12</v>
      </c>
      <c r="E211" s="7" t="s">
        <v>14</v>
      </c>
      <c r="F211" s="17">
        <v>0</v>
      </c>
      <c r="G211" s="7" t="str">
        <f>VLOOKUP(B211,'Master Data'!$A$1:$F$46,2,0)</f>
        <v>Product21</v>
      </c>
      <c r="H211" s="7" t="str">
        <f>VLOOKUP(B211,'Master Data'!$A$1:$F$46,3,0)</f>
        <v>Category03</v>
      </c>
      <c r="I211" s="7" t="str">
        <f>VLOOKUP(B211,'Master Data'!$A$1:$F$46,4,0)</f>
        <v>Ft</v>
      </c>
      <c r="J211" s="7">
        <f>VLOOKUP(B211,'Master Data'!$A$1:$F$46,5,0)</f>
        <v>126</v>
      </c>
      <c r="K211" s="7">
        <f>VLOOKUP(B211,'Master Data'!$A$1:$F$46,6,0)</f>
        <v>162.54</v>
      </c>
      <c r="L211" s="7">
        <f t="shared" si="0"/>
        <v>11</v>
      </c>
    </row>
    <row r="212" spans="1:12" ht="14.4" x14ac:dyDescent="0.3">
      <c r="A212" s="15">
        <v>44491</v>
      </c>
      <c r="B212" s="16" t="s">
        <v>45</v>
      </c>
      <c r="C212" s="7">
        <v>7</v>
      </c>
      <c r="D212" s="7" t="s">
        <v>16</v>
      </c>
      <c r="E212" s="7" t="s">
        <v>14</v>
      </c>
      <c r="F212" s="17">
        <v>0</v>
      </c>
      <c r="G212" s="7" t="str">
        <f>VLOOKUP(B212,'Master Data'!$A$1:$F$46,2,0)</f>
        <v>Product11</v>
      </c>
      <c r="H212" s="7" t="str">
        <f>VLOOKUP(B212,'Master Data'!$A$1:$F$46,3,0)</f>
        <v>Category02</v>
      </c>
      <c r="I212" s="7" t="str">
        <f>VLOOKUP(B212,'Master Data'!$A$1:$F$46,4,0)</f>
        <v>Dozon</v>
      </c>
      <c r="J212" s="7">
        <f>VLOOKUP(B212,'Master Data'!$A$1:$F$46,5,0)</f>
        <v>44</v>
      </c>
      <c r="K212" s="7">
        <f>VLOOKUP(B212,'Master Data'!$A$1:$F$46,6,0)</f>
        <v>48.4</v>
      </c>
      <c r="L212" s="7">
        <f t="shared" si="0"/>
        <v>11</v>
      </c>
    </row>
    <row r="213" spans="1:12" ht="14.4" x14ac:dyDescent="0.3">
      <c r="A213" s="15">
        <v>44491</v>
      </c>
      <c r="B213" s="16" t="s">
        <v>49</v>
      </c>
      <c r="C213" s="7">
        <v>13</v>
      </c>
      <c r="D213" s="7" t="s">
        <v>12</v>
      </c>
      <c r="E213" s="7" t="s">
        <v>14</v>
      </c>
      <c r="F213" s="17">
        <v>0</v>
      </c>
      <c r="G213" s="7" t="str">
        <f>VLOOKUP(B213,'Master Data'!$A$1:$F$46,2,0)</f>
        <v>Product24</v>
      </c>
      <c r="H213" s="7" t="str">
        <f>VLOOKUP(B213,'Master Data'!$A$1:$F$46,3,0)</f>
        <v>Category03</v>
      </c>
      <c r="I213" s="7" t="str">
        <f>VLOOKUP(B213,'Master Data'!$A$1:$F$46,4,0)</f>
        <v>Ft</v>
      </c>
      <c r="J213" s="7">
        <f>VLOOKUP(B213,'Master Data'!$A$1:$F$46,5,0)</f>
        <v>144</v>
      </c>
      <c r="K213" s="7">
        <f>VLOOKUP(B213,'Master Data'!$A$1:$F$46,6,0)</f>
        <v>156.96</v>
      </c>
      <c r="L213" s="7">
        <f t="shared" si="0"/>
        <v>11</v>
      </c>
    </row>
    <row r="214" spans="1:12" ht="14.4" x14ac:dyDescent="0.3">
      <c r="A214" s="15">
        <v>44491</v>
      </c>
      <c r="B214" s="16" t="s">
        <v>52</v>
      </c>
      <c r="C214" s="7">
        <v>1</v>
      </c>
      <c r="D214" s="7" t="s">
        <v>16</v>
      </c>
      <c r="E214" s="7" t="s">
        <v>14</v>
      </c>
      <c r="F214" s="17">
        <v>0</v>
      </c>
      <c r="G214" s="7" t="str">
        <f>VLOOKUP(B214,'Master Data'!$A$1:$F$46,2,0)</f>
        <v>Product09</v>
      </c>
      <c r="H214" s="7" t="str">
        <f>VLOOKUP(B214,'Master Data'!$A$1:$F$46,3,0)</f>
        <v>Category01</v>
      </c>
      <c r="I214" s="7" t="str">
        <f>VLOOKUP(B214,'Master Data'!$A$1:$F$46,4,0)</f>
        <v>No.</v>
      </c>
      <c r="J214" s="7">
        <f>VLOOKUP(B214,'Master Data'!$A$1:$F$46,5,0)</f>
        <v>6</v>
      </c>
      <c r="K214" s="7">
        <f>VLOOKUP(B214,'Master Data'!$A$1:$F$46,6,0)</f>
        <v>7.8599999999999994</v>
      </c>
      <c r="L214" s="7">
        <f t="shared" si="0"/>
        <v>11</v>
      </c>
    </row>
    <row r="215" spans="1:12" ht="14.4" x14ac:dyDescent="0.3">
      <c r="A215" s="15">
        <v>44493</v>
      </c>
      <c r="B215" s="16" t="s">
        <v>45</v>
      </c>
      <c r="C215" s="7">
        <v>3</v>
      </c>
      <c r="D215" s="7" t="s">
        <v>11</v>
      </c>
      <c r="E215" s="7" t="s">
        <v>14</v>
      </c>
      <c r="F215" s="17">
        <v>0</v>
      </c>
      <c r="G215" s="7" t="str">
        <f>VLOOKUP(B215,'Master Data'!$A$1:$F$46,2,0)</f>
        <v>Product11</v>
      </c>
      <c r="H215" s="7" t="str">
        <f>VLOOKUP(B215,'Master Data'!$A$1:$F$46,3,0)</f>
        <v>Category02</v>
      </c>
      <c r="I215" s="7" t="str">
        <f>VLOOKUP(B215,'Master Data'!$A$1:$F$46,4,0)</f>
        <v>Dozon</v>
      </c>
      <c r="J215" s="7">
        <f>VLOOKUP(B215,'Master Data'!$A$1:$F$46,5,0)</f>
        <v>44</v>
      </c>
      <c r="K215" s="7">
        <f>VLOOKUP(B215,'Master Data'!$A$1:$F$46,6,0)</f>
        <v>48.4</v>
      </c>
      <c r="L215" s="7">
        <f t="shared" si="0"/>
        <v>11</v>
      </c>
    </row>
    <row r="216" spans="1:12" ht="14.4" x14ac:dyDescent="0.3">
      <c r="A216" s="15">
        <v>44494</v>
      </c>
      <c r="B216" s="16" t="s">
        <v>25</v>
      </c>
      <c r="C216" s="7">
        <v>9</v>
      </c>
      <c r="D216" s="7" t="s">
        <v>12</v>
      </c>
      <c r="E216" s="7" t="s">
        <v>14</v>
      </c>
      <c r="F216" s="17">
        <v>0</v>
      </c>
      <c r="G216" s="7" t="str">
        <f>VLOOKUP(B216,'Master Data'!$A$1:$F$46,2,0)</f>
        <v>Product44</v>
      </c>
      <c r="H216" s="7" t="str">
        <f>VLOOKUP(B216,'Master Data'!$A$1:$F$46,3,0)</f>
        <v>Category05</v>
      </c>
      <c r="I216" s="7" t="str">
        <f>VLOOKUP(B216,'Master Data'!$A$1:$F$46,4,0)</f>
        <v>Kg</v>
      </c>
      <c r="J216" s="7">
        <f>VLOOKUP(B216,'Master Data'!$A$1:$F$46,5,0)</f>
        <v>76</v>
      </c>
      <c r="K216" s="7">
        <f>VLOOKUP(B216,'Master Data'!$A$1:$F$46,6,0)</f>
        <v>82.08</v>
      </c>
      <c r="L216" s="7">
        <f t="shared" si="0"/>
        <v>11</v>
      </c>
    </row>
    <row r="217" spans="1:12" ht="14.4" x14ac:dyDescent="0.3">
      <c r="A217" s="15">
        <v>44495</v>
      </c>
      <c r="B217" s="16" t="s">
        <v>17</v>
      </c>
      <c r="C217" s="7">
        <v>6</v>
      </c>
      <c r="D217" s="7" t="s">
        <v>11</v>
      </c>
      <c r="E217" s="7" t="s">
        <v>14</v>
      </c>
      <c r="F217" s="17">
        <v>0</v>
      </c>
      <c r="G217" s="7" t="str">
        <f>VLOOKUP(B217,'Master Data'!$A$1:$F$46,2,0)</f>
        <v>Product04</v>
      </c>
      <c r="H217" s="7" t="str">
        <f>VLOOKUP(B217,'Master Data'!$A$1:$F$46,3,0)</f>
        <v>Category01</v>
      </c>
      <c r="I217" s="7" t="str">
        <f>VLOOKUP(B217,'Master Data'!$A$1:$F$46,4,0)</f>
        <v>Lt</v>
      </c>
      <c r="J217" s="7">
        <f>VLOOKUP(B217,'Master Data'!$A$1:$F$46,5,0)</f>
        <v>44</v>
      </c>
      <c r="K217" s="7">
        <f>VLOOKUP(B217,'Master Data'!$A$1:$F$46,6,0)</f>
        <v>48.84</v>
      </c>
      <c r="L217" s="7">
        <f t="shared" si="0"/>
        <v>11</v>
      </c>
    </row>
    <row r="218" spans="1:12" ht="14.4" x14ac:dyDescent="0.3">
      <c r="A218" s="15">
        <v>44497</v>
      </c>
      <c r="B218" s="16" t="s">
        <v>38</v>
      </c>
      <c r="C218" s="7">
        <v>1</v>
      </c>
      <c r="D218" s="7" t="s">
        <v>16</v>
      </c>
      <c r="E218" s="7" t="s">
        <v>14</v>
      </c>
      <c r="F218" s="17">
        <v>0</v>
      </c>
      <c r="G218" s="7" t="str">
        <f>VLOOKUP(B218,'Master Data'!$A$1:$F$46,2,0)</f>
        <v>Product08</v>
      </c>
      <c r="H218" s="7" t="str">
        <f>VLOOKUP(B218,'Master Data'!$A$1:$F$46,3,0)</f>
        <v>Category01</v>
      </c>
      <c r="I218" s="7" t="str">
        <f>VLOOKUP(B218,'Master Data'!$A$1:$F$46,4,0)</f>
        <v>Kg</v>
      </c>
      <c r="J218" s="7">
        <f>VLOOKUP(B218,'Master Data'!$A$1:$F$46,5,0)</f>
        <v>83</v>
      </c>
      <c r="K218" s="7">
        <f>VLOOKUP(B218,'Master Data'!$A$1:$F$46,6,0)</f>
        <v>94.62</v>
      </c>
      <c r="L218" s="7">
        <f t="shared" si="0"/>
        <v>11</v>
      </c>
    </row>
    <row r="219" spans="1:12" ht="14.4" x14ac:dyDescent="0.3">
      <c r="A219" s="15">
        <v>44498</v>
      </c>
      <c r="B219" s="16" t="s">
        <v>50</v>
      </c>
      <c r="C219" s="7">
        <v>14</v>
      </c>
      <c r="D219" s="7" t="s">
        <v>12</v>
      </c>
      <c r="E219" s="7" t="s">
        <v>12</v>
      </c>
      <c r="F219" s="17">
        <v>0</v>
      </c>
      <c r="G219" s="7" t="str">
        <f>VLOOKUP(B219,'Master Data'!$A$1:$F$46,2,0)</f>
        <v>Product38</v>
      </c>
      <c r="H219" s="7" t="str">
        <f>VLOOKUP(B219,'Master Data'!$A$1:$F$46,3,0)</f>
        <v>Category05</v>
      </c>
      <c r="I219" s="7" t="str">
        <f>VLOOKUP(B219,'Master Data'!$A$1:$F$46,4,0)</f>
        <v>Kg</v>
      </c>
      <c r="J219" s="7">
        <f>VLOOKUP(B219,'Master Data'!$A$1:$F$46,5,0)</f>
        <v>72</v>
      </c>
      <c r="K219" s="7">
        <f>VLOOKUP(B219,'Master Data'!$A$1:$F$46,6,0)</f>
        <v>79.92</v>
      </c>
      <c r="L219" s="7">
        <f t="shared" si="0"/>
        <v>11</v>
      </c>
    </row>
    <row r="220" spans="1:12" ht="14.4" x14ac:dyDescent="0.3">
      <c r="A220" s="15">
        <v>44500</v>
      </c>
      <c r="B220" s="16" t="s">
        <v>46</v>
      </c>
      <c r="C220" s="7">
        <v>6</v>
      </c>
      <c r="D220" s="7" t="s">
        <v>12</v>
      </c>
      <c r="E220" s="7" t="s">
        <v>14</v>
      </c>
      <c r="F220" s="17">
        <v>0</v>
      </c>
      <c r="G220" s="7" t="str">
        <f>VLOOKUP(B220,'Master Data'!$A$1:$F$46,2,0)</f>
        <v>Product21</v>
      </c>
      <c r="H220" s="7" t="str">
        <f>VLOOKUP(B220,'Master Data'!$A$1:$F$46,3,0)</f>
        <v>Category03</v>
      </c>
      <c r="I220" s="7" t="str">
        <f>VLOOKUP(B220,'Master Data'!$A$1:$F$46,4,0)</f>
        <v>Ft</v>
      </c>
      <c r="J220" s="7">
        <f>VLOOKUP(B220,'Master Data'!$A$1:$F$46,5,0)</f>
        <v>126</v>
      </c>
      <c r="K220" s="7">
        <f>VLOOKUP(B220,'Master Data'!$A$1:$F$46,6,0)</f>
        <v>162.54</v>
      </c>
      <c r="L220" s="7">
        <f t="shared" si="0"/>
        <v>11</v>
      </c>
    </row>
    <row r="221" spans="1:12" ht="14.4" x14ac:dyDescent="0.3">
      <c r="A221" s="15">
        <v>44503</v>
      </c>
      <c r="B221" s="16" t="s">
        <v>15</v>
      </c>
      <c r="C221" s="7">
        <v>12</v>
      </c>
      <c r="D221" s="7" t="s">
        <v>16</v>
      </c>
      <c r="E221" s="7" t="s">
        <v>14</v>
      </c>
      <c r="F221" s="17">
        <v>0</v>
      </c>
      <c r="G221" s="7" t="str">
        <f>VLOOKUP(B221,'Master Data'!$A$1:$F$46,2,0)</f>
        <v>Product13</v>
      </c>
      <c r="H221" s="7" t="str">
        <f>VLOOKUP(B221,'Master Data'!$A$1:$F$46,3,0)</f>
        <v>Category02</v>
      </c>
      <c r="I221" s="7" t="str">
        <f>VLOOKUP(B221,'Master Data'!$A$1:$F$46,4,0)</f>
        <v>Kg</v>
      </c>
      <c r="J221" s="7">
        <f>VLOOKUP(B221,'Master Data'!$A$1:$F$46,5,0)</f>
        <v>112</v>
      </c>
      <c r="K221" s="7">
        <f>VLOOKUP(B221,'Master Data'!$A$1:$F$46,6,0)</f>
        <v>122.08</v>
      </c>
      <c r="L221" s="7">
        <f t="shared" si="0"/>
        <v>11</v>
      </c>
    </row>
    <row r="222" spans="1:12" ht="14.4" x14ac:dyDescent="0.3">
      <c r="A222" s="15">
        <v>44506</v>
      </c>
      <c r="B222" s="16" t="s">
        <v>58</v>
      </c>
      <c r="C222" s="7">
        <v>10</v>
      </c>
      <c r="D222" s="7" t="s">
        <v>16</v>
      </c>
      <c r="E222" s="7" t="s">
        <v>12</v>
      </c>
      <c r="F222" s="17">
        <v>0</v>
      </c>
      <c r="G222" s="7" t="str">
        <f>VLOOKUP(B222,'Master Data'!$A$1:$F$46,2,0)</f>
        <v>Product36</v>
      </c>
      <c r="H222" s="7" t="str">
        <f>VLOOKUP(B222,'Master Data'!$A$1:$F$46,3,0)</f>
        <v>Category04</v>
      </c>
      <c r="I222" s="7" t="str">
        <f>VLOOKUP(B222,'Master Data'!$A$1:$F$46,4,0)</f>
        <v>Kg</v>
      </c>
      <c r="J222" s="7">
        <f>VLOOKUP(B222,'Master Data'!$A$1:$F$46,5,0)</f>
        <v>90</v>
      </c>
      <c r="K222" s="7">
        <f>VLOOKUP(B222,'Master Data'!$A$1:$F$46,6,0)</f>
        <v>96.3</v>
      </c>
      <c r="L222" s="7">
        <f t="shared" si="0"/>
        <v>11</v>
      </c>
    </row>
    <row r="223" spans="1:12" ht="14.4" x14ac:dyDescent="0.3">
      <c r="A223" s="15">
        <v>44508</v>
      </c>
      <c r="B223" s="16" t="s">
        <v>51</v>
      </c>
      <c r="C223" s="7">
        <v>15</v>
      </c>
      <c r="D223" s="7" t="s">
        <v>16</v>
      </c>
      <c r="E223" s="7" t="s">
        <v>12</v>
      </c>
      <c r="F223" s="17">
        <v>0</v>
      </c>
      <c r="G223" s="7" t="str">
        <f>VLOOKUP(B223,'Master Data'!$A$1:$F$46,2,0)</f>
        <v>Product07</v>
      </c>
      <c r="H223" s="7" t="str">
        <f>VLOOKUP(B223,'Master Data'!$A$1:$F$46,3,0)</f>
        <v>Category01</v>
      </c>
      <c r="I223" s="7" t="str">
        <f>VLOOKUP(B223,'Master Data'!$A$1:$F$46,4,0)</f>
        <v>Lt</v>
      </c>
      <c r="J223" s="7">
        <f>VLOOKUP(B223,'Master Data'!$A$1:$F$46,5,0)</f>
        <v>43</v>
      </c>
      <c r="K223" s="7">
        <f>VLOOKUP(B223,'Master Data'!$A$1:$F$46,6,0)</f>
        <v>47.730000000000004</v>
      </c>
      <c r="L223" s="7">
        <f t="shared" si="0"/>
        <v>11</v>
      </c>
    </row>
    <row r="224" spans="1:12" ht="14.4" x14ac:dyDescent="0.3">
      <c r="A224" s="15">
        <v>44510</v>
      </c>
      <c r="B224" s="16" t="s">
        <v>24</v>
      </c>
      <c r="C224" s="7">
        <v>6</v>
      </c>
      <c r="D224" s="7" t="s">
        <v>12</v>
      </c>
      <c r="E224" s="7" t="s">
        <v>14</v>
      </c>
      <c r="F224" s="17">
        <v>0</v>
      </c>
      <c r="G224" s="7" t="str">
        <f>VLOOKUP(B224,'Master Data'!$A$1:$F$46,2,0)</f>
        <v>Product42</v>
      </c>
      <c r="H224" s="7" t="str">
        <f>VLOOKUP(B224,'Master Data'!$A$1:$F$46,3,0)</f>
        <v>Category05</v>
      </c>
      <c r="I224" s="7" t="str">
        <f>VLOOKUP(B224,'Master Data'!$A$1:$F$46,4,0)</f>
        <v>Ft</v>
      </c>
      <c r="J224" s="7">
        <f>VLOOKUP(B224,'Master Data'!$A$1:$F$46,5,0)</f>
        <v>120</v>
      </c>
      <c r="K224" s="7">
        <f>VLOOKUP(B224,'Master Data'!$A$1:$F$46,6,0)</f>
        <v>162</v>
      </c>
      <c r="L224" s="7">
        <f t="shared" si="0"/>
        <v>11</v>
      </c>
    </row>
    <row r="225" spans="1:12" ht="14.4" x14ac:dyDescent="0.3">
      <c r="A225" s="15">
        <v>44511</v>
      </c>
      <c r="B225" s="16" t="s">
        <v>30</v>
      </c>
      <c r="C225" s="7">
        <v>12</v>
      </c>
      <c r="D225" s="7" t="s">
        <v>11</v>
      </c>
      <c r="E225" s="7" t="s">
        <v>12</v>
      </c>
      <c r="F225" s="17">
        <v>0</v>
      </c>
      <c r="G225" s="7" t="str">
        <f>VLOOKUP(B225,'Master Data'!$A$1:$F$46,2,0)</f>
        <v>Product40</v>
      </c>
      <c r="H225" s="7" t="str">
        <f>VLOOKUP(B225,'Master Data'!$A$1:$F$46,3,0)</f>
        <v>Category05</v>
      </c>
      <c r="I225" s="7" t="str">
        <f>VLOOKUP(B225,'Master Data'!$A$1:$F$46,4,0)</f>
        <v>Kg</v>
      </c>
      <c r="J225" s="7">
        <f>VLOOKUP(B225,'Master Data'!$A$1:$F$46,5,0)</f>
        <v>90</v>
      </c>
      <c r="K225" s="7">
        <f>VLOOKUP(B225,'Master Data'!$A$1:$F$46,6,0)</f>
        <v>115.2</v>
      </c>
      <c r="L225" s="7">
        <f t="shared" si="0"/>
        <v>11</v>
      </c>
    </row>
    <row r="226" spans="1:12" ht="14.4" x14ac:dyDescent="0.3">
      <c r="A226" s="15">
        <v>44512</v>
      </c>
      <c r="B226" s="16" t="s">
        <v>33</v>
      </c>
      <c r="C226" s="7">
        <v>3</v>
      </c>
      <c r="D226" s="7" t="s">
        <v>12</v>
      </c>
      <c r="E226" s="7" t="s">
        <v>14</v>
      </c>
      <c r="F226" s="17">
        <v>0</v>
      </c>
      <c r="G226" s="7" t="str">
        <f>VLOOKUP(B226,'Master Data'!$A$1:$F$46,2,0)</f>
        <v>Product10</v>
      </c>
      <c r="H226" s="7" t="str">
        <f>VLOOKUP(B226,'Master Data'!$A$1:$F$46,3,0)</f>
        <v>Category02</v>
      </c>
      <c r="I226" s="7" t="str">
        <f>VLOOKUP(B226,'Master Data'!$A$1:$F$46,4,0)</f>
        <v>Ft</v>
      </c>
      <c r="J226" s="7">
        <f>VLOOKUP(B226,'Master Data'!$A$1:$F$46,5,0)</f>
        <v>148</v>
      </c>
      <c r="K226" s="7">
        <f>VLOOKUP(B226,'Master Data'!$A$1:$F$46,6,0)</f>
        <v>164.28</v>
      </c>
      <c r="L226" s="7">
        <f t="shared" si="0"/>
        <v>11</v>
      </c>
    </row>
    <row r="227" spans="1:12" ht="14.4" x14ac:dyDescent="0.3">
      <c r="A227" s="15">
        <v>44520</v>
      </c>
      <c r="B227" s="16" t="s">
        <v>27</v>
      </c>
      <c r="C227" s="7">
        <v>14</v>
      </c>
      <c r="D227" s="7" t="s">
        <v>12</v>
      </c>
      <c r="E227" s="7" t="s">
        <v>12</v>
      </c>
      <c r="F227" s="17">
        <v>0</v>
      </c>
      <c r="G227" s="7" t="str">
        <f>VLOOKUP(B227,'Master Data'!$A$1:$F$46,2,0)</f>
        <v>Product34</v>
      </c>
      <c r="H227" s="7" t="str">
        <f>VLOOKUP(B227,'Master Data'!$A$1:$F$46,3,0)</f>
        <v>Category04</v>
      </c>
      <c r="I227" s="7" t="str">
        <f>VLOOKUP(B227,'Master Data'!$A$1:$F$46,4,0)</f>
        <v>Lt</v>
      </c>
      <c r="J227" s="7">
        <f>VLOOKUP(B227,'Master Data'!$A$1:$F$46,5,0)</f>
        <v>55</v>
      </c>
      <c r="K227" s="7">
        <f>VLOOKUP(B227,'Master Data'!$A$1:$F$46,6,0)</f>
        <v>58.3</v>
      </c>
      <c r="L227" s="7">
        <f t="shared" si="0"/>
        <v>11</v>
      </c>
    </row>
    <row r="228" spans="1:12" ht="14.4" x14ac:dyDescent="0.3">
      <c r="A228" s="15">
        <v>44520</v>
      </c>
      <c r="B228" s="16" t="s">
        <v>38</v>
      </c>
      <c r="C228" s="7">
        <v>11</v>
      </c>
      <c r="D228" s="7" t="s">
        <v>12</v>
      </c>
      <c r="E228" s="7" t="s">
        <v>14</v>
      </c>
      <c r="F228" s="17">
        <v>0</v>
      </c>
      <c r="G228" s="7" t="str">
        <f>VLOOKUP(B228,'Master Data'!$A$1:$F$46,2,0)</f>
        <v>Product08</v>
      </c>
      <c r="H228" s="7" t="str">
        <f>VLOOKUP(B228,'Master Data'!$A$1:$F$46,3,0)</f>
        <v>Category01</v>
      </c>
      <c r="I228" s="7" t="str">
        <f>VLOOKUP(B228,'Master Data'!$A$1:$F$46,4,0)</f>
        <v>Kg</v>
      </c>
      <c r="J228" s="7">
        <f>VLOOKUP(B228,'Master Data'!$A$1:$F$46,5,0)</f>
        <v>83</v>
      </c>
      <c r="K228" s="7">
        <f>VLOOKUP(B228,'Master Data'!$A$1:$F$46,6,0)</f>
        <v>94.62</v>
      </c>
      <c r="L228" s="7">
        <f t="shared" si="0"/>
        <v>11</v>
      </c>
    </row>
    <row r="229" spans="1:12" ht="14.4" x14ac:dyDescent="0.3">
      <c r="A229" s="15">
        <v>44521</v>
      </c>
      <c r="B229" s="16" t="s">
        <v>23</v>
      </c>
      <c r="C229" s="7">
        <v>1</v>
      </c>
      <c r="D229" s="7" t="s">
        <v>11</v>
      </c>
      <c r="E229" s="7" t="s">
        <v>12</v>
      </c>
      <c r="F229" s="17">
        <v>0</v>
      </c>
      <c r="G229" s="7" t="str">
        <f>VLOOKUP(B229,'Master Data'!$A$1:$F$46,2,0)</f>
        <v>Product14</v>
      </c>
      <c r="H229" s="7" t="str">
        <f>VLOOKUP(B229,'Master Data'!$A$1:$F$46,3,0)</f>
        <v>Category02</v>
      </c>
      <c r="I229" s="7" t="str">
        <f>VLOOKUP(B229,'Master Data'!$A$1:$F$46,4,0)</f>
        <v>Kg</v>
      </c>
      <c r="J229" s="7">
        <f>VLOOKUP(B229,'Master Data'!$A$1:$F$46,5,0)</f>
        <v>112</v>
      </c>
      <c r="K229" s="7">
        <f>VLOOKUP(B229,'Master Data'!$A$1:$F$46,6,0)</f>
        <v>146.72</v>
      </c>
      <c r="L229" s="7">
        <f t="shared" si="0"/>
        <v>11</v>
      </c>
    </row>
    <row r="230" spans="1:12" ht="14.4" x14ac:dyDescent="0.3">
      <c r="A230" s="15">
        <v>44521</v>
      </c>
      <c r="B230" s="16" t="s">
        <v>29</v>
      </c>
      <c r="C230" s="7">
        <v>1</v>
      </c>
      <c r="D230" s="7" t="s">
        <v>12</v>
      </c>
      <c r="E230" s="7" t="s">
        <v>14</v>
      </c>
      <c r="F230" s="17">
        <v>0</v>
      </c>
      <c r="G230" s="7" t="str">
        <f>VLOOKUP(B230,'Master Data'!$A$1:$F$46,2,0)</f>
        <v>Product06</v>
      </c>
      <c r="H230" s="7" t="str">
        <f>VLOOKUP(B230,'Master Data'!$A$1:$F$46,3,0)</f>
        <v>Category01</v>
      </c>
      <c r="I230" s="7" t="str">
        <f>VLOOKUP(B230,'Master Data'!$A$1:$F$46,4,0)</f>
        <v>Kg</v>
      </c>
      <c r="J230" s="7">
        <f>VLOOKUP(B230,'Master Data'!$A$1:$F$46,5,0)</f>
        <v>75</v>
      </c>
      <c r="K230" s="7">
        <f>VLOOKUP(B230,'Master Data'!$A$1:$F$46,6,0)</f>
        <v>85.5</v>
      </c>
      <c r="L230" s="7">
        <f t="shared" si="0"/>
        <v>11</v>
      </c>
    </row>
    <row r="231" spans="1:12" ht="14.4" x14ac:dyDescent="0.3">
      <c r="A231" s="15">
        <v>44527</v>
      </c>
      <c r="B231" s="16" t="s">
        <v>48</v>
      </c>
      <c r="C231" s="7">
        <v>8</v>
      </c>
      <c r="D231" s="7" t="s">
        <v>12</v>
      </c>
      <c r="E231" s="7" t="s">
        <v>12</v>
      </c>
      <c r="F231" s="17">
        <v>0</v>
      </c>
      <c r="G231" s="7" t="str">
        <f>VLOOKUP(B231,'Master Data'!$A$1:$F$46,2,0)</f>
        <v>Product12</v>
      </c>
      <c r="H231" s="7" t="str">
        <f>VLOOKUP(B231,'Master Data'!$A$1:$F$46,3,0)</f>
        <v>Category02</v>
      </c>
      <c r="I231" s="7" t="str">
        <f>VLOOKUP(B231,'Master Data'!$A$1:$F$46,4,0)</f>
        <v>Kg</v>
      </c>
      <c r="J231" s="7">
        <f>VLOOKUP(B231,'Master Data'!$A$1:$F$46,5,0)</f>
        <v>73</v>
      </c>
      <c r="K231" s="7">
        <f>VLOOKUP(B231,'Master Data'!$A$1:$F$46,6,0)</f>
        <v>94.17</v>
      </c>
      <c r="L231" s="7">
        <f t="shared" si="0"/>
        <v>11</v>
      </c>
    </row>
    <row r="232" spans="1:12" ht="14.4" x14ac:dyDescent="0.3">
      <c r="A232" s="15">
        <v>44528</v>
      </c>
      <c r="B232" s="16" t="s">
        <v>30</v>
      </c>
      <c r="C232" s="7">
        <v>2</v>
      </c>
      <c r="D232" s="7" t="s">
        <v>16</v>
      </c>
      <c r="E232" s="7" t="s">
        <v>14</v>
      </c>
      <c r="F232" s="17">
        <v>0</v>
      </c>
      <c r="G232" s="7" t="str">
        <f>VLOOKUP(B232,'Master Data'!$A$1:$F$46,2,0)</f>
        <v>Product40</v>
      </c>
      <c r="H232" s="7" t="str">
        <f>VLOOKUP(B232,'Master Data'!$A$1:$F$46,3,0)</f>
        <v>Category05</v>
      </c>
      <c r="I232" s="7" t="str">
        <f>VLOOKUP(B232,'Master Data'!$A$1:$F$46,4,0)</f>
        <v>Kg</v>
      </c>
      <c r="J232" s="7">
        <f>VLOOKUP(B232,'Master Data'!$A$1:$F$46,5,0)</f>
        <v>90</v>
      </c>
      <c r="K232" s="7">
        <f>VLOOKUP(B232,'Master Data'!$A$1:$F$46,6,0)</f>
        <v>115.2</v>
      </c>
      <c r="L232" s="7">
        <f t="shared" si="0"/>
        <v>11</v>
      </c>
    </row>
    <row r="233" spans="1:12" ht="14.4" x14ac:dyDescent="0.3">
      <c r="A233" s="15">
        <v>44530</v>
      </c>
      <c r="B233" s="16" t="s">
        <v>47</v>
      </c>
      <c r="C233" s="7">
        <v>15</v>
      </c>
      <c r="D233" s="7" t="s">
        <v>16</v>
      </c>
      <c r="E233" s="7" t="s">
        <v>12</v>
      </c>
      <c r="F233" s="17">
        <v>0</v>
      </c>
      <c r="G233" s="7" t="str">
        <f>VLOOKUP(B233,'Master Data'!$A$1:$F$46,2,0)</f>
        <v>Product39</v>
      </c>
      <c r="H233" s="7" t="str">
        <f>VLOOKUP(B233,'Master Data'!$A$1:$F$46,3,0)</f>
        <v>Category05</v>
      </c>
      <c r="I233" s="7" t="str">
        <f>VLOOKUP(B233,'Master Data'!$A$1:$F$46,4,0)</f>
        <v>No.</v>
      </c>
      <c r="J233" s="7">
        <f>VLOOKUP(B233,'Master Data'!$A$1:$F$46,5,0)</f>
        <v>37</v>
      </c>
      <c r="K233" s="7">
        <f>VLOOKUP(B233,'Master Data'!$A$1:$F$46,6,0)</f>
        <v>42.55</v>
      </c>
      <c r="L233" s="7">
        <f t="shared" si="0"/>
        <v>11</v>
      </c>
    </row>
    <row r="234" spans="1:12" ht="14.4" x14ac:dyDescent="0.3">
      <c r="A234" s="15">
        <v>44532</v>
      </c>
      <c r="B234" s="16" t="s">
        <v>34</v>
      </c>
      <c r="C234" s="7">
        <v>10</v>
      </c>
      <c r="D234" s="7" t="s">
        <v>16</v>
      </c>
      <c r="E234" s="7" t="s">
        <v>14</v>
      </c>
      <c r="F234" s="17">
        <v>0</v>
      </c>
      <c r="G234" s="7" t="str">
        <f>VLOOKUP(B234,'Master Data'!$A$1:$F$46,2,0)</f>
        <v>Product16</v>
      </c>
      <c r="H234" s="7" t="str">
        <f>VLOOKUP(B234,'Master Data'!$A$1:$F$46,3,0)</f>
        <v>Category02</v>
      </c>
      <c r="I234" s="7" t="str">
        <f>VLOOKUP(B234,'Master Data'!$A$1:$F$46,4,0)</f>
        <v>No.</v>
      </c>
      <c r="J234" s="7">
        <f>VLOOKUP(B234,'Master Data'!$A$1:$F$46,5,0)</f>
        <v>13</v>
      </c>
      <c r="K234" s="7">
        <f>VLOOKUP(B234,'Master Data'!$A$1:$F$46,6,0)</f>
        <v>16.64</v>
      </c>
      <c r="L234" s="7">
        <f t="shared" si="0"/>
        <v>11</v>
      </c>
    </row>
    <row r="235" spans="1:12" ht="14.4" x14ac:dyDescent="0.3">
      <c r="A235" s="15">
        <v>44533</v>
      </c>
      <c r="B235" s="16" t="s">
        <v>27</v>
      </c>
      <c r="C235" s="7">
        <v>2</v>
      </c>
      <c r="D235" s="7" t="s">
        <v>12</v>
      </c>
      <c r="E235" s="7" t="s">
        <v>14</v>
      </c>
      <c r="F235" s="17">
        <v>0</v>
      </c>
      <c r="G235" s="7" t="str">
        <f>VLOOKUP(B235,'Master Data'!$A$1:$F$46,2,0)</f>
        <v>Product34</v>
      </c>
      <c r="H235" s="7" t="str">
        <f>VLOOKUP(B235,'Master Data'!$A$1:$F$46,3,0)</f>
        <v>Category04</v>
      </c>
      <c r="I235" s="7" t="str">
        <f>VLOOKUP(B235,'Master Data'!$A$1:$F$46,4,0)</f>
        <v>Lt</v>
      </c>
      <c r="J235" s="7">
        <f>VLOOKUP(B235,'Master Data'!$A$1:$F$46,5,0)</f>
        <v>55</v>
      </c>
      <c r="K235" s="7">
        <f>VLOOKUP(B235,'Master Data'!$A$1:$F$46,6,0)</f>
        <v>58.3</v>
      </c>
      <c r="L235" s="7">
        <f t="shared" si="0"/>
        <v>11</v>
      </c>
    </row>
    <row r="236" spans="1:12" ht="14.4" x14ac:dyDescent="0.3">
      <c r="A236" s="15">
        <v>44533</v>
      </c>
      <c r="B236" s="16" t="s">
        <v>55</v>
      </c>
      <c r="C236" s="7">
        <v>8</v>
      </c>
      <c r="D236" s="7" t="s">
        <v>12</v>
      </c>
      <c r="E236" s="7" t="s">
        <v>12</v>
      </c>
      <c r="F236" s="17">
        <v>0</v>
      </c>
      <c r="G236" s="7" t="str">
        <f>VLOOKUP(B236,'Master Data'!$A$1:$F$46,2,0)</f>
        <v>Product19</v>
      </c>
      <c r="H236" s="7" t="str">
        <f>VLOOKUP(B236,'Master Data'!$A$1:$F$46,3,0)</f>
        <v>Category02</v>
      </c>
      <c r="I236" s="7" t="str">
        <f>VLOOKUP(B236,'Master Data'!$A$1:$F$46,4,0)</f>
        <v>Ft</v>
      </c>
      <c r="J236" s="7">
        <f>VLOOKUP(B236,'Master Data'!$A$1:$F$46,5,0)</f>
        <v>150</v>
      </c>
      <c r="K236" s="7">
        <f>VLOOKUP(B236,'Master Data'!$A$1:$F$46,6,0)</f>
        <v>210</v>
      </c>
      <c r="L236" s="7">
        <f t="shared" si="0"/>
        <v>11</v>
      </c>
    </row>
    <row r="237" spans="1:12" ht="14.4" x14ac:dyDescent="0.3">
      <c r="A237" s="15">
        <v>44535</v>
      </c>
      <c r="B237" s="16" t="s">
        <v>17</v>
      </c>
      <c r="C237" s="7">
        <v>15</v>
      </c>
      <c r="D237" s="7" t="s">
        <v>16</v>
      </c>
      <c r="E237" s="7" t="s">
        <v>14</v>
      </c>
      <c r="F237" s="17">
        <v>0</v>
      </c>
      <c r="G237" s="7" t="str">
        <f>VLOOKUP(B237,'Master Data'!$A$1:$F$46,2,0)</f>
        <v>Product04</v>
      </c>
      <c r="H237" s="7" t="str">
        <f>VLOOKUP(B237,'Master Data'!$A$1:$F$46,3,0)</f>
        <v>Category01</v>
      </c>
      <c r="I237" s="7" t="str">
        <f>VLOOKUP(B237,'Master Data'!$A$1:$F$46,4,0)</f>
        <v>Lt</v>
      </c>
      <c r="J237" s="7">
        <f>VLOOKUP(B237,'Master Data'!$A$1:$F$46,5,0)</f>
        <v>44</v>
      </c>
      <c r="K237" s="7">
        <f>VLOOKUP(B237,'Master Data'!$A$1:$F$46,6,0)</f>
        <v>48.84</v>
      </c>
      <c r="L237" s="7">
        <f t="shared" si="0"/>
        <v>11</v>
      </c>
    </row>
    <row r="238" spans="1:12" ht="14.4" x14ac:dyDescent="0.3">
      <c r="A238" s="15">
        <v>44535</v>
      </c>
      <c r="B238" s="16" t="s">
        <v>33</v>
      </c>
      <c r="C238" s="7">
        <v>1</v>
      </c>
      <c r="D238" s="7" t="s">
        <v>16</v>
      </c>
      <c r="E238" s="7" t="s">
        <v>12</v>
      </c>
      <c r="F238" s="17">
        <v>0</v>
      </c>
      <c r="G238" s="7" t="str">
        <f>VLOOKUP(B238,'Master Data'!$A$1:$F$46,2,0)</f>
        <v>Product10</v>
      </c>
      <c r="H238" s="7" t="str">
        <f>VLOOKUP(B238,'Master Data'!$A$1:$F$46,3,0)</f>
        <v>Category02</v>
      </c>
      <c r="I238" s="7" t="str">
        <f>VLOOKUP(B238,'Master Data'!$A$1:$F$46,4,0)</f>
        <v>Ft</v>
      </c>
      <c r="J238" s="7">
        <f>VLOOKUP(B238,'Master Data'!$A$1:$F$46,5,0)</f>
        <v>148</v>
      </c>
      <c r="K238" s="7">
        <f>VLOOKUP(B238,'Master Data'!$A$1:$F$46,6,0)</f>
        <v>164.28</v>
      </c>
      <c r="L238" s="7">
        <f t="shared" si="0"/>
        <v>11</v>
      </c>
    </row>
    <row r="239" spans="1:12" ht="14.4" x14ac:dyDescent="0.3">
      <c r="A239" s="15">
        <v>44537</v>
      </c>
      <c r="B239" s="16" t="s">
        <v>15</v>
      </c>
      <c r="C239" s="7">
        <v>8</v>
      </c>
      <c r="D239" s="7" t="s">
        <v>16</v>
      </c>
      <c r="E239" s="7" t="s">
        <v>12</v>
      </c>
      <c r="F239" s="17">
        <v>0</v>
      </c>
      <c r="G239" s="7" t="str">
        <f>VLOOKUP(B239,'Master Data'!$A$1:$F$46,2,0)</f>
        <v>Product13</v>
      </c>
      <c r="H239" s="7" t="str">
        <f>VLOOKUP(B239,'Master Data'!$A$1:$F$46,3,0)</f>
        <v>Category02</v>
      </c>
      <c r="I239" s="7" t="str">
        <f>VLOOKUP(B239,'Master Data'!$A$1:$F$46,4,0)</f>
        <v>Kg</v>
      </c>
      <c r="J239" s="7">
        <f>VLOOKUP(B239,'Master Data'!$A$1:$F$46,5,0)</f>
        <v>112</v>
      </c>
      <c r="K239" s="7">
        <f>VLOOKUP(B239,'Master Data'!$A$1:$F$46,6,0)</f>
        <v>122.08</v>
      </c>
      <c r="L239" s="7">
        <f t="shared" si="0"/>
        <v>11</v>
      </c>
    </row>
    <row r="240" spans="1:12" ht="14.4" x14ac:dyDescent="0.3">
      <c r="A240" s="15">
        <v>44538</v>
      </c>
      <c r="B240" s="16" t="s">
        <v>25</v>
      </c>
      <c r="C240" s="7">
        <v>14</v>
      </c>
      <c r="D240" s="7" t="s">
        <v>16</v>
      </c>
      <c r="E240" s="7" t="s">
        <v>12</v>
      </c>
      <c r="F240" s="17">
        <v>0</v>
      </c>
      <c r="G240" s="7" t="str">
        <f>VLOOKUP(B240,'Master Data'!$A$1:$F$46,2,0)</f>
        <v>Product44</v>
      </c>
      <c r="H240" s="7" t="str">
        <f>VLOOKUP(B240,'Master Data'!$A$1:$F$46,3,0)</f>
        <v>Category05</v>
      </c>
      <c r="I240" s="7" t="str">
        <f>VLOOKUP(B240,'Master Data'!$A$1:$F$46,4,0)</f>
        <v>Kg</v>
      </c>
      <c r="J240" s="7">
        <f>VLOOKUP(B240,'Master Data'!$A$1:$F$46,5,0)</f>
        <v>76</v>
      </c>
      <c r="K240" s="7">
        <f>VLOOKUP(B240,'Master Data'!$A$1:$F$46,6,0)</f>
        <v>82.08</v>
      </c>
      <c r="L240" s="7">
        <f t="shared" si="0"/>
        <v>11</v>
      </c>
    </row>
    <row r="241" spans="1:12" ht="14.4" x14ac:dyDescent="0.3">
      <c r="A241" s="15">
        <v>44544</v>
      </c>
      <c r="B241" s="16" t="s">
        <v>24</v>
      </c>
      <c r="C241" s="7">
        <v>4</v>
      </c>
      <c r="D241" s="7" t="s">
        <v>16</v>
      </c>
      <c r="E241" s="7" t="s">
        <v>12</v>
      </c>
      <c r="F241" s="17">
        <v>0</v>
      </c>
      <c r="G241" s="7" t="str">
        <f>VLOOKUP(B241,'Master Data'!$A$1:$F$46,2,0)</f>
        <v>Product42</v>
      </c>
      <c r="H241" s="7" t="str">
        <f>VLOOKUP(B241,'Master Data'!$A$1:$F$46,3,0)</f>
        <v>Category05</v>
      </c>
      <c r="I241" s="7" t="str">
        <f>VLOOKUP(B241,'Master Data'!$A$1:$F$46,4,0)</f>
        <v>Ft</v>
      </c>
      <c r="J241" s="7">
        <f>VLOOKUP(B241,'Master Data'!$A$1:$F$46,5,0)</f>
        <v>120</v>
      </c>
      <c r="K241" s="7">
        <f>VLOOKUP(B241,'Master Data'!$A$1:$F$46,6,0)</f>
        <v>162</v>
      </c>
      <c r="L241" s="7">
        <f t="shared" si="0"/>
        <v>11</v>
      </c>
    </row>
    <row r="242" spans="1:12" ht="14.4" x14ac:dyDescent="0.3">
      <c r="A242" s="15">
        <v>44548</v>
      </c>
      <c r="B242" s="16" t="s">
        <v>20</v>
      </c>
      <c r="C242" s="7">
        <v>2</v>
      </c>
      <c r="D242" s="7" t="s">
        <v>16</v>
      </c>
      <c r="E242" s="7" t="s">
        <v>14</v>
      </c>
      <c r="F242" s="17">
        <v>0</v>
      </c>
      <c r="G242" s="7" t="str">
        <f>VLOOKUP(B242,'Master Data'!$A$1:$F$46,2,0)</f>
        <v>Product03</v>
      </c>
      <c r="H242" s="7" t="str">
        <f>VLOOKUP(B242,'Master Data'!$A$1:$F$46,3,0)</f>
        <v>Category01</v>
      </c>
      <c r="I242" s="7" t="str">
        <f>VLOOKUP(B242,'Master Data'!$A$1:$F$46,4,0)</f>
        <v>Kg</v>
      </c>
      <c r="J242" s="7">
        <f>VLOOKUP(B242,'Master Data'!$A$1:$F$46,5,0)</f>
        <v>71</v>
      </c>
      <c r="K242" s="7">
        <f>VLOOKUP(B242,'Master Data'!$A$1:$F$46,6,0)</f>
        <v>80.94</v>
      </c>
      <c r="L242" s="7">
        <f t="shared" si="0"/>
        <v>11</v>
      </c>
    </row>
    <row r="243" spans="1:12" ht="14.4" x14ac:dyDescent="0.3">
      <c r="A243" s="15">
        <v>44548</v>
      </c>
      <c r="B243" s="16" t="s">
        <v>35</v>
      </c>
      <c r="C243" s="7">
        <v>8</v>
      </c>
      <c r="D243" s="7" t="s">
        <v>12</v>
      </c>
      <c r="E243" s="7" t="s">
        <v>14</v>
      </c>
      <c r="F243" s="17">
        <v>0</v>
      </c>
      <c r="G243" s="7" t="str">
        <f>VLOOKUP(B243,'Master Data'!$A$1:$F$46,2,0)</f>
        <v>Product22</v>
      </c>
      <c r="H243" s="7" t="str">
        <f>VLOOKUP(B243,'Master Data'!$A$1:$F$46,3,0)</f>
        <v>Category03</v>
      </c>
      <c r="I243" s="7" t="str">
        <f>VLOOKUP(B243,'Master Data'!$A$1:$F$46,4,0)</f>
        <v>Ft</v>
      </c>
      <c r="J243" s="7">
        <f>VLOOKUP(B243,'Master Data'!$A$1:$F$46,5,0)</f>
        <v>121</v>
      </c>
      <c r="K243" s="7">
        <f>VLOOKUP(B243,'Master Data'!$A$1:$F$46,6,0)</f>
        <v>141.57</v>
      </c>
      <c r="L243" s="7">
        <f t="shared" si="0"/>
        <v>11</v>
      </c>
    </row>
    <row r="244" spans="1:12" ht="14.4" x14ac:dyDescent="0.3">
      <c r="A244" s="15">
        <v>44549</v>
      </c>
      <c r="B244" s="16" t="s">
        <v>26</v>
      </c>
      <c r="C244" s="7">
        <v>12</v>
      </c>
      <c r="D244" s="7" t="s">
        <v>16</v>
      </c>
      <c r="E244" s="7" t="s">
        <v>12</v>
      </c>
      <c r="F244" s="17">
        <v>0</v>
      </c>
      <c r="G244" s="7" t="str">
        <f>VLOOKUP(B244,'Master Data'!$A$1:$F$46,2,0)</f>
        <v>Product23</v>
      </c>
      <c r="H244" s="7" t="str">
        <f>VLOOKUP(B244,'Master Data'!$A$1:$F$46,3,0)</f>
        <v>Category03</v>
      </c>
      <c r="I244" s="7" t="str">
        <f>VLOOKUP(B244,'Master Data'!$A$1:$F$46,4,0)</f>
        <v>Ft</v>
      </c>
      <c r="J244" s="7">
        <f>VLOOKUP(B244,'Master Data'!$A$1:$F$46,5,0)</f>
        <v>141</v>
      </c>
      <c r="K244" s="7">
        <f>VLOOKUP(B244,'Master Data'!$A$1:$F$46,6,0)</f>
        <v>149.46</v>
      </c>
      <c r="L244" s="7">
        <f t="shared" si="0"/>
        <v>11</v>
      </c>
    </row>
    <row r="245" spans="1:12" ht="14.4" x14ac:dyDescent="0.3">
      <c r="A245" s="15">
        <v>44549</v>
      </c>
      <c r="B245" s="16" t="s">
        <v>32</v>
      </c>
      <c r="C245" s="7">
        <v>3</v>
      </c>
      <c r="D245" s="7" t="s">
        <v>11</v>
      </c>
      <c r="E245" s="7" t="s">
        <v>12</v>
      </c>
      <c r="F245" s="17">
        <v>0</v>
      </c>
      <c r="G245" s="7" t="str">
        <f>VLOOKUP(B245,'Master Data'!$A$1:$F$46,2,0)</f>
        <v>Product29</v>
      </c>
      <c r="H245" s="7" t="str">
        <f>VLOOKUP(B245,'Master Data'!$A$1:$F$46,3,0)</f>
        <v>Category04</v>
      </c>
      <c r="I245" s="7" t="str">
        <f>VLOOKUP(B245,'Master Data'!$A$1:$F$46,4,0)</f>
        <v>Lt</v>
      </c>
      <c r="J245" s="7">
        <f>VLOOKUP(B245,'Master Data'!$A$1:$F$46,5,0)</f>
        <v>47</v>
      </c>
      <c r="K245" s="7">
        <f>VLOOKUP(B245,'Master Data'!$A$1:$F$46,6,0)</f>
        <v>53.11</v>
      </c>
      <c r="L245" s="7">
        <f t="shared" si="0"/>
        <v>11</v>
      </c>
    </row>
    <row r="246" spans="1:12" ht="14.4" x14ac:dyDescent="0.3">
      <c r="A246" s="15">
        <v>44549</v>
      </c>
      <c r="B246" s="16" t="s">
        <v>45</v>
      </c>
      <c r="C246" s="7">
        <v>10</v>
      </c>
      <c r="D246" s="7" t="s">
        <v>12</v>
      </c>
      <c r="E246" s="7" t="s">
        <v>12</v>
      </c>
      <c r="F246" s="17">
        <v>0</v>
      </c>
      <c r="G246" s="7" t="str">
        <f>VLOOKUP(B246,'Master Data'!$A$1:$F$46,2,0)</f>
        <v>Product11</v>
      </c>
      <c r="H246" s="7" t="str">
        <f>VLOOKUP(B246,'Master Data'!$A$1:$F$46,3,0)</f>
        <v>Category02</v>
      </c>
      <c r="I246" s="7" t="str">
        <f>VLOOKUP(B246,'Master Data'!$A$1:$F$46,4,0)</f>
        <v>Dozon</v>
      </c>
      <c r="J246" s="7">
        <f>VLOOKUP(B246,'Master Data'!$A$1:$F$46,5,0)</f>
        <v>44</v>
      </c>
      <c r="K246" s="7">
        <f>VLOOKUP(B246,'Master Data'!$A$1:$F$46,6,0)</f>
        <v>48.4</v>
      </c>
      <c r="L246" s="7">
        <f t="shared" si="0"/>
        <v>11</v>
      </c>
    </row>
    <row r="247" spans="1:12" ht="14.4" x14ac:dyDescent="0.3">
      <c r="A247" s="15">
        <v>44550</v>
      </c>
      <c r="B247" s="16" t="s">
        <v>48</v>
      </c>
      <c r="C247" s="7">
        <v>14</v>
      </c>
      <c r="D247" s="7" t="s">
        <v>16</v>
      </c>
      <c r="E247" s="7" t="s">
        <v>12</v>
      </c>
      <c r="F247" s="17">
        <v>0</v>
      </c>
      <c r="G247" s="7" t="str">
        <f>VLOOKUP(B247,'Master Data'!$A$1:$F$46,2,0)</f>
        <v>Product12</v>
      </c>
      <c r="H247" s="7" t="str">
        <f>VLOOKUP(B247,'Master Data'!$A$1:$F$46,3,0)</f>
        <v>Category02</v>
      </c>
      <c r="I247" s="7" t="str">
        <f>VLOOKUP(B247,'Master Data'!$A$1:$F$46,4,0)</f>
        <v>Kg</v>
      </c>
      <c r="J247" s="7">
        <f>VLOOKUP(B247,'Master Data'!$A$1:$F$46,5,0)</f>
        <v>73</v>
      </c>
      <c r="K247" s="7">
        <f>VLOOKUP(B247,'Master Data'!$A$1:$F$46,6,0)</f>
        <v>94.17</v>
      </c>
      <c r="L247" s="7">
        <f t="shared" si="0"/>
        <v>11</v>
      </c>
    </row>
    <row r="248" spans="1:12" ht="14.4" x14ac:dyDescent="0.3">
      <c r="A248" s="15">
        <v>44551</v>
      </c>
      <c r="B248" s="16" t="s">
        <v>57</v>
      </c>
      <c r="C248" s="7">
        <v>10</v>
      </c>
      <c r="D248" s="7" t="s">
        <v>12</v>
      </c>
      <c r="E248" s="7" t="s">
        <v>14</v>
      </c>
      <c r="F248" s="17">
        <v>0</v>
      </c>
      <c r="G248" s="7" t="str">
        <f>VLOOKUP(B248,'Master Data'!$A$1:$F$46,2,0)</f>
        <v>Product26</v>
      </c>
      <c r="H248" s="7" t="str">
        <f>VLOOKUP(B248,'Master Data'!$A$1:$F$46,3,0)</f>
        <v>Category04</v>
      </c>
      <c r="I248" s="7" t="str">
        <f>VLOOKUP(B248,'Master Data'!$A$1:$F$46,4,0)</f>
        <v>No.</v>
      </c>
      <c r="J248" s="7">
        <f>VLOOKUP(B248,'Master Data'!$A$1:$F$46,5,0)</f>
        <v>18</v>
      </c>
      <c r="K248" s="7">
        <f>VLOOKUP(B248,'Master Data'!$A$1:$F$46,6,0)</f>
        <v>24.66</v>
      </c>
      <c r="L248" s="7">
        <f t="shared" si="0"/>
        <v>11</v>
      </c>
    </row>
    <row r="249" spans="1:12" ht="14.4" x14ac:dyDescent="0.3">
      <c r="A249" s="15">
        <v>44554</v>
      </c>
      <c r="B249" s="16" t="s">
        <v>24</v>
      </c>
      <c r="C249" s="7">
        <v>8</v>
      </c>
      <c r="D249" s="7" t="s">
        <v>11</v>
      </c>
      <c r="E249" s="7" t="s">
        <v>14</v>
      </c>
      <c r="F249" s="17">
        <v>0</v>
      </c>
      <c r="G249" s="7" t="str">
        <f>VLOOKUP(B249,'Master Data'!$A$1:$F$46,2,0)</f>
        <v>Product42</v>
      </c>
      <c r="H249" s="7" t="str">
        <f>VLOOKUP(B249,'Master Data'!$A$1:$F$46,3,0)</f>
        <v>Category05</v>
      </c>
      <c r="I249" s="7" t="str">
        <f>VLOOKUP(B249,'Master Data'!$A$1:$F$46,4,0)</f>
        <v>Ft</v>
      </c>
      <c r="J249" s="7">
        <f>VLOOKUP(B249,'Master Data'!$A$1:$F$46,5,0)</f>
        <v>120</v>
      </c>
      <c r="K249" s="7">
        <f>VLOOKUP(B249,'Master Data'!$A$1:$F$46,6,0)</f>
        <v>162</v>
      </c>
      <c r="L249" s="7">
        <f t="shared" si="0"/>
        <v>11</v>
      </c>
    </row>
    <row r="250" spans="1:12" ht="14.4" x14ac:dyDescent="0.3">
      <c r="A250" s="15">
        <v>44554</v>
      </c>
      <c r="B250" s="16" t="s">
        <v>58</v>
      </c>
      <c r="C250" s="7">
        <v>8</v>
      </c>
      <c r="D250" s="7" t="s">
        <v>11</v>
      </c>
      <c r="E250" s="7" t="s">
        <v>12</v>
      </c>
      <c r="F250" s="17">
        <v>0</v>
      </c>
      <c r="G250" s="7" t="str">
        <f>VLOOKUP(B250,'Master Data'!$A$1:$F$46,2,0)</f>
        <v>Product36</v>
      </c>
      <c r="H250" s="7" t="str">
        <f>VLOOKUP(B250,'Master Data'!$A$1:$F$46,3,0)</f>
        <v>Category04</v>
      </c>
      <c r="I250" s="7" t="str">
        <f>VLOOKUP(B250,'Master Data'!$A$1:$F$46,4,0)</f>
        <v>Kg</v>
      </c>
      <c r="J250" s="7">
        <f>VLOOKUP(B250,'Master Data'!$A$1:$F$46,5,0)</f>
        <v>90</v>
      </c>
      <c r="K250" s="7">
        <f>VLOOKUP(B250,'Master Data'!$A$1:$F$46,6,0)</f>
        <v>96.3</v>
      </c>
      <c r="L250" s="7">
        <f t="shared" si="0"/>
        <v>11</v>
      </c>
    </row>
    <row r="251" spans="1:12" ht="14.4" x14ac:dyDescent="0.3">
      <c r="A251" s="15">
        <v>44556</v>
      </c>
      <c r="B251" s="16" t="s">
        <v>56</v>
      </c>
      <c r="C251" s="7">
        <v>14</v>
      </c>
      <c r="D251" s="7" t="s">
        <v>12</v>
      </c>
      <c r="E251" s="7" t="s">
        <v>14</v>
      </c>
      <c r="F251" s="17">
        <v>0</v>
      </c>
      <c r="G251" s="7" t="str">
        <f>VLOOKUP(B251,'Master Data'!$A$1:$F$46,2,0)</f>
        <v>Product41</v>
      </c>
      <c r="H251" s="7" t="str">
        <f>VLOOKUP(B251,'Master Data'!$A$1:$F$46,3,0)</f>
        <v>Category05</v>
      </c>
      <c r="I251" s="7" t="str">
        <f>VLOOKUP(B251,'Master Data'!$A$1:$F$46,4,0)</f>
        <v>Ft</v>
      </c>
      <c r="J251" s="7">
        <f>VLOOKUP(B251,'Master Data'!$A$1:$F$46,5,0)</f>
        <v>138</v>
      </c>
      <c r="K251" s="7">
        <f>VLOOKUP(B251,'Master Data'!$A$1:$F$46,6,0)</f>
        <v>173.88</v>
      </c>
      <c r="L251" s="7">
        <f t="shared" si="0"/>
        <v>11</v>
      </c>
    </row>
    <row r="252" spans="1:12" ht="14.4" x14ac:dyDescent="0.3">
      <c r="A252" s="15">
        <v>44557</v>
      </c>
      <c r="B252" s="16" t="s">
        <v>32</v>
      </c>
      <c r="C252" s="7">
        <v>14</v>
      </c>
      <c r="D252" s="7" t="s">
        <v>16</v>
      </c>
      <c r="E252" s="7" t="s">
        <v>14</v>
      </c>
      <c r="F252" s="17">
        <v>0</v>
      </c>
      <c r="G252" s="7" t="str">
        <f>VLOOKUP(B252,'Master Data'!$A$1:$F$46,2,0)</f>
        <v>Product29</v>
      </c>
      <c r="H252" s="7" t="str">
        <f>VLOOKUP(B252,'Master Data'!$A$1:$F$46,3,0)</f>
        <v>Category04</v>
      </c>
      <c r="I252" s="7" t="str">
        <f>VLOOKUP(B252,'Master Data'!$A$1:$F$46,4,0)</f>
        <v>Lt</v>
      </c>
      <c r="J252" s="7">
        <f>VLOOKUP(B252,'Master Data'!$A$1:$F$46,5,0)</f>
        <v>47</v>
      </c>
      <c r="K252" s="7">
        <f>VLOOKUP(B252,'Master Data'!$A$1:$F$46,6,0)</f>
        <v>53.11</v>
      </c>
      <c r="L252" s="7">
        <f t="shared" si="0"/>
        <v>11</v>
      </c>
    </row>
    <row r="253" spans="1:12" ht="14.4" x14ac:dyDescent="0.3">
      <c r="A253" s="15">
        <v>44558</v>
      </c>
      <c r="B253" s="16" t="s">
        <v>32</v>
      </c>
      <c r="C253" s="7">
        <v>6</v>
      </c>
      <c r="D253" s="7" t="s">
        <v>16</v>
      </c>
      <c r="E253" s="7" t="s">
        <v>14</v>
      </c>
      <c r="F253" s="17">
        <v>0</v>
      </c>
      <c r="G253" s="7" t="str">
        <f>VLOOKUP(B253,'Master Data'!$A$1:$F$46,2,0)</f>
        <v>Product29</v>
      </c>
      <c r="H253" s="7" t="str">
        <f>VLOOKUP(B253,'Master Data'!$A$1:$F$46,3,0)</f>
        <v>Category04</v>
      </c>
      <c r="I253" s="7" t="str">
        <f>VLOOKUP(B253,'Master Data'!$A$1:$F$46,4,0)</f>
        <v>Lt</v>
      </c>
      <c r="J253" s="7">
        <f>VLOOKUP(B253,'Master Data'!$A$1:$F$46,5,0)</f>
        <v>47</v>
      </c>
      <c r="K253" s="7">
        <f>VLOOKUP(B253,'Master Data'!$A$1:$F$46,6,0)</f>
        <v>53.11</v>
      </c>
      <c r="L253" s="7">
        <f t="shared" si="0"/>
        <v>11</v>
      </c>
    </row>
    <row r="254" spans="1:12" ht="14.4" x14ac:dyDescent="0.3">
      <c r="A254" s="15">
        <v>44560</v>
      </c>
      <c r="B254" s="16" t="s">
        <v>33</v>
      </c>
      <c r="C254" s="7">
        <v>13</v>
      </c>
      <c r="D254" s="7" t="s">
        <v>12</v>
      </c>
      <c r="E254" s="7" t="s">
        <v>12</v>
      </c>
      <c r="F254" s="17">
        <v>0</v>
      </c>
      <c r="G254" s="7" t="str">
        <f>VLOOKUP(B254,'Master Data'!$A$1:$F$46,2,0)</f>
        <v>Product10</v>
      </c>
      <c r="H254" s="7" t="str">
        <f>VLOOKUP(B254,'Master Data'!$A$1:$F$46,3,0)</f>
        <v>Category02</v>
      </c>
      <c r="I254" s="7" t="str">
        <f>VLOOKUP(B254,'Master Data'!$A$1:$F$46,4,0)</f>
        <v>Ft</v>
      </c>
      <c r="J254" s="7">
        <f>VLOOKUP(B254,'Master Data'!$A$1:$F$46,5,0)</f>
        <v>148</v>
      </c>
      <c r="K254" s="7">
        <f>VLOOKUP(B254,'Master Data'!$A$1:$F$46,6,0)</f>
        <v>164.28</v>
      </c>
      <c r="L254" s="7">
        <f t="shared" si="0"/>
        <v>11</v>
      </c>
    </row>
    <row r="255" spans="1:12" ht="14.4" x14ac:dyDescent="0.3">
      <c r="A255" s="15">
        <v>44562</v>
      </c>
      <c r="B255" s="16" t="s">
        <v>35</v>
      </c>
      <c r="C255" s="7">
        <v>1</v>
      </c>
      <c r="D255" s="7" t="s">
        <v>11</v>
      </c>
      <c r="E255" s="7" t="s">
        <v>14</v>
      </c>
      <c r="F255" s="17">
        <v>0</v>
      </c>
      <c r="G255" s="7" t="str">
        <f>VLOOKUP(B255,'Master Data'!$A$1:$F$46,2,0)</f>
        <v>Product22</v>
      </c>
      <c r="H255" s="7" t="str">
        <f>VLOOKUP(B255,'Master Data'!$A$1:$F$46,3,0)</f>
        <v>Category03</v>
      </c>
      <c r="I255" s="7" t="str">
        <f>VLOOKUP(B255,'Master Data'!$A$1:$F$46,4,0)</f>
        <v>Ft</v>
      </c>
      <c r="J255" s="7">
        <f>VLOOKUP(B255,'Master Data'!$A$1:$F$46,5,0)</f>
        <v>121</v>
      </c>
      <c r="K255" s="7">
        <f>VLOOKUP(B255,'Master Data'!$A$1:$F$46,6,0)</f>
        <v>141.57</v>
      </c>
      <c r="L255" s="7">
        <f t="shared" si="0"/>
        <v>11</v>
      </c>
    </row>
    <row r="256" spans="1:12" ht="14.4" x14ac:dyDescent="0.3">
      <c r="A256" s="15">
        <v>44563</v>
      </c>
      <c r="B256" s="16" t="s">
        <v>33</v>
      </c>
      <c r="C256" s="7">
        <v>7</v>
      </c>
      <c r="D256" s="7" t="s">
        <v>16</v>
      </c>
      <c r="E256" s="7" t="s">
        <v>14</v>
      </c>
      <c r="F256" s="17">
        <v>0</v>
      </c>
      <c r="G256" s="7" t="str">
        <f>VLOOKUP(B256,'Master Data'!$A$1:$F$46,2,0)</f>
        <v>Product10</v>
      </c>
      <c r="H256" s="7" t="str">
        <f>VLOOKUP(B256,'Master Data'!$A$1:$F$46,3,0)</f>
        <v>Category02</v>
      </c>
      <c r="I256" s="7" t="str">
        <f>VLOOKUP(B256,'Master Data'!$A$1:$F$46,4,0)</f>
        <v>Ft</v>
      </c>
      <c r="J256" s="7">
        <f>VLOOKUP(B256,'Master Data'!$A$1:$F$46,5,0)</f>
        <v>148</v>
      </c>
      <c r="K256" s="7">
        <f>VLOOKUP(B256,'Master Data'!$A$1:$F$46,6,0)</f>
        <v>164.28</v>
      </c>
      <c r="L256" s="7">
        <f t="shared" si="0"/>
        <v>11</v>
      </c>
    </row>
    <row r="257" spans="1:12" ht="14.4" x14ac:dyDescent="0.3">
      <c r="A257" s="15">
        <v>44563</v>
      </c>
      <c r="B257" s="16" t="s">
        <v>40</v>
      </c>
      <c r="C257" s="7">
        <v>2</v>
      </c>
      <c r="D257" s="7" t="s">
        <v>12</v>
      </c>
      <c r="E257" s="7" t="s">
        <v>14</v>
      </c>
      <c r="F257" s="17">
        <v>0</v>
      </c>
      <c r="G257" s="7" t="str">
        <f>VLOOKUP(B257,'Master Data'!$A$1:$F$46,2,0)</f>
        <v>Product15</v>
      </c>
      <c r="H257" s="7" t="str">
        <f>VLOOKUP(B257,'Master Data'!$A$1:$F$46,3,0)</f>
        <v>Category02</v>
      </c>
      <c r="I257" s="7" t="str">
        <f>VLOOKUP(B257,'Master Data'!$A$1:$F$46,4,0)</f>
        <v>No.</v>
      </c>
      <c r="J257" s="7">
        <f>VLOOKUP(B257,'Master Data'!$A$1:$F$46,5,0)</f>
        <v>12</v>
      </c>
      <c r="K257" s="7">
        <f>VLOOKUP(B257,'Master Data'!$A$1:$F$46,6,0)</f>
        <v>15.719999999999999</v>
      </c>
      <c r="L257" s="7">
        <f t="shared" ref="L257:L511" si="1">COUNTA(A257:K257)</f>
        <v>11</v>
      </c>
    </row>
    <row r="258" spans="1:12" ht="14.4" x14ac:dyDescent="0.3">
      <c r="A258" s="15">
        <v>44563</v>
      </c>
      <c r="B258" s="16" t="s">
        <v>53</v>
      </c>
      <c r="C258" s="7">
        <v>1</v>
      </c>
      <c r="D258" s="7" t="s">
        <v>16</v>
      </c>
      <c r="E258" s="7" t="s">
        <v>14</v>
      </c>
      <c r="F258" s="17">
        <v>0</v>
      </c>
      <c r="G258" s="7" t="str">
        <f>VLOOKUP(B258,'Master Data'!$A$1:$F$46,2,0)</f>
        <v>Product33</v>
      </c>
      <c r="H258" s="7" t="str">
        <f>VLOOKUP(B258,'Master Data'!$A$1:$F$46,3,0)</f>
        <v>Category04</v>
      </c>
      <c r="I258" s="7" t="str">
        <f>VLOOKUP(B258,'Master Data'!$A$1:$F$46,4,0)</f>
        <v>Kg</v>
      </c>
      <c r="J258" s="7">
        <f>VLOOKUP(B258,'Master Data'!$A$1:$F$46,5,0)</f>
        <v>95</v>
      </c>
      <c r="K258" s="7">
        <f>VLOOKUP(B258,'Master Data'!$A$1:$F$46,6,0)</f>
        <v>119.7</v>
      </c>
      <c r="L258" s="7">
        <f t="shared" si="1"/>
        <v>11</v>
      </c>
    </row>
    <row r="259" spans="1:12" ht="14.4" x14ac:dyDescent="0.3">
      <c r="A259" s="15">
        <v>44564</v>
      </c>
      <c r="B259" s="16" t="s">
        <v>36</v>
      </c>
      <c r="C259" s="7">
        <v>9</v>
      </c>
      <c r="D259" s="7" t="s">
        <v>16</v>
      </c>
      <c r="E259" s="7" t="s">
        <v>14</v>
      </c>
      <c r="F259" s="17">
        <v>0</v>
      </c>
      <c r="G259" s="7" t="str">
        <f>VLOOKUP(B259,'Master Data'!$A$1:$F$46,2,0)</f>
        <v>Product43</v>
      </c>
      <c r="H259" s="7" t="str">
        <f>VLOOKUP(B259,'Master Data'!$A$1:$F$46,3,0)</f>
        <v>Category05</v>
      </c>
      <c r="I259" s="7" t="str">
        <f>VLOOKUP(B259,'Master Data'!$A$1:$F$46,4,0)</f>
        <v>Kg</v>
      </c>
      <c r="J259" s="7">
        <f>VLOOKUP(B259,'Master Data'!$A$1:$F$46,5,0)</f>
        <v>67</v>
      </c>
      <c r="K259" s="7">
        <f>VLOOKUP(B259,'Master Data'!$A$1:$F$46,6,0)</f>
        <v>83.08</v>
      </c>
      <c r="L259" s="7">
        <f t="shared" si="1"/>
        <v>11</v>
      </c>
    </row>
    <row r="260" spans="1:12" ht="14.4" x14ac:dyDescent="0.3">
      <c r="A260" s="15">
        <v>44565</v>
      </c>
      <c r="B260" s="16" t="s">
        <v>48</v>
      </c>
      <c r="C260" s="7">
        <v>8</v>
      </c>
      <c r="D260" s="7" t="s">
        <v>16</v>
      </c>
      <c r="E260" s="7" t="s">
        <v>12</v>
      </c>
      <c r="F260" s="17">
        <v>0</v>
      </c>
      <c r="G260" s="7" t="str">
        <f>VLOOKUP(B260,'Master Data'!$A$1:$F$46,2,0)</f>
        <v>Product12</v>
      </c>
      <c r="H260" s="7" t="str">
        <f>VLOOKUP(B260,'Master Data'!$A$1:$F$46,3,0)</f>
        <v>Category02</v>
      </c>
      <c r="I260" s="7" t="str">
        <f>VLOOKUP(B260,'Master Data'!$A$1:$F$46,4,0)</f>
        <v>Kg</v>
      </c>
      <c r="J260" s="7">
        <f>VLOOKUP(B260,'Master Data'!$A$1:$F$46,5,0)</f>
        <v>73</v>
      </c>
      <c r="K260" s="7">
        <f>VLOOKUP(B260,'Master Data'!$A$1:$F$46,6,0)</f>
        <v>94.17</v>
      </c>
      <c r="L260" s="7">
        <f t="shared" si="1"/>
        <v>11</v>
      </c>
    </row>
    <row r="261" spans="1:12" ht="14.4" x14ac:dyDescent="0.3">
      <c r="A261" s="15">
        <v>44565</v>
      </c>
      <c r="B261" s="16" t="s">
        <v>32</v>
      </c>
      <c r="C261" s="7">
        <v>1</v>
      </c>
      <c r="D261" s="7" t="s">
        <v>12</v>
      </c>
      <c r="E261" s="7" t="s">
        <v>12</v>
      </c>
      <c r="F261" s="17">
        <v>0</v>
      </c>
      <c r="G261" s="7" t="str">
        <f>VLOOKUP(B261,'Master Data'!$A$1:$F$46,2,0)</f>
        <v>Product29</v>
      </c>
      <c r="H261" s="7" t="str">
        <f>VLOOKUP(B261,'Master Data'!$A$1:$F$46,3,0)</f>
        <v>Category04</v>
      </c>
      <c r="I261" s="7" t="str">
        <f>VLOOKUP(B261,'Master Data'!$A$1:$F$46,4,0)</f>
        <v>Lt</v>
      </c>
      <c r="J261" s="7">
        <f>VLOOKUP(B261,'Master Data'!$A$1:$F$46,5,0)</f>
        <v>47</v>
      </c>
      <c r="K261" s="7">
        <f>VLOOKUP(B261,'Master Data'!$A$1:$F$46,6,0)</f>
        <v>53.11</v>
      </c>
      <c r="L261" s="7">
        <f t="shared" si="1"/>
        <v>11</v>
      </c>
    </row>
    <row r="262" spans="1:12" ht="14.4" x14ac:dyDescent="0.3">
      <c r="A262" s="15">
        <v>44570</v>
      </c>
      <c r="B262" s="16" t="s">
        <v>31</v>
      </c>
      <c r="C262" s="7">
        <v>12</v>
      </c>
      <c r="D262" s="7" t="s">
        <v>16</v>
      </c>
      <c r="E262" s="7" t="s">
        <v>12</v>
      </c>
      <c r="F262" s="17">
        <v>0</v>
      </c>
      <c r="G262" s="7" t="str">
        <f>VLOOKUP(B262,'Master Data'!$A$1:$F$46,2,0)</f>
        <v>Product32</v>
      </c>
      <c r="H262" s="7" t="str">
        <f>VLOOKUP(B262,'Master Data'!$A$1:$F$46,3,0)</f>
        <v>Category04</v>
      </c>
      <c r="I262" s="7" t="str">
        <f>VLOOKUP(B262,'Master Data'!$A$1:$F$46,4,0)</f>
        <v>Kg</v>
      </c>
      <c r="J262" s="7">
        <f>VLOOKUP(B262,'Master Data'!$A$1:$F$46,5,0)</f>
        <v>89</v>
      </c>
      <c r="K262" s="7">
        <f>VLOOKUP(B262,'Master Data'!$A$1:$F$46,6,0)</f>
        <v>117.48</v>
      </c>
      <c r="L262" s="7">
        <f t="shared" si="1"/>
        <v>11</v>
      </c>
    </row>
    <row r="263" spans="1:12" ht="14.4" x14ac:dyDescent="0.3">
      <c r="A263" s="15">
        <v>44571</v>
      </c>
      <c r="B263" s="16" t="s">
        <v>27</v>
      </c>
      <c r="C263" s="7">
        <v>14</v>
      </c>
      <c r="D263" s="7" t="s">
        <v>12</v>
      </c>
      <c r="E263" s="7" t="s">
        <v>12</v>
      </c>
      <c r="F263" s="17">
        <v>0</v>
      </c>
      <c r="G263" s="7" t="str">
        <f>VLOOKUP(B263,'Master Data'!$A$1:$F$46,2,0)</f>
        <v>Product34</v>
      </c>
      <c r="H263" s="7" t="str">
        <f>VLOOKUP(B263,'Master Data'!$A$1:$F$46,3,0)</f>
        <v>Category04</v>
      </c>
      <c r="I263" s="7" t="str">
        <f>VLOOKUP(B263,'Master Data'!$A$1:$F$46,4,0)</f>
        <v>Lt</v>
      </c>
      <c r="J263" s="7">
        <f>VLOOKUP(B263,'Master Data'!$A$1:$F$46,5,0)</f>
        <v>55</v>
      </c>
      <c r="K263" s="7">
        <f>VLOOKUP(B263,'Master Data'!$A$1:$F$46,6,0)</f>
        <v>58.3</v>
      </c>
      <c r="L263" s="7">
        <f t="shared" si="1"/>
        <v>11</v>
      </c>
    </row>
    <row r="264" spans="1:12" ht="14.4" x14ac:dyDescent="0.3">
      <c r="A264" s="15">
        <v>44572</v>
      </c>
      <c r="B264" s="16" t="s">
        <v>31</v>
      </c>
      <c r="C264" s="7">
        <v>2</v>
      </c>
      <c r="D264" s="7" t="s">
        <v>16</v>
      </c>
      <c r="E264" s="7" t="s">
        <v>12</v>
      </c>
      <c r="F264" s="17">
        <v>0</v>
      </c>
      <c r="G264" s="7" t="str">
        <f>VLOOKUP(B264,'Master Data'!$A$1:$F$46,2,0)</f>
        <v>Product32</v>
      </c>
      <c r="H264" s="7" t="str">
        <f>VLOOKUP(B264,'Master Data'!$A$1:$F$46,3,0)</f>
        <v>Category04</v>
      </c>
      <c r="I264" s="7" t="str">
        <f>VLOOKUP(B264,'Master Data'!$A$1:$F$46,4,0)</f>
        <v>Kg</v>
      </c>
      <c r="J264" s="7">
        <f>VLOOKUP(B264,'Master Data'!$A$1:$F$46,5,0)</f>
        <v>89</v>
      </c>
      <c r="K264" s="7">
        <f>VLOOKUP(B264,'Master Data'!$A$1:$F$46,6,0)</f>
        <v>117.48</v>
      </c>
      <c r="L264" s="7">
        <f t="shared" si="1"/>
        <v>11</v>
      </c>
    </row>
    <row r="265" spans="1:12" ht="14.4" x14ac:dyDescent="0.3">
      <c r="A265" s="15">
        <v>44574</v>
      </c>
      <c r="B265" s="16" t="s">
        <v>55</v>
      </c>
      <c r="C265" s="7">
        <v>6</v>
      </c>
      <c r="D265" s="7" t="s">
        <v>12</v>
      </c>
      <c r="E265" s="7" t="s">
        <v>12</v>
      </c>
      <c r="F265" s="17">
        <v>0</v>
      </c>
      <c r="G265" s="7" t="str">
        <f>VLOOKUP(B265,'Master Data'!$A$1:$F$46,2,0)</f>
        <v>Product19</v>
      </c>
      <c r="H265" s="7" t="str">
        <f>VLOOKUP(B265,'Master Data'!$A$1:$F$46,3,0)</f>
        <v>Category02</v>
      </c>
      <c r="I265" s="7" t="str">
        <f>VLOOKUP(B265,'Master Data'!$A$1:$F$46,4,0)</f>
        <v>Ft</v>
      </c>
      <c r="J265" s="7">
        <f>VLOOKUP(B265,'Master Data'!$A$1:$F$46,5,0)</f>
        <v>150</v>
      </c>
      <c r="K265" s="7">
        <f>VLOOKUP(B265,'Master Data'!$A$1:$F$46,6,0)</f>
        <v>210</v>
      </c>
      <c r="L265" s="7">
        <f t="shared" si="1"/>
        <v>11</v>
      </c>
    </row>
    <row r="266" spans="1:12" ht="14.4" x14ac:dyDescent="0.3">
      <c r="A266" s="15">
        <v>44575</v>
      </c>
      <c r="B266" s="16" t="s">
        <v>45</v>
      </c>
      <c r="C266" s="7">
        <v>14</v>
      </c>
      <c r="D266" s="7" t="s">
        <v>16</v>
      </c>
      <c r="E266" s="7" t="s">
        <v>12</v>
      </c>
      <c r="F266" s="17">
        <v>0</v>
      </c>
      <c r="G266" s="7" t="str">
        <f>VLOOKUP(B266,'Master Data'!$A$1:$F$46,2,0)</f>
        <v>Product11</v>
      </c>
      <c r="H266" s="7" t="str">
        <f>VLOOKUP(B266,'Master Data'!$A$1:$F$46,3,0)</f>
        <v>Category02</v>
      </c>
      <c r="I266" s="7" t="str">
        <f>VLOOKUP(B266,'Master Data'!$A$1:$F$46,4,0)</f>
        <v>Dozon</v>
      </c>
      <c r="J266" s="7">
        <f>VLOOKUP(B266,'Master Data'!$A$1:$F$46,5,0)</f>
        <v>44</v>
      </c>
      <c r="K266" s="7">
        <f>VLOOKUP(B266,'Master Data'!$A$1:$F$46,6,0)</f>
        <v>48.4</v>
      </c>
      <c r="L266" s="7">
        <f t="shared" si="1"/>
        <v>11</v>
      </c>
    </row>
    <row r="267" spans="1:12" ht="14.4" x14ac:dyDescent="0.3">
      <c r="A267" s="15">
        <v>44576</v>
      </c>
      <c r="B267" s="16" t="s">
        <v>35</v>
      </c>
      <c r="C267" s="7">
        <v>10</v>
      </c>
      <c r="D267" s="7" t="s">
        <v>16</v>
      </c>
      <c r="E267" s="7" t="s">
        <v>14</v>
      </c>
      <c r="F267" s="17">
        <v>0</v>
      </c>
      <c r="G267" s="7" t="str">
        <f>VLOOKUP(B267,'Master Data'!$A$1:$F$46,2,0)</f>
        <v>Product22</v>
      </c>
      <c r="H267" s="7" t="str">
        <f>VLOOKUP(B267,'Master Data'!$A$1:$F$46,3,0)</f>
        <v>Category03</v>
      </c>
      <c r="I267" s="7" t="str">
        <f>VLOOKUP(B267,'Master Data'!$A$1:$F$46,4,0)</f>
        <v>Ft</v>
      </c>
      <c r="J267" s="7">
        <f>VLOOKUP(B267,'Master Data'!$A$1:$F$46,5,0)</f>
        <v>121</v>
      </c>
      <c r="K267" s="7">
        <f>VLOOKUP(B267,'Master Data'!$A$1:$F$46,6,0)</f>
        <v>141.57</v>
      </c>
      <c r="L267" s="7">
        <f t="shared" si="1"/>
        <v>11</v>
      </c>
    </row>
    <row r="268" spans="1:12" ht="14.4" x14ac:dyDescent="0.3">
      <c r="A268" s="15">
        <v>44577</v>
      </c>
      <c r="B268" s="16" t="s">
        <v>23</v>
      </c>
      <c r="C268" s="7">
        <v>11</v>
      </c>
      <c r="D268" s="7" t="s">
        <v>12</v>
      </c>
      <c r="E268" s="7" t="s">
        <v>14</v>
      </c>
      <c r="F268" s="17">
        <v>0</v>
      </c>
      <c r="G268" s="7" t="str">
        <f>VLOOKUP(B268,'Master Data'!$A$1:$F$46,2,0)</f>
        <v>Product14</v>
      </c>
      <c r="H268" s="7" t="str">
        <f>VLOOKUP(B268,'Master Data'!$A$1:$F$46,3,0)</f>
        <v>Category02</v>
      </c>
      <c r="I268" s="7" t="str">
        <f>VLOOKUP(B268,'Master Data'!$A$1:$F$46,4,0)</f>
        <v>Kg</v>
      </c>
      <c r="J268" s="7">
        <f>VLOOKUP(B268,'Master Data'!$A$1:$F$46,5,0)</f>
        <v>112</v>
      </c>
      <c r="K268" s="7">
        <f>VLOOKUP(B268,'Master Data'!$A$1:$F$46,6,0)</f>
        <v>146.72</v>
      </c>
      <c r="L268" s="7">
        <f t="shared" si="1"/>
        <v>11</v>
      </c>
    </row>
    <row r="269" spans="1:12" ht="14.4" x14ac:dyDescent="0.3">
      <c r="A269" s="15">
        <v>44578</v>
      </c>
      <c r="B269" s="16" t="s">
        <v>30</v>
      </c>
      <c r="C269" s="7">
        <v>4</v>
      </c>
      <c r="D269" s="7" t="s">
        <v>12</v>
      </c>
      <c r="E269" s="7" t="s">
        <v>12</v>
      </c>
      <c r="F269" s="17">
        <v>0</v>
      </c>
      <c r="G269" s="7" t="str">
        <f>VLOOKUP(B269,'Master Data'!$A$1:$F$46,2,0)</f>
        <v>Product40</v>
      </c>
      <c r="H269" s="7" t="str">
        <f>VLOOKUP(B269,'Master Data'!$A$1:$F$46,3,0)</f>
        <v>Category05</v>
      </c>
      <c r="I269" s="7" t="str">
        <f>VLOOKUP(B269,'Master Data'!$A$1:$F$46,4,0)</f>
        <v>Kg</v>
      </c>
      <c r="J269" s="7">
        <f>VLOOKUP(B269,'Master Data'!$A$1:$F$46,5,0)</f>
        <v>90</v>
      </c>
      <c r="K269" s="7">
        <f>VLOOKUP(B269,'Master Data'!$A$1:$F$46,6,0)</f>
        <v>115.2</v>
      </c>
      <c r="L269" s="7">
        <f t="shared" si="1"/>
        <v>11</v>
      </c>
    </row>
    <row r="270" spans="1:12" ht="14.4" x14ac:dyDescent="0.3">
      <c r="A270" s="15">
        <v>44579</v>
      </c>
      <c r="B270" s="16" t="s">
        <v>38</v>
      </c>
      <c r="C270" s="7">
        <v>9</v>
      </c>
      <c r="D270" s="7" t="s">
        <v>11</v>
      </c>
      <c r="E270" s="7" t="s">
        <v>14</v>
      </c>
      <c r="F270" s="17">
        <v>0</v>
      </c>
      <c r="G270" s="7" t="str">
        <f>VLOOKUP(B270,'Master Data'!$A$1:$F$46,2,0)</f>
        <v>Product08</v>
      </c>
      <c r="H270" s="7" t="str">
        <f>VLOOKUP(B270,'Master Data'!$A$1:$F$46,3,0)</f>
        <v>Category01</v>
      </c>
      <c r="I270" s="7" t="str">
        <f>VLOOKUP(B270,'Master Data'!$A$1:$F$46,4,0)</f>
        <v>Kg</v>
      </c>
      <c r="J270" s="7">
        <f>VLOOKUP(B270,'Master Data'!$A$1:$F$46,5,0)</f>
        <v>83</v>
      </c>
      <c r="K270" s="7">
        <f>VLOOKUP(B270,'Master Data'!$A$1:$F$46,6,0)</f>
        <v>94.62</v>
      </c>
      <c r="L270" s="7">
        <f t="shared" si="1"/>
        <v>11</v>
      </c>
    </row>
    <row r="271" spans="1:12" ht="14.4" x14ac:dyDescent="0.3">
      <c r="A271" s="15">
        <v>44581</v>
      </c>
      <c r="B271" s="16" t="s">
        <v>46</v>
      </c>
      <c r="C271" s="7">
        <v>2</v>
      </c>
      <c r="D271" s="7" t="s">
        <v>16</v>
      </c>
      <c r="E271" s="7" t="s">
        <v>14</v>
      </c>
      <c r="F271" s="17">
        <v>0</v>
      </c>
      <c r="G271" s="7" t="str">
        <f>VLOOKUP(B271,'Master Data'!$A$1:$F$46,2,0)</f>
        <v>Product21</v>
      </c>
      <c r="H271" s="7" t="str">
        <f>VLOOKUP(B271,'Master Data'!$A$1:$F$46,3,0)</f>
        <v>Category03</v>
      </c>
      <c r="I271" s="7" t="str">
        <f>VLOOKUP(B271,'Master Data'!$A$1:$F$46,4,0)</f>
        <v>Ft</v>
      </c>
      <c r="J271" s="7">
        <f>VLOOKUP(B271,'Master Data'!$A$1:$F$46,5,0)</f>
        <v>126</v>
      </c>
      <c r="K271" s="7">
        <f>VLOOKUP(B271,'Master Data'!$A$1:$F$46,6,0)</f>
        <v>162.54</v>
      </c>
      <c r="L271" s="7">
        <f t="shared" si="1"/>
        <v>11</v>
      </c>
    </row>
    <row r="272" spans="1:12" ht="14.4" x14ac:dyDescent="0.3">
      <c r="A272" s="15">
        <v>44581</v>
      </c>
      <c r="B272" s="16" t="s">
        <v>23</v>
      </c>
      <c r="C272" s="7">
        <v>7</v>
      </c>
      <c r="D272" s="7" t="s">
        <v>12</v>
      </c>
      <c r="E272" s="7" t="s">
        <v>12</v>
      </c>
      <c r="F272" s="17">
        <v>0</v>
      </c>
      <c r="G272" s="7" t="str">
        <f>VLOOKUP(B272,'Master Data'!$A$1:$F$46,2,0)</f>
        <v>Product14</v>
      </c>
      <c r="H272" s="7" t="str">
        <f>VLOOKUP(B272,'Master Data'!$A$1:$F$46,3,0)</f>
        <v>Category02</v>
      </c>
      <c r="I272" s="7" t="str">
        <f>VLOOKUP(B272,'Master Data'!$A$1:$F$46,4,0)</f>
        <v>Kg</v>
      </c>
      <c r="J272" s="7">
        <f>VLOOKUP(B272,'Master Data'!$A$1:$F$46,5,0)</f>
        <v>112</v>
      </c>
      <c r="K272" s="7">
        <f>VLOOKUP(B272,'Master Data'!$A$1:$F$46,6,0)</f>
        <v>146.72</v>
      </c>
      <c r="L272" s="7">
        <f t="shared" si="1"/>
        <v>11</v>
      </c>
    </row>
    <row r="273" spans="1:12" ht="14.4" x14ac:dyDescent="0.3">
      <c r="A273" s="15">
        <v>44583</v>
      </c>
      <c r="B273" s="16" t="s">
        <v>13</v>
      </c>
      <c r="C273" s="7">
        <v>6</v>
      </c>
      <c r="D273" s="7" t="s">
        <v>12</v>
      </c>
      <c r="E273" s="7" t="s">
        <v>14</v>
      </c>
      <c r="F273" s="17">
        <v>0</v>
      </c>
      <c r="G273" s="7" t="str">
        <f>VLOOKUP(B273,'Master Data'!$A$1:$F$46,2,0)</f>
        <v>Product01</v>
      </c>
      <c r="H273" s="7" t="str">
        <f>VLOOKUP(B273,'Master Data'!$A$1:$F$46,3,0)</f>
        <v>Category01</v>
      </c>
      <c r="I273" s="7" t="str">
        <f>VLOOKUP(B273,'Master Data'!$A$1:$F$46,4,0)</f>
        <v>Kg</v>
      </c>
      <c r="J273" s="7">
        <f>VLOOKUP(B273,'Master Data'!$A$1:$F$46,5,0)</f>
        <v>100</v>
      </c>
      <c r="K273" s="7">
        <f>VLOOKUP(B273,'Master Data'!$A$1:$F$46,6,0)</f>
        <v>103.88</v>
      </c>
      <c r="L273" s="7">
        <f t="shared" si="1"/>
        <v>11</v>
      </c>
    </row>
    <row r="274" spans="1:12" ht="14.4" x14ac:dyDescent="0.3">
      <c r="A274" s="15">
        <v>44584</v>
      </c>
      <c r="B274" s="16" t="s">
        <v>43</v>
      </c>
      <c r="C274" s="7">
        <v>5</v>
      </c>
      <c r="D274" s="7" t="s">
        <v>11</v>
      </c>
      <c r="E274" s="7" t="s">
        <v>14</v>
      </c>
      <c r="F274" s="17">
        <v>0</v>
      </c>
      <c r="G274" s="7" t="str">
        <f>VLOOKUP(B274,'Master Data'!$A$1:$F$46,2,0)</f>
        <v>Product02</v>
      </c>
      <c r="H274" s="7" t="str">
        <f>VLOOKUP(B274,'Master Data'!$A$1:$F$46,3,0)</f>
        <v>Category01</v>
      </c>
      <c r="I274" s="7" t="str">
        <f>VLOOKUP(B274,'Master Data'!$A$1:$F$46,4,0)</f>
        <v>Kg</v>
      </c>
      <c r="J274" s="7">
        <f>VLOOKUP(B274,'Master Data'!$A$1:$F$46,5,0)</f>
        <v>1056</v>
      </c>
      <c r="K274" s="7">
        <f>VLOOKUP(B274,'Master Data'!$A$1:$F$46,6,0)</f>
        <v>142.80000000000001</v>
      </c>
      <c r="L274" s="7">
        <f t="shared" si="1"/>
        <v>11</v>
      </c>
    </row>
    <row r="275" spans="1:12" ht="14.4" x14ac:dyDescent="0.3">
      <c r="A275" s="15">
        <v>44584</v>
      </c>
      <c r="B275" s="16" t="s">
        <v>24</v>
      </c>
      <c r="C275" s="7">
        <v>8</v>
      </c>
      <c r="D275" s="7" t="s">
        <v>16</v>
      </c>
      <c r="E275" s="7" t="s">
        <v>12</v>
      </c>
      <c r="F275" s="17">
        <v>0</v>
      </c>
      <c r="G275" s="7" t="str">
        <f>VLOOKUP(B275,'Master Data'!$A$1:$F$46,2,0)</f>
        <v>Product42</v>
      </c>
      <c r="H275" s="7" t="str">
        <f>VLOOKUP(B275,'Master Data'!$A$1:$F$46,3,0)</f>
        <v>Category05</v>
      </c>
      <c r="I275" s="7" t="str">
        <f>VLOOKUP(B275,'Master Data'!$A$1:$F$46,4,0)</f>
        <v>Ft</v>
      </c>
      <c r="J275" s="7">
        <f>VLOOKUP(B275,'Master Data'!$A$1:$F$46,5,0)</f>
        <v>120</v>
      </c>
      <c r="K275" s="7">
        <f>VLOOKUP(B275,'Master Data'!$A$1:$F$46,6,0)</f>
        <v>162</v>
      </c>
      <c r="L275" s="7">
        <f t="shared" si="1"/>
        <v>11</v>
      </c>
    </row>
    <row r="276" spans="1:12" ht="14.4" x14ac:dyDescent="0.3">
      <c r="A276" s="15">
        <v>44585</v>
      </c>
      <c r="B276" s="16" t="s">
        <v>41</v>
      </c>
      <c r="C276" s="7">
        <v>15</v>
      </c>
      <c r="D276" s="7" t="s">
        <v>12</v>
      </c>
      <c r="E276" s="7" t="s">
        <v>12</v>
      </c>
      <c r="F276" s="17">
        <v>0</v>
      </c>
      <c r="G276" s="7" t="str">
        <f>VLOOKUP(B276,'Master Data'!$A$1:$F$46,2,0)</f>
        <v>Product30</v>
      </c>
      <c r="H276" s="7" t="str">
        <f>VLOOKUP(B276,'Master Data'!$A$1:$F$46,3,0)</f>
        <v>Category04</v>
      </c>
      <c r="I276" s="7" t="str">
        <f>VLOOKUP(B276,'Master Data'!$A$1:$F$46,4,0)</f>
        <v>Ft</v>
      </c>
      <c r="J276" s="7">
        <f>VLOOKUP(B276,'Master Data'!$A$1:$F$46,5,0)</f>
        <v>148</v>
      </c>
      <c r="K276" s="7">
        <f>VLOOKUP(B276,'Master Data'!$A$1:$F$46,6,0)</f>
        <v>201.28</v>
      </c>
      <c r="L276" s="7">
        <f t="shared" si="1"/>
        <v>11</v>
      </c>
    </row>
    <row r="277" spans="1:12" ht="14.4" x14ac:dyDescent="0.3">
      <c r="A277" s="15">
        <v>44586</v>
      </c>
      <c r="B277" s="16" t="s">
        <v>54</v>
      </c>
      <c r="C277" s="7">
        <v>14</v>
      </c>
      <c r="D277" s="7" t="s">
        <v>16</v>
      </c>
      <c r="E277" s="7" t="s">
        <v>14</v>
      </c>
      <c r="F277" s="17">
        <v>0</v>
      </c>
      <c r="G277" s="7" t="str">
        <f>VLOOKUP(B277,'Master Data'!$A$1:$F$46,2,0)</f>
        <v>Product17</v>
      </c>
      <c r="H277" s="7" t="str">
        <f>VLOOKUP(B277,'Master Data'!$A$1:$F$46,3,0)</f>
        <v>Category02</v>
      </c>
      <c r="I277" s="7" t="str">
        <f>VLOOKUP(B277,'Master Data'!$A$1:$F$46,4,0)</f>
        <v>Ft</v>
      </c>
      <c r="J277" s="7">
        <f>VLOOKUP(B277,'Master Data'!$A$1:$F$46,5,0)</f>
        <v>134</v>
      </c>
      <c r="K277" s="7">
        <f>VLOOKUP(B277,'Master Data'!$A$1:$F$46,6,0)</f>
        <v>156.78</v>
      </c>
      <c r="L277" s="7">
        <f t="shared" si="1"/>
        <v>11</v>
      </c>
    </row>
    <row r="278" spans="1:12" ht="14.4" x14ac:dyDescent="0.3">
      <c r="A278" s="15">
        <v>44589</v>
      </c>
      <c r="B278" s="16" t="s">
        <v>34</v>
      </c>
      <c r="C278" s="7">
        <v>11</v>
      </c>
      <c r="D278" s="7" t="s">
        <v>16</v>
      </c>
      <c r="E278" s="7" t="s">
        <v>12</v>
      </c>
      <c r="F278" s="17">
        <v>0</v>
      </c>
      <c r="G278" s="7" t="str">
        <f>VLOOKUP(B278,'Master Data'!$A$1:$F$46,2,0)</f>
        <v>Product16</v>
      </c>
      <c r="H278" s="7" t="str">
        <f>VLOOKUP(B278,'Master Data'!$A$1:$F$46,3,0)</f>
        <v>Category02</v>
      </c>
      <c r="I278" s="7" t="str">
        <f>VLOOKUP(B278,'Master Data'!$A$1:$F$46,4,0)</f>
        <v>No.</v>
      </c>
      <c r="J278" s="7">
        <f>VLOOKUP(B278,'Master Data'!$A$1:$F$46,5,0)</f>
        <v>13</v>
      </c>
      <c r="K278" s="7">
        <f>VLOOKUP(B278,'Master Data'!$A$1:$F$46,6,0)</f>
        <v>16.64</v>
      </c>
      <c r="L278" s="7">
        <f t="shared" si="1"/>
        <v>11</v>
      </c>
    </row>
    <row r="279" spans="1:12" ht="14.4" x14ac:dyDescent="0.3">
      <c r="A279" s="15">
        <v>44592</v>
      </c>
      <c r="B279" s="16" t="s">
        <v>26</v>
      </c>
      <c r="C279" s="7">
        <v>6</v>
      </c>
      <c r="D279" s="7" t="s">
        <v>12</v>
      </c>
      <c r="E279" s="7" t="s">
        <v>14</v>
      </c>
      <c r="F279" s="17">
        <v>0</v>
      </c>
      <c r="G279" s="7" t="str">
        <f>VLOOKUP(B279,'Master Data'!$A$1:$F$46,2,0)</f>
        <v>Product23</v>
      </c>
      <c r="H279" s="7" t="str">
        <f>VLOOKUP(B279,'Master Data'!$A$1:$F$46,3,0)</f>
        <v>Category03</v>
      </c>
      <c r="I279" s="7" t="str">
        <f>VLOOKUP(B279,'Master Data'!$A$1:$F$46,4,0)</f>
        <v>Ft</v>
      </c>
      <c r="J279" s="7">
        <f>VLOOKUP(B279,'Master Data'!$A$1:$F$46,5,0)</f>
        <v>141</v>
      </c>
      <c r="K279" s="7">
        <f>VLOOKUP(B279,'Master Data'!$A$1:$F$46,6,0)</f>
        <v>149.46</v>
      </c>
      <c r="L279" s="7">
        <f t="shared" si="1"/>
        <v>11</v>
      </c>
    </row>
    <row r="280" spans="1:12" ht="14.4" x14ac:dyDescent="0.3">
      <c r="A280" s="15">
        <v>44592</v>
      </c>
      <c r="B280" s="16" t="s">
        <v>56</v>
      </c>
      <c r="C280" s="7">
        <v>9</v>
      </c>
      <c r="D280" s="7" t="s">
        <v>16</v>
      </c>
      <c r="E280" s="7" t="s">
        <v>14</v>
      </c>
      <c r="F280" s="17">
        <v>0</v>
      </c>
      <c r="G280" s="7" t="str">
        <f>VLOOKUP(B280,'Master Data'!$A$1:$F$46,2,0)</f>
        <v>Product41</v>
      </c>
      <c r="H280" s="7" t="str">
        <f>VLOOKUP(B280,'Master Data'!$A$1:$F$46,3,0)</f>
        <v>Category05</v>
      </c>
      <c r="I280" s="7" t="str">
        <f>VLOOKUP(B280,'Master Data'!$A$1:$F$46,4,0)</f>
        <v>Ft</v>
      </c>
      <c r="J280" s="7">
        <f>VLOOKUP(B280,'Master Data'!$A$1:$F$46,5,0)</f>
        <v>138</v>
      </c>
      <c r="K280" s="7">
        <f>VLOOKUP(B280,'Master Data'!$A$1:$F$46,6,0)</f>
        <v>173.88</v>
      </c>
      <c r="L280" s="7">
        <f t="shared" si="1"/>
        <v>11</v>
      </c>
    </row>
    <row r="281" spans="1:12" ht="14.4" x14ac:dyDescent="0.3">
      <c r="A281" s="15">
        <v>44593</v>
      </c>
      <c r="B281" s="16" t="s">
        <v>37</v>
      </c>
      <c r="C281" s="7">
        <v>9</v>
      </c>
      <c r="D281" s="7" t="s">
        <v>16</v>
      </c>
      <c r="E281" s="7" t="s">
        <v>14</v>
      </c>
      <c r="F281" s="17">
        <v>0</v>
      </c>
      <c r="G281" s="7" t="str">
        <f>VLOOKUP(B281,'Master Data'!$A$1:$F$46,2,0)</f>
        <v>Product05</v>
      </c>
      <c r="H281" s="7" t="str">
        <f>VLOOKUP(B281,'Master Data'!$A$1:$F$46,3,0)</f>
        <v>Category01</v>
      </c>
      <c r="I281" s="7" t="str">
        <f>VLOOKUP(B281,'Master Data'!$A$1:$F$46,4,0)</f>
        <v>Ft</v>
      </c>
      <c r="J281" s="7">
        <f>VLOOKUP(B281,'Master Data'!$A$1:$F$46,5,0)</f>
        <v>133</v>
      </c>
      <c r="K281" s="7">
        <f>VLOOKUP(B281,'Master Data'!$A$1:$F$46,6,0)</f>
        <v>155.61000000000001</v>
      </c>
      <c r="L281" s="7">
        <f t="shared" si="1"/>
        <v>11</v>
      </c>
    </row>
    <row r="282" spans="1:12" ht="14.4" x14ac:dyDescent="0.3">
      <c r="A282" s="15">
        <v>44595</v>
      </c>
      <c r="B282" s="16" t="s">
        <v>23</v>
      </c>
      <c r="C282" s="7">
        <v>8</v>
      </c>
      <c r="D282" s="7" t="s">
        <v>16</v>
      </c>
      <c r="E282" s="7" t="s">
        <v>12</v>
      </c>
      <c r="F282" s="17">
        <v>0</v>
      </c>
      <c r="G282" s="7" t="str">
        <f>VLOOKUP(B282,'Master Data'!$A$1:$F$46,2,0)</f>
        <v>Product14</v>
      </c>
      <c r="H282" s="7" t="str">
        <f>VLOOKUP(B282,'Master Data'!$A$1:$F$46,3,0)</f>
        <v>Category02</v>
      </c>
      <c r="I282" s="7" t="str">
        <f>VLOOKUP(B282,'Master Data'!$A$1:$F$46,4,0)</f>
        <v>Kg</v>
      </c>
      <c r="J282" s="7">
        <f>VLOOKUP(B282,'Master Data'!$A$1:$F$46,5,0)</f>
        <v>112</v>
      </c>
      <c r="K282" s="7">
        <f>VLOOKUP(B282,'Master Data'!$A$1:$F$46,6,0)</f>
        <v>146.72</v>
      </c>
      <c r="L282" s="7">
        <f t="shared" si="1"/>
        <v>11</v>
      </c>
    </row>
    <row r="283" spans="1:12" ht="14.4" x14ac:dyDescent="0.3">
      <c r="A283" s="15">
        <v>44597</v>
      </c>
      <c r="B283" s="16" t="s">
        <v>44</v>
      </c>
      <c r="C283" s="7">
        <v>6</v>
      </c>
      <c r="D283" s="7" t="s">
        <v>16</v>
      </c>
      <c r="E283" s="7" t="s">
        <v>14</v>
      </c>
      <c r="F283" s="17">
        <v>0</v>
      </c>
      <c r="G283" s="7" t="str">
        <f>VLOOKUP(B283,'Master Data'!$A$1:$F$46,2,0)</f>
        <v>Product18</v>
      </c>
      <c r="H283" s="7" t="str">
        <f>VLOOKUP(B283,'Master Data'!$A$1:$F$46,3,0)</f>
        <v>Category02</v>
      </c>
      <c r="I283" s="7" t="str">
        <f>VLOOKUP(B283,'Master Data'!$A$1:$F$46,4,0)</f>
        <v>No.</v>
      </c>
      <c r="J283" s="7">
        <f>VLOOKUP(B283,'Master Data'!$A$1:$F$46,5,0)</f>
        <v>37</v>
      </c>
      <c r="K283" s="7">
        <f>VLOOKUP(B283,'Master Data'!$A$1:$F$46,6,0)</f>
        <v>49.21</v>
      </c>
      <c r="L283" s="7">
        <f t="shared" si="1"/>
        <v>11</v>
      </c>
    </row>
    <row r="284" spans="1:12" ht="14.4" x14ac:dyDescent="0.3">
      <c r="A284" s="15">
        <v>44598</v>
      </c>
      <c r="B284" s="16" t="s">
        <v>43</v>
      </c>
      <c r="C284" s="7">
        <v>6</v>
      </c>
      <c r="D284" s="7" t="s">
        <v>16</v>
      </c>
      <c r="E284" s="7" t="s">
        <v>14</v>
      </c>
      <c r="F284" s="17">
        <v>0</v>
      </c>
      <c r="G284" s="7" t="str">
        <f>VLOOKUP(B284,'Master Data'!$A$1:$F$46,2,0)</f>
        <v>Product02</v>
      </c>
      <c r="H284" s="7" t="str">
        <f>VLOOKUP(B284,'Master Data'!$A$1:$F$46,3,0)</f>
        <v>Category01</v>
      </c>
      <c r="I284" s="7" t="str">
        <f>VLOOKUP(B284,'Master Data'!$A$1:$F$46,4,0)</f>
        <v>Kg</v>
      </c>
      <c r="J284" s="7">
        <f>VLOOKUP(B284,'Master Data'!$A$1:$F$46,5,0)</f>
        <v>1056</v>
      </c>
      <c r="K284" s="7">
        <f>VLOOKUP(B284,'Master Data'!$A$1:$F$46,6,0)</f>
        <v>142.80000000000001</v>
      </c>
      <c r="L284" s="7">
        <f t="shared" si="1"/>
        <v>11</v>
      </c>
    </row>
    <row r="285" spans="1:12" ht="14.4" x14ac:dyDescent="0.3">
      <c r="A285" s="15">
        <v>44600</v>
      </c>
      <c r="B285" s="16" t="s">
        <v>37</v>
      </c>
      <c r="C285" s="7">
        <v>11</v>
      </c>
      <c r="D285" s="7" t="s">
        <v>12</v>
      </c>
      <c r="E285" s="7" t="s">
        <v>14</v>
      </c>
      <c r="F285" s="17">
        <v>0</v>
      </c>
      <c r="G285" s="7" t="str">
        <f>VLOOKUP(B285,'Master Data'!$A$1:$F$46,2,0)</f>
        <v>Product05</v>
      </c>
      <c r="H285" s="7" t="str">
        <f>VLOOKUP(B285,'Master Data'!$A$1:$F$46,3,0)</f>
        <v>Category01</v>
      </c>
      <c r="I285" s="7" t="str">
        <f>VLOOKUP(B285,'Master Data'!$A$1:$F$46,4,0)</f>
        <v>Ft</v>
      </c>
      <c r="J285" s="7">
        <f>VLOOKUP(B285,'Master Data'!$A$1:$F$46,5,0)</f>
        <v>133</v>
      </c>
      <c r="K285" s="7">
        <f>VLOOKUP(B285,'Master Data'!$A$1:$F$46,6,0)</f>
        <v>155.61000000000001</v>
      </c>
      <c r="L285" s="7">
        <f t="shared" si="1"/>
        <v>11</v>
      </c>
    </row>
    <row r="286" spans="1:12" ht="14.4" x14ac:dyDescent="0.3">
      <c r="A286" s="15">
        <v>44600</v>
      </c>
      <c r="B286" s="16" t="s">
        <v>17</v>
      </c>
      <c r="C286" s="7">
        <v>3</v>
      </c>
      <c r="D286" s="7" t="s">
        <v>12</v>
      </c>
      <c r="E286" s="7" t="s">
        <v>14</v>
      </c>
      <c r="F286" s="17">
        <v>0</v>
      </c>
      <c r="G286" s="7" t="str">
        <f>VLOOKUP(B286,'Master Data'!$A$1:$F$46,2,0)</f>
        <v>Product04</v>
      </c>
      <c r="H286" s="7" t="str">
        <f>VLOOKUP(B286,'Master Data'!$A$1:$F$46,3,0)</f>
        <v>Category01</v>
      </c>
      <c r="I286" s="7" t="str">
        <f>VLOOKUP(B286,'Master Data'!$A$1:$F$46,4,0)</f>
        <v>Lt</v>
      </c>
      <c r="J286" s="7">
        <f>VLOOKUP(B286,'Master Data'!$A$1:$F$46,5,0)</f>
        <v>44</v>
      </c>
      <c r="K286" s="7">
        <f>VLOOKUP(B286,'Master Data'!$A$1:$F$46,6,0)</f>
        <v>48.84</v>
      </c>
      <c r="L286" s="7">
        <f t="shared" si="1"/>
        <v>11</v>
      </c>
    </row>
    <row r="287" spans="1:12" ht="14.4" x14ac:dyDescent="0.3">
      <c r="A287" s="15">
        <v>44601</v>
      </c>
      <c r="B287" s="16" t="s">
        <v>31</v>
      </c>
      <c r="C287" s="7">
        <v>14</v>
      </c>
      <c r="D287" s="7" t="s">
        <v>12</v>
      </c>
      <c r="E287" s="7" t="s">
        <v>12</v>
      </c>
      <c r="F287" s="17">
        <v>0</v>
      </c>
      <c r="G287" s="7" t="str">
        <f>VLOOKUP(B287,'Master Data'!$A$1:$F$46,2,0)</f>
        <v>Product32</v>
      </c>
      <c r="H287" s="7" t="str">
        <f>VLOOKUP(B287,'Master Data'!$A$1:$F$46,3,0)</f>
        <v>Category04</v>
      </c>
      <c r="I287" s="7" t="str">
        <f>VLOOKUP(B287,'Master Data'!$A$1:$F$46,4,0)</f>
        <v>Kg</v>
      </c>
      <c r="J287" s="7">
        <f>VLOOKUP(B287,'Master Data'!$A$1:$F$46,5,0)</f>
        <v>89</v>
      </c>
      <c r="K287" s="7">
        <f>VLOOKUP(B287,'Master Data'!$A$1:$F$46,6,0)</f>
        <v>117.48</v>
      </c>
      <c r="L287" s="7">
        <f t="shared" si="1"/>
        <v>11</v>
      </c>
    </row>
    <row r="288" spans="1:12" ht="14.4" x14ac:dyDescent="0.3">
      <c r="A288" s="15">
        <v>44604</v>
      </c>
      <c r="B288" s="16" t="s">
        <v>33</v>
      </c>
      <c r="C288" s="7">
        <v>13</v>
      </c>
      <c r="D288" s="7" t="s">
        <v>16</v>
      </c>
      <c r="E288" s="7" t="s">
        <v>14</v>
      </c>
      <c r="F288" s="17">
        <v>0</v>
      </c>
      <c r="G288" s="7" t="str">
        <f>VLOOKUP(B288,'Master Data'!$A$1:$F$46,2,0)</f>
        <v>Product10</v>
      </c>
      <c r="H288" s="7" t="str">
        <f>VLOOKUP(B288,'Master Data'!$A$1:$F$46,3,0)</f>
        <v>Category02</v>
      </c>
      <c r="I288" s="7" t="str">
        <f>VLOOKUP(B288,'Master Data'!$A$1:$F$46,4,0)</f>
        <v>Ft</v>
      </c>
      <c r="J288" s="7">
        <f>VLOOKUP(B288,'Master Data'!$A$1:$F$46,5,0)</f>
        <v>148</v>
      </c>
      <c r="K288" s="7">
        <f>VLOOKUP(B288,'Master Data'!$A$1:$F$46,6,0)</f>
        <v>164.28</v>
      </c>
      <c r="L288" s="7">
        <f t="shared" si="1"/>
        <v>11</v>
      </c>
    </row>
    <row r="289" spans="1:12" ht="14.4" x14ac:dyDescent="0.3">
      <c r="A289" s="15">
        <v>44606</v>
      </c>
      <c r="B289" s="16" t="s">
        <v>57</v>
      </c>
      <c r="C289" s="7">
        <v>8</v>
      </c>
      <c r="D289" s="7" t="s">
        <v>12</v>
      </c>
      <c r="E289" s="7" t="s">
        <v>14</v>
      </c>
      <c r="F289" s="17">
        <v>0</v>
      </c>
      <c r="G289" s="7" t="str">
        <f>VLOOKUP(B289,'Master Data'!$A$1:$F$46,2,0)</f>
        <v>Product26</v>
      </c>
      <c r="H289" s="7" t="str">
        <f>VLOOKUP(B289,'Master Data'!$A$1:$F$46,3,0)</f>
        <v>Category04</v>
      </c>
      <c r="I289" s="7" t="str">
        <f>VLOOKUP(B289,'Master Data'!$A$1:$F$46,4,0)</f>
        <v>No.</v>
      </c>
      <c r="J289" s="7">
        <f>VLOOKUP(B289,'Master Data'!$A$1:$F$46,5,0)</f>
        <v>18</v>
      </c>
      <c r="K289" s="7">
        <f>VLOOKUP(B289,'Master Data'!$A$1:$F$46,6,0)</f>
        <v>24.66</v>
      </c>
      <c r="L289" s="7">
        <f t="shared" si="1"/>
        <v>11</v>
      </c>
    </row>
    <row r="290" spans="1:12" ht="14.4" x14ac:dyDescent="0.3">
      <c r="A290" s="15">
        <v>44608</v>
      </c>
      <c r="B290" s="16" t="s">
        <v>31</v>
      </c>
      <c r="C290" s="7">
        <v>1</v>
      </c>
      <c r="D290" s="7" t="s">
        <v>12</v>
      </c>
      <c r="E290" s="7" t="s">
        <v>14</v>
      </c>
      <c r="F290" s="17">
        <v>0</v>
      </c>
      <c r="G290" s="7" t="str">
        <f>VLOOKUP(B290,'Master Data'!$A$1:$F$46,2,0)</f>
        <v>Product32</v>
      </c>
      <c r="H290" s="7" t="str">
        <f>VLOOKUP(B290,'Master Data'!$A$1:$F$46,3,0)</f>
        <v>Category04</v>
      </c>
      <c r="I290" s="7" t="str">
        <f>VLOOKUP(B290,'Master Data'!$A$1:$F$46,4,0)</f>
        <v>Kg</v>
      </c>
      <c r="J290" s="7">
        <f>VLOOKUP(B290,'Master Data'!$A$1:$F$46,5,0)</f>
        <v>89</v>
      </c>
      <c r="K290" s="7">
        <f>VLOOKUP(B290,'Master Data'!$A$1:$F$46,6,0)</f>
        <v>117.48</v>
      </c>
      <c r="L290" s="7">
        <f t="shared" si="1"/>
        <v>11</v>
      </c>
    </row>
    <row r="291" spans="1:12" ht="14.4" x14ac:dyDescent="0.3">
      <c r="A291" s="15">
        <v>44611</v>
      </c>
      <c r="B291" s="16" t="s">
        <v>43</v>
      </c>
      <c r="C291" s="7">
        <v>13</v>
      </c>
      <c r="D291" s="7" t="s">
        <v>12</v>
      </c>
      <c r="E291" s="7" t="s">
        <v>14</v>
      </c>
      <c r="F291" s="17">
        <v>0</v>
      </c>
      <c r="G291" s="7" t="str">
        <f>VLOOKUP(B291,'Master Data'!$A$1:$F$46,2,0)</f>
        <v>Product02</v>
      </c>
      <c r="H291" s="7" t="str">
        <f>VLOOKUP(B291,'Master Data'!$A$1:$F$46,3,0)</f>
        <v>Category01</v>
      </c>
      <c r="I291" s="7" t="str">
        <f>VLOOKUP(B291,'Master Data'!$A$1:$F$46,4,0)</f>
        <v>Kg</v>
      </c>
      <c r="J291" s="7">
        <f>VLOOKUP(B291,'Master Data'!$A$1:$F$46,5,0)</f>
        <v>1056</v>
      </c>
      <c r="K291" s="7">
        <f>VLOOKUP(B291,'Master Data'!$A$1:$F$46,6,0)</f>
        <v>142.80000000000001</v>
      </c>
      <c r="L291" s="7">
        <f t="shared" si="1"/>
        <v>11</v>
      </c>
    </row>
    <row r="292" spans="1:12" ht="14.4" x14ac:dyDescent="0.3">
      <c r="A292" s="15">
        <v>44612</v>
      </c>
      <c r="B292" s="16" t="s">
        <v>48</v>
      </c>
      <c r="C292" s="7">
        <v>6</v>
      </c>
      <c r="D292" s="7" t="s">
        <v>16</v>
      </c>
      <c r="E292" s="7" t="s">
        <v>14</v>
      </c>
      <c r="F292" s="17">
        <v>0</v>
      </c>
      <c r="G292" s="7" t="str">
        <f>VLOOKUP(B292,'Master Data'!$A$1:$F$46,2,0)</f>
        <v>Product12</v>
      </c>
      <c r="H292" s="7" t="str">
        <f>VLOOKUP(B292,'Master Data'!$A$1:$F$46,3,0)</f>
        <v>Category02</v>
      </c>
      <c r="I292" s="7" t="str">
        <f>VLOOKUP(B292,'Master Data'!$A$1:$F$46,4,0)</f>
        <v>Kg</v>
      </c>
      <c r="J292" s="7">
        <f>VLOOKUP(B292,'Master Data'!$A$1:$F$46,5,0)</f>
        <v>73</v>
      </c>
      <c r="K292" s="7">
        <f>VLOOKUP(B292,'Master Data'!$A$1:$F$46,6,0)</f>
        <v>94.17</v>
      </c>
      <c r="L292" s="7">
        <f t="shared" si="1"/>
        <v>11</v>
      </c>
    </row>
    <row r="293" spans="1:12" ht="14.4" x14ac:dyDescent="0.3">
      <c r="A293" s="15">
        <v>44615</v>
      </c>
      <c r="B293" s="16" t="s">
        <v>15</v>
      </c>
      <c r="C293" s="7">
        <v>6</v>
      </c>
      <c r="D293" s="7" t="s">
        <v>12</v>
      </c>
      <c r="E293" s="7" t="s">
        <v>12</v>
      </c>
      <c r="F293" s="17">
        <v>0</v>
      </c>
      <c r="G293" s="7" t="str">
        <f>VLOOKUP(B293,'Master Data'!$A$1:$F$46,2,0)</f>
        <v>Product13</v>
      </c>
      <c r="H293" s="7" t="str">
        <f>VLOOKUP(B293,'Master Data'!$A$1:$F$46,3,0)</f>
        <v>Category02</v>
      </c>
      <c r="I293" s="7" t="str">
        <f>VLOOKUP(B293,'Master Data'!$A$1:$F$46,4,0)</f>
        <v>Kg</v>
      </c>
      <c r="J293" s="7">
        <f>VLOOKUP(B293,'Master Data'!$A$1:$F$46,5,0)</f>
        <v>112</v>
      </c>
      <c r="K293" s="7">
        <f>VLOOKUP(B293,'Master Data'!$A$1:$F$46,6,0)</f>
        <v>122.08</v>
      </c>
      <c r="L293" s="7">
        <f t="shared" si="1"/>
        <v>11</v>
      </c>
    </row>
    <row r="294" spans="1:12" ht="14.4" x14ac:dyDescent="0.3">
      <c r="A294" s="15">
        <v>44615</v>
      </c>
      <c r="B294" s="16" t="s">
        <v>34</v>
      </c>
      <c r="C294" s="7">
        <v>15</v>
      </c>
      <c r="D294" s="7" t="s">
        <v>12</v>
      </c>
      <c r="E294" s="7" t="s">
        <v>14</v>
      </c>
      <c r="F294" s="17">
        <v>0</v>
      </c>
      <c r="G294" s="7" t="str">
        <f>VLOOKUP(B294,'Master Data'!$A$1:$F$46,2,0)</f>
        <v>Product16</v>
      </c>
      <c r="H294" s="7" t="str">
        <f>VLOOKUP(B294,'Master Data'!$A$1:$F$46,3,0)</f>
        <v>Category02</v>
      </c>
      <c r="I294" s="7" t="str">
        <f>VLOOKUP(B294,'Master Data'!$A$1:$F$46,4,0)</f>
        <v>No.</v>
      </c>
      <c r="J294" s="7">
        <f>VLOOKUP(B294,'Master Data'!$A$1:$F$46,5,0)</f>
        <v>13</v>
      </c>
      <c r="K294" s="7">
        <f>VLOOKUP(B294,'Master Data'!$A$1:$F$46,6,0)</f>
        <v>16.64</v>
      </c>
      <c r="L294" s="7">
        <f t="shared" si="1"/>
        <v>11</v>
      </c>
    </row>
    <row r="295" spans="1:12" ht="14.4" x14ac:dyDescent="0.3">
      <c r="A295" s="15">
        <v>44615</v>
      </c>
      <c r="B295" s="16" t="s">
        <v>58</v>
      </c>
      <c r="C295" s="7">
        <v>8</v>
      </c>
      <c r="D295" s="7" t="s">
        <v>16</v>
      </c>
      <c r="E295" s="7" t="s">
        <v>12</v>
      </c>
      <c r="F295" s="17">
        <v>0</v>
      </c>
      <c r="G295" s="7" t="str">
        <f>VLOOKUP(B295,'Master Data'!$A$1:$F$46,2,0)</f>
        <v>Product36</v>
      </c>
      <c r="H295" s="7" t="str">
        <f>VLOOKUP(B295,'Master Data'!$A$1:$F$46,3,0)</f>
        <v>Category04</v>
      </c>
      <c r="I295" s="7" t="str">
        <f>VLOOKUP(B295,'Master Data'!$A$1:$F$46,4,0)</f>
        <v>Kg</v>
      </c>
      <c r="J295" s="7">
        <f>VLOOKUP(B295,'Master Data'!$A$1:$F$46,5,0)</f>
        <v>90</v>
      </c>
      <c r="K295" s="7">
        <f>VLOOKUP(B295,'Master Data'!$A$1:$F$46,6,0)</f>
        <v>96.3</v>
      </c>
      <c r="L295" s="7">
        <f t="shared" si="1"/>
        <v>11</v>
      </c>
    </row>
    <row r="296" spans="1:12" ht="14.4" x14ac:dyDescent="0.3">
      <c r="A296" s="15">
        <v>44619</v>
      </c>
      <c r="B296" s="16" t="s">
        <v>48</v>
      </c>
      <c r="C296" s="7">
        <v>7</v>
      </c>
      <c r="D296" s="7" t="s">
        <v>16</v>
      </c>
      <c r="E296" s="7" t="s">
        <v>14</v>
      </c>
      <c r="F296" s="17">
        <v>0</v>
      </c>
      <c r="G296" s="7" t="str">
        <f>VLOOKUP(B296,'Master Data'!$A$1:$F$46,2,0)</f>
        <v>Product12</v>
      </c>
      <c r="H296" s="7" t="str">
        <f>VLOOKUP(B296,'Master Data'!$A$1:$F$46,3,0)</f>
        <v>Category02</v>
      </c>
      <c r="I296" s="7" t="str">
        <f>VLOOKUP(B296,'Master Data'!$A$1:$F$46,4,0)</f>
        <v>Kg</v>
      </c>
      <c r="J296" s="7">
        <f>VLOOKUP(B296,'Master Data'!$A$1:$F$46,5,0)</f>
        <v>73</v>
      </c>
      <c r="K296" s="7">
        <f>VLOOKUP(B296,'Master Data'!$A$1:$F$46,6,0)</f>
        <v>94.17</v>
      </c>
      <c r="L296" s="7">
        <f t="shared" si="1"/>
        <v>11</v>
      </c>
    </row>
    <row r="297" spans="1:12" ht="14.4" x14ac:dyDescent="0.3">
      <c r="A297" s="15">
        <v>44619</v>
      </c>
      <c r="B297" s="16" t="s">
        <v>37</v>
      </c>
      <c r="C297" s="7">
        <v>15</v>
      </c>
      <c r="D297" s="7" t="s">
        <v>16</v>
      </c>
      <c r="E297" s="7" t="s">
        <v>12</v>
      </c>
      <c r="F297" s="17">
        <v>0</v>
      </c>
      <c r="G297" s="7" t="str">
        <f>VLOOKUP(B297,'Master Data'!$A$1:$F$46,2,0)</f>
        <v>Product05</v>
      </c>
      <c r="H297" s="7" t="str">
        <f>VLOOKUP(B297,'Master Data'!$A$1:$F$46,3,0)</f>
        <v>Category01</v>
      </c>
      <c r="I297" s="7" t="str">
        <f>VLOOKUP(B297,'Master Data'!$A$1:$F$46,4,0)</f>
        <v>Ft</v>
      </c>
      <c r="J297" s="7">
        <f>VLOOKUP(B297,'Master Data'!$A$1:$F$46,5,0)</f>
        <v>133</v>
      </c>
      <c r="K297" s="7">
        <f>VLOOKUP(B297,'Master Data'!$A$1:$F$46,6,0)</f>
        <v>155.61000000000001</v>
      </c>
      <c r="L297" s="7">
        <f t="shared" si="1"/>
        <v>11</v>
      </c>
    </row>
    <row r="298" spans="1:12" ht="14.4" x14ac:dyDescent="0.3">
      <c r="A298" s="15">
        <v>44620</v>
      </c>
      <c r="B298" s="16" t="s">
        <v>22</v>
      </c>
      <c r="C298" s="7">
        <v>15</v>
      </c>
      <c r="D298" s="7" t="s">
        <v>16</v>
      </c>
      <c r="E298" s="7" t="s">
        <v>14</v>
      </c>
      <c r="F298" s="17">
        <v>0</v>
      </c>
      <c r="G298" s="7" t="str">
        <f>VLOOKUP(B298,'Master Data'!$A$1:$F$46,2,0)</f>
        <v>Product37</v>
      </c>
      <c r="H298" s="7" t="str">
        <f>VLOOKUP(B298,'Master Data'!$A$1:$F$46,3,0)</f>
        <v>Category05</v>
      </c>
      <c r="I298" s="7" t="str">
        <f>VLOOKUP(B298,'Master Data'!$A$1:$F$46,4,0)</f>
        <v>Kg</v>
      </c>
      <c r="J298" s="7">
        <f>VLOOKUP(B298,'Master Data'!$A$1:$F$46,5,0)</f>
        <v>67</v>
      </c>
      <c r="K298" s="7">
        <f>VLOOKUP(B298,'Master Data'!$A$1:$F$46,6,0)</f>
        <v>85.76</v>
      </c>
      <c r="L298" s="7">
        <f t="shared" si="1"/>
        <v>11</v>
      </c>
    </row>
    <row r="299" spans="1:12" ht="14.4" x14ac:dyDescent="0.3">
      <c r="A299" s="15">
        <v>44624</v>
      </c>
      <c r="B299" s="16" t="s">
        <v>57</v>
      </c>
      <c r="C299" s="7">
        <v>13</v>
      </c>
      <c r="D299" s="7" t="s">
        <v>11</v>
      </c>
      <c r="E299" s="7" t="s">
        <v>12</v>
      </c>
      <c r="F299" s="17">
        <v>0</v>
      </c>
      <c r="G299" s="7" t="str">
        <f>VLOOKUP(B299,'Master Data'!$A$1:$F$46,2,0)</f>
        <v>Product26</v>
      </c>
      <c r="H299" s="7" t="str">
        <f>VLOOKUP(B299,'Master Data'!$A$1:$F$46,3,0)</f>
        <v>Category04</v>
      </c>
      <c r="I299" s="7" t="str">
        <f>VLOOKUP(B299,'Master Data'!$A$1:$F$46,4,0)</f>
        <v>No.</v>
      </c>
      <c r="J299" s="7">
        <f>VLOOKUP(B299,'Master Data'!$A$1:$F$46,5,0)</f>
        <v>18</v>
      </c>
      <c r="K299" s="7">
        <f>VLOOKUP(B299,'Master Data'!$A$1:$F$46,6,0)</f>
        <v>24.66</v>
      </c>
      <c r="L299" s="7">
        <f t="shared" si="1"/>
        <v>11</v>
      </c>
    </row>
    <row r="300" spans="1:12" ht="14.4" x14ac:dyDescent="0.3">
      <c r="A300" s="15">
        <v>44626</v>
      </c>
      <c r="B300" s="16" t="s">
        <v>17</v>
      </c>
      <c r="C300" s="7">
        <v>2</v>
      </c>
      <c r="D300" s="7" t="s">
        <v>16</v>
      </c>
      <c r="E300" s="7" t="s">
        <v>14</v>
      </c>
      <c r="F300" s="17">
        <v>0</v>
      </c>
      <c r="G300" s="7" t="str">
        <f>VLOOKUP(B300,'Master Data'!$A$1:$F$46,2,0)</f>
        <v>Product04</v>
      </c>
      <c r="H300" s="7" t="str">
        <f>VLOOKUP(B300,'Master Data'!$A$1:$F$46,3,0)</f>
        <v>Category01</v>
      </c>
      <c r="I300" s="7" t="str">
        <f>VLOOKUP(B300,'Master Data'!$A$1:$F$46,4,0)</f>
        <v>Lt</v>
      </c>
      <c r="J300" s="7">
        <f>VLOOKUP(B300,'Master Data'!$A$1:$F$46,5,0)</f>
        <v>44</v>
      </c>
      <c r="K300" s="7">
        <f>VLOOKUP(B300,'Master Data'!$A$1:$F$46,6,0)</f>
        <v>48.84</v>
      </c>
      <c r="L300" s="7">
        <f t="shared" si="1"/>
        <v>11</v>
      </c>
    </row>
    <row r="301" spans="1:12" ht="14.4" x14ac:dyDescent="0.3">
      <c r="A301" s="15">
        <v>44627</v>
      </c>
      <c r="B301" s="16" t="s">
        <v>20</v>
      </c>
      <c r="C301" s="7">
        <v>1</v>
      </c>
      <c r="D301" s="7" t="s">
        <v>16</v>
      </c>
      <c r="E301" s="7" t="s">
        <v>14</v>
      </c>
      <c r="F301" s="17">
        <v>0</v>
      </c>
      <c r="G301" s="7" t="str">
        <f>VLOOKUP(B301,'Master Data'!$A$1:$F$46,2,0)</f>
        <v>Product03</v>
      </c>
      <c r="H301" s="7" t="str">
        <f>VLOOKUP(B301,'Master Data'!$A$1:$F$46,3,0)</f>
        <v>Category01</v>
      </c>
      <c r="I301" s="7" t="str">
        <f>VLOOKUP(B301,'Master Data'!$A$1:$F$46,4,0)</f>
        <v>Kg</v>
      </c>
      <c r="J301" s="7">
        <f>VLOOKUP(B301,'Master Data'!$A$1:$F$46,5,0)</f>
        <v>71</v>
      </c>
      <c r="K301" s="7">
        <f>VLOOKUP(B301,'Master Data'!$A$1:$F$46,6,0)</f>
        <v>80.94</v>
      </c>
      <c r="L301" s="7">
        <f t="shared" si="1"/>
        <v>11</v>
      </c>
    </row>
    <row r="302" spans="1:12" ht="14.4" x14ac:dyDescent="0.3">
      <c r="A302" s="15">
        <v>44628</v>
      </c>
      <c r="B302" s="16" t="s">
        <v>25</v>
      </c>
      <c r="C302" s="7">
        <v>6</v>
      </c>
      <c r="D302" s="7" t="s">
        <v>16</v>
      </c>
      <c r="E302" s="7" t="s">
        <v>12</v>
      </c>
      <c r="F302" s="17">
        <v>0</v>
      </c>
      <c r="G302" s="7" t="str">
        <f>VLOOKUP(B302,'Master Data'!$A$1:$F$46,2,0)</f>
        <v>Product44</v>
      </c>
      <c r="H302" s="7" t="str">
        <f>VLOOKUP(B302,'Master Data'!$A$1:$F$46,3,0)</f>
        <v>Category05</v>
      </c>
      <c r="I302" s="7" t="str">
        <f>VLOOKUP(B302,'Master Data'!$A$1:$F$46,4,0)</f>
        <v>Kg</v>
      </c>
      <c r="J302" s="7">
        <f>VLOOKUP(B302,'Master Data'!$A$1:$F$46,5,0)</f>
        <v>76</v>
      </c>
      <c r="K302" s="7">
        <f>VLOOKUP(B302,'Master Data'!$A$1:$F$46,6,0)</f>
        <v>82.08</v>
      </c>
      <c r="L302" s="7">
        <f t="shared" si="1"/>
        <v>11</v>
      </c>
    </row>
    <row r="303" spans="1:12" ht="14.4" x14ac:dyDescent="0.3">
      <c r="A303" s="15">
        <v>44629</v>
      </c>
      <c r="B303" s="16" t="s">
        <v>41</v>
      </c>
      <c r="C303" s="7">
        <v>3</v>
      </c>
      <c r="D303" s="7" t="s">
        <v>16</v>
      </c>
      <c r="E303" s="7" t="s">
        <v>12</v>
      </c>
      <c r="F303" s="17">
        <v>0</v>
      </c>
      <c r="G303" s="7" t="str">
        <f>VLOOKUP(B303,'Master Data'!$A$1:$F$46,2,0)</f>
        <v>Product30</v>
      </c>
      <c r="H303" s="7" t="str">
        <f>VLOOKUP(B303,'Master Data'!$A$1:$F$46,3,0)</f>
        <v>Category04</v>
      </c>
      <c r="I303" s="7" t="str">
        <f>VLOOKUP(B303,'Master Data'!$A$1:$F$46,4,0)</f>
        <v>Ft</v>
      </c>
      <c r="J303" s="7">
        <f>VLOOKUP(B303,'Master Data'!$A$1:$F$46,5,0)</f>
        <v>148</v>
      </c>
      <c r="K303" s="7">
        <f>VLOOKUP(B303,'Master Data'!$A$1:$F$46,6,0)</f>
        <v>201.28</v>
      </c>
      <c r="L303" s="7">
        <f t="shared" si="1"/>
        <v>11</v>
      </c>
    </row>
    <row r="304" spans="1:12" ht="14.4" x14ac:dyDescent="0.3">
      <c r="A304" s="15">
        <v>44629</v>
      </c>
      <c r="B304" s="16" t="s">
        <v>17</v>
      </c>
      <c r="C304" s="7">
        <v>11</v>
      </c>
      <c r="D304" s="7" t="s">
        <v>12</v>
      </c>
      <c r="E304" s="7" t="s">
        <v>14</v>
      </c>
      <c r="F304" s="17">
        <v>0</v>
      </c>
      <c r="G304" s="7" t="str">
        <f>VLOOKUP(B304,'Master Data'!$A$1:$F$46,2,0)</f>
        <v>Product04</v>
      </c>
      <c r="H304" s="7" t="str">
        <f>VLOOKUP(B304,'Master Data'!$A$1:$F$46,3,0)</f>
        <v>Category01</v>
      </c>
      <c r="I304" s="7" t="str">
        <f>VLOOKUP(B304,'Master Data'!$A$1:$F$46,4,0)</f>
        <v>Lt</v>
      </c>
      <c r="J304" s="7">
        <f>VLOOKUP(B304,'Master Data'!$A$1:$F$46,5,0)</f>
        <v>44</v>
      </c>
      <c r="K304" s="7">
        <f>VLOOKUP(B304,'Master Data'!$A$1:$F$46,6,0)</f>
        <v>48.84</v>
      </c>
      <c r="L304" s="7">
        <f t="shared" si="1"/>
        <v>11</v>
      </c>
    </row>
    <row r="305" spans="1:12" ht="14.4" x14ac:dyDescent="0.3">
      <c r="A305" s="15">
        <v>44630</v>
      </c>
      <c r="B305" s="16" t="s">
        <v>53</v>
      </c>
      <c r="C305" s="7">
        <v>12</v>
      </c>
      <c r="D305" s="7" t="s">
        <v>11</v>
      </c>
      <c r="E305" s="7" t="s">
        <v>12</v>
      </c>
      <c r="F305" s="17">
        <v>0</v>
      </c>
      <c r="G305" s="7" t="str">
        <f>VLOOKUP(B305,'Master Data'!$A$1:$F$46,2,0)</f>
        <v>Product33</v>
      </c>
      <c r="H305" s="7" t="str">
        <f>VLOOKUP(B305,'Master Data'!$A$1:$F$46,3,0)</f>
        <v>Category04</v>
      </c>
      <c r="I305" s="7" t="str">
        <f>VLOOKUP(B305,'Master Data'!$A$1:$F$46,4,0)</f>
        <v>Kg</v>
      </c>
      <c r="J305" s="7">
        <f>VLOOKUP(B305,'Master Data'!$A$1:$F$46,5,0)</f>
        <v>95</v>
      </c>
      <c r="K305" s="7">
        <f>VLOOKUP(B305,'Master Data'!$A$1:$F$46,6,0)</f>
        <v>119.7</v>
      </c>
      <c r="L305" s="7">
        <f t="shared" si="1"/>
        <v>11</v>
      </c>
    </row>
    <row r="306" spans="1:12" ht="14.4" x14ac:dyDescent="0.3">
      <c r="A306" s="15">
        <v>44634</v>
      </c>
      <c r="B306" s="16" t="s">
        <v>34</v>
      </c>
      <c r="C306" s="7">
        <v>2</v>
      </c>
      <c r="D306" s="7" t="s">
        <v>16</v>
      </c>
      <c r="E306" s="7" t="s">
        <v>14</v>
      </c>
      <c r="F306" s="17">
        <v>0</v>
      </c>
      <c r="G306" s="7" t="str">
        <f>VLOOKUP(B306,'Master Data'!$A$1:$F$46,2,0)</f>
        <v>Product16</v>
      </c>
      <c r="H306" s="7" t="str">
        <f>VLOOKUP(B306,'Master Data'!$A$1:$F$46,3,0)</f>
        <v>Category02</v>
      </c>
      <c r="I306" s="7" t="str">
        <f>VLOOKUP(B306,'Master Data'!$A$1:$F$46,4,0)</f>
        <v>No.</v>
      </c>
      <c r="J306" s="7">
        <f>VLOOKUP(B306,'Master Data'!$A$1:$F$46,5,0)</f>
        <v>13</v>
      </c>
      <c r="K306" s="7">
        <f>VLOOKUP(B306,'Master Data'!$A$1:$F$46,6,0)</f>
        <v>16.64</v>
      </c>
      <c r="L306" s="7">
        <f t="shared" si="1"/>
        <v>11</v>
      </c>
    </row>
    <row r="307" spans="1:12" ht="14.4" x14ac:dyDescent="0.3">
      <c r="A307" s="15">
        <v>44634</v>
      </c>
      <c r="B307" s="16" t="s">
        <v>57</v>
      </c>
      <c r="C307" s="7">
        <v>13</v>
      </c>
      <c r="D307" s="7" t="s">
        <v>16</v>
      </c>
      <c r="E307" s="7" t="s">
        <v>12</v>
      </c>
      <c r="F307" s="17">
        <v>0</v>
      </c>
      <c r="G307" s="7" t="str">
        <f>VLOOKUP(B307,'Master Data'!$A$1:$F$46,2,0)</f>
        <v>Product26</v>
      </c>
      <c r="H307" s="7" t="str">
        <f>VLOOKUP(B307,'Master Data'!$A$1:$F$46,3,0)</f>
        <v>Category04</v>
      </c>
      <c r="I307" s="7" t="str">
        <f>VLOOKUP(B307,'Master Data'!$A$1:$F$46,4,0)</f>
        <v>No.</v>
      </c>
      <c r="J307" s="7">
        <f>VLOOKUP(B307,'Master Data'!$A$1:$F$46,5,0)</f>
        <v>18</v>
      </c>
      <c r="K307" s="7">
        <f>VLOOKUP(B307,'Master Data'!$A$1:$F$46,6,0)</f>
        <v>24.66</v>
      </c>
      <c r="L307" s="7">
        <f t="shared" si="1"/>
        <v>11</v>
      </c>
    </row>
    <row r="308" spans="1:12" ht="14.4" x14ac:dyDescent="0.3">
      <c r="A308" s="15">
        <v>44638</v>
      </c>
      <c r="B308" s="16" t="s">
        <v>55</v>
      </c>
      <c r="C308" s="7">
        <v>2</v>
      </c>
      <c r="D308" s="7" t="s">
        <v>12</v>
      </c>
      <c r="E308" s="7" t="s">
        <v>14</v>
      </c>
      <c r="F308" s="17">
        <v>0</v>
      </c>
      <c r="G308" s="7" t="str">
        <f>VLOOKUP(B308,'Master Data'!$A$1:$F$46,2,0)</f>
        <v>Product19</v>
      </c>
      <c r="H308" s="7" t="str">
        <f>VLOOKUP(B308,'Master Data'!$A$1:$F$46,3,0)</f>
        <v>Category02</v>
      </c>
      <c r="I308" s="7" t="str">
        <f>VLOOKUP(B308,'Master Data'!$A$1:$F$46,4,0)</f>
        <v>Ft</v>
      </c>
      <c r="J308" s="7">
        <f>VLOOKUP(B308,'Master Data'!$A$1:$F$46,5,0)</f>
        <v>150</v>
      </c>
      <c r="K308" s="7">
        <f>VLOOKUP(B308,'Master Data'!$A$1:$F$46,6,0)</f>
        <v>210</v>
      </c>
      <c r="L308" s="7">
        <f t="shared" si="1"/>
        <v>11</v>
      </c>
    </row>
    <row r="309" spans="1:12" ht="14.4" x14ac:dyDescent="0.3">
      <c r="A309" s="15">
        <v>44638</v>
      </c>
      <c r="B309" s="16" t="s">
        <v>39</v>
      </c>
      <c r="C309" s="7">
        <v>10</v>
      </c>
      <c r="D309" s="7" t="s">
        <v>16</v>
      </c>
      <c r="E309" s="7" t="s">
        <v>14</v>
      </c>
      <c r="F309" s="17">
        <v>0</v>
      </c>
      <c r="G309" s="7" t="str">
        <f>VLOOKUP(B309,'Master Data'!$A$1:$F$46,2,0)</f>
        <v>Product27</v>
      </c>
      <c r="H309" s="7" t="str">
        <f>VLOOKUP(B309,'Master Data'!$A$1:$F$46,3,0)</f>
        <v>Category04</v>
      </c>
      <c r="I309" s="7" t="str">
        <f>VLOOKUP(B309,'Master Data'!$A$1:$F$46,4,0)</f>
        <v>Lt</v>
      </c>
      <c r="J309" s="7">
        <f>VLOOKUP(B309,'Master Data'!$A$1:$F$46,5,0)</f>
        <v>48</v>
      </c>
      <c r="K309" s="7">
        <f>VLOOKUP(B309,'Master Data'!$A$1:$F$46,6,0)</f>
        <v>57.120000000000005</v>
      </c>
      <c r="L309" s="7">
        <f t="shared" si="1"/>
        <v>11</v>
      </c>
    </row>
    <row r="310" spans="1:12" ht="14.4" x14ac:dyDescent="0.3">
      <c r="A310" s="15">
        <v>44639</v>
      </c>
      <c r="B310" s="16" t="s">
        <v>56</v>
      </c>
      <c r="C310" s="7">
        <v>6</v>
      </c>
      <c r="D310" s="7" t="s">
        <v>11</v>
      </c>
      <c r="E310" s="7" t="s">
        <v>14</v>
      </c>
      <c r="F310" s="17">
        <v>0</v>
      </c>
      <c r="G310" s="7" t="str">
        <f>VLOOKUP(B310,'Master Data'!$A$1:$F$46,2,0)</f>
        <v>Product41</v>
      </c>
      <c r="H310" s="7" t="str">
        <f>VLOOKUP(B310,'Master Data'!$A$1:$F$46,3,0)</f>
        <v>Category05</v>
      </c>
      <c r="I310" s="7" t="str">
        <f>VLOOKUP(B310,'Master Data'!$A$1:$F$46,4,0)</f>
        <v>Ft</v>
      </c>
      <c r="J310" s="7">
        <f>VLOOKUP(B310,'Master Data'!$A$1:$F$46,5,0)</f>
        <v>138</v>
      </c>
      <c r="K310" s="7">
        <f>VLOOKUP(B310,'Master Data'!$A$1:$F$46,6,0)</f>
        <v>173.88</v>
      </c>
      <c r="L310" s="7">
        <f t="shared" si="1"/>
        <v>11</v>
      </c>
    </row>
    <row r="311" spans="1:12" ht="14.4" x14ac:dyDescent="0.3">
      <c r="A311" s="15">
        <v>44643</v>
      </c>
      <c r="B311" s="16" t="s">
        <v>31</v>
      </c>
      <c r="C311" s="7">
        <v>9</v>
      </c>
      <c r="D311" s="7" t="s">
        <v>16</v>
      </c>
      <c r="E311" s="7" t="s">
        <v>14</v>
      </c>
      <c r="F311" s="17">
        <v>0</v>
      </c>
      <c r="G311" s="7" t="str">
        <f>VLOOKUP(B311,'Master Data'!$A$1:$F$46,2,0)</f>
        <v>Product32</v>
      </c>
      <c r="H311" s="7" t="str">
        <f>VLOOKUP(B311,'Master Data'!$A$1:$F$46,3,0)</f>
        <v>Category04</v>
      </c>
      <c r="I311" s="7" t="str">
        <f>VLOOKUP(B311,'Master Data'!$A$1:$F$46,4,0)</f>
        <v>Kg</v>
      </c>
      <c r="J311" s="7">
        <f>VLOOKUP(B311,'Master Data'!$A$1:$F$46,5,0)</f>
        <v>89</v>
      </c>
      <c r="K311" s="7">
        <f>VLOOKUP(B311,'Master Data'!$A$1:$F$46,6,0)</f>
        <v>117.48</v>
      </c>
      <c r="L311" s="7">
        <f t="shared" si="1"/>
        <v>11</v>
      </c>
    </row>
    <row r="312" spans="1:12" ht="14.4" x14ac:dyDescent="0.3">
      <c r="A312" s="15">
        <v>44645</v>
      </c>
      <c r="B312" s="16" t="s">
        <v>13</v>
      </c>
      <c r="C312" s="7">
        <v>2</v>
      </c>
      <c r="D312" s="7" t="s">
        <v>11</v>
      </c>
      <c r="E312" s="7" t="s">
        <v>12</v>
      </c>
      <c r="F312" s="17">
        <v>0</v>
      </c>
      <c r="G312" s="7" t="str">
        <f>VLOOKUP(B312,'Master Data'!$A$1:$F$46,2,0)</f>
        <v>Product01</v>
      </c>
      <c r="H312" s="7" t="str">
        <f>VLOOKUP(B312,'Master Data'!$A$1:$F$46,3,0)</f>
        <v>Category01</v>
      </c>
      <c r="I312" s="7" t="str">
        <f>VLOOKUP(B312,'Master Data'!$A$1:$F$46,4,0)</f>
        <v>Kg</v>
      </c>
      <c r="J312" s="7">
        <f>VLOOKUP(B312,'Master Data'!$A$1:$F$46,5,0)</f>
        <v>100</v>
      </c>
      <c r="K312" s="7">
        <f>VLOOKUP(B312,'Master Data'!$A$1:$F$46,6,0)</f>
        <v>103.88</v>
      </c>
      <c r="L312" s="7">
        <f t="shared" si="1"/>
        <v>11</v>
      </c>
    </row>
    <row r="313" spans="1:12" ht="14.4" x14ac:dyDescent="0.3">
      <c r="A313" s="15">
        <v>44645</v>
      </c>
      <c r="B313" s="16" t="s">
        <v>41</v>
      </c>
      <c r="C313" s="7">
        <v>11</v>
      </c>
      <c r="D313" s="7" t="s">
        <v>16</v>
      </c>
      <c r="E313" s="7" t="s">
        <v>12</v>
      </c>
      <c r="F313" s="17">
        <v>0</v>
      </c>
      <c r="G313" s="7" t="str">
        <f>VLOOKUP(B313,'Master Data'!$A$1:$F$46,2,0)</f>
        <v>Product30</v>
      </c>
      <c r="H313" s="7" t="str">
        <f>VLOOKUP(B313,'Master Data'!$A$1:$F$46,3,0)</f>
        <v>Category04</v>
      </c>
      <c r="I313" s="7" t="str">
        <f>VLOOKUP(B313,'Master Data'!$A$1:$F$46,4,0)</f>
        <v>Ft</v>
      </c>
      <c r="J313" s="7">
        <f>VLOOKUP(B313,'Master Data'!$A$1:$F$46,5,0)</f>
        <v>148</v>
      </c>
      <c r="K313" s="7">
        <f>VLOOKUP(B313,'Master Data'!$A$1:$F$46,6,0)</f>
        <v>201.28</v>
      </c>
      <c r="L313" s="7">
        <f t="shared" si="1"/>
        <v>11</v>
      </c>
    </row>
    <row r="314" spans="1:12" ht="14.4" x14ac:dyDescent="0.3">
      <c r="A314" s="15">
        <v>44649</v>
      </c>
      <c r="B314" s="16" t="s">
        <v>31</v>
      </c>
      <c r="C314" s="7">
        <v>12</v>
      </c>
      <c r="D314" s="7" t="s">
        <v>12</v>
      </c>
      <c r="E314" s="7" t="s">
        <v>12</v>
      </c>
      <c r="F314" s="17">
        <v>0</v>
      </c>
      <c r="G314" s="7" t="str">
        <f>VLOOKUP(B314,'Master Data'!$A$1:$F$46,2,0)</f>
        <v>Product32</v>
      </c>
      <c r="H314" s="7" t="str">
        <f>VLOOKUP(B314,'Master Data'!$A$1:$F$46,3,0)</f>
        <v>Category04</v>
      </c>
      <c r="I314" s="7" t="str">
        <f>VLOOKUP(B314,'Master Data'!$A$1:$F$46,4,0)</f>
        <v>Kg</v>
      </c>
      <c r="J314" s="7">
        <f>VLOOKUP(B314,'Master Data'!$A$1:$F$46,5,0)</f>
        <v>89</v>
      </c>
      <c r="K314" s="7">
        <f>VLOOKUP(B314,'Master Data'!$A$1:$F$46,6,0)</f>
        <v>117.48</v>
      </c>
      <c r="L314" s="7">
        <f t="shared" si="1"/>
        <v>11</v>
      </c>
    </row>
    <row r="315" spans="1:12" ht="14.4" x14ac:dyDescent="0.3">
      <c r="A315" s="15">
        <v>44650</v>
      </c>
      <c r="B315" s="16" t="s">
        <v>13</v>
      </c>
      <c r="C315" s="7">
        <v>13</v>
      </c>
      <c r="D315" s="7" t="s">
        <v>12</v>
      </c>
      <c r="E315" s="7" t="s">
        <v>14</v>
      </c>
      <c r="F315" s="17">
        <v>0</v>
      </c>
      <c r="G315" s="7" t="str">
        <f>VLOOKUP(B315,'Master Data'!$A$1:$F$46,2,0)</f>
        <v>Product01</v>
      </c>
      <c r="H315" s="7" t="str">
        <f>VLOOKUP(B315,'Master Data'!$A$1:$F$46,3,0)</f>
        <v>Category01</v>
      </c>
      <c r="I315" s="7" t="str">
        <f>VLOOKUP(B315,'Master Data'!$A$1:$F$46,4,0)</f>
        <v>Kg</v>
      </c>
      <c r="J315" s="7">
        <f>VLOOKUP(B315,'Master Data'!$A$1:$F$46,5,0)</f>
        <v>100</v>
      </c>
      <c r="K315" s="7">
        <f>VLOOKUP(B315,'Master Data'!$A$1:$F$46,6,0)</f>
        <v>103.88</v>
      </c>
      <c r="L315" s="7">
        <f t="shared" si="1"/>
        <v>11</v>
      </c>
    </row>
    <row r="316" spans="1:12" ht="14.4" x14ac:dyDescent="0.3">
      <c r="A316" s="15">
        <v>44652</v>
      </c>
      <c r="B316" s="16" t="s">
        <v>43</v>
      </c>
      <c r="C316" s="7">
        <v>2</v>
      </c>
      <c r="D316" s="7" t="s">
        <v>12</v>
      </c>
      <c r="E316" s="7" t="s">
        <v>14</v>
      </c>
      <c r="F316" s="17">
        <v>0</v>
      </c>
      <c r="G316" s="7" t="str">
        <f>VLOOKUP(B316,'Master Data'!$A$1:$F$46,2,0)</f>
        <v>Product02</v>
      </c>
      <c r="H316" s="7" t="str">
        <f>VLOOKUP(B316,'Master Data'!$A$1:$F$46,3,0)</f>
        <v>Category01</v>
      </c>
      <c r="I316" s="7" t="str">
        <f>VLOOKUP(B316,'Master Data'!$A$1:$F$46,4,0)</f>
        <v>Kg</v>
      </c>
      <c r="J316" s="7">
        <f>VLOOKUP(B316,'Master Data'!$A$1:$F$46,5,0)</f>
        <v>1056</v>
      </c>
      <c r="K316" s="7">
        <f>VLOOKUP(B316,'Master Data'!$A$1:$F$46,6,0)</f>
        <v>142.80000000000001</v>
      </c>
      <c r="L316" s="7">
        <f t="shared" si="1"/>
        <v>11</v>
      </c>
    </row>
    <row r="317" spans="1:12" ht="14.4" x14ac:dyDescent="0.3">
      <c r="A317" s="15">
        <v>44653</v>
      </c>
      <c r="B317" s="16" t="s">
        <v>43</v>
      </c>
      <c r="C317" s="7">
        <v>3</v>
      </c>
      <c r="D317" s="7" t="s">
        <v>16</v>
      </c>
      <c r="E317" s="7" t="s">
        <v>14</v>
      </c>
      <c r="F317" s="17">
        <v>0</v>
      </c>
      <c r="G317" s="7" t="str">
        <f>VLOOKUP(B317,'Master Data'!$A$1:$F$46,2,0)</f>
        <v>Product02</v>
      </c>
      <c r="H317" s="7" t="str">
        <f>VLOOKUP(B317,'Master Data'!$A$1:$F$46,3,0)</f>
        <v>Category01</v>
      </c>
      <c r="I317" s="7" t="str">
        <f>VLOOKUP(B317,'Master Data'!$A$1:$F$46,4,0)</f>
        <v>Kg</v>
      </c>
      <c r="J317" s="7">
        <f>VLOOKUP(B317,'Master Data'!$A$1:$F$46,5,0)</f>
        <v>1056</v>
      </c>
      <c r="K317" s="7">
        <f>VLOOKUP(B317,'Master Data'!$A$1:$F$46,6,0)</f>
        <v>142.80000000000001</v>
      </c>
      <c r="L317" s="7">
        <f t="shared" si="1"/>
        <v>11</v>
      </c>
    </row>
    <row r="318" spans="1:12" ht="14.4" x14ac:dyDescent="0.3">
      <c r="A318" s="15">
        <v>44657</v>
      </c>
      <c r="B318" s="16" t="s">
        <v>30</v>
      </c>
      <c r="C318" s="7">
        <v>2</v>
      </c>
      <c r="D318" s="7" t="s">
        <v>11</v>
      </c>
      <c r="E318" s="7" t="s">
        <v>14</v>
      </c>
      <c r="F318" s="17">
        <v>0</v>
      </c>
      <c r="G318" s="7" t="str">
        <f>VLOOKUP(B318,'Master Data'!$A$1:$F$46,2,0)</f>
        <v>Product40</v>
      </c>
      <c r="H318" s="7" t="str">
        <f>VLOOKUP(B318,'Master Data'!$A$1:$F$46,3,0)</f>
        <v>Category05</v>
      </c>
      <c r="I318" s="7" t="str">
        <f>VLOOKUP(B318,'Master Data'!$A$1:$F$46,4,0)</f>
        <v>Kg</v>
      </c>
      <c r="J318" s="7">
        <f>VLOOKUP(B318,'Master Data'!$A$1:$F$46,5,0)</f>
        <v>90</v>
      </c>
      <c r="K318" s="7">
        <f>VLOOKUP(B318,'Master Data'!$A$1:$F$46,6,0)</f>
        <v>115.2</v>
      </c>
      <c r="L318" s="7">
        <f t="shared" si="1"/>
        <v>11</v>
      </c>
    </row>
    <row r="319" spans="1:12" ht="14.4" x14ac:dyDescent="0.3">
      <c r="A319" s="15">
        <v>44658</v>
      </c>
      <c r="B319" s="16" t="s">
        <v>57</v>
      </c>
      <c r="C319" s="7">
        <v>7</v>
      </c>
      <c r="D319" s="7" t="s">
        <v>16</v>
      </c>
      <c r="E319" s="7" t="s">
        <v>12</v>
      </c>
      <c r="F319" s="17">
        <v>0</v>
      </c>
      <c r="G319" s="7" t="str">
        <f>VLOOKUP(B319,'Master Data'!$A$1:$F$46,2,0)</f>
        <v>Product26</v>
      </c>
      <c r="H319" s="7" t="str">
        <f>VLOOKUP(B319,'Master Data'!$A$1:$F$46,3,0)</f>
        <v>Category04</v>
      </c>
      <c r="I319" s="7" t="str">
        <f>VLOOKUP(B319,'Master Data'!$A$1:$F$46,4,0)</f>
        <v>No.</v>
      </c>
      <c r="J319" s="7">
        <f>VLOOKUP(B319,'Master Data'!$A$1:$F$46,5,0)</f>
        <v>18</v>
      </c>
      <c r="K319" s="7">
        <f>VLOOKUP(B319,'Master Data'!$A$1:$F$46,6,0)</f>
        <v>24.66</v>
      </c>
      <c r="L319" s="7">
        <f t="shared" si="1"/>
        <v>11</v>
      </c>
    </row>
    <row r="320" spans="1:12" ht="14.4" x14ac:dyDescent="0.3">
      <c r="A320" s="15">
        <v>44660</v>
      </c>
      <c r="B320" s="16" t="s">
        <v>47</v>
      </c>
      <c r="C320" s="7">
        <v>12</v>
      </c>
      <c r="D320" s="7" t="s">
        <v>11</v>
      </c>
      <c r="E320" s="7" t="s">
        <v>14</v>
      </c>
      <c r="F320" s="17">
        <v>0</v>
      </c>
      <c r="G320" s="7" t="str">
        <f>VLOOKUP(B320,'Master Data'!$A$1:$F$46,2,0)</f>
        <v>Product39</v>
      </c>
      <c r="H320" s="7" t="str">
        <f>VLOOKUP(B320,'Master Data'!$A$1:$F$46,3,0)</f>
        <v>Category05</v>
      </c>
      <c r="I320" s="7" t="str">
        <f>VLOOKUP(B320,'Master Data'!$A$1:$F$46,4,0)</f>
        <v>No.</v>
      </c>
      <c r="J320" s="7">
        <f>VLOOKUP(B320,'Master Data'!$A$1:$F$46,5,0)</f>
        <v>37</v>
      </c>
      <c r="K320" s="7">
        <f>VLOOKUP(B320,'Master Data'!$A$1:$F$46,6,0)</f>
        <v>42.55</v>
      </c>
      <c r="L320" s="7">
        <f t="shared" si="1"/>
        <v>11</v>
      </c>
    </row>
    <row r="321" spans="1:12" ht="14.4" x14ac:dyDescent="0.3">
      <c r="A321" s="15">
        <v>44660</v>
      </c>
      <c r="B321" s="16" t="s">
        <v>43</v>
      </c>
      <c r="C321" s="7">
        <v>9</v>
      </c>
      <c r="D321" s="7" t="s">
        <v>12</v>
      </c>
      <c r="E321" s="7" t="s">
        <v>12</v>
      </c>
      <c r="F321" s="17">
        <v>0</v>
      </c>
      <c r="G321" s="7" t="str">
        <f>VLOOKUP(B321,'Master Data'!$A$1:$F$46,2,0)</f>
        <v>Product02</v>
      </c>
      <c r="H321" s="7" t="str">
        <f>VLOOKUP(B321,'Master Data'!$A$1:$F$46,3,0)</f>
        <v>Category01</v>
      </c>
      <c r="I321" s="7" t="str">
        <f>VLOOKUP(B321,'Master Data'!$A$1:$F$46,4,0)</f>
        <v>Kg</v>
      </c>
      <c r="J321" s="7">
        <f>VLOOKUP(B321,'Master Data'!$A$1:$F$46,5,0)</f>
        <v>1056</v>
      </c>
      <c r="K321" s="7">
        <f>VLOOKUP(B321,'Master Data'!$A$1:$F$46,6,0)</f>
        <v>142.80000000000001</v>
      </c>
      <c r="L321" s="7">
        <f t="shared" si="1"/>
        <v>11</v>
      </c>
    </row>
    <row r="322" spans="1:12" ht="14.4" x14ac:dyDescent="0.3">
      <c r="A322" s="15">
        <v>44664</v>
      </c>
      <c r="B322" s="16" t="s">
        <v>34</v>
      </c>
      <c r="C322" s="7">
        <v>14</v>
      </c>
      <c r="D322" s="7" t="s">
        <v>11</v>
      </c>
      <c r="E322" s="7" t="s">
        <v>12</v>
      </c>
      <c r="F322" s="17">
        <v>0</v>
      </c>
      <c r="G322" s="7" t="str">
        <f>VLOOKUP(B322,'Master Data'!$A$1:$F$46,2,0)</f>
        <v>Product16</v>
      </c>
      <c r="H322" s="7" t="str">
        <f>VLOOKUP(B322,'Master Data'!$A$1:$F$46,3,0)</f>
        <v>Category02</v>
      </c>
      <c r="I322" s="7" t="str">
        <f>VLOOKUP(B322,'Master Data'!$A$1:$F$46,4,0)</f>
        <v>No.</v>
      </c>
      <c r="J322" s="7">
        <f>VLOOKUP(B322,'Master Data'!$A$1:$F$46,5,0)</f>
        <v>13</v>
      </c>
      <c r="K322" s="7">
        <f>VLOOKUP(B322,'Master Data'!$A$1:$F$46,6,0)</f>
        <v>16.64</v>
      </c>
      <c r="L322" s="7">
        <f t="shared" si="1"/>
        <v>11</v>
      </c>
    </row>
    <row r="323" spans="1:12" ht="14.4" x14ac:dyDescent="0.3">
      <c r="A323" s="15">
        <v>44669</v>
      </c>
      <c r="B323" s="16" t="s">
        <v>56</v>
      </c>
      <c r="C323" s="7">
        <v>9</v>
      </c>
      <c r="D323" s="7" t="s">
        <v>16</v>
      </c>
      <c r="E323" s="7" t="s">
        <v>14</v>
      </c>
      <c r="F323" s="17">
        <v>0</v>
      </c>
      <c r="G323" s="7" t="str">
        <f>VLOOKUP(B323,'Master Data'!$A$1:$F$46,2,0)</f>
        <v>Product41</v>
      </c>
      <c r="H323" s="7" t="str">
        <f>VLOOKUP(B323,'Master Data'!$A$1:$F$46,3,0)</f>
        <v>Category05</v>
      </c>
      <c r="I323" s="7" t="str">
        <f>VLOOKUP(B323,'Master Data'!$A$1:$F$46,4,0)</f>
        <v>Ft</v>
      </c>
      <c r="J323" s="7">
        <f>VLOOKUP(B323,'Master Data'!$A$1:$F$46,5,0)</f>
        <v>138</v>
      </c>
      <c r="K323" s="7">
        <f>VLOOKUP(B323,'Master Data'!$A$1:$F$46,6,0)</f>
        <v>173.88</v>
      </c>
      <c r="L323" s="7">
        <f t="shared" si="1"/>
        <v>11</v>
      </c>
    </row>
    <row r="324" spans="1:12" ht="14.4" x14ac:dyDescent="0.3">
      <c r="A324" s="15">
        <v>44671</v>
      </c>
      <c r="B324" s="16" t="s">
        <v>44</v>
      </c>
      <c r="C324" s="7">
        <v>2</v>
      </c>
      <c r="D324" s="7" t="s">
        <v>11</v>
      </c>
      <c r="E324" s="7" t="s">
        <v>12</v>
      </c>
      <c r="F324" s="17">
        <v>0</v>
      </c>
      <c r="G324" s="7" t="str">
        <f>VLOOKUP(B324,'Master Data'!$A$1:$F$46,2,0)</f>
        <v>Product18</v>
      </c>
      <c r="H324" s="7" t="str">
        <f>VLOOKUP(B324,'Master Data'!$A$1:$F$46,3,0)</f>
        <v>Category02</v>
      </c>
      <c r="I324" s="7" t="str">
        <f>VLOOKUP(B324,'Master Data'!$A$1:$F$46,4,0)</f>
        <v>No.</v>
      </c>
      <c r="J324" s="7">
        <f>VLOOKUP(B324,'Master Data'!$A$1:$F$46,5,0)</f>
        <v>37</v>
      </c>
      <c r="K324" s="7">
        <f>VLOOKUP(B324,'Master Data'!$A$1:$F$46,6,0)</f>
        <v>49.21</v>
      </c>
      <c r="L324" s="7">
        <f t="shared" si="1"/>
        <v>11</v>
      </c>
    </row>
    <row r="325" spans="1:12" ht="14.4" x14ac:dyDescent="0.3">
      <c r="A325" s="15">
        <v>44671</v>
      </c>
      <c r="B325" s="16" t="s">
        <v>48</v>
      </c>
      <c r="C325" s="7">
        <v>4</v>
      </c>
      <c r="D325" s="7" t="s">
        <v>16</v>
      </c>
      <c r="E325" s="7" t="s">
        <v>12</v>
      </c>
      <c r="F325" s="17">
        <v>0</v>
      </c>
      <c r="G325" s="7" t="str">
        <f>VLOOKUP(B325,'Master Data'!$A$1:$F$46,2,0)</f>
        <v>Product12</v>
      </c>
      <c r="H325" s="7" t="str">
        <f>VLOOKUP(B325,'Master Data'!$A$1:$F$46,3,0)</f>
        <v>Category02</v>
      </c>
      <c r="I325" s="7" t="str">
        <f>VLOOKUP(B325,'Master Data'!$A$1:$F$46,4,0)</f>
        <v>Kg</v>
      </c>
      <c r="J325" s="7">
        <f>VLOOKUP(B325,'Master Data'!$A$1:$F$46,5,0)</f>
        <v>73</v>
      </c>
      <c r="K325" s="7">
        <f>VLOOKUP(B325,'Master Data'!$A$1:$F$46,6,0)</f>
        <v>94.17</v>
      </c>
      <c r="L325" s="7">
        <f t="shared" si="1"/>
        <v>11</v>
      </c>
    </row>
    <row r="326" spans="1:12" ht="14.4" x14ac:dyDescent="0.3">
      <c r="A326" s="15">
        <v>44672</v>
      </c>
      <c r="B326" s="16" t="s">
        <v>41</v>
      </c>
      <c r="C326" s="7">
        <v>2</v>
      </c>
      <c r="D326" s="7" t="s">
        <v>16</v>
      </c>
      <c r="E326" s="7" t="s">
        <v>14</v>
      </c>
      <c r="F326" s="17">
        <v>0</v>
      </c>
      <c r="G326" s="7" t="str">
        <f>VLOOKUP(B326,'Master Data'!$A$1:$F$46,2,0)</f>
        <v>Product30</v>
      </c>
      <c r="H326" s="7" t="str">
        <f>VLOOKUP(B326,'Master Data'!$A$1:$F$46,3,0)</f>
        <v>Category04</v>
      </c>
      <c r="I326" s="7" t="str">
        <f>VLOOKUP(B326,'Master Data'!$A$1:$F$46,4,0)</f>
        <v>Ft</v>
      </c>
      <c r="J326" s="7">
        <f>VLOOKUP(B326,'Master Data'!$A$1:$F$46,5,0)</f>
        <v>148</v>
      </c>
      <c r="K326" s="7">
        <f>VLOOKUP(B326,'Master Data'!$A$1:$F$46,6,0)</f>
        <v>201.28</v>
      </c>
      <c r="L326" s="7">
        <f t="shared" si="1"/>
        <v>11</v>
      </c>
    </row>
    <row r="327" spans="1:12" ht="14.4" x14ac:dyDescent="0.3">
      <c r="A327" s="15">
        <v>44672</v>
      </c>
      <c r="B327" s="16" t="s">
        <v>57</v>
      </c>
      <c r="C327" s="7">
        <v>14</v>
      </c>
      <c r="D327" s="7" t="s">
        <v>12</v>
      </c>
      <c r="E327" s="7" t="s">
        <v>12</v>
      </c>
      <c r="F327" s="17">
        <v>0</v>
      </c>
      <c r="G327" s="7" t="str">
        <f>VLOOKUP(B327,'Master Data'!$A$1:$F$46,2,0)</f>
        <v>Product26</v>
      </c>
      <c r="H327" s="7" t="str">
        <f>VLOOKUP(B327,'Master Data'!$A$1:$F$46,3,0)</f>
        <v>Category04</v>
      </c>
      <c r="I327" s="7" t="str">
        <f>VLOOKUP(B327,'Master Data'!$A$1:$F$46,4,0)</f>
        <v>No.</v>
      </c>
      <c r="J327" s="7">
        <f>VLOOKUP(B327,'Master Data'!$A$1:$F$46,5,0)</f>
        <v>18</v>
      </c>
      <c r="K327" s="7">
        <f>VLOOKUP(B327,'Master Data'!$A$1:$F$46,6,0)</f>
        <v>24.66</v>
      </c>
      <c r="L327" s="7">
        <f t="shared" si="1"/>
        <v>11</v>
      </c>
    </row>
    <row r="328" spans="1:12" ht="14.4" x14ac:dyDescent="0.3">
      <c r="A328" s="15">
        <v>44674</v>
      </c>
      <c r="B328" s="16" t="s">
        <v>25</v>
      </c>
      <c r="C328" s="7">
        <v>15</v>
      </c>
      <c r="D328" s="7" t="s">
        <v>12</v>
      </c>
      <c r="E328" s="7" t="s">
        <v>12</v>
      </c>
      <c r="F328" s="17">
        <v>0</v>
      </c>
      <c r="G328" s="7" t="str">
        <f>VLOOKUP(B328,'Master Data'!$A$1:$F$46,2,0)</f>
        <v>Product44</v>
      </c>
      <c r="H328" s="7" t="str">
        <f>VLOOKUP(B328,'Master Data'!$A$1:$F$46,3,0)</f>
        <v>Category05</v>
      </c>
      <c r="I328" s="7" t="str">
        <f>VLOOKUP(B328,'Master Data'!$A$1:$F$46,4,0)</f>
        <v>Kg</v>
      </c>
      <c r="J328" s="7">
        <f>VLOOKUP(B328,'Master Data'!$A$1:$F$46,5,0)</f>
        <v>76</v>
      </c>
      <c r="K328" s="7">
        <f>VLOOKUP(B328,'Master Data'!$A$1:$F$46,6,0)</f>
        <v>82.08</v>
      </c>
      <c r="L328" s="7">
        <f t="shared" si="1"/>
        <v>11</v>
      </c>
    </row>
    <row r="329" spans="1:12" ht="14.4" x14ac:dyDescent="0.3">
      <c r="A329" s="15">
        <v>44675</v>
      </c>
      <c r="B329" s="16" t="s">
        <v>27</v>
      </c>
      <c r="C329" s="7">
        <v>4</v>
      </c>
      <c r="D329" s="7" t="s">
        <v>16</v>
      </c>
      <c r="E329" s="7" t="s">
        <v>12</v>
      </c>
      <c r="F329" s="17">
        <v>0</v>
      </c>
      <c r="G329" s="7" t="str">
        <f>VLOOKUP(B329,'Master Data'!$A$1:$F$46,2,0)</f>
        <v>Product34</v>
      </c>
      <c r="H329" s="7" t="str">
        <f>VLOOKUP(B329,'Master Data'!$A$1:$F$46,3,0)</f>
        <v>Category04</v>
      </c>
      <c r="I329" s="7" t="str">
        <f>VLOOKUP(B329,'Master Data'!$A$1:$F$46,4,0)</f>
        <v>Lt</v>
      </c>
      <c r="J329" s="7">
        <f>VLOOKUP(B329,'Master Data'!$A$1:$F$46,5,0)</f>
        <v>55</v>
      </c>
      <c r="K329" s="7">
        <f>VLOOKUP(B329,'Master Data'!$A$1:$F$46,6,0)</f>
        <v>58.3</v>
      </c>
      <c r="L329" s="7">
        <f t="shared" si="1"/>
        <v>11</v>
      </c>
    </row>
    <row r="330" spans="1:12" ht="14.4" x14ac:dyDescent="0.3">
      <c r="A330" s="15">
        <v>44676</v>
      </c>
      <c r="B330" s="16" t="s">
        <v>17</v>
      </c>
      <c r="C330" s="7">
        <v>9</v>
      </c>
      <c r="D330" s="7" t="s">
        <v>16</v>
      </c>
      <c r="E330" s="7" t="s">
        <v>14</v>
      </c>
      <c r="F330" s="17">
        <v>0</v>
      </c>
      <c r="G330" s="7" t="str">
        <f>VLOOKUP(B330,'Master Data'!$A$1:$F$46,2,0)</f>
        <v>Product04</v>
      </c>
      <c r="H330" s="7" t="str">
        <f>VLOOKUP(B330,'Master Data'!$A$1:$F$46,3,0)</f>
        <v>Category01</v>
      </c>
      <c r="I330" s="7" t="str">
        <f>VLOOKUP(B330,'Master Data'!$A$1:$F$46,4,0)</f>
        <v>Lt</v>
      </c>
      <c r="J330" s="7">
        <f>VLOOKUP(B330,'Master Data'!$A$1:$F$46,5,0)</f>
        <v>44</v>
      </c>
      <c r="K330" s="7">
        <f>VLOOKUP(B330,'Master Data'!$A$1:$F$46,6,0)</f>
        <v>48.84</v>
      </c>
      <c r="L330" s="7">
        <f t="shared" si="1"/>
        <v>11</v>
      </c>
    </row>
    <row r="331" spans="1:12" ht="14.4" x14ac:dyDescent="0.3">
      <c r="A331" s="15">
        <v>44676</v>
      </c>
      <c r="B331" s="16" t="s">
        <v>20</v>
      </c>
      <c r="C331" s="7">
        <v>8</v>
      </c>
      <c r="D331" s="7" t="s">
        <v>12</v>
      </c>
      <c r="E331" s="7" t="s">
        <v>12</v>
      </c>
      <c r="F331" s="17">
        <v>0</v>
      </c>
      <c r="G331" s="7" t="str">
        <f>VLOOKUP(B331,'Master Data'!$A$1:$F$46,2,0)</f>
        <v>Product03</v>
      </c>
      <c r="H331" s="7" t="str">
        <f>VLOOKUP(B331,'Master Data'!$A$1:$F$46,3,0)</f>
        <v>Category01</v>
      </c>
      <c r="I331" s="7" t="str">
        <f>VLOOKUP(B331,'Master Data'!$A$1:$F$46,4,0)</f>
        <v>Kg</v>
      </c>
      <c r="J331" s="7">
        <f>VLOOKUP(B331,'Master Data'!$A$1:$F$46,5,0)</f>
        <v>71</v>
      </c>
      <c r="K331" s="7">
        <f>VLOOKUP(B331,'Master Data'!$A$1:$F$46,6,0)</f>
        <v>80.94</v>
      </c>
      <c r="L331" s="7">
        <f t="shared" si="1"/>
        <v>11</v>
      </c>
    </row>
    <row r="332" spans="1:12" ht="14.4" x14ac:dyDescent="0.3">
      <c r="A332" s="15">
        <v>44677</v>
      </c>
      <c r="B332" s="16" t="s">
        <v>39</v>
      </c>
      <c r="C332" s="7">
        <v>2</v>
      </c>
      <c r="D332" s="7" t="s">
        <v>16</v>
      </c>
      <c r="E332" s="7" t="s">
        <v>14</v>
      </c>
      <c r="F332" s="17">
        <v>0</v>
      </c>
      <c r="G332" s="7" t="str">
        <f>VLOOKUP(B332,'Master Data'!$A$1:$F$46,2,0)</f>
        <v>Product27</v>
      </c>
      <c r="H332" s="7" t="str">
        <f>VLOOKUP(B332,'Master Data'!$A$1:$F$46,3,0)</f>
        <v>Category04</v>
      </c>
      <c r="I332" s="7" t="str">
        <f>VLOOKUP(B332,'Master Data'!$A$1:$F$46,4,0)</f>
        <v>Lt</v>
      </c>
      <c r="J332" s="7">
        <f>VLOOKUP(B332,'Master Data'!$A$1:$F$46,5,0)</f>
        <v>48</v>
      </c>
      <c r="K332" s="7">
        <f>VLOOKUP(B332,'Master Data'!$A$1:$F$46,6,0)</f>
        <v>57.120000000000005</v>
      </c>
      <c r="L332" s="7">
        <f t="shared" si="1"/>
        <v>11</v>
      </c>
    </row>
    <row r="333" spans="1:12" ht="14.4" x14ac:dyDescent="0.3">
      <c r="A333" s="15">
        <v>44679</v>
      </c>
      <c r="B333" s="16" t="s">
        <v>23</v>
      </c>
      <c r="C333" s="7">
        <v>14</v>
      </c>
      <c r="D333" s="7" t="s">
        <v>16</v>
      </c>
      <c r="E333" s="7" t="s">
        <v>14</v>
      </c>
      <c r="F333" s="17">
        <v>0</v>
      </c>
      <c r="G333" s="7" t="str">
        <f>VLOOKUP(B333,'Master Data'!$A$1:$F$46,2,0)</f>
        <v>Product14</v>
      </c>
      <c r="H333" s="7" t="str">
        <f>VLOOKUP(B333,'Master Data'!$A$1:$F$46,3,0)</f>
        <v>Category02</v>
      </c>
      <c r="I333" s="7" t="str">
        <f>VLOOKUP(B333,'Master Data'!$A$1:$F$46,4,0)</f>
        <v>Kg</v>
      </c>
      <c r="J333" s="7">
        <f>VLOOKUP(B333,'Master Data'!$A$1:$F$46,5,0)</f>
        <v>112</v>
      </c>
      <c r="K333" s="7">
        <f>VLOOKUP(B333,'Master Data'!$A$1:$F$46,6,0)</f>
        <v>146.72</v>
      </c>
      <c r="L333" s="7">
        <f t="shared" si="1"/>
        <v>11</v>
      </c>
    </row>
    <row r="334" spans="1:12" ht="14.4" x14ac:dyDescent="0.3">
      <c r="A334" s="15">
        <v>44681</v>
      </c>
      <c r="B334" s="16" t="s">
        <v>34</v>
      </c>
      <c r="C334" s="7">
        <v>13</v>
      </c>
      <c r="D334" s="7" t="s">
        <v>12</v>
      </c>
      <c r="E334" s="7" t="s">
        <v>12</v>
      </c>
      <c r="F334" s="17">
        <v>0</v>
      </c>
      <c r="G334" s="7" t="str">
        <f>VLOOKUP(B334,'Master Data'!$A$1:$F$46,2,0)</f>
        <v>Product16</v>
      </c>
      <c r="H334" s="7" t="str">
        <f>VLOOKUP(B334,'Master Data'!$A$1:$F$46,3,0)</f>
        <v>Category02</v>
      </c>
      <c r="I334" s="7" t="str">
        <f>VLOOKUP(B334,'Master Data'!$A$1:$F$46,4,0)</f>
        <v>No.</v>
      </c>
      <c r="J334" s="7">
        <f>VLOOKUP(B334,'Master Data'!$A$1:$F$46,5,0)</f>
        <v>13</v>
      </c>
      <c r="K334" s="7">
        <f>VLOOKUP(B334,'Master Data'!$A$1:$F$46,6,0)</f>
        <v>16.64</v>
      </c>
      <c r="L334" s="7">
        <f t="shared" si="1"/>
        <v>11</v>
      </c>
    </row>
    <row r="335" spans="1:12" ht="14.4" x14ac:dyDescent="0.3">
      <c r="A335" s="15">
        <v>44681</v>
      </c>
      <c r="B335" s="16" t="s">
        <v>39</v>
      </c>
      <c r="C335" s="7">
        <v>8</v>
      </c>
      <c r="D335" s="7" t="s">
        <v>16</v>
      </c>
      <c r="E335" s="7" t="s">
        <v>12</v>
      </c>
      <c r="F335" s="17">
        <v>0</v>
      </c>
      <c r="G335" s="7" t="str">
        <f>VLOOKUP(B335,'Master Data'!$A$1:$F$46,2,0)</f>
        <v>Product27</v>
      </c>
      <c r="H335" s="7" t="str">
        <f>VLOOKUP(B335,'Master Data'!$A$1:$F$46,3,0)</f>
        <v>Category04</v>
      </c>
      <c r="I335" s="7" t="str">
        <f>VLOOKUP(B335,'Master Data'!$A$1:$F$46,4,0)</f>
        <v>Lt</v>
      </c>
      <c r="J335" s="7">
        <f>VLOOKUP(B335,'Master Data'!$A$1:$F$46,5,0)</f>
        <v>48</v>
      </c>
      <c r="K335" s="7">
        <f>VLOOKUP(B335,'Master Data'!$A$1:$F$46,6,0)</f>
        <v>57.120000000000005</v>
      </c>
      <c r="L335" s="7">
        <f t="shared" si="1"/>
        <v>11</v>
      </c>
    </row>
    <row r="336" spans="1:12" ht="14.4" x14ac:dyDescent="0.3">
      <c r="A336" s="15">
        <v>44682</v>
      </c>
      <c r="B336" s="16" t="s">
        <v>27</v>
      </c>
      <c r="C336" s="7">
        <v>9</v>
      </c>
      <c r="D336" s="7" t="s">
        <v>11</v>
      </c>
      <c r="E336" s="7" t="s">
        <v>12</v>
      </c>
      <c r="F336" s="17">
        <v>0</v>
      </c>
      <c r="G336" s="7" t="str">
        <f>VLOOKUP(B336,'Master Data'!$A$1:$F$46,2,0)</f>
        <v>Product34</v>
      </c>
      <c r="H336" s="7" t="str">
        <f>VLOOKUP(B336,'Master Data'!$A$1:$F$46,3,0)</f>
        <v>Category04</v>
      </c>
      <c r="I336" s="7" t="str">
        <f>VLOOKUP(B336,'Master Data'!$A$1:$F$46,4,0)</f>
        <v>Lt</v>
      </c>
      <c r="J336" s="7">
        <f>VLOOKUP(B336,'Master Data'!$A$1:$F$46,5,0)</f>
        <v>55</v>
      </c>
      <c r="K336" s="7">
        <f>VLOOKUP(B336,'Master Data'!$A$1:$F$46,6,0)</f>
        <v>58.3</v>
      </c>
      <c r="L336" s="7">
        <f t="shared" si="1"/>
        <v>11</v>
      </c>
    </row>
    <row r="337" spans="1:12" ht="14.4" x14ac:dyDescent="0.3">
      <c r="A337" s="15">
        <v>44682</v>
      </c>
      <c r="B337" s="16" t="s">
        <v>53</v>
      </c>
      <c r="C337" s="7">
        <v>6</v>
      </c>
      <c r="D337" s="7" t="s">
        <v>12</v>
      </c>
      <c r="E337" s="7" t="s">
        <v>12</v>
      </c>
      <c r="F337" s="17">
        <v>0</v>
      </c>
      <c r="G337" s="7" t="str">
        <f>VLOOKUP(B337,'Master Data'!$A$1:$F$46,2,0)</f>
        <v>Product33</v>
      </c>
      <c r="H337" s="7" t="str">
        <f>VLOOKUP(B337,'Master Data'!$A$1:$F$46,3,0)</f>
        <v>Category04</v>
      </c>
      <c r="I337" s="7" t="str">
        <f>VLOOKUP(B337,'Master Data'!$A$1:$F$46,4,0)</f>
        <v>Kg</v>
      </c>
      <c r="J337" s="7">
        <f>VLOOKUP(B337,'Master Data'!$A$1:$F$46,5,0)</f>
        <v>95</v>
      </c>
      <c r="K337" s="7">
        <f>VLOOKUP(B337,'Master Data'!$A$1:$F$46,6,0)</f>
        <v>119.7</v>
      </c>
      <c r="L337" s="7">
        <f t="shared" si="1"/>
        <v>11</v>
      </c>
    </row>
    <row r="338" spans="1:12" ht="14.4" x14ac:dyDescent="0.3">
      <c r="A338" s="15">
        <v>44683</v>
      </c>
      <c r="B338" s="16" t="s">
        <v>15</v>
      </c>
      <c r="C338" s="7">
        <v>4</v>
      </c>
      <c r="D338" s="7" t="s">
        <v>12</v>
      </c>
      <c r="E338" s="7" t="s">
        <v>14</v>
      </c>
      <c r="F338" s="17">
        <v>0</v>
      </c>
      <c r="G338" s="7" t="str">
        <f>VLOOKUP(B338,'Master Data'!$A$1:$F$46,2,0)</f>
        <v>Product13</v>
      </c>
      <c r="H338" s="7" t="str">
        <f>VLOOKUP(B338,'Master Data'!$A$1:$F$46,3,0)</f>
        <v>Category02</v>
      </c>
      <c r="I338" s="7" t="str">
        <f>VLOOKUP(B338,'Master Data'!$A$1:$F$46,4,0)</f>
        <v>Kg</v>
      </c>
      <c r="J338" s="7">
        <f>VLOOKUP(B338,'Master Data'!$A$1:$F$46,5,0)</f>
        <v>112</v>
      </c>
      <c r="K338" s="7">
        <f>VLOOKUP(B338,'Master Data'!$A$1:$F$46,6,0)</f>
        <v>122.08</v>
      </c>
      <c r="L338" s="7">
        <f t="shared" si="1"/>
        <v>11</v>
      </c>
    </row>
    <row r="339" spans="1:12" ht="14.4" x14ac:dyDescent="0.3">
      <c r="A339" s="15">
        <v>44685</v>
      </c>
      <c r="B339" s="16" t="s">
        <v>28</v>
      </c>
      <c r="C339" s="7">
        <v>10</v>
      </c>
      <c r="D339" s="7" t="s">
        <v>16</v>
      </c>
      <c r="E339" s="7" t="s">
        <v>12</v>
      </c>
      <c r="F339" s="17">
        <v>0</v>
      </c>
      <c r="G339" s="7" t="str">
        <f>VLOOKUP(B339,'Master Data'!$A$1:$F$46,2,0)</f>
        <v>Product20</v>
      </c>
      <c r="H339" s="7" t="str">
        <f>VLOOKUP(B339,'Master Data'!$A$1:$F$46,3,0)</f>
        <v>Category03</v>
      </c>
      <c r="I339" s="7" t="str">
        <f>VLOOKUP(B339,'Master Data'!$A$1:$F$46,4,0)</f>
        <v>Lt</v>
      </c>
      <c r="J339" s="7">
        <f>VLOOKUP(B339,'Master Data'!$A$1:$F$46,5,0)</f>
        <v>61</v>
      </c>
      <c r="K339" s="7">
        <f>VLOOKUP(B339,'Master Data'!$A$1:$F$46,6,0)</f>
        <v>76.25</v>
      </c>
      <c r="L339" s="7">
        <f t="shared" si="1"/>
        <v>11</v>
      </c>
    </row>
    <row r="340" spans="1:12" ht="14.4" x14ac:dyDescent="0.3">
      <c r="A340" s="15">
        <v>44687</v>
      </c>
      <c r="B340" s="16" t="s">
        <v>27</v>
      </c>
      <c r="C340" s="7">
        <v>7</v>
      </c>
      <c r="D340" s="7" t="s">
        <v>16</v>
      </c>
      <c r="E340" s="7" t="s">
        <v>12</v>
      </c>
      <c r="F340" s="17">
        <v>0</v>
      </c>
      <c r="G340" s="7" t="str">
        <f>VLOOKUP(B340,'Master Data'!$A$1:$F$46,2,0)</f>
        <v>Product34</v>
      </c>
      <c r="H340" s="7" t="str">
        <f>VLOOKUP(B340,'Master Data'!$A$1:$F$46,3,0)</f>
        <v>Category04</v>
      </c>
      <c r="I340" s="7" t="str">
        <f>VLOOKUP(B340,'Master Data'!$A$1:$F$46,4,0)</f>
        <v>Lt</v>
      </c>
      <c r="J340" s="7">
        <f>VLOOKUP(B340,'Master Data'!$A$1:$F$46,5,0)</f>
        <v>55</v>
      </c>
      <c r="K340" s="7">
        <f>VLOOKUP(B340,'Master Data'!$A$1:$F$46,6,0)</f>
        <v>58.3</v>
      </c>
      <c r="L340" s="7">
        <f t="shared" si="1"/>
        <v>11</v>
      </c>
    </row>
    <row r="341" spans="1:12" ht="14.4" x14ac:dyDescent="0.3">
      <c r="A341" s="15">
        <v>44688</v>
      </c>
      <c r="B341" s="16" t="s">
        <v>40</v>
      </c>
      <c r="C341" s="7">
        <v>4</v>
      </c>
      <c r="D341" s="7" t="s">
        <v>12</v>
      </c>
      <c r="E341" s="7" t="s">
        <v>14</v>
      </c>
      <c r="F341" s="17">
        <v>0</v>
      </c>
      <c r="G341" s="7" t="str">
        <f>VLOOKUP(B341,'Master Data'!$A$1:$F$46,2,0)</f>
        <v>Product15</v>
      </c>
      <c r="H341" s="7" t="str">
        <f>VLOOKUP(B341,'Master Data'!$A$1:$F$46,3,0)</f>
        <v>Category02</v>
      </c>
      <c r="I341" s="7" t="str">
        <f>VLOOKUP(B341,'Master Data'!$A$1:$F$46,4,0)</f>
        <v>No.</v>
      </c>
      <c r="J341" s="7">
        <f>VLOOKUP(B341,'Master Data'!$A$1:$F$46,5,0)</f>
        <v>12</v>
      </c>
      <c r="K341" s="7">
        <f>VLOOKUP(B341,'Master Data'!$A$1:$F$46,6,0)</f>
        <v>15.719999999999999</v>
      </c>
      <c r="L341" s="7">
        <f t="shared" si="1"/>
        <v>11</v>
      </c>
    </row>
    <row r="342" spans="1:12" ht="14.4" x14ac:dyDescent="0.3">
      <c r="A342" s="15">
        <v>44688</v>
      </c>
      <c r="B342" s="16" t="s">
        <v>39</v>
      </c>
      <c r="C342" s="7">
        <v>1</v>
      </c>
      <c r="D342" s="7" t="s">
        <v>12</v>
      </c>
      <c r="E342" s="7" t="s">
        <v>12</v>
      </c>
      <c r="F342" s="17">
        <v>0</v>
      </c>
      <c r="G342" s="7" t="str">
        <f>VLOOKUP(B342,'Master Data'!$A$1:$F$46,2,0)</f>
        <v>Product27</v>
      </c>
      <c r="H342" s="7" t="str">
        <f>VLOOKUP(B342,'Master Data'!$A$1:$F$46,3,0)</f>
        <v>Category04</v>
      </c>
      <c r="I342" s="7" t="str">
        <f>VLOOKUP(B342,'Master Data'!$A$1:$F$46,4,0)</f>
        <v>Lt</v>
      </c>
      <c r="J342" s="7">
        <f>VLOOKUP(B342,'Master Data'!$A$1:$F$46,5,0)</f>
        <v>48</v>
      </c>
      <c r="K342" s="7">
        <f>VLOOKUP(B342,'Master Data'!$A$1:$F$46,6,0)</f>
        <v>57.120000000000005</v>
      </c>
      <c r="L342" s="7">
        <f t="shared" si="1"/>
        <v>11</v>
      </c>
    </row>
    <row r="343" spans="1:12" ht="14.4" x14ac:dyDescent="0.3">
      <c r="A343" s="15">
        <v>44689</v>
      </c>
      <c r="B343" s="16" t="s">
        <v>35</v>
      </c>
      <c r="C343" s="7">
        <v>7</v>
      </c>
      <c r="D343" s="7" t="s">
        <v>12</v>
      </c>
      <c r="E343" s="7" t="s">
        <v>12</v>
      </c>
      <c r="F343" s="17">
        <v>0</v>
      </c>
      <c r="G343" s="7" t="str">
        <f>VLOOKUP(B343,'Master Data'!$A$1:$F$46,2,0)</f>
        <v>Product22</v>
      </c>
      <c r="H343" s="7" t="str">
        <f>VLOOKUP(B343,'Master Data'!$A$1:$F$46,3,0)</f>
        <v>Category03</v>
      </c>
      <c r="I343" s="7" t="str">
        <f>VLOOKUP(B343,'Master Data'!$A$1:$F$46,4,0)</f>
        <v>Ft</v>
      </c>
      <c r="J343" s="7">
        <f>VLOOKUP(B343,'Master Data'!$A$1:$F$46,5,0)</f>
        <v>121</v>
      </c>
      <c r="K343" s="7">
        <f>VLOOKUP(B343,'Master Data'!$A$1:$F$46,6,0)</f>
        <v>141.57</v>
      </c>
      <c r="L343" s="7">
        <f t="shared" si="1"/>
        <v>11</v>
      </c>
    </row>
    <row r="344" spans="1:12" ht="14.4" x14ac:dyDescent="0.3">
      <c r="A344" s="15">
        <v>44690</v>
      </c>
      <c r="B344" s="16" t="s">
        <v>54</v>
      </c>
      <c r="C344" s="7">
        <v>12</v>
      </c>
      <c r="D344" s="7" t="s">
        <v>11</v>
      </c>
      <c r="E344" s="7" t="s">
        <v>14</v>
      </c>
      <c r="F344" s="17">
        <v>0</v>
      </c>
      <c r="G344" s="7" t="str">
        <f>VLOOKUP(B344,'Master Data'!$A$1:$F$46,2,0)</f>
        <v>Product17</v>
      </c>
      <c r="H344" s="7" t="str">
        <f>VLOOKUP(B344,'Master Data'!$A$1:$F$46,3,0)</f>
        <v>Category02</v>
      </c>
      <c r="I344" s="7" t="str">
        <f>VLOOKUP(B344,'Master Data'!$A$1:$F$46,4,0)</f>
        <v>Ft</v>
      </c>
      <c r="J344" s="7">
        <f>VLOOKUP(B344,'Master Data'!$A$1:$F$46,5,0)</f>
        <v>134</v>
      </c>
      <c r="K344" s="7">
        <f>VLOOKUP(B344,'Master Data'!$A$1:$F$46,6,0)</f>
        <v>156.78</v>
      </c>
      <c r="L344" s="7">
        <f t="shared" si="1"/>
        <v>11</v>
      </c>
    </row>
    <row r="345" spans="1:12" ht="14.4" x14ac:dyDescent="0.3">
      <c r="A345" s="15">
        <v>44691</v>
      </c>
      <c r="B345" s="16" t="s">
        <v>52</v>
      </c>
      <c r="C345" s="7">
        <v>6</v>
      </c>
      <c r="D345" s="7" t="s">
        <v>16</v>
      </c>
      <c r="E345" s="7" t="s">
        <v>12</v>
      </c>
      <c r="F345" s="17">
        <v>0</v>
      </c>
      <c r="G345" s="7" t="str">
        <f>VLOOKUP(B345,'Master Data'!$A$1:$F$46,2,0)</f>
        <v>Product09</v>
      </c>
      <c r="H345" s="7" t="str">
        <f>VLOOKUP(B345,'Master Data'!$A$1:$F$46,3,0)</f>
        <v>Category01</v>
      </c>
      <c r="I345" s="7" t="str">
        <f>VLOOKUP(B345,'Master Data'!$A$1:$F$46,4,0)</f>
        <v>No.</v>
      </c>
      <c r="J345" s="7">
        <f>VLOOKUP(B345,'Master Data'!$A$1:$F$46,5,0)</f>
        <v>6</v>
      </c>
      <c r="K345" s="7">
        <f>VLOOKUP(B345,'Master Data'!$A$1:$F$46,6,0)</f>
        <v>7.8599999999999994</v>
      </c>
      <c r="L345" s="7">
        <f t="shared" si="1"/>
        <v>11</v>
      </c>
    </row>
    <row r="346" spans="1:12" ht="14.4" x14ac:dyDescent="0.3">
      <c r="A346" s="15">
        <v>44693</v>
      </c>
      <c r="B346" s="16" t="s">
        <v>45</v>
      </c>
      <c r="C346" s="7">
        <v>7</v>
      </c>
      <c r="D346" s="7" t="s">
        <v>12</v>
      </c>
      <c r="E346" s="7" t="s">
        <v>14</v>
      </c>
      <c r="F346" s="17">
        <v>0</v>
      </c>
      <c r="G346" s="7" t="str">
        <f>VLOOKUP(B346,'Master Data'!$A$1:$F$46,2,0)</f>
        <v>Product11</v>
      </c>
      <c r="H346" s="7" t="str">
        <f>VLOOKUP(B346,'Master Data'!$A$1:$F$46,3,0)</f>
        <v>Category02</v>
      </c>
      <c r="I346" s="7" t="str">
        <f>VLOOKUP(B346,'Master Data'!$A$1:$F$46,4,0)</f>
        <v>Dozon</v>
      </c>
      <c r="J346" s="7">
        <f>VLOOKUP(B346,'Master Data'!$A$1:$F$46,5,0)</f>
        <v>44</v>
      </c>
      <c r="K346" s="7">
        <f>VLOOKUP(B346,'Master Data'!$A$1:$F$46,6,0)</f>
        <v>48.4</v>
      </c>
      <c r="L346" s="7">
        <f t="shared" si="1"/>
        <v>11</v>
      </c>
    </row>
    <row r="347" spans="1:12" ht="14.4" x14ac:dyDescent="0.3">
      <c r="A347" s="15">
        <v>44694</v>
      </c>
      <c r="B347" s="16" t="s">
        <v>48</v>
      </c>
      <c r="C347" s="7">
        <v>5</v>
      </c>
      <c r="D347" s="7" t="s">
        <v>16</v>
      </c>
      <c r="E347" s="7" t="s">
        <v>12</v>
      </c>
      <c r="F347" s="17">
        <v>0</v>
      </c>
      <c r="G347" s="7" t="str">
        <f>VLOOKUP(B347,'Master Data'!$A$1:$F$46,2,0)</f>
        <v>Product12</v>
      </c>
      <c r="H347" s="7" t="str">
        <f>VLOOKUP(B347,'Master Data'!$A$1:$F$46,3,0)</f>
        <v>Category02</v>
      </c>
      <c r="I347" s="7" t="str">
        <f>VLOOKUP(B347,'Master Data'!$A$1:$F$46,4,0)</f>
        <v>Kg</v>
      </c>
      <c r="J347" s="7">
        <f>VLOOKUP(B347,'Master Data'!$A$1:$F$46,5,0)</f>
        <v>73</v>
      </c>
      <c r="K347" s="7">
        <f>VLOOKUP(B347,'Master Data'!$A$1:$F$46,6,0)</f>
        <v>94.17</v>
      </c>
      <c r="L347" s="7">
        <f t="shared" si="1"/>
        <v>11</v>
      </c>
    </row>
    <row r="348" spans="1:12" ht="14.4" x14ac:dyDescent="0.3">
      <c r="A348" s="15">
        <v>44695</v>
      </c>
      <c r="B348" s="16" t="s">
        <v>38</v>
      </c>
      <c r="C348" s="7">
        <v>14</v>
      </c>
      <c r="D348" s="7" t="s">
        <v>16</v>
      </c>
      <c r="E348" s="7" t="s">
        <v>14</v>
      </c>
      <c r="F348" s="17">
        <v>0</v>
      </c>
      <c r="G348" s="7" t="str">
        <f>VLOOKUP(B348,'Master Data'!$A$1:$F$46,2,0)</f>
        <v>Product08</v>
      </c>
      <c r="H348" s="7" t="str">
        <f>VLOOKUP(B348,'Master Data'!$A$1:$F$46,3,0)</f>
        <v>Category01</v>
      </c>
      <c r="I348" s="7" t="str">
        <f>VLOOKUP(B348,'Master Data'!$A$1:$F$46,4,0)</f>
        <v>Kg</v>
      </c>
      <c r="J348" s="7">
        <f>VLOOKUP(B348,'Master Data'!$A$1:$F$46,5,0)</f>
        <v>83</v>
      </c>
      <c r="K348" s="7">
        <f>VLOOKUP(B348,'Master Data'!$A$1:$F$46,6,0)</f>
        <v>94.62</v>
      </c>
      <c r="L348" s="7">
        <f t="shared" si="1"/>
        <v>11</v>
      </c>
    </row>
    <row r="349" spans="1:12" ht="14.4" x14ac:dyDescent="0.3">
      <c r="A349" s="15">
        <v>44696</v>
      </c>
      <c r="B349" s="16" t="s">
        <v>28</v>
      </c>
      <c r="C349" s="7">
        <v>5</v>
      </c>
      <c r="D349" s="7" t="s">
        <v>12</v>
      </c>
      <c r="E349" s="7" t="s">
        <v>12</v>
      </c>
      <c r="F349" s="17">
        <v>0</v>
      </c>
      <c r="G349" s="7" t="str">
        <f>VLOOKUP(B349,'Master Data'!$A$1:$F$46,2,0)</f>
        <v>Product20</v>
      </c>
      <c r="H349" s="7" t="str">
        <f>VLOOKUP(B349,'Master Data'!$A$1:$F$46,3,0)</f>
        <v>Category03</v>
      </c>
      <c r="I349" s="7" t="str">
        <f>VLOOKUP(B349,'Master Data'!$A$1:$F$46,4,0)</f>
        <v>Lt</v>
      </c>
      <c r="J349" s="7">
        <f>VLOOKUP(B349,'Master Data'!$A$1:$F$46,5,0)</f>
        <v>61</v>
      </c>
      <c r="K349" s="7">
        <f>VLOOKUP(B349,'Master Data'!$A$1:$F$46,6,0)</f>
        <v>76.25</v>
      </c>
      <c r="L349" s="7">
        <f t="shared" si="1"/>
        <v>11</v>
      </c>
    </row>
    <row r="350" spans="1:12" ht="14.4" x14ac:dyDescent="0.3">
      <c r="A350" s="15">
        <v>44697</v>
      </c>
      <c r="B350" s="16" t="s">
        <v>33</v>
      </c>
      <c r="C350" s="7">
        <v>13</v>
      </c>
      <c r="D350" s="7" t="s">
        <v>16</v>
      </c>
      <c r="E350" s="7" t="s">
        <v>14</v>
      </c>
      <c r="F350" s="17">
        <v>0</v>
      </c>
      <c r="G350" s="7" t="str">
        <f>VLOOKUP(B350,'Master Data'!$A$1:$F$46,2,0)</f>
        <v>Product10</v>
      </c>
      <c r="H350" s="7" t="str">
        <f>VLOOKUP(B350,'Master Data'!$A$1:$F$46,3,0)</f>
        <v>Category02</v>
      </c>
      <c r="I350" s="7" t="str">
        <f>VLOOKUP(B350,'Master Data'!$A$1:$F$46,4,0)</f>
        <v>Ft</v>
      </c>
      <c r="J350" s="7">
        <f>VLOOKUP(B350,'Master Data'!$A$1:$F$46,5,0)</f>
        <v>148</v>
      </c>
      <c r="K350" s="7">
        <f>VLOOKUP(B350,'Master Data'!$A$1:$F$46,6,0)</f>
        <v>164.28</v>
      </c>
      <c r="L350" s="7">
        <f t="shared" si="1"/>
        <v>11</v>
      </c>
    </row>
    <row r="351" spans="1:12" ht="14.4" x14ac:dyDescent="0.3">
      <c r="A351" s="15">
        <v>44697</v>
      </c>
      <c r="B351" s="16" t="s">
        <v>19</v>
      </c>
      <c r="C351" s="7">
        <v>13</v>
      </c>
      <c r="D351" s="7" t="s">
        <v>12</v>
      </c>
      <c r="E351" s="7" t="s">
        <v>12</v>
      </c>
      <c r="F351" s="17">
        <v>0</v>
      </c>
      <c r="G351" s="7" t="str">
        <f>VLOOKUP(B351,'Master Data'!$A$1:$F$46,2,0)</f>
        <v>Product31</v>
      </c>
      <c r="H351" s="7" t="str">
        <f>VLOOKUP(B351,'Master Data'!$A$1:$F$46,3,0)</f>
        <v>Category04</v>
      </c>
      <c r="I351" s="7" t="str">
        <f>VLOOKUP(B351,'Master Data'!$A$1:$F$46,4,0)</f>
        <v>Kg</v>
      </c>
      <c r="J351" s="7">
        <f>VLOOKUP(B351,'Master Data'!$A$1:$F$46,5,0)</f>
        <v>93</v>
      </c>
      <c r="K351" s="7">
        <f>VLOOKUP(B351,'Master Data'!$A$1:$F$46,6,0)</f>
        <v>104.16</v>
      </c>
      <c r="L351" s="7">
        <f t="shared" si="1"/>
        <v>11</v>
      </c>
    </row>
    <row r="352" spans="1:12" ht="14.4" x14ac:dyDescent="0.3">
      <c r="A352" s="15">
        <v>44698</v>
      </c>
      <c r="B352" s="16" t="s">
        <v>39</v>
      </c>
      <c r="C352" s="7">
        <v>8</v>
      </c>
      <c r="D352" s="7" t="s">
        <v>16</v>
      </c>
      <c r="E352" s="7" t="s">
        <v>14</v>
      </c>
      <c r="F352" s="17">
        <v>0</v>
      </c>
      <c r="G352" s="7" t="str">
        <f>VLOOKUP(B352,'Master Data'!$A$1:$F$46,2,0)</f>
        <v>Product27</v>
      </c>
      <c r="H352" s="7" t="str">
        <f>VLOOKUP(B352,'Master Data'!$A$1:$F$46,3,0)</f>
        <v>Category04</v>
      </c>
      <c r="I352" s="7" t="str">
        <f>VLOOKUP(B352,'Master Data'!$A$1:$F$46,4,0)</f>
        <v>Lt</v>
      </c>
      <c r="J352" s="7">
        <f>VLOOKUP(B352,'Master Data'!$A$1:$F$46,5,0)</f>
        <v>48</v>
      </c>
      <c r="K352" s="7">
        <f>VLOOKUP(B352,'Master Data'!$A$1:$F$46,6,0)</f>
        <v>57.120000000000005</v>
      </c>
      <c r="L352" s="7">
        <f t="shared" si="1"/>
        <v>11</v>
      </c>
    </row>
    <row r="353" spans="1:12" ht="14.4" x14ac:dyDescent="0.3">
      <c r="A353" s="15">
        <v>44699</v>
      </c>
      <c r="B353" s="16" t="s">
        <v>39</v>
      </c>
      <c r="C353" s="7">
        <v>4</v>
      </c>
      <c r="D353" s="7" t="s">
        <v>11</v>
      </c>
      <c r="E353" s="7" t="s">
        <v>12</v>
      </c>
      <c r="F353" s="17">
        <v>0</v>
      </c>
      <c r="G353" s="7" t="str">
        <f>VLOOKUP(B353,'Master Data'!$A$1:$F$46,2,0)</f>
        <v>Product27</v>
      </c>
      <c r="H353" s="7" t="str">
        <f>VLOOKUP(B353,'Master Data'!$A$1:$F$46,3,0)</f>
        <v>Category04</v>
      </c>
      <c r="I353" s="7" t="str">
        <f>VLOOKUP(B353,'Master Data'!$A$1:$F$46,4,0)</f>
        <v>Lt</v>
      </c>
      <c r="J353" s="7">
        <f>VLOOKUP(B353,'Master Data'!$A$1:$F$46,5,0)</f>
        <v>48</v>
      </c>
      <c r="K353" s="7">
        <f>VLOOKUP(B353,'Master Data'!$A$1:$F$46,6,0)</f>
        <v>57.120000000000005</v>
      </c>
      <c r="L353" s="7">
        <f t="shared" si="1"/>
        <v>11</v>
      </c>
    </row>
    <row r="354" spans="1:12" ht="14.4" x14ac:dyDescent="0.3">
      <c r="A354" s="15">
        <v>44699</v>
      </c>
      <c r="B354" s="16" t="s">
        <v>50</v>
      </c>
      <c r="C354" s="7">
        <v>8</v>
      </c>
      <c r="D354" s="7" t="s">
        <v>11</v>
      </c>
      <c r="E354" s="7" t="s">
        <v>12</v>
      </c>
      <c r="F354" s="17">
        <v>0</v>
      </c>
      <c r="G354" s="7" t="str">
        <f>VLOOKUP(B354,'Master Data'!$A$1:$F$46,2,0)</f>
        <v>Product38</v>
      </c>
      <c r="H354" s="7" t="str">
        <f>VLOOKUP(B354,'Master Data'!$A$1:$F$46,3,0)</f>
        <v>Category05</v>
      </c>
      <c r="I354" s="7" t="str">
        <f>VLOOKUP(B354,'Master Data'!$A$1:$F$46,4,0)</f>
        <v>Kg</v>
      </c>
      <c r="J354" s="7">
        <f>VLOOKUP(B354,'Master Data'!$A$1:$F$46,5,0)</f>
        <v>72</v>
      </c>
      <c r="K354" s="7">
        <f>VLOOKUP(B354,'Master Data'!$A$1:$F$46,6,0)</f>
        <v>79.92</v>
      </c>
      <c r="L354" s="7">
        <f t="shared" si="1"/>
        <v>11</v>
      </c>
    </row>
    <row r="355" spans="1:12" ht="14.4" x14ac:dyDescent="0.3">
      <c r="A355" s="15">
        <v>44701</v>
      </c>
      <c r="B355" s="16" t="s">
        <v>25</v>
      </c>
      <c r="C355" s="7">
        <v>15</v>
      </c>
      <c r="D355" s="7" t="s">
        <v>12</v>
      </c>
      <c r="E355" s="7" t="s">
        <v>14</v>
      </c>
      <c r="F355" s="17">
        <v>0</v>
      </c>
      <c r="G355" s="7" t="str">
        <f>VLOOKUP(B355,'Master Data'!$A$1:$F$46,2,0)</f>
        <v>Product44</v>
      </c>
      <c r="H355" s="7" t="str">
        <f>VLOOKUP(B355,'Master Data'!$A$1:$F$46,3,0)</f>
        <v>Category05</v>
      </c>
      <c r="I355" s="7" t="str">
        <f>VLOOKUP(B355,'Master Data'!$A$1:$F$46,4,0)</f>
        <v>Kg</v>
      </c>
      <c r="J355" s="7">
        <f>VLOOKUP(B355,'Master Data'!$A$1:$F$46,5,0)</f>
        <v>76</v>
      </c>
      <c r="K355" s="7">
        <f>VLOOKUP(B355,'Master Data'!$A$1:$F$46,6,0)</f>
        <v>82.08</v>
      </c>
      <c r="L355" s="7">
        <f t="shared" si="1"/>
        <v>11</v>
      </c>
    </row>
    <row r="356" spans="1:12" ht="14.4" x14ac:dyDescent="0.3">
      <c r="A356" s="15">
        <v>44703</v>
      </c>
      <c r="B356" s="16" t="s">
        <v>40</v>
      </c>
      <c r="C356" s="7">
        <v>12</v>
      </c>
      <c r="D356" s="7" t="s">
        <v>16</v>
      </c>
      <c r="E356" s="7" t="s">
        <v>12</v>
      </c>
      <c r="F356" s="17">
        <v>0</v>
      </c>
      <c r="G356" s="7" t="str">
        <f>VLOOKUP(B356,'Master Data'!$A$1:$F$46,2,0)</f>
        <v>Product15</v>
      </c>
      <c r="H356" s="7" t="str">
        <f>VLOOKUP(B356,'Master Data'!$A$1:$F$46,3,0)</f>
        <v>Category02</v>
      </c>
      <c r="I356" s="7" t="str">
        <f>VLOOKUP(B356,'Master Data'!$A$1:$F$46,4,0)</f>
        <v>No.</v>
      </c>
      <c r="J356" s="7">
        <f>VLOOKUP(B356,'Master Data'!$A$1:$F$46,5,0)</f>
        <v>12</v>
      </c>
      <c r="K356" s="7">
        <f>VLOOKUP(B356,'Master Data'!$A$1:$F$46,6,0)</f>
        <v>15.719999999999999</v>
      </c>
      <c r="L356" s="7">
        <f t="shared" si="1"/>
        <v>11</v>
      </c>
    </row>
    <row r="357" spans="1:12" ht="14.4" x14ac:dyDescent="0.3">
      <c r="A357" s="15">
        <v>44706</v>
      </c>
      <c r="B357" s="16" t="s">
        <v>43</v>
      </c>
      <c r="C357" s="7">
        <v>7</v>
      </c>
      <c r="D357" s="7" t="s">
        <v>12</v>
      </c>
      <c r="E357" s="7" t="s">
        <v>12</v>
      </c>
      <c r="F357" s="17">
        <v>0</v>
      </c>
      <c r="G357" s="7" t="str">
        <f>VLOOKUP(B357,'Master Data'!$A$1:$F$46,2,0)</f>
        <v>Product02</v>
      </c>
      <c r="H357" s="7" t="str">
        <f>VLOOKUP(B357,'Master Data'!$A$1:$F$46,3,0)</f>
        <v>Category01</v>
      </c>
      <c r="I357" s="7" t="str">
        <f>VLOOKUP(B357,'Master Data'!$A$1:$F$46,4,0)</f>
        <v>Kg</v>
      </c>
      <c r="J357" s="7">
        <f>VLOOKUP(B357,'Master Data'!$A$1:$F$46,5,0)</f>
        <v>1056</v>
      </c>
      <c r="K357" s="7">
        <f>VLOOKUP(B357,'Master Data'!$A$1:$F$46,6,0)</f>
        <v>142.80000000000001</v>
      </c>
      <c r="L357" s="7">
        <f t="shared" si="1"/>
        <v>11</v>
      </c>
    </row>
    <row r="358" spans="1:12" ht="14.4" x14ac:dyDescent="0.3">
      <c r="A358" s="15">
        <v>44707</v>
      </c>
      <c r="B358" s="16" t="s">
        <v>39</v>
      </c>
      <c r="C358" s="7">
        <v>2</v>
      </c>
      <c r="D358" s="7" t="s">
        <v>12</v>
      </c>
      <c r="E358" s="7" t="s">
        <v>12</v>
      </c>
      <c r="F358" s="17">
        <v>0</v>
      </c>
      <c r="G358" s="7" t="str">
        <f>VLOOKUP(B358,'Master Data'!$A$1:$F$46,2,0)</f>
        <v>Product27</v>
      </c>
      <c r="H358" s="7" t="str">
        <f>VLOOKUP(B358,'Master Data'!$A$1:$F$46,3,0)</f>
        <v>Category04</v>
      </c>
      <c r="I358" s="7" t="str">
        <f>VLOOKUP(B358,'Master Data'!$A$1:$F$46,4,0)</f>
        <v>Lt</v>
      </c>
      <c r="J358" s="7">
        <f>VLOOKUP(B358,'Master Data'!$A$1:$F$46,5,0)</f>
        <v>48</v>
      </c>
      <c r="K358" s="7">
        <f>VLOOKUP(B358,'Master Data'!$A$1:$F$46,6,0)</f>
        <v>57.120000000000005</v>
      </c>
      <c r="L358" s="7">
        <f t="shared" si="1"/>
        <v>11</v>
      </c>
    </row>
    <row r="359" spans="1:12" ht="14.4" x14ac:dyDescent="0.3">
      <c r="A359" s="15">
        <v>44709</v>
      </c>
      <c r="B359" s="16" t="s">
        <v>56</v>
      </c>
      <c r="C359" s="7">
        <v>10</v>
      </c>
      <c r="D359" s="7" t="s">
        <v>11</v>
      </c>
      <c r="E359" s="7" t="s">
        <v>14</v>
      </c>
      <c r="F359" s="17">
        <v>0</v>
      </c>
      <c r="G359" s="7" t="str">
        <f>VLOOKUP(B359,'Master Data'!$A$1:$F$46,2,0)</f>
        <v>Product41</v>
      </c>
      <c r="H359" s="7" t="str">
        <f>VLOOKUP(B359,'Master Data'!$A$1:$F$46,3,0)</f>
        <v>Category05</v>
      </c>
      <c r="I359" s="7" t="str">
        <f>VLOOKUP(B359,'Master Data'!$A$1:$F$46,4,0)</f>
        <v>Ft</v>
      </c>
      <c r="J359" s="7">
        <f>VLOOKUP(B359,'Master Data'!$A$1:$F$46,5,0)</f>
        <v>138</v>
      </c>
      <c r="K359" s="7">
        <f>VLOOKUP(B359,'Master Data'!$A$1:$F$46,6,0)</f>
        <v>173.88</v>
      </c>
      <c r="L359" s="7">
        <f t="shared" si="1"/>
        <v>11</v>
      </c>
    </row>
    <row r="360" spans="1:12" ht="14.4" x14ac:dyDescent="0.3">
      <c r="A360" s="15">
        <v>44709</v>
      </c>
      <c r="B360" s="16" t="s">
        <v>38</v>
      </c>
      <c r="C360" s="7">
        <v>5</v>
      </c>
      <c r="D360" s="7" t="s">
        <v>11</v>
      </c>
      <c r="E360" s="7" t="s">
        <v>12</v>
      </c>
      <c r="F360" s="17">
        <v>0</v>
      </c>
      <c r="G360" s="7" t="str">
        <f>VLOOKUP(B360,'Master Data'!$A$1:$F$46,2,0)</f>
        <v>Product08</v>
      </c>
      <c r="H360" s="7" t="str">
        <f>VLOOKUP(B360,'Master Data'!$A$1:$F$46,3,0)</f>
        <v>Category01</v>
      </c>
      <c r="I360" s="7" t="str">
        <f>VLOOKUP(B360,'Master Data'!$A$1:$F$46,4,0)</f>
        <v>Kg</v>
      </c>
      <c r="J360" s="7">
        <f>VLOOKUP(B360,'Master Data'!$A$1:$F$46,5,0)</f>
        <v>83</v>
      </c>
      <c r="K360" s="7">
        <f>VLOOKUP(B360,'Master Data'!$A$1:$F$46,6,0)</f>
        <v>94.62</v>
      </c>
      <c r="L360" s="7">
        <f t="shared" si="1"/>
        <v>11</v>
      </c>
    </row>
    <row r="361" spans="1:12" ht="14.4" x14ac:dyDescent="0.3">
      <c r="A361" s="15">
        <v>44709</v>
      </c>
      <c r="B361" s="16" t="s">
        <v>33</v>
      </c>
      <c r="C361" s="7">
        <v>9</v>
      </c>
      <c r="D361" s="7" t="s">
        <v>12</v>
      </c>
      <c r="E361" s="7" t="s">
        <v>14</v>
      </c>
      <c r="F361" s="17">
        <v>0</v>
      </c>
      <c r="G361" s="7" t="str">
        <f>VLOOKUP(B361,'Master Data'!$A$1:$F$46,2,0)</f>
        <v>Product10</v>
      </c>
      <c r="H361" s="7" t="str">
        <f>VLOOKUP(B361,'Master Data'!$A$1:$F$46,3,0)</f>
        <v>Category02</v>
      </c>
      <c r="I361" s="7" t="str">
        <f>VLOOKUP(B361,'Master Data'!$A$1:$F$46,4,0)</f>
        <v>Ft</v>
      </c>
      <c r="J361" s="7">
        <f>VLOOKUP(B361,'Master Data'!$A$1:$F$46,5,0)</f>
        <v>148</v>
      </c>
      <c r="K361" s="7">
        <f>VLOOKUP(B361,'Master Data'!$A$1:$F$46,6,0)</f>
        <v>164.28</v>
      </c>
      <c r="L361" s="7">
        <f t="shared" si="1"/>
        <v>11</v>
      </c>
    </row>
    <row r="362" spans="1:12" ht="14.4" x14ac:dyDescent="0.3">
      <c r="A362" s="15">
        <v>44709</v>
      </c>
      <c r="B362" s="16" t="s">
        <v>17</v>
      </c>
      <c r="C362" s="7">
        <v>12</v>
      </c>
      <c r="D362" s="7" t="s">
        <v>12</v>
      </c>
      <c r="E362" s="7" t="s">
        <v>12</v>
      </c>
      <c r="F362" s="17">
        <v>0</v>
      </c>
      <c r="G362" s="7" t="str">
        <f>VLOOKUP(B362,'Master Data'!$A$1:$F$46,2,0)</f>
        <v>Product04</v>
      </c>
      <c r="H362" s="7" t="str">
        <f>VLOOKUP(B362,'Master Data'!$A$1:$F$46,3,0)</f>
        <v>Category01</v>
      </c>
      <c r="I362" s="7" t="str">
        <f>VLOOKUP(B362,'Master Data'!$A$1:$F$46,4,0)</f>
        <v>Lt</v>
      </c>
      <c r="J362" s="7">
        <f>VLOOKUP(B362,'Master Data'!$A$1:$F$46,5,0)</f>
        <v>44</v>
      </c>
      <c r="K362" s="7">
        <f>VLOOKUP(B362,'Master Data'!$A$1:$F$46,6,0)</f>
        <v>48.84</v>
      </c>
      <c r="L362" s="7">
        <f t="shared" si="1"/>
        <v>11</v>
      </c>
    </row>
    <row r="363" spans="1:12" ht="14.4" x14ac:dyDescent="0.3">
      <c r="A363" s="15">
        <v>44709</v>
      </c>
      <c r="B363" s="16" t="s">
        <v>28</v>
      </c>
      <c r="C363" s="7">
        <v>14</v>
      </c>
      <c r="D363" s="7" t="s">
        <v>16</v>
      </c>
      <c r="E363" s="7" t="s">
        <v>14</v>
      </c>
      <c r="F363" s="17">
        <v>0</v>
      </c>
      <c r="G363" s="7" t="str">
        <f>VLOOKUP(B363,'Master Data'!$A$1:$F$46,2,0)</f>
        <v>Product20</v>
      </c>
      <c r="H363" s="7" t="str">
        <f>VLOOKUP(B363,'Master Data'!$A$1:$F$46,3,0)</f>
        <v>Category03</v>
      </c>
      <c r="I363" s="7" t="str">
        <f>VLOOKUP(B363,'Master Data'!$A$1:$F$46,4,0)</f>
        <v>Lt</v>
      </c>
      <c r="J363" s="7">
        <f>VLOOKUP(B363,'Master Data'!$A$1:$F$46,5,0)</f>
        <v>61</v>
      </c>
      <c r="K363" s="7">
        <f>VLOOKUP(B363,'Master Data'!$A$1:$F$46,6,0)</f>
        <v>76.25</v>
      </c>
      <c r="L363" s="7">
        <f t="shared" si="1"/>
        <v>11</v>
      </c>
    </row>
    <row r="364" spans="1:12" ht="14.4" x14ac:dyDescent="0.3">
      <c r="A364" s="15">
        <v>44711</v>
      </c>
      <c r="B364" s="16" t="s">
        <v>25</v>
      </c>
      <c r="C364" s="7">
        <v>9</v>
      </c>
      <c r="D364" s="7" t="s">
        <v>16</v>
      </c>
      <c r="E364" s="7" t="s">
        <v>12</v>
      </c>
      <c r="F364" s="17">
        <v>0</v>
      </c>
      <c r="G364" s="7" t="str">
        <f>VLOOKUP(B364,'Master Data'!$A$1:$F$46,2,0)</f>
        <v>Product44</v>
      </c>
      <c r="H364" s="7" t="str">
        <f>VLOOKUP(B364,'Master Data'!$A$1:$F$46,3,0)</f>
        <v>Category05</v>
      </c>
      <c r="I364" s="7" t="str">
        <f>VLOOKUP(B364,'Master Data'!$A$1:$F$46,4,0)</f>
        <v>Kg</v>
      </c>
      <c r="J364" s="7">
        <f>VLOOKUP(B364,'Master Data'!$A$1:$F$46,5,0)</f>
        <v>76</v>
      </c>
      <c r="K364" s="7">
        <f>VLOOKUP(B364,'Master Data'!$A$1:$F$46,6,0)</f>
        <v>82.08</v>
      </c>
      <c r="L364" s="7">
        <f t="shared" si="1"/>
        <v>11</v>
      </c>
    </row>
    <row r="365" spans="1:12" ht="14.4" x14ac:dyDescent="0.3">
      <c r="A365" s="15">
        <v>44711</v>
      </c>
      <c r="B365" s="16" t="s">
        <v>37</v>
      </c>
      <c r="C365" s="7">
        <v>4</v>
      </c>
      <c r="D365" s="7" t="s">
        <v>11</v>
      </c>
      <c r="E365" s="7" t="s">
        <v>14</v>
      </c>
      <c r="F365" s="17">
        <v>0</v>
      </c>
      <c r="G365" s="7" t="str">
        <f>VLOOKUP(B365,'Master Data'!$A$1:$F$46,2,0)</f>
        <v>Product05</v>
      </c>
      <c r="H365" s="7" t="str">
        <f>VLOOKUP(B365,'Master Data'!$A$1:$F$46,3,0)</f>
        <v>Category01</v>
      </c>
      <c r="I365" s="7" t="str">
        <f>VLOOKUP(B365,'Master Data'!$A$1:$F$46,4,0)</f>
        <v>Ft</v>
      </c>
      <c r="J365" s="7">
        <f>VLOOKUP(B365,'Master Data'!$A$1:$F$46,5,0)</f>
        <v>133</v>
      </c>
      <c r="K365" s="7">
        <f>VLOOKUP(B365,'Master Data'!$A$1:$F$46,6,0)</f>
        <v>155.61000000000001</v>
      </c>
      <c r="L365" s="7">
        <f t="shared" si="1"/>
        <v>11</v>
      </c>
    </row>
    <row r="366" spans="1:12" ht="14.4" x14ac:dyDescent="0.3">
      <c r="A366" s="15">
        <v>44711</v>
      </c>
      <c r="B366" s="16" t="s">
        <v>53</v>
      </c>
      <c r="C366" s="7">
        <v>3</v>
      </c>
      <c r="D366" s="7" t="s">
        <v>12</v>
      </c>
      <c r="E366" s="7" t="s">
        <v>14</v>
      </c>
      <c r="F366" s="17">
        <v>0</v>
      </c>
      <c r="G366" s="7" t="str">
        <f>VLOOKUP(B366,'Master Data'!$A$1:$F$46,2,0)</f>
        <v>Product33</v>
      </c>
      <c r="H366" s="7" t="str">
        <f>VLOOKUP(B366,'Master Data'!$A$1:$F$46,3,0)</f>
        <v>Category04</v>
      </c>
      <c r="I366" s="7" t="str">
        <f>VLOOKUP(B366,'Master Data'!$A$1:$F$46,4,0)</f>
        <v>Kg</v>
      </c>
      <c r="J366" s="7">
        <f>VLOOKUP(B366,'Master Data'!$A$1:$F$46,5,0)</f>
        <v>95</v>
      </c>
      <c r="K366" s="7">
        <f>VLOOKUP(B366,'Master Data'!$A$1:$F$46,6,0)</f>
        <v>119.7</v>
      </c>
      <c r="L366" s="7">
        <f t="shared" si="1"/>
        <v>11</v>
      </c>
    </row>
    <row r="367" spans="1:12" ht="14.4" x14ac:dyDescent="0.3">
      <c r="A367" s="15">
        <v>44715</v>
      </c>
      <c r="B367" s="16" t="s">
        <v>38</v>
      </c>
      <c r="C367" s="7">
        <v>14</v>
      </c>
      <c r="D367" s="7" t="s">
        <v>12</v>
      </c>
      <c r="E367" s="7" t="s">
        <v>12</v>
      </c>
      <c r="F367" s="17">
        <v>0</v>
      </c>
      <c r="G367" s="7" t="str">
        <f>VLOOKUP(B367,'Master Data'!$A$1:$F$46,2,0)</f>
        <v>Product08</v>
      </c>
      <c r="H367" s="7" t="str">
        <f>VLOOKUP(B367,'Master Data'!$A$1:$F$46,3,0)</f>
        <v>Category01</v>
      </c>
      <c r="I367" s="7" t="str">
        <f>VLOOKUP(B367,'Master Data'!$A$1:$F$46,4,0)</f>
        <v>Kg</v>
      </c>
      <c r="J367" s="7">
        <f>VLOOKUP(B367,'Master Data'!$A$1:$F$46,5,0)</f>
        <v>83</v>
      </c>
      <c r="K367" s="7">
        <f>VLOOKUP(B367,'Master Data'!$A$1:$F$46,6,0)</f>
        <v>94.62</v>
      </c>
      <c r="L367" s="7">
        <f t="shared" si="1"/>
        <v>11</v>
      </c>
    </row>
    <row r="368" spans="1:12" ht="14.4" x14ac:dyDescent="0.3">
      <c r="A368" s="15">
        <v>44723</v>
      </c>
      <c r="B368" s="16" t="s">
        <v>47</v>
      </c>
      <c r="C368" s="7">
        <v>13</v>
      </c>
      <c r="D368" s="7" t="s">
        <v>12</v>
      </c>
      <c r="E368" s="7" t="s">
        <v>14</v>
      </c>
      <c r="F368" s="17">
        <v>0</v>
      </c>
      <c r="G368" s="7" t="str">
        <f>VLOOKUP(B368,'Master Data'!$A$1:$F$46,2,0)</f>
        <v>Product39</v>
      </c>
      <c r="H368" s="7" t="str">
        <f>VLOOKUP(B368,'Master Data'!$A$1:$F$46,3,0)</f>
        <v>Category05</v>
      </c>
      <c r="I368" s="7" t="str">
        <f>VLOOKUP(B368,'Master Data'!$A$1:$F$46,4,0)</f>
        <v>No.</v>
      </c>
      <c r="J368" s="7">
        <f>VLOOKUP(B368,'Master Data'!$A$1:$F$46,5,0)</f>
        <v>37</v>
      </c>
      <c r="K368" s="7">
        <f>VLOOKUP(B368,'Master Data'!$A$1:$F$46,6,0)</f>
        <v>42.55</v>
      </c>
      <c r="L368" s="7">
        <f t="shared" si="1"/>
        <v>11</v>
      </c>
    </row>
    <row r="369" spans="1:12" ht="14.4" x14ac:dyDescent="0.3">
      <c r="A369" s="15">
        <v>44723</v>
      </c>
      <c r="B369" s="16" t="s">
        <v>46</v>
      </c>
      <c r="C369" s="7">
        <v>6</v>
      </c>
      <c r="D369" s="7" t="s">
        <v>16</v>
      </c>
      <c r="E369" s="7" t="s">
        <v>12</v>
      </c>
      <c r="F369" s="17">
        <v>0</v>
      </c>
      <c r="G369" s="7" t="str">
        <f>VLOOKUP(B369,'Master Data'!$A$1:$F$46,2,0)</f>
        <v>Product21</v>
      </c>
      <c r="H369" s="7" t="str">
        <f>VLOOKUP(B369,'Master Data'!$A$1:$F$46,3,0)</f>
        <v>Category03</v>
      </c>
      <c r="I369" s="7" t="str">
        <f>VLOOKUP(B369,'Master Data'!$A$1:$F$46,4,0)</f>
        <v>Ft</v>
      </c>
      <c r="J369" s="7">
        <f>VLOOKUP(B369,'Master Data'!$A$1:$F$46,5,0)</f>
        <v>126</v>
      </c>
      <c r="K369" s="7">
        <f>VLOOKUP(B369,'Master Data'!$A$1:$F$46,6,0)</f>
        <v>162.54</v>
      </c>
      <c r="L369" s="7">
        <f t="shared" si="1"/>
        <v>11</v>
      </c>
    </row>
    <row r="370" spans="1:12" ht="14.4" x14ac:dyDescent="0.3">
      <c r="A370" s="15">
        <v>44725</v>
      </c>
      <c r="B370" s="16" t="s">
        <v>57</v>
      </c>
      <c r="C370" s="7">
        <v>6</v>
      </c>
      <c r="D370" s="7" t="s">
        <v>16</v>
      </c>
      <c r="E370" s="7" t="s">
        <v>14</v>
      </c>
      <c r="F370" s="17">
        <v>0</v>
      </c>
      <c r="G370" s="7" t="str">
        <f>VLOOKUP(B370,'Master Data'!$A$1:$F$46,2,0)</f>
        <v>Product26</v>
      </c>
      <c r="H370" s="7" t="str">
        <f>VLOOKUP(B370,'Master Data'!$A$1:$F$46,3,0)</f>
        <v>Category04</v>
      </c>
      <c r="I370" s="7" t="str">
        <f>VLOOKUP(B370,'Master Data'!$A$1:$F$46,4,0)</f>
        <v>No.</v>
      </c>
      <c r="J370" s="7">
        <f>VLOOKUP(B370,'Master Data'!$A$1:$F$46,5,0)</f>
        <v>18</v>
      </c>
      <c r="K370" s="7">
        <f>VLOOKUP(B370,'Master Data'!$A$1:$F$46,6,0)</f>
        <v>24.66</v>
      </c>
      <c r="L370" s="7">
        <f t="shared" si="1"/>
        <v>11</v>
      </c>
    </row>
    <row r="371" spans="1:12" ht="14.4" x14ac:dyDescent="0.3">
      <c r="A371" s="15">
        <v>44727</v>
      </c>
      <c r="B371" s="16" t="s">
        <v>24</v>
      </c>
      <c r="C371" s="7">
        <v>15</v>
      </c>
      <c r="D371" s="7" t="s">
        <v>11</v>
      </c>
      <c r="E371" s="7" t="s">
        <v>12</v>
      </c>
      <c r="F371" s="17">
        <v>0</v>
      </c>
      <c r="G371" s="7" t="str">
        <f>VLOOKUP(B371,'Master Data'!$A$1:$F$46,2,0)</f>
        <v>Product42</v>
      </c>
      <c r="H371" s="7" t="str">
        <f>VLOOKUP(B371,'Master Data'!$A$1:$F$46,3,0)</f>
        <v>Category05</v>
      </c>
      <c r="I371" s="7" t="str">
        <f>VLOOKUP(B371,'Master Data'!$A$1:$F$46,4,0)</f>
        <v>Ft</v>
      </c>
      <c r="J371" s="7">
        <f>VLOOKUP(B371,'Master Data'!$A$1:$F$46,5,0)</f>
        <v>120</v>
      </c>
      <c r="K371" s="7">
        <f>VLOOKUP(B371,'Master Data'!$A$1:$F$46,6,0)</f>
        <v>162</v>
      </c>
      <c r="L371" s="7">
        <f t="shared" si="1"/>
        <v>11</v>
      </c>
    </row>
    <row r="372" spans="1:12" ht="14.4" x14ac:dyDescent="0.3">
      <c r="A372" s="15">
        <v>44728</v>
      </c>
      <c r="B372" s="16" t="s">
        <v>32</v>
      </c>
      <c r="C372" s="7">
        <v>15</v>
      </c>
      <c r="D372" s="7" t="s">
        <v>12</v>
      </c>
      <c r="E372" s="7" t="s">
        <v>14</v>
      </c>
      <c r="F372" s="17">
        <v>0</v>
      </c>
      <c r="G372" s="7" t="str">
        <f>VLOOKUP(B372,'Master Data'!$A$1:$F$46,2,0)</f>
        <v>Product29</v>
      </c>
      <c r="H372" s="7" t="str">
        <f>VLOOKUP(B372,'Master Data'!$A$1:$F$46,3,0)</f>
        <v>Category04</v>
      </c>
      <c r="I372" s="7" t="str">
        <f>VLOOKUP(B372,'Master Data'!$A$1:$F$46,4,0)</f>
        <v>Lt</v>
      </c>
      <c r="J372" s="7">
        <f>VLOOKUP(B372,'Master Data'!$A$1:$F$46,5,0)</f>
        <v>47</v>
      </c>
      <c r="K372" s="7">
        <f>VLOOKUP(B372,'Master Data'!$A$1:$F$46,6,0)</f>
        <v>53.11</v>
      </c>
      <c r="L372" s="7">
        <f t="shared" si="1"/>
        <v>11</v>
      </c>
    </row>
    <row r="373" spans="1:12" ht="14.4" x14ac:dyDescent="0.3">
      <c r="A373" s="15">
        <v>44731</v>
      </c>
      <c r="B373" s="16" t="s">
        <v>43</v>
      </c>
      <c r="C373" s="7">
        <v>8</v>
      </c>
      <c r="D373" s="7" t="s">
        <v>16</v>
      </c>
      <c r="E373" s="7" t="s">
        <v>14</v>
      </c>
      <c r="F373" s="17">
        <v>0</v>
      </c>
      <c r="G373" s="7" t="str">
        <f>VLOOKUP(B373,'Master Data'!$A$1:$F$46,2,0)</f>
        <v>Product02</v>
      </c>
      <c r="H373" s="7" t="str">
        <f>VLOOKUP(B373,'Master Data'!$A$1:$F$46,3,0)</f>
        <v>Category01</v>
      </c>
      <c r="I373" s="7" t="str">
        <f>VLOOKUP(B373,'Master Data'!$A$1:$F$46,4,0)</f>
        <v>Kg</v>
      </c>
      <c r="J373" s="7">
        <f>VLOOKUP(B373,'Master Data'!$A$1:$F$46,5,0)</f>
        <v>1056</v>
      </c>
      <c r="K373" s="7">
        <f>VLOOKUP(B373,'Master Data'!$A$1:$F$46,6,0)</f>
        <v>142.80000000000001</v>
      </c>
      <c r="L373" s="7">
        <f t="shared" si="1"/>
        <v>11</v>
      </c>
    </row>
    <row r="374" spans="1:12" ht="14.4" x14ac:dyDescent="0.3">
      <c r="A374" s="15">
        <v>44733</v>
      </c>
      <c r="B374" s="16" t="s">
        <v>54</v>
      </c>
      <c r="C374" s="7">
        <v>14</v>
      </c>
      <c r="D374" s="7" t="s">
        <v>16</v>
      </c>
      <c r="E374" s="7" t="s">
        <v>14</v>
      </c>
      <c r="F374" s="17">
        <v>0</v>
      </c>
      <c r="G374" s="7" t="str">
        <f>VLOOKUP(B374,'Master Data'!$A$1:$F$46,2,0)</f>
        <v>Product17</v>
      </c>
      <c r="H374" s="7" t="str">
        <f>VLOOKUP(B374,'Master Data'!$A$1:$F$46,3,0)</f>
        <v>Category02</v>
      </c>
      <c r="I374" s="7" t="str">
        <f>VLOOKUP(B374,'Master Data'!$A$1:$F$46,4,0)</f>
        <v>Ft</v>
      </c>
      <c r="J374" s="7">
        <f>VLOOKUP(B374,'Master Data'!$A$1:$F$46,5,0)</f>
        <v>134</v>
      </c>
      <c r="K374" s="7">
        <f>VLOOKUP(B374,'Master Data'!$A$1:$F$46,6,0)</f>
        <v>156.78</v>
      </c>
      <c r="L374" s="7">
        <f t="shared" si="1"/>
        <v>11</v>
      </c>
    </row>
    <row r="375" spans="1:12" ht="14.4" x14ac:dyDescent="0.3">
      <c r="A375" s="15">
        <v>44734</v>
      </c>
      <c r="B375" s="16" t="s">
        <v>30</v>
      </c>
      <c r="C375" s="7">
        <v>10</v>
      </c>
      <c r="D375" s="7" t="s">
        <v>12</v>
      </c>
      <c r="E375" s="7" t="s">
        <v>14</v>
      </c>
      <c r="F375" s="17">
        <v>0</v>
      </c>
      <c r="G375" s="7" t="str">
        <f>VLOOKUP(B375,'Master Data'!$A$1:$F$46,2,0)</f>
        <v>Product40</v>
      </c>
      <c r="H375" s="7" t="str">
        <f>VLOOKUP(B375,'Master Data'!$A$1:$F$46,3,0)</f>
        <v>Category05</v>
      </c>
      <c r="I375" s="7" t="str">
        <f>VLOOKUP(B375,'Master Data'!$A$1:$F$46,4,0)</f>
        <v>Kg</v>
      </c>
      <c r="J375" s="7">
        <f>VLOOKUP(B375,'Master Data'!$A$1:$F$46,5,0)</f>
        <v>90</v>
      </c>
      <c r="K375" s="7">
        <f>VLOOKUP(B375,'Master Data'!$A$1:$F$46,6,0)</f>
        <v>115.2</v>
      </c>
      <c r="L375" s="7">
        <f t="shared" si="1"/>
        <v>11</v>
      </c>
    </row>
    <row r="376" spans="1:12" ht="14.4" x14ac:dyDescent="0.3">
      <c r="A376" s="15">
        <v>44734</v>
      </c>
      <c r="B376" s="16" t="s">
        <v>13</v>
      </c>
      <c r="C376" s="7">
        <v>4</v>
      </c>
      <c r="D376" s="7" t="s">
        <v>16</v>
      </c>
      <c r="E376" s="7" t="s">
        <v>14</v>
      </c>
      <c r="F376" s="17">
        <v>0</v>
      </c>
      <c r="G376" s="7" t="str">
        <f>VLOOKUP(B376,'Master Data'!$A$1:$F$46,2,0)</f>
        <v>Product01</v>
      </c>
      <c r="H376" s="7" t="str">
        <f>VLOOKUP(B376,'Master Data'!$A$1:$F$46,3,0)</f>
        <v>Category01</v>
      </c>
      <c r="I376" s="7" t="str">
        <f>VLOOKUP(B376,'Master Data'!$A$1:$F$46,4,0)</f>
        <v>Kg</v>
      </c>
      <c r="J376" s="7">
        <f>VLOOKUP(B376,'Master Data'!$A$1:$F$46,5,0)</f>
        <v>100</v>
      </c>
      <c r="K376" s="7">
        <f>VLOOKUP(B376,'Master Data'!$A$1:$F$46,6,0)</f>
        <v>103.88</v>
      </c>
      <c r="L376" s="7">
        <f t="shared" si="1"/>
        <v>11</v>
      </c>
    </row>
    <row r="377" spans="1:12" ht="14.4" x14ac:dyDescent="0.3">
      <c r="A377" s="15">
        <v>44735</v>
      </c>
      <c r="B377" s="16" t="s">
        <v>17</v>
      </c>
      <c r="C377" s="7">
        <v>8</v>
      </c>
      <c r="D377" s="7" t="s">
        <v>16</v>
      </c>
      <c r="E377" s="7" t="s">
        <v>12</v>
      </c>
      <c r="F377" s="17">
        <v>0</v>
      </c>
      <c r="G377" s="7" t="str">
        <f>VLOOKUP(B377,'Master Data'!$A$1:$F$46,2,0)</f>
        <v>Product04</v>
      </c>
      <c r="H377" s="7" t="str">
        <f>VLOOKUP(B377,'Master Data'!$A$1:$F$46,3,0)</f>
        <v>Category01</v>
      </c>
      <c r="I377" s="7" t="str">
        <f>VLOOKUP(B377,'Master Data'!$A$1:$F$46,4,0)</f>
        <v>Lt</v>
      </c>
      <c r="J377" s="7">
        <f>VLOOKUP(B377,'Master Data'!$A$1:$F$46,5,0)</f>
        <v>44</v>
      </c>
      <c r="K377" s="7">
        <f>VLOOKUP(B377,'Master Data'!$A$1:$F$46,6,0)</f>
        <v>48.84</v>
      </c>
      <c r="L377" s="7">
        <f t="shared" si="1"/>
        <v>11</v>
      </c>
    </row>
    <row r="378" spans="1:12" ht="14.4" x14ac:dyDescent="0.3">
      <c r="A378" s="15">
        <v>44736</v>
      </c>
      <c r="B378" s="16" t="s">
        <v>44</v>
      </c>
      <c r="C378" s="7">
        <v>7</v>
      </c>
      <c r="D378" s="7" t="s">
        <v>16</v>
      </c>
      <c r="E378" s="7" t="s">
        <v>14</v>
      </c>
      <c r="F378" s="17">
        <v>0</v>
      </c>
      <c r="G378" s="7" t="str">
        <f>VLOOKUP(B378,'Master Data'!$A$1:$F$46,2,0)</f>
        <v>Product18</v>
      </c>
      <c r="H378" s="7" t="str">
        <f>VLOOKUP(B378,'Master Data'!$A$1:$F$46,3,0)</f>
        <v>Category02</v>
      </c>
      <c r="I378" s="7" t="str">
        <f>VLOOKUP(B378,'Master Data'!$A$1:$F$46,4,0)</f>
        <v>No.</v>
      </c>
      <c r="J378" s="7">
        <f>VLOOKUP(B378,'Master Data'!$A$1:$F$46,5,0)</f>
        <v>37</v>
      </c>
      <c r="K378" s="7">
        <f>VLOOKUP(B378,'Master Data'!$A$1:$F$46,6,0)</f>
        <v>49.21</v>
      </c>
      <c r="L378" s="7">
        <f t="shared" si="1"/>
        <v>11</v>
      </c>
    </row>
    <row r="379" spans="1:12" ht="14.4" x14ac:dyDescent="0.3">
      <c r="A379" s="15">
        <v>44737</v>
      </c>
      <c r="B379" s="16" t="s">
        <v>48</v>
      </c>
      <c r="C379" s="7">
        <v>7</v>
      </c>
      <c r="D379" s="7" t="s">
        <v>12</v>
      </c>
      <c r="E379" s="7" t="s">
        <v>12</v>
      </c>
      <c r="F379" s="17">
        <v>0</v>
      </c>
      <c r="G379" s="7" t="str">
        <f>VLOOKUP(B379,'Master Data'!$A$1:$F$46,2,0)</f>
        <v>Product12</v>
      </c>
      <c r="H379" s="7" t="str">
        <f>VLOOKUP(B379,'Master Data'!$A$1:$F$46,3,0)</f>
        <v>Category02</v>
      </c>
      <c r="I379" s="7" t="str">
        <f>VLOOKUP(B379,'Master Data'!$A$1:$F$46,4,0)</f>
        <v>Kg</v>
      </c>
      <c r="J379" s="7">
        <f>VLOOKUP(B379,'Master Data'!$A$1:$F$46,5,0)</f>
        <v>73</v>
      </c>
      <c r="K379" s="7">
        <f>VLOOKUP(B379,'Master Data'!$A$1:$F$46,6,0)</f>
        <v>94.17</v>
      </c>
      <c r="L379" s="7">
        <f t="shared" si="1"/>
        <v>11</v>
      </c>
    </row>
    <row r="380" spans="1:12" ht="14.4" x14ac:dyDescent="0.3">
      <c r="A380" s="15">
        <v>44738</v>
      </c>
      <c r="B380" s="16" t="s">
        <v>27</v>
      </c>
      <c r="C380" s="7">
        <v>4</v>
      </c>
      <c r="D380" s="7" t="s">
        <v>16</v>
      </c>
      <c r="E380" s="7" t="s">
        <v>14</v>
      </c>
      <c r="F380" s="17">
        <v>0</v>
      </c>
      <c r="G380" s="7" t="str">
        <f>VLOOKUP(B380,'Master Data'!$A$1:$F$46,2,0)</f>
        <v>Product34</v>
      </c>
      <c r="H380" s="7" t="str">
        <f>VLOOKUP(B380,'Master Data'!$A$1:$F$46,3,0)</f>
        <v>Category04</v>
      </c>
      <c r="I380" s="7" t="str">
        <f>VLOOKUP(B380,'Master Data'!$A$1:$F$46,4,0)</f>
        <v>Lt</v>
      </c>
      <c r="J380" s="7">
        <f>VLOOKUP(B380,'Master Data'!$A$1:$F$46,5,0)</f>
        <v>55</v>
      </c>
      <c r="K380" s="7">
        <f>VLOOKUP(B380,'Master Data'!$A$1:$F$46,6,0)</f>
        <v>58.3</v>
      </c>
      <c r="L380" s="7">
        <f t="shared" si="1"/>
        <v>11</v>
      </c>
    </row>
    <row r="381" spans="1:12" ht="14.4" x14ac:dyDescent="0.3">
      <c r="A381" s="15">
        <v>44738</v>
      </c>
      <c r="B381" s="16" t="s">
        <v>36</v>
      </c>
      <c r="C381" s="7">
        <v>12</v>
      </c>
      <c r="D381" s="7" t="s">
        <v>16</v>
      </c>
      <c r="E381" s="7" t="s">
        <v>12</v>
      </c>
      <c r="F381" s="17">
        <v>0</v>
      </c>
      <c r="G381" s="7" t="str">
        <f>VLOOKUP(B381,'Master Data'!$A$1:$F$46,2,0)</f>
        <v>Product43</v>
      </c>
      <c r="H381" s="7" t="str">
        <f>VLOOKUP(B381,'Master Data'!$A$1:$F$46,3,0)</f>
        <v>Category05</v>
      </c>
      <c r="I381" s="7" t="str">
        <f>VLOOKUP(B381,'Master Data'!$A$1:$F$46,4,0)</f>
        <v>Kg</v>
      </c>
      <c r="J381" s="7">
        <f>VLOOKUP(B381,'Master Data'!$A$1:$F$46,5,0)</f>
        <v>67</v>
      </c>
      <c r="K381" s="7">
        <f>VLOOKUP(B381,'Master Data'!$A$1:$F$46,6,0)</f>
        <v>83.08</v>
      </c>
      <c r="L381" s="7">
        <f t="shared" si="1"/>
        <v>11</v>
      </c>
    </row>
    <row r="382" spans="1:12" ht="14.4" x14ac:dyDescent="0.3">
      <c r="A382" s="15">
        <v>44745</v>
      </c>
      <c r="B382" s="16" t="s">
        <v>53</v>
      </c>
      <c r="C382" s="7">
        <v>15</v>
      </c>
      <c r="D382" s="7" t="s">
        <v>16</v>
      </c>
      <c r="E382" s="7" t="s">
        <v>14</v>
      </c>
      <c r="F382" s="17">
        <v>0</v>
      </c>
      <c r="G382" s="7" t="str">
        <f>VLOOKUP(B382,'Master Data'!$A$1:$F$46,2,0)</f>
        <v>Product33</v>
      </c>
      <c r="H382" s="7" t="str">
        <f>VLOOKUP(B382,'Master Data'!$A$1:$F$46,3,0)</f>
        <v>Category04</v>
      </c>
      <c r="I382" s="7" t="str">
        <f>VLOOKUP(B382,'Master Data'!$A$1:$F$46,4,0)</f>
        <v>Kg</v>
      </c>
      <c r="J382" s="7">
        <f>VLOOKUP(B382,'Master Data'!$A$1:$F$46,5,0)</f>
        <v>95</v>
      </c>
      <c r="K382" s="7">
        <f>VLOOKUP(B382,'Master Data'!$A$1:$F$46,6,0)</f>
        <v>119.7</v>
      </c>
      <c r="L382" s="7">
        <f t="shared" si="1"/>
        <v>11</v>
      </c>
    </row>
    <row r="383" spans="1:12" ht="14.4" x14ac:dyDescent="0.3">
      <c r="A383" s="15">
        <v>44746</v>
      </c>
      <c r="B383" s="16" t="s">
        <v>51</v>
      </c>
      <c r="C383" s="7">
        <v>7</v>
      </c>
      <c r="D383" s="7" t="s">
        <v>16</v>
      </c>
      <c r="E383" s="7" t="s">
        <v>12</v>
      </c>
      <c r="F383" s="17">
        <v>0</v>
      </c>
      <c r="G383" s="7" t="str">
        <f>VLOOKUP(B383,'Master Data'!$A$1:$F$46,2,0)</f>
        <v>Product07</v>
      </c>
      <c r="H383" s="7" t="str">
        <f>VLOOKUP(B383,'Master Data'!$A$1:$F$46,3,0)</f>
        <v>Category01</v>
      </c>
      <c r="I383" s="7" t="str">
        <f>VLOOKUP(B383,'Master Data'!$A$1:$F$46,4,0)</f>
        <v>Lt</v>
      </c>
      <c r="J383" s="7">
        <f>VLOOKUP(B383,'Master Data'!$A$1:$F$46,5,0)</f>
        <v>43</v>
      </c>
      <c r="K383" s="7">
        <f>VLOOKUP(B383,'Master Data'!$A$1:$F$46,6,0)</f>
        <v>47.730000000000004</v>
      </c>
      <c r="L383" s="7">
        <f t="shared" si="1"/>
        <v>11</v>
      </c>
    </row>
    <row r="384" spans="1:12" ht="14.4" x14ac:dyDescent="0.3">
      <c r="A384" s="15">
        <v>44747</v>
      </c>
      <c r="B384" s="16" t="s">
        <v>21</v>
      </c>
      <c r="C384" s="7">
        <v>7</v>
      </c>
      <c r="D384" s="7" t="s">
        <v>12</v>
      </c>
      <c r="E384" s="7" t="s">
        <v>14</v>
      </c>
      <c r="F384" s="17">
        <v>0</v>
      </c>
      <c r="G384" s="7" t="str">
        <f>VLOOKUP(B384,'Master Data'!$A$1:$F$46,2,0)</f>
        <v>Product25</v>
      </c>
      <c r="H384" s="7" t="str">
        <f>VLOOKUP(B384,'Master Data'!$A$1:$F$46,3,0)</f>
        <v>Category03</v>
      </c>
      <c r="I384" s="7" t="str">
        <f>VLOOKUP(B384,'Master Data'!$A$1:$F$46,4,0)</f>
        <v>No.</v>
      </c>
      <c r="J384" s="7">
        <f>VLOOKUP(B384,'Master Data'!$A$1:$F$46,5,0)</f>
        <v>7</v>
      </c>
      <c r="K384" s="7">
        <f>VLOOKUP(B384,'Master Data'!$A$1:$F$46,6,0)</f>
        <v>8.33</v>
      </c>
      <c r="L384" s="7">
        <f t="shared" si="1"/>
        <v>11</v>
      </c>
    </row>
    <row r="385" spans="1:12" ht="14.4" x14ac:dyDescent="0.3">
      <c r="A385" s="15">
        <v>44747</v>
      </c>
      <c r="B385" s="16" t="s">
        <v>40</v>
      </c>
      <c r="C385" s="7">
        <v>8</v>
      </c>
      <c r="D385" s="7" t="s">
        <v>16</v>
      </c>
      <c r="E385" s="7" t="s">
        <v>12</v>
      </c>
      <c r="F385" s="17">
        <v>0</v>
      </c>
      <c r="G385" s="7" t="str">
        <f>VLOOKUP(B385,'Master Data'!$A$1:$F$46,2,0)</f>
        <v>Product15</v>
      </c>
      <c r="H385" s="7" t="str">
        <f>VLOOKUP(B385,'Master Data'!$A$1:$F$46,3,0)</f>
        <v>Category02</v>
      </c>
      <c r="I385" s="7" t="str">
        <f>VLOOKUP(B385,'Master Data'!$A$1:$F$46,4,0)</f>
        <v>No.</v>
      </c>
      <c r="J385" s="7">
        <f>VLOOKUP(B385,'Master Data'!$A$1:$F$46,5,0)</f>
        <v>12</v>
      </c>
      <c r="K385" s="7">
        <f>VLOOKUP(B385,'Master Data'!$A$1:$F$46,6,0)</f>
        <v>15.719999999999999</v>
      </c>
      <c r="L385" s="7">
        <f t="shared" si="1"/>
        <v>11</v>
      </c>
    </row>
    <row r="386" spans="1:12" ht="14.4" x14ac:dyDescent="0.3">
      <c r="A386" s="15">
        <v>44748</v>
      </c>
      <c r="B386" s="16" t="s">
        <v>56</v>
      </c>
      <c r="C386" s="7">
        <v>2</v>
      </c>
      <c r="D386" s="7" t="s">
        <v>16</v>
      </c>
      <c r="E386" s="7" t="s">
        <v>14</v>
      </c>
      <c r="F386" s="17">
        <v>0</v>
      </c>
      <c r="G386" s="7" t="str">
        <f>VLOOKUP(B386,'Master Data'!$A$1:$F$46,2,0)</f>
        <v>Product41</v>
      </c>
      <c r="H386" s="7" t="str">
        <f>VLOOKUP(B386,'Master Data'!$A$1:$F$46,3,0)</f>
        <v>Category05</v>
      </c>
      <c r="I386" s="7" t="str">
        <f>VLOOKUP(B386,'Master Data'!$A$1:$F$46,4,0)</f>
        <v>Ft</v>
      </c>
      <c r="J386" s="7">
        <f>VLOOKUP(B386,'Master Data'!$A$1:$F$46,5,0)</f>
        <v>138</v>
      </c>
      <c r="K386" s="7">
        <f>VLOOKUP(B386,'Master Data'!$A$1:$F$46,6,0)</f>
        <v>173.88</v>
      </c>
      <c r="L386" s="7">
        <f t="shared" si="1"/>
        <v>11</v>
      </c>
    </row>
    <row r="387" spans="1:12" ht="14.4" x14ac:dyDescent="0.3">
      <c r="A387" s="15">
        <v>44750</v>
      </c>
      <c r="B387" s="16" t="s">
        <v>44</v>
      </c>
      <c r="C387" s="7">
        <v>2</v>
      </c>
      <c r="D387" s="7" t="s">
        <v>16</v>
      </c>
      <c r="E387" s="7" t="s">
        <v>12</v>
      </c>
      <c r="F387" s="17">
        <v>0</v>
      </c>
      <c r="G387" s="7" t="str">
        <f>VLOOKUP(B387,'Master Data'!$A$1:$F$46,2,0)</f>
        <v>Product18</v>
      </c>
      <c r="H387" s="7" t="str">
        <f>VLOOKUP(B387,'Master Data'!$A$1:$F$46,3,0)</f>
        <v>Category02</v>
      </c>
      <c r="I387" s="7" t="str">
        <f>VLOOKUP(B387,'Master Data'!$A$1:$F$46,4,0)</f>
        <v>No.</v>
      </c>
      <c r="J387" s="7">
        <f>VLOOKUP(B387,'Master Data'!$A$1:$F$46,5,0)</f>
        <v>37</v>
      </c>
      <c r="K387" s="7">
        <f>VLOOKUP(B387,'Master Data'!$A$1:$F$46,6,0)</f>
        <v>49.21</v>
      </c>
      <c r="L387" s="7">
        <f t="shared" si="1"/>
        <v>11</v>
      </c>
    </row>
    <row r="388" spans="1:12" ht="14.4" x14ac:dyDescent="0.3">
      <c r="A388" s="15">
        <v>44752</v>
      </c>
      <c r="B388" s="16" t="s">
        <v>31</v>
      </c>
      <c r="C388" s="7">
        <v>12</v>
      </c>
      <c r="D388" s="7" t="s">
        <v>12</v>
      </c>
      <c r="E388" s="7" t="s">
        <v>14</v>
      </c>
      <c r="F388" s="17">
        <v>0</v>
      </c>
      <c r="G388" s="7" t="str">
        <f>VLOOKUP(B388,'Master Data'!$A$1:$F$46,2,0)</f>
        <v>Product32</v>
      </c>
      <c r="H388" s="7" t="str">
        <f>VLOOKUP(B388,'Master Data'!$A$1:$F$46,3,0)</f>
        <v>Category04</v>
      </c>
      <c r="I388" s="7" t="str">
        <f>VLOOKUP(B388,'Master Data'!$A$1:$F$46,4,0)</f>
        <v>Kg</v>
      </c>
      <c r="J388" s="7">
        <f>VLOOKUP(B388,'Master Data'!$A$1:$F$46,5,0)</f>
        <v>89</v>
      </c>
      <c r="K388" s="7">
        <f>VLOOKUP(B388,'Master Data'!$A$1:$F$46,6,0)</f>
        <v>117.48</v>
      </c>
      <c r="L388" s="7">
        <f t="shared" si="1"/>
        <v>11</v>
      </c>
    </row>
    <row r="389" spans="1:12" ht="14.4" x14ac:dyDescent="0.3">
      <c r="A389" s="15">
        <v>44755</v>
      </c>
      <c r="B389" s="16" t="s">
        <v>21</v>
      </c>
      <c r="C389" s="7">
        <v>7</v>
      </c>
      <c r="D389" s="7" t="s">
        <v>16</v>
      </c>
      <c r="E389" s="7" t="s">
        <v>12</v>
      </c>
      <c r="F389" s="17">
        <v>0</v>
      </c>
      <c r="G389" s="7" t="str">
        <f>VLOOKUP(B389,'Master Data'!$A$1:$F$46,2,0)</f>
        <v>Product25</v>
      </c>
      <c r="H389" s="7" t="str">
        <f>VLOOKUP(B389,'Master Data'!$A$1:$F$46,3,0)</f>
        <v>Category03</v>
      </c>
      <c r="I389" s="7" t="str">
        <f>VLOOKUP(B389,'Master Data'!$A$1:$F$46,4,0)</f>
        <v>No.</v>
      </c>
      <c r="J389" s="7">
        <f>VLOOKUP(B389,'Master Data'!$A$1:$F$46,5,0)</f>
        <v>7</v>
      </c>
      <c r="K389" s="7">
        <f>VLOOKUP(B389,'Master Data'!$A$1:$F$46,6,0)</f>
        <v>8.33</v>
      </c>
      <c r="L389" s="7">
        <f t="shared" si="1"/>
        <v>11</v>
      </c>
    </row>
    <row r="390" spans="1:12" ht="14.4" x14ac:dyDescent="0.3">
      <c r="A390" s="15">
        <v>44756</v>
      </c>
      <c r="B390" s="16" t="s">
        <v>53</v>
      </c>
      <c r="C390" s="7">
        <v>9</v>
      </c>
      <c r="D390" s="7" t="s">
        <v>16</v>
      </c>
      <c r="E390" s="7" t="s">
        <v>12</v>
      </c>
      <c r="F390" s="17">
        <v>0</v>
      </c>
      <c r="G390" s="7" t="str">
        <f>VLOOKUP(B390,'Master Data'!$A$1:$F$46,2,0)</f>
        <v>Product33</v>
      </c>
      <c r="H390" s="7" t="str">
        <f>VLOOKUP(B390,'Master Data'!$A$1:$F$46,3,0)</f>
        <v>Category04</v>
      </c>
      <c r="I390" s="7" t="str">
        <f>VLOOKUP(B390,'Master Data'!$A$1:$F$46,4,0)</f>
        <v>Kg</v>
      </c>
      <c r="J390" s="7">
        <f>VLOOKUP(B390,'Master Data'!$A$1:$F$46,5,0)</f>
        <v>95</v>
      </c>
      <c r="K390" s="7">
        <f>VLOOKUP(B390,'Master Data'!$A$1:$F$46,6,0)</f>
        <v>119.7</v>
      </c>
      <c r="L390" s="7">
        <f t="shared" si="1"/>
        <v>11</v>
      </c>
    </row>
    <row r="391" spans="1:12" ht="14.4" x14ac:dyDescent="0.3">
      <c r="A391" s="15">
        <v>44757</v>
      </c>
      <c r="B391" s="16" t="s">
        <v>17</v>
      </c>
      <c r="C391" s="7">
        <v>2</v>
      </c>
      <c r="D391" s="7" t="s">
        <v>12</v>
      </c>
      <c r="E391" s="7" t="s">
        <v>12</v>
      </c>
      <c r="F391" s="17">
        <v>0</v>
      </c>
      <c r="G391" s="7" t="str">
        <f>VLOOKUP(B391,'Master Data'!$A$1:$F$46,2,0)</f>
        <v>Product04</v>
      </c>
      <c r="H391" s="7" t="str">
        <f>VLOOKUP(B391,'Master Data'!$A$1:$F$46,3,0)</f>
        <v>Category01</v>
      </c>
      <c r="I391" s="7" t="str">
        <f>VLOOKUP(B391,'Master Data'!$A$1:$F$46,4,0)</f>
        <v>Lt</v>
      </c>
      <c r="J391" s="7">
        <f>VLOOKUP(B391,'Master Data'!$A$1:$F$46,5,0)</f>
        <v>44</v>
      </c>
      <c r="K391" s="7">
        <f>VLOOKUP(B391,'Master Data'!$A$1:$F$46,6,0)</f>
        <v>48.84</v>
      </c>
      <c r="L391" s="7">
        <f t="shared" si="1"/>
        <v>11</v>
      </c>
    </row>
    <row r="392" spans="1:12" ht="14.4" x14ac:dyDescent="0.3">
      <c r="A392" s="15">
        <v>44759</v>
      </c>
      <c r="B392" s="16" t="s">
        <v>56</v>
      </c>
      <c r="C392" s="7">
        <v>8</v>
      </c>
      <c r="D392" s="7" t="s">
        <v>12</v>
      </c>
      <c r="E392" s="7" t="s">
        <v>14</v>
      </c>
      <c r="F392" s="17">
        <v>0</v>
      </c>
      <c r="G392" s="7" t="str">
        <f>VLOOKUP(B392,'Master Data'!$A$1:$F$46,2,0)</f>
        <v>Product41</v>
      </c>
      <c r="H392" s="7" t="str">
        <f>VLOOKUP(B392,'Master Data'!$A$1:$F$46,3,0)</f>
        <v>Category05</v>
      </c>
      <c r="I392" s="7" t="str">
        <f>VLOOKUP(B392,'Master Data'!$A$1:$F$46,4,0)</f>
        <v>Ft</v>
      </c>
      <c r="J392" s="7">
        <f>VLOOKUP(B392,'Master Data'!$A$1:$F$46,5,0)</f>
        <v>138</v>
      </c>
      <c r="K392" s="7">
        <f>VLOOKUP(B392,'Master Data'!$A$1:$F$46,6,0)</f>
        <v>173.88</v>
      </c>
      <c r="L392" s="7">
        <f t="shared" si="1"/>
        <v>11</v>
      </c>
    </row>
    <row r="393" spans="1:12" ht="14.4" x14ac:dyDescent="0.3">
      <c r="A393" s="15">
        <v>44760</v>
      </c>
      <c r="B393" s="16" t="s">
        <v>33</v>
      </c>
      <c r="C393" s="7">
        <v>12</v>
      </c>
      <c r="D393" s="7" t="s">
        <v>16</v>
      </c>
      <c r="E393" s="7" t="s">
        <v>12</v>
      </c>
      <c r="F393" s="17">
        <v>0</v>
      </c>
      <c r="G393" s="7" t="str">
        <f>VLOOKUP(B393,'Master Data'!$A$1:$F$46,2,0)</f>
        <v>Product10</v>
      </c>
      <c r="H393" s="7" t="str">
        <f>VLOOKUP(B393,'Master Data'!$A$1:$F$46,3,0)</f>
        <v>Category02</v>
      </c>
      <c r="I393" s="7" t="str">
        <f>VLOOKUP(B393,'Master Data'!$A$1:$F$46,4,0)</f>
        <v>Ft</v>
      </c>
      <c r="J393" s="7">
        <f>VLOOKUP(B393,'Master Data'!$A$1:$F$46,5,0)</f>
        <v>148</v>
      </c>
      <c r="K393" s="7">
        <f>VLOOKUP(B393,'Master Data'!$A$1:$F$46,6,0)</f>
        <v>164.28</v>
      </c>
      <c r="L393" s="7">
        <f t="shared" si="1"/>
        <v>11</v>
      </c>
    </row>
    <row r="394" spans="1:12" ht="14.4" x14ac:dyDescent="0.3">
      <c r="A394" s="15">
        <v>44762</v>
      </c>
      <c r="B394" s="16" t="s">
        <v>24</v>
      </c>
      <c r="C394" s="7">
        <v>8</v>
      </c>
      <c r="D394" s="7" t="s">
        <v>11</v>
      </c>
      <c r="E394" s="7" t="s">
        <v>12</v>
      </c>
      <c r="F394" s="17">
        <v>0</v>
      </c>
      <c r="G394" s="7" t="str">
        <f>VLOOKUP(B394,'Master Data'!$A$1:$F$46,2,0)</f>
        <v>Product42</v>
      </c>
      <c r="H394" s="7" t="str">
        <f>VLOOKUP(B394,'Master Data'!$A$1:$F$46,3,0)</f>
        <v>Category05</v>
      </c>
      <c r="I394" s="7" t="str">
        <f>VLOOKUP(B394,'Master Data'!$A$1:$F$46,4,0)</f>
        <v>Ft</v>
      </c>
      <c r="J394" s="7">
        <f>VLOOKUP(B394,'Master Data'!$A$1:$F$46,5,0)</f>
        <v>120</v>
      </c>
      <c r="K394" s="7">
        <f>VLOOKUP(B394,'Master Data'!$A$1:$F$46,6,0)</f>
        <v>162</v>
      </c>
      <c r="L394" s="7">
        <f t="shared" si="1"/>
        <v>11</v>
      </c>
    </row>
    <row r="395" spans="1:12" ht="14.4" x14ac:dyDescent="0.3">
      <c r="A395" s="15">
        <v>44764</v>
      </c>
      <c r="B395" s="16" t="s">
        <v>27</v>
      </c>
      <c r="C395" s="7">
        <v>6</v>
      </c>
      <c r="D395" s="7" t="s">
        <v>16</v>
      </c>
      <c r="E395" s="7" t="s">
        <v>14</v>
      </c>
      <c r="F395" s="17">
        <v>0</v>
      </c>
      <c r="G395" s="7" t="str">
        <f>VLOOKUP(B395,'Master Data'!$A$1:$F$46,2,0)</f>
        <v>Product34</v>
      </c>
      <c r="H395" s="7" t="str">
        <f>VLOOKUP(B395,'Master Data'!$A$1:$F$46,3,0)</f>
        <v>Category04</v>
      </c>
      <c r="I395" s="7" t="str">
        <f>VLOOKUP(B395,'Master Data'!$A$1:$F$46,4,0)</f>
        <v>Lt</v>
      </c>
      <c r="J395" s="7">
        <f>VLOOKUP(B395,'Master Data'!$A$1:$F$46,5,0)</f>
        <v>55</v>
      </c>
      <c r="K395" s="7">
        <f>VLOOKUP(B395,'Master Data'!$A$1:$F$46,6,0)</f>
        <v>58.3</v>
      </c>
      <c r="L395" s="7">
        <f t="shared" si="1"/>
        <v>11</v>
      </c>
    </row>
    <row r="396" spans="1:12" ht="14.4" x14ac:dyDescent="0.3">
      <c r="A396" s="15">
        <v>44765</v>
      </c>
      <c r="B396" s="16" t="s">
        <v>44</v>
      </c>
      <c r="C396" s="7">
        <v>2</v>
      </c>
      <c r="D396" s="7" t="s">
        <v>12</v>
      </c>
      <c r="E396" s="7" t="s">
        <v>12</v>
      </c>
      <c r="F396" s="17">
        <v>0</v>
      </c>
      <c r="G396" s="7" t="str">
        <f>VLOOKUP(B396,'Master Data'!$A$1:$F$46,2,0)</f>
        <v>Product18</v>
      </c>
      <c r="H396" s="7" t="str">
        <f>VLOOKUP(B396,'Master Data'!$A$1:$F$46,3,0)</f>
        <v>Category02</v>
      </c>
      <c r="I396" s="7" t="str">
        <f>VLOOKUP(B396,'Master Data'!$A$1:$F$46,4,0)</f>
        <v>No.</v>
      </c>
      <c r="J396" s="7">
        <f>VLOOKUP(B396,'Master Data'!$A$1:$F$46,5,0)</f>
        <v>37</v>
      </c>
      <c r="K396" s="7">
        <f>VLOOKUP(B396,'Master Data'!$A$1:$F$46,6,0)</f>
        <v>49.21</v>
      </c>
      <c r="L396" s="7">
        <f t="shared" si="1"/>
        <v>11</v>
      </c>
    </row>
    <row r="397" spans="1:12" ht="14.4" x14ac:dyDescent="0.3">
      <c r="A397" s="15">
        <v>44766</v>
      </c>
      <c r="B397" s="16" t="s">
        <v>29</v>
      </c>
      <c r="C397" s="7">
        <v>14</v>
      </c>
      <c r="D397" s="7" t="s">
        <v>16</v>
      </c>
      <c r="E397" s="7" t="s">
        <v>14</v>
      </c>
      <c r="F397" s="17">
        <v>0</v>
      </c>
      <c r="G397" s="7" t="str">
        <f>VLOOKUP(B397,'Master Data'!$A$1:$F$46,2,0)</f>
        <v>Product06</v>
      </c>
      <c r="H397" s="7" t="str">
        <f>VLOOKUP(B397,'Master Data'!$A$1:$F$46,3,0)</f>
        <v>Category01</v>
      </c>
      <c r="I397" s="7" t="str">
        <f>VLOOKUP(B397,'Master Data'!$A$1:$F$46,4,0)</f>
        <v>Kg</v>
      </c>
      <c r="J397" s="7">
        <f>VLOOKUP(B397,'Master Data'!$A$1:$F$46,5,0)</f>
        <v>75</v>
      </c>
      <c r="K397" s="7">
        <f>VLOOKUP(B397,'Master Data'!$A$1:$F$46,6,0)</f>
        <v>85.5</v>
      </c>
      <c r="L397" s="7">
        <f t="shared" si="1"/>
        <v>11</v>
      </c>
    </row>
    <row r="398" spans="1:12" ht="14.4" x14ac:dyDescent="0.3">
      <c r="A398" s="15">
        <v>44766</v>
      </c>
      <c r="B398" s="16" t="s">
        <v>39</v>
      </c>
      <c r="C398" s="7">
        <v>1</v>
      </c>
      <c r="D398" s="7" t="s">
        <v>12</v>
      </c>
      <c r="E398" s="7" t="s">
        <v>12</v>
      </c>
      <c r="F398" s="17">
        <v>0</v>
      </c>
      <c r="G398" s="7" t="str">
        <f>VLOOKUP(B398,'Master Data'!$A$1:$F$46,2,0)</f>
        <v>Product27</v>
      </c>
      <c r="H398" s="7" t="str">
        <f>VLOOKUP(B398,'Master Data'!$A$1:$F$46,3,0)</f>
        <v>Category04</v>
      </c>
      <c r="I398" s="7" t="str">
        <f>VLOOKUP(B398,'Master Data'!$A$1:$F$46,4,0)</f>
        <v>Lt</v>
      </c>
      <c r="J398" s="7">
        <f>VLOOKUP(B398,'Master Data'!$A$1:$F$46,5,0)</f>
        <v>48</v>
      </c>
      <c r="K398" s="7">
        <f>VLOOKUP(B398,'Master Data'!$A$1:$F$46,6,0)</f>
        <v>57.120000000000005</v>
      </c>
      <c r="L398" s="7">
        <f t="shared" si="1"/>
        <v>11</v>
      </c>
    </row>
    <row r="399" spans="1:12" ht="14.4" x14ac:dyDescent="0.3">
      <c r="A399" s="15">
        <v>44767</v>
      </c>
      <c r="B399" s="16" t="s">
        <v>25</v>
      </c>
      <c r="C399" s="7">
        <v>2</v>
      </c>
      <c r="D399" s="7" t="s">
        <v>16</v>
      </c>
      <c r="E399" s="7" t="s">
        <v>14</v>
      </c>
      <c r="F399" s="17">
        <v>0</v>
      </c>
      <c r="G399" s="7" t="str">
        <f>VLOOKUP(B399,'Master Data'!$A$1:$F$46,2,0)</f>
        <v>Product44</v>
      </c>
      <c r="H399" s="7" t="str">
        <f>VLOOKUP(B399,'Master Data'!$A$1:$F$46,3,0)</f>
        <v>Category05</v>
      </c>
      <c r="I399" s="7" t="str">
        <f>VLOOKUP(B399,'Master Data'!$A$1:$F$46,4,0)</f>
        <v>Kg</v>
      </c>
      <c r="J399" s="7">
        <f>VLOOKUP(B399,'Master Data'!$A$1:$F$46,5,0)</f>
        <v>76</v>
      </c>
      <c r="K399" s="7">
        <f>VLOOKUP(B399,'Master Data'!$A$1:$F$46,6,0)</f>
        <v>82.08</v>
      </c>
      <c r="L399" s="7">
        <f t="shared" si="1"/>
        <v>11</v>
      </c>
    </row>
    <row r="400" spans="1:12" ht="14.4" x14ac:dyDescent="0.3">
      <c r="A400" s="15">
        <v>44767</v>
      </c>
      <c r="B400" s="16" t="s">
        <v>54</v>
      </c>
      <c r="C400" s="7">
        <v>12</v>
      </c>
      <c r="D400" s="7" t="s">
        <v>16</v>
      </c>
      <c r="E400" s="7" t="s">
        <v>14</v>
      </c>
      <c r="F400" s="17">
        <v>0</v>
      </c>
      <c r="G400" s="7" t="str">
        <f>VLOOKUP(B400,'Master Data'!$A$1:$F$46,2,0)</f>
        <v>Product17</v>
      </c>
      <c r="H400" s="7" t="str">
        <f>VLOOKUP(B400,'Master Data'!$A$1:$F$46,3,0)</f>
        <v>Category02</v>
      </c>
      <c r="I400" s="7" t="str">
        <f>VLOOKUP(B400,'Master Data'!$A$1:$F$46,4,0)</f>
        <v>Ft</v>
      </c>
      <c r="J400" s="7">
        <f>VLOOKUP(B400,'Master Data'!$A$1:$F$46,5,0)</f>
        <v>134</v>
      </c>
      <c r="K400" s="7">
        <f>VLOOKUP(B400,'Master Data'!$A$1:$F$46,6,0)</f>
        <v>156.78</v>
      </c>
      <c r="L400" s="7">
        <f t="shared" si="1"/>
        <v>11</v>
      </c>
    </row>
    <row r="401" spans="1:12" ht="14.4" x14ac:dyDescent="0.3">
      <c r="A401" s="15">
        <v>44767</v>
      </c>
      <c r="B401" s="16" t="s">
        <v>20</v>
      </c>
      <c r="C401" s="7">
        <v>13</v>
      </c>
      <c r="D401" s="7" t="s">
        <v>12</v>
      </c>
      <c r="E401" s="7" t="s">
        <v>14</v>
      </c>
      <c r="F401" s="17">
        <v>0</v>
      </c>
      <c r="G401" s="7" t="str">
        <f>VLOOKUP(B401,'Master Data'!$A$1:$F$46,2,0)</f>
        <v>Product03</v>
      </c>
      <c r="H401" s="7" t="str">
        <f>VLOOKUP(B401,'Master Data'!$A$1:$F$46,3,0)</f>
        <v>Category01</v>
      </c>
      <c r="I401" s="7" t="str">
        <f>VLOOKUP(B401,'Master Data'!$A$1:$F$46,4,0)</f>
        <v>Kg</v>
      </c>
      <c r="J401" s="7">
        <f>VLOOKUP(B401,'Master Data'!$A$1:$F$46,5,0)</f>
        <v>71</v>
      </c>
      <c r="K401" s="7">
        <f>VLOOKUP(B401,'Master Data'!$A$1:$F$46,6,0)</f>
        <v>80.94</v>
      </c>
      <c r="L401" s="7">
        <f t="shared" si="1"/>
        <v>11</v>
      </c>
    </row>
    <row r="402" spans="1:12" ht="14.4" x14ac:dyDescent="0.3">
      <c r="A402" s="15">
        <v>44768</v>
      </c>
      <c r="B402" s="16" t="s">
        <v>20</v>
      </c>
      <c r="C402" s="7">
        <v>10</v>
      </c>
      <c r="D402" s="7" t="s">
        <v>12</v>
      </c>
      <c r="E402" s="7" t="s">
        <v>12</v>
      </c>
      <c r="F402" s="17">
        <v>0</v>
      </c>
      <c r="G402" s="7" t="str">
        <f>VLOOKUP(B402,'Master Data'!$A$1:$F$46,2,0)</f>
        <v>Product03</v>
      </c>
      <c r="H402" s="7" t="str">
        <f>VLOOKUP(B402,'Master Data'!$A$1:$F$46,3,0)</f>
        <v>Category01</v>
      </c>
      <c r="I402" s="7" t="str">
        <f>VLOOKUP(B402,'Master Data'!$A$1:$F$46,4,0)</f>
        <v>Kg</v>
      </c>
      <c r="J402" s="7">
        <f>VLOOKUP(B402,'Master Data'!$A$1:$F$46,5,0)</f>
        <v>71</v>
      </c>
      <c r="K402" s="7">
        <f>VLOOKUP(B402,'Master Data'!$A$1:$F$46,6,0)</f>
        <v>80.94</v>
      </c>
      <c r="L402" s="7">
        <f t="shared" si="1"/>
        <v>11</v>
      </c>
    </row>
    <row r="403" spans="1:12" ht="14.4" x14ac:dyDescent="0.3">
      <c r="A403" s="15">
        <v>44768</v>
      </c>
      <c r="B403" s="16" t="s">
        <v>57</v>
      </c>
      <c r="C403" s="7">
        <v>1</v>
      </c>
      <c r="D403" s="7" t="s">
        <v>12</v>
      </c>
      <c r="E403" s="7" t="s">
        <v>14</v>
      </c>
      <c r="F403" s="17">
        <v>0</v>
      </c>
      <c r="G403" s="7" t="str">
        <f>VLOOKUP(B403,'Master Data'!$A$1:$F$46,2,0)</f>
        <v>Product26</v>
      </c>
      <c r="H403" s="7" t="str">
        <f>VLOOKUP(B403,'Master Data'!$A$1:$F$46,3,0)</f>
        <v>Category04</v>
      </c>
      <c r="I403" s="7" t="str">
        <f>VLOOKUP(B403,'Master Data'!$A$1:$F$46,4,0)</f>
        <v>No.</v>
      </c>
      <c r="J403" s="7">
        <f>VLOOKUP(B403,'Master Data'!$A$1:$F$46,5,0)</f>
        <v>18</v>
      </c>
      <c r="K403" s="7">
        <f>VLOOKUP(B403,'Master Data'!$A$1:$F$46,6,0)</f>
        <v>24.66</v>
      </c>
      <c r="L403" s="7">
        <f t="shared" si="1"/>
        <v>11</v>
      </c>
    </row>
    <row r="404" spans="1:12" ht="14.4" x14ac:dyDescent="0.3">
      <c r="A404" s="15">
        <v>44776</v>
      </c>
      <c r="B404" s="16" t="s">
        <v>48</v>
      </c>
      <c r="C404" s="7">
        <v>5</v>
      </c>
      <c r="D404" s="7" t="s">
        <v>16</v>
      </c>
      <c r="E404" s="7" t="s">
        <v>14</v>
      </c>
      <c r="F404" s="17">
        <v>0</v>
      </c>
      <c r="G404" s="7" t="str">
        <f>VLOOKUP(B404,'Master Data'!$A$1:$F$46,2,0)</f>
        <v>Product12</v>
      </c>
      <c r="H404" s="7" t="str">
        <f>VLOOKUP(B404,'Master Data'!$A$1:$F$46,3,0)</f>
        <v>Category02</v>
      </c>
      <c r="I404" s="7" t="str">
        <f>VLOOKUP(B404,'Master Data'!$A$1:$F$46,4,0)</f>
        <v>Kg</v>
      </c>
      <c r="J404" s="7">
        <f>VLOOKUP(B404,'Master Data'!$A$1:$F$46,5,0)</f>
        <v>73</v>
      </c>
      <c r="K404" s="7">
        <f>VLOOKUP(B404,'Master Data'!$A$1:$F$46,6,0)</f>
        <v>94.17</v>
      </c>
      <c r="L404" s="7">
        <f t="shared" si="1"/>
        <v>11</v>
      </c>
    </row>
    <row r="405" spans="1:12" ht="14.4" x14ac:dyDescent="0.3">
      <c r="A405" s="15">
        <v>44779</v>
      </c>
      <c r="B405" s="16" t="s">
        <v>34</v>
      </c>
      <c r="C405" s="7">
        <v>9</v>
      </c>
      <c r="D405" s="7" t="s">
        <v>12</v>
      </c>
      <c r="E405" s="7" t="s">
        <v>12</v>
      </c>
      <c r="F405" s="17">
        <v>0</v>
      </c>
      <c r="G405" s="7" t="str">
        <f>VLOOKUP(B405,'Master Data'!$A$1:$F$46,2,0)</f>
        <v>Product16</v>
      </c>
      <c r="H405" s="7" t="str">
        <f>VLOOKUP(B405,'Master Data'!$A$1:$F$46,3,0)</f>
        <v>Category02</v>
      </c>
      <c r="I405" s="7" t="str">
        <f>VLOOKUP(B405,'Master Data'!$A$1:$F$46,4,0)</f>
        <v>No.</v>
      </c>
      <c r="J405" s="7">
        <f>VLOOKUP(B405,'Master Data'!$A$1:$F$46,5,0)</f>
        <v>13</v>
      </c>
      <c r="K405" s="7">
        <f>VLOOKUP(B405,'Master Data'!$A$1:$F$46,6,0)</f>
        <v>16.64</v>
      </c>
      <c r="L405" s="7">
        <f t="shared" si="1"/>
        <v>11</v>
      </c>
    </row>
    <row r="406" spans="1:12" ht="14.4" x14ac:dyDescent="0.3">
      <c r="A406" s="15">
        <v>44781</v>
      </c>
      <c r="B406" s="16" t="s">
        <v>34</v>
      </c>
      <c r="C406" s="7">
        <v>2</v>
      </c>
      <c r="D406" s="7" t="s">
        <v>16</v>
      </c>
      <c r="E406" s="7" t="s">
        <v>12</v>
      </c>
      <c r="F406" s="17">
        <v>0</v>
      </c>
      <c r="G406" s="7" t="str">
        <f>VLOOKUP(B406,'Master Data'!$A$1:$F$46,2,0)</f>
        <v>Product16</v>
      </c>
      <c r="H406" s="7" t="str">
        <f>VLOOKUP(B406,'Master Data'!$A$1:$F$46,3,0)</f>
        <v>Category02</v>
      </c>
      <c r="I406" s="7" t="str">
        <f>VLOOKUP(B406,'Master Data'!$A$1:$F$46,4,0)</f>
        <v>No.</v>
      </c>
      <c r="J406" s="7">
        <f>VLOOKUP(B406,'Master Data'!$A$1:$F$46,5,0)</f>
        <v>13</v>
      </c>
      <c r="K406" s="7">
        <f>VLOOKUP(B406,'Master Data'!$A$1:$F$46,6,0)</f>
        <v>16.64</v>
      </c>
      <c r="L406" s="7">
        <f t="shared" si="1"/>
        <v>11</v>
      </c>
    </row>
    <row r="407" spans="1:12" ht="14.4" x14ac:dyDescent="0.3">
      <c r="A407" s="15">
        <v>44781</v>
      </c>
      <c r="B407" s="16" t="s">
        <v>31</v>
      </c>
      <c r="C407" s="7">
        <v>12</v>
      </c>
      <c r="D407" s="7" t="s">
        <v>16</v>
      </c>
      <c r="E407" s="7" t="s">
        <v>14</v>
      </c>
      <c r="F407" s="17">
        <v>0</v>
      </c>
      <c r="G407" s="7" t="str">
        <f>VLOOKUP(B407,'Master Data'!$A$1:$F$46,2,0)</f>
        <v>Product32</v>
      </c>
      <c r="H407" s="7" t="str">
        <f>VLOOKUP(B407,'Master Data'!$A$1:$F$46,3,0)</f>
        <v>Category04</v>
      </c>
      <c r="I407" s="7" t="str">
        <f>VLOOKUP(B407,'Master Data'!$A$1:$F$46,4,0)</f>
        <v>Kg</v>
      </c>
      <c r="J407" s="7">
        <f>VLOOKUP(B407,'Master Data'!$A$1:$F$46,5,0)</f>
        <v>89</v>
      </c>
      <c r="K407" s="7">
        <f>VLOOKUP(B407,'Master Data'!$A$1:$F$46,6,0)</f>
        <v>117.48</v>
      </c>
      <c r="L407" s="7">
        <f t="shared" si="1"/>
        <v>11</v>
      </c>
    </row>
    <row r="408" spans="1:12" ht="14.4" x14ac:dyDescent="0.3">
      <c r="A408" s="15">
        <v>44781</v>
      </c>
      <c r="B408" s="16" t="s">
        <v>46</v>
      </c>
      <c r="C408" s="7">
        <v>11</v>
      </c>
      <c r="D408" s="7" t="s">
        <v>16</v>
      </c>
      <c r="E408" s="7" t="s">
        <v>14</v>
      </c>
      <c r="F408" s="17">
        <v>0</v>
      </c>
      <c r="G408" s="7" t="str">
        <f>VLOOKUP(B408,'Master Data'!$A$1:$F$46,2,0)</f>
        <v>Product21</v>
      </c>
      <c r="H408" s="7" t="str">
        <f>VLOOKUP(B408,'Master Data'!$A$1:$F$46,3,0)</f>
        <v>Category03</v>
      </c>
      <c r="I408" s="7" t="str">
        <f>VLOOKUP(B408,'Master Data'!$A$1:$F$46,4,0)</f>
        <v>Ft</v>
      </c>
      <c r="J408" s="7">
        <f>VLOOKUP(B408,'Master Data'!$A$1:$F$46,5,0)</f>
        <v>126</v>
      </c>
      <c r="K408" s="7">
        <f>VLOOKUP(B408,'Master Data'!$A$1:$F$46,6,0)</f>
        <v>162.54</v>
      </c>
      <c r="L408" s="7">
        <f t="shared" si="1"/>
        <v>11</v>
      </c>
    </row>
    <row r="409" spans="1:12" ht="14.4" x14ac:dyDescent="0.3">
      <c r="A409" s="15">
        <v>44787</v>
      </c>
      <c r="B409" s="16" t="s">
        <v>41</v>
      </c>
      <c r="C409" s="7">
        <v>14</v>
      </c>
      <c r="D409" s="7" t="s">
        <v>16</v>
      </c>
      <c r="E409" s="7" t="s">
        <v>14</v>
      </c>
      <c r="F409" s="17">
        <v>0</v>
      </c>
      <c r="G409" s="7" t="str">
        <f>VLOOKUP(B409,'Master Data'!$A$1:$F$46,2,0)</f>
        <v>Product30</v>
      </c>
      <c r="H409" s="7" t="str">
        <f>VLOOKUP(B409,'Master Data'!$A$1:$F$46,3,0)</f>
        <v>Category04</v>
      </c>
      <c r="I409" s="7" t="str">
        <f>VLOOKUP(B409,'Master Data'!$A$1:$F$46,4,0)</f>
        <v>Ft</v>
      </c>
      <c r="J409" s="7">
        <f>VLOOKUP(B409,'Master Data'!$A$1:$F$46,5,0)</f>
        <v>148</v>
      </c>
      <c r="K409" s="7">
        <f>VLOOKUP(B409,'Master Data'!$A$1:$F$46,6,0)</f>
        <v>201.28</v>
      </c>
      <c r="L409" s="7">
        <f t="shared" si="1"/>
        <v>11</v>
      </c>
    </row>
    <row r="410" spans="1:12" ht="14.4" x14ac:dyDescent="0.3">
      <c r="A410" s="15">
        <v>44788</v>
      </c>
      <c r="B410" s="16" t="s">
        <v>45</v>
      </c>
      <c r="C410" s="7">
        <v>10</v>
      </c>
      <c r="D410" s="7" t="s">
        <v>11</v>
      </c>
      <c r="E410" s="7" t="s">
        <v>14</v>
      </c>
      <c r="F410" s="17">
        <v>0</v>
      </c>
      <c r="G410" s="7" t="str">
        <f>VLOOKUP(B410,'Master Data'!$A$1:$F$46,2,0)</f>
        <v>Product11</v>
      </c>
      <c r="H410" s="7" t="str">
        <f>VLOOKUP(B410,'Master Data'!$A$1:$F$46,3,0)</f>
        <v>Category02</v>
      </c>
      <c r="I410" s="7" t="str">
        <f>VLOOKUP(B410,'Master Data'!$A$1:$F$46,4,0)</f>
        <v>Dozon</v>
      </c>
      <c r="J410" s="7">
        <f>VLOOKUP(B410,'Master Data'!$A$1:$F$46,5,0)</f>
        <v>44</v>
      </c>
      <c r="K410" s="7">
        <f>VLOOKUP(B410,'Master Data'!$A$1:$F$46,6,0)</f>
        <v>48.4</v>
      </c>
      <c r="L410" s="7">
        <f t="shared" si="1"/>
        <v>11</v>
      </c>
    </row>
    <row r="411" spans="1:12" ht="14.4" x14ac:dyDescent="0.3">
      <c r="A411" s="15">
        <v>44788</v>
      </c>
      <c r="B411" s="16" t="s">
        <v>40</v>
      </c>
      <c r="C411" s="7">
        <v>7</v>
      </c>
      <c r="D411" s="7" t="s">
        <v>16</v>
      </c>
      <c r="E411" s="7" t="s">
        <v>12</v>
      </c>
      <c r="F411" s="17">
        <v>0</v>
      </c>
      <c r="G411" s="7" t="str">
        <f>VLOOKUP(B411,'Master Data'!$A$1:$F$46,2,0)</f>
        <v>Product15</v>
      </c>
      <c r="H411" s="7" t="str">
        <f>VLOOKUP(B411,'Master Data'!$A$1:$F$46,3,0)</f>
        <v>Category02</v>
      </c>
      <c r="I411" s="7" t="str">
        <f>VLOOKUP(B411,'Master Data'!$A$1:$F$46,4,0)</f>
        <v>No.</v>
      </c>
      <c r="J411" s="7">
        <f>VLOOKUP(B411,'Master Data'!$A$1:$F$46,5,0)</f>
        <v>12</v>
      </c>
      <c r="K411" s="7">
        <f>VLOOKUP(B411,'Master Data'!$A$1:$F$46,6,0)</f>
        <v>15.719999999999999</v>
      </c>
      <c r="L411" s="7">
        <f t="shared" si="1"/>
        <v>11</v>
      </c>
    </row>
    <row r="412" spans="1:12" ht="14.4" x14ac:dyDescent="0.3">
      <c r="A412" s="15">
        <v>44791</v>
      </c>
      <c r="B412" s="16" t="s">
        <v>32</v>
      </c>
      <c r="C412" s="7">
        <v>8</v>
      </c>
      <c r="D412" s="7" t="s">
        <v>12</v>
      </c>
      <c r="E412" s="7" t="s">
        <v>12</v>
      </c>
      <c r="F412" s="17">
        <v>0</v>
      </c>
      <c r="G412" s="7" t="str">
        <f>VLOOKUP(B412,'Master Data'!$A$1:$F$46,2,0)</f>
        <v>Product29</v>
      </c>
      <c r="H412" s="7" t="str">
        <f>VLOOKUP(B412,'Master Data'!$A$1:$F$46,3,0)</f>
        <v>Category04</v>
      </c>
      <c r="I412" s="7" t="str">
        <f>VLOOKUP(B412,'Master Data'!$A$1:$F$46,4,0)</f>
        <v>Lt</v>
      </c>
      <c r="J412" s="7">
        <f>VLOOKUP(B412,'Master Data'!$A$1:$F$46,5,0)</f>
        <v>47</v>
      </c>
      <c r="K412" s="7">
        <f>VLOOKUP(B412,'Master Data'!$A$1:$F$46,6,0)</f>
        <v>53.11</v>
      </c>
      <c r="L412" s="7">
        <f t="shared" si="1"/>
        <v>11</v>
      </c>
    </row>
    <row r="413" spans="1:12" ht="14.4" x14ac:dyDescent="0.3">
      <c r="A413" s="15">
        <v>44791</v>
      </c>
      <c r="B413" s="16" t="s">
        <v>33</v>
      </c>
      <c r="C413" s="7">
        <v>2</v>
      </c>
      <c r="D413" s="7" t="s">
        <v>12</v>
      </c>
      <c r="E413" s="7" t="s">
        <v>14</v>
      </c>
      <c r="F413" s="17">
        <v>0</v>
      </c>
      <c r="G413" s="7" t="str">
        <f>VLOOKUP(B413,'Master Data'!$A$1:$F$46,2,0)</f>
        <v>Product10</v>
      </c>
      <c r="H413" s="7" t="str">
        <f>VLOOKUP(B413,'Master Data'!$A$1:$F$46,3,0)</f>
        <v>Category02</v>
      </c>
      <c r="I413" s="7" t="str">
        <f>VLOOKUP(B413,'Master Data'!$A$1:$F$46,4,0)</f>
        <v>Ft</v>
      </c>
      <c r="J413" s="7">
        <f>VLOOKUP(B413,'Master Data'!$A$1:$F$46,5,0)</f>
        <v>148</v>
      </c>
      <c r="K413" s="7">
        <f>VLOOKUP(B413,'Master Data'!$A$1:$F$46,6,0)</f>
        <v>164.28</v>
      </c>
      <c r="L413" s="7">
        <f t="shared" si="1"/>
        <v>11</v>
      </c>
    </row>
    <row r="414" spans="1:12" ht="14.4" x14ac:dyDescent="0.3">
      <c r="A414" s="15">
        <v>44792</v>
      </c>
      <c r="B414" s="16" t="s">
        <v>51</v>
      </c>
      <c r="C414" s="7">
        <v>3</v>
      </c>
      <c r="D414" s="7" t="s">
        <v>12</v>
      </c>
      <c r="E414" s="7" t="s">
        <v>12</v>
      </c>
      <c r="F414" s="17">
        <v>0</v>
      </c>
      <c r="G414" s="7" t="str">
        <f>VLOOKUP(B414,'Master Data'!$A$1:$F$46,2,0)</f>
        <v>Product07</v>
      </c>
      <c r="H414" s="7" t="str">
        <f>VLOOKUP(B414,'Master Data'!$A$1:$F$46,3,0)</f>
        <v>Category01</v>
      </c>
      <c r="I414" s="7" t="str">
        <f>VLOOKUP(B414,'Master Data'!$A$1:$F$46,4,0)</f>
        <v>Lt</v>
      </c>
      <c r="J414" s="7">
        <f>VLOOKUP(B414,'Master Data'!$A$1:$F$46,5,0)</f>
        <v>43</v>
      </c>
      <c r="K414" s="7">
        <f>VLOOKUP(B414,'Master Data'!$A$1:$F$46,6,0)</f>
        <v>47.730000000000004</v>
      </c>
      <c r="L414" s="7">
        <f t="shared" si="1"/>
        <v>11</v>
      </c>
    </row>
    <row r="415" spans="1:12" ht="14.4" x14ac:dyDescent="0.3">
      <c r="A415" s="15">
        <v>44793</v>
      </c>
      <c r="B415" s="16" t="s">
        <v>26</v>
      </c>
      <c r="C415" s="7">
        <v>13</v>
      </c>
      <c r="D415" s="7" t="s">
        <v>16</v>
      </c>
      <c r="E415" s="7" t="s">
        <v>12</v>
      </c>
      <c r="F415" s="17">
        <v>0</v>
      </c>
      <c r="G415" s="7" t="str">
        <f>VLOOKUP(B415,'Master Data'!$A$1:$F$46,2,0)</f>
        <v>Product23</v>
      </c>
      <c r="H415" s="7" t="str">
        <f>VLOOKUP(B415,'Master Data'!$A$1:$F$46,3,0)</f>
        <v>Category03</v>
      </c>
      <c r="I415" s="7" t="str">
        <f>VLOOKUP(B415,'Master Data'!$A$1:$F$46,4,0)</f>
        <v>Ft</v>
      </c>
      <c r="J415" s="7">
        <f>VLOOKUP(B415,'Master Data'!$A$1:$F$46,5,0)</f>
        <v>141</v>
      </c>
      <c r="K415" s="7">
        <f>VLOOKUP(B415,'Master Data'!$A$1:$F$46,6,0)</f>
        <v>149.46</v>
      </c>
      <c r="L415" s="7">
        <f t="shared" si="1"/>
        <v>11</v>
      </c>
    </row>
    <row r="416" spans="1:12" ht="14.4" x14ac:dyDescent="0.3">
      <c r="A416" s="15">
        <v>44793</v>
      </c>
      <c r="B416" s="16" t="s">
        <v>53</v>
      </c>
      <c r="C416" s="7">
        <v>14</v>
      </c>
      <c r="D416" s="7" t="s">
        <v>16</v>
      </c>
      <c r="E416" s="7" t="s">
        <v>12</v>
      </c>
      <c r="F416" s="17">
        <v>0</v>
      </c>
      <c r="G416" s="7" t="str">
        <f>VLOOKUP(B416,'Master Data'!$A$1:$F$46,2,0)</f>
        <v>Product33</v>
      </c>
      <c r="H416" s="7" t="str">
        <f>VLOOKUP(B416,'Master Data'!$A$1:$F$46,3,0)</f>
        <v>Category04</v>
      </c>
      <c r="I416" s="7" t="str">
        <f>VLOOKUP(B416,'Master Data'!$A$1:$F$46,4,0)</f>
        <v>Kg</v>
      </c>
      <c r="J416" s="7">
        <f>VLOOKUP(B416,'Master Data'!$A$1:$F$46,5,0)</f>
        <v>95</v>
      </c>
      <c r="K416" s="7">
        <f>VLOOKUP(B416,'Master Data'!$A$1:$F$46,6,0)</f>
        <v>119.7</v>
      </c>
      <c r="L416" s="7">
        <f t="shared" si="1"/>
        <v>11</v>
      </c>
    </row>
    <row r="417" spans="1:12" ht="14.4" x14ac:dyDescent="0.3">
      <c r="A417" s="15">
        <v>44794</v>
      </c>
      <c r="B417" s="16" t="s">
        <v>34</v>
      </c>
      <c r="C417" s="7">
        <v>4</v>
      </c>
      <c r="D417" s="7" t="s">
        <v>16</v>
      </c>
      <c r="E417" s="7" t="s">
        <v>12</v>
      </c>
      <c r="F417" s="17">
        <v>0</v>
      </c>
      <c r="G417" s="7" t="str">
        <f>VLOOKUP(B417,'Master Data'!$A$1:$F$46,2,0)</f>
        <v>Product16</v>
      </c>
      <c r="H417" s="7" t="str">
        <f>VLOOKUP(B417,'Master Data'!$A$1:$F$46,3,0)</f>
        <v>Category02</v>
      </c>
      <c r="I417" s="7" t="str">
        <f>VLOOKUP(B417,'Master Data'!$A$1:$F$46,4,0)</f>
        <v>No.</v>
      </c>
      <c r="J417" s="7">
        <f>VLOOKUP(B417,'Master Data'!$A$1:$F$46,5,0)</f>
        <v>13</v>
      </c>
      <c r="K417" s="7">
        <f>VLOOKUP(B417,'Master Data'!$A$1:$F$46,6,0)</f>
        <v>16.64</v>
      </c>
      <c r="L417" s="7">
        <f t="shared" si="1"/>
        <v>11</v>
      </c>
    </row>
    <row r="418" spans="1:12" ht="14.4" x14ac:dyDescent="0.3">
      <c r="A418" s="15">
        <v>44796</v>
      </c>
      <c r="B418" s="16" t="s">
        <v>25</v>
      </c>
      <c r="C418" s="7">
        <v>11</v>
      </c>
      <c r="D418" s="7" t="s">
        <v>12</v>
      </c>
      <c r="E418" s="7" t="s">
        <v>12</v>
      </c>
      <c r="F418" s="17">
        <v>0</v>
      </c>
      <c r="G418" s="7" t="str">
        <f>VLOOKUP(B418,'Master Data'!$A$1:$F$46,2,0)</f>
        <v>Product44</v>
      </c>
      <c r="H418" s="7" t="str">
        <f>VLOOKUP(B418,'Master Data'!$A$1:$F$46,3,0)</f>
        <v>Category05</v>
      </c>
      <c r="I418" s="7" t="str">
        <f>VLOOKUP(B418,'Master Data'!$A$1:$F$46,4,0)</f>
        <v>Kg</v>
      </c>
      <c r="J418" s="7">
        <f>VLOOKUP(B418,'Master Data'!$A$1:$F$46,5,0)</f>
        <v>76</v>
      </c>
      <c r="K418" s="7">
        <f>VLOOKUP(B418,'Master Data'!$A$1:$F$46,6,0)</f>
        <v>82.08</v>
      </c>
      <c r="L418" s="7">
        <f t="shared" si="1"/>
        <v>11</v>
      </c>
    </row>
    <row r="419" spans="1:12" ht="14.4" x14ac:dyDescent="0.3">
      <c r="A419" s="15">
        <v>44796</v>
      </c>
      <c r="B419" s="16" t="s">
        <v>32</v>
      </c>
      <c r="C419" s="7">
        <v>14</v>
      </c>
      <c r="D419" s="7" t="s">
        <v>16</v>
      </c>
      <c r="E419" s="7" t="s">
        <v>14</v>
      </c>
      <c r="F419" s="17">
        <v>0</v>
      </c>
      <c r="G419" s="7" t="str">
        <f>VLOOKUP(B419,'Master Data'!$A$1:$F$46,2,0)</f>
        <v>Product29</v>
      </c>
      <c r="H419" s="7" t="str">
        <f>VLOOKUP(B419,'Master Data'!$A$1:$F$46,3,0)</f>
        <v>Category04</v>
      </c>
      <c r="I419" s="7" t="str">
        <f>VLOOKUP(B419,'Master Data'!$A$1:$F$46,4,0)</f>
        <v>Lt</v>
      </c>
      <c r="J419" s="7">
        <f>VLOOKUP(B419,'Master Data'!$A$1:$F$46,5,0)</f>
        <v>47</v>
      </c>
      <c r="K419" s="7">
        <f>VLOOKUP(B419,'Master Data'!$A$1:$F$46,6,0)</f>
        <v>53.11</v>
      </c>
      <c r="L419" s="7">
        <f t="shared" si="1"/>
        <v>11</v>
      </c>
    </row>
    <row r="420" spans="1:12" ht="14.4" x14ac:dyDescent="0.3">
      <c r="A420" s="15">
        <v>44797</v>
      </c>
      <c r="B420" s="16" t="s">
        <v>37</v>
      </c>
      <c r="C420" s="7">
        <v>5</v>
      </c>
      <c r="D420" s="7" t="s">
        <v>16</v>
      </c>
      <c r="E420" s="7" t="s">
        <v>14</v>
      </c>
      <c r="F420" s="17">
        <v>0</v>
      </c>
      <c r="G420" s="7" t="str">
        <f>VLOOKUP(B420,'Master Data'!$A$1:$F$46,2,0)</f>
        <v>Product05</v>
      </c>
      <c r="H420" s="7" t="str">
        <f>VLOOKUP(B420,'Master Data'!$A$1:$F$46,3,0)</f>
        <v>Category01</v>
      </c>
      <c r="I420" s="7" t="str">
        <f>VLOOKUP(B420,'Master Data'!$A$1:$F$46,4,0)</f>
        <v>Ft</v>
      </c>
      <c r="J420" s="7">
        <f>VLOOKUP(B420,'Master Data'!$A$1:$F$46,5,0)</f>
        <v>133</v>
      </c>
      <c r="K420" s="7">
        <f>VLOOKUP(B420,'Master Data'!$A$1:$F$46,6,0)</f>
        <v>155.61000000000001</v>
      </c>
      <c r="L420" s="7">
        <f t="shared" si="1"/>
        <v>11</v>
      </c>
    </row>
    <row r="421" spans="1:12" ht="14.4" x14ac:dyDescent="0.3">
      <c r="A421" s="15">
        <v>44799</v>
      </c>
      <c r="B421" s="16" t="s">
        <v>55</v>
      </c>
      <c r="C421" s="7">
        <v>13</v>
      </c>
      <c r="D421" s="7" t="s">
        <v>11</v>
      </c>
      <c r="E421" s="7" t="s">
        <v>14</v>
      </c>
      <c r="F421" s="17">
        <v>0</v>
      </c>
      <c r="G421" s="7" t="str">
        <f>VLOOKUP(B421,'Master Data'!$A$1:$F$46,2,0)</f>
        <v>Product19</v>
      </c>
      <c r="H421" s="7" t="str">
        <f>VLOOKUP(B421,'Master Data'!$A$1:$F$46,3,0)</f>
        <v>Category02</v>
      </c>
      <c r="I421" s="7" t="str">
        <f>VLOOKUP(B421,'Master Data'!$A$1:$F$46,4,0)</f>
        <v>Ft</v>
      </c>
      <c r="J421" s="7">
        <f>VLOOKUP(B421,'Master Data'!$A$1:$F$46,5,0)</f>
        <v>150</v>
      </c>
      <c r="K421" s="7">
        <f>VLOOKUP(B421,'Master Data'!$A$1:$F$46,6,0)</f>
        <v>210</v>
      </c>
      <c r="L421" s="7">
        <f t="shared" si="1"/>
        <v>11</v>
      </c>
    </row>
    <row r="422" spans="1:12" ht="14.4" x14ac:dyDescent="0.3">
      <c r="A422" s="15">
        <v>44799</v>
      </c>
      <c r="B422" s="16" t="s">
        <v>22</v>
      </c>
      <c r="C422" s="7">
        <v>8</v>
      </c>
      <c r="D422" s="7" t="s">
        <v>12</v>
      </c>
      <c r="E422" s="7" t="s">
        <v>12</v>
      </c>
      <c r="F422" s="17">
        <v>0</v>
      </c>
      <c r="G422" s="7" t="str">
        <f>VLOOKUP(B422,'Master Data'!$A$1:$F$46,2,0)</f>
        <v>Product37</v>
      </c>
      <c r="H422" s="7" t="str">
        <f>VLOOKUP(B422,'Master Data'!$A$1:$F$46,3,0)</f>
        <v>Category05</v>
      </c>
      <c r="I422" s="7" t="str">
        <f>VLOOKUP(B422,'Master Data'!$A$1:$F$46,4,0)</f>
        <v>Kg</v>
      </c>
      <c r="J422" s="7">
        <f>VLOOKUP(B422,'Master Data'!$A$1:$F$46,5,0)</f>
        <v>67</v>
      </c>
      <c r="K422" s="7">
        <f>VLOOKUP(B422,'Master Data'!$A$1:$F$46,6,0)</f>
        <v>85.76</v>
      </c>
      <c r="L422" s="7">
        <f t="shared" si="1"/>
        <v>11</v>
      </c>
    </row>
    <row r="423" spans="1:12" ht="14.4" x14ac:dyDescent="0.3">
      <c r="A423" s="15">
        <v>44800</v>
      </c>
      <c r="B423" s="16" t="s">
        <v>47</v>
      </c>
      <c r="C423" s="7">
        <v>15</v>
      </c>
      <c r="D423" s="7" t="s">
        <v>11</v>
      </c>
      <c r="E423" s="7" t="s">
        <v>12</v>
      </c>
      <c r="F423" s="17">
        <v>0</v>
      </c>
      <c r="G423" s="7" t="str">
        <f>VLOOKUP(B423,'Master Data'!$A$1:$F$46,2,0)</f>
        <v>Product39</v>
      </c>
      <c r="H423" s="7" t="str">
        <f>VLOOKUP(B423,'Master Data'!$A$1:$F$46,3,0)</f>
        <v>Category05</v>
      </c>
      <c r="I423" s="7" t="str">
        <f>VLOOKUP(B423,'Master Data'!$A$1:$F$46,4,0)</f>
        <v>No.</v>
      </c>
      <c r="J423" s="7">
        <f>VLOOKUP(B423,'Master Data'!$A$1:$F$46,5,0)</f>
        <v>37</v>
      </c>
      <c r="K423" s="7">
        <f>VLOOKUP(B423,'Master Data'!$A$1:$F$46,6,0)</f>
        <v>42.55</v>
      </c>
      <c r="L423" s="7">
        <f t="shared" si="1"/>
        <v>11</v>
      </c>
    </row>
    <row r="424" spans="1:12" ht="14.4" x14ac:dyDescent="0.3">
      <c r="A424" s="15">
        <v>44801</v>
      </c>
      <c r="B424" s="16" t="s">
        <v>37</v>
      </c>
      <c r="C424" s="7">
        <v>9</v>
      </c>
      <c r="D424" s="7" t="s">
        <v>12</v>
      </c>
      <c r="E424" s="7" t="s">
        <v>12</v>
      </c>
      <c r="F424" s="17">
        <v>0</v>
      </c>
      <c r="G424" s="7" t="str">
        <f>VLOOKUP(B424,'Master Data'!$A$1:$F$46,2,0)</f>
        <v>Product05</v>
      </c>
      <c r="H424" s="7" t="str">
        <f>VLOOKUP(B424,'Master Data'!$A$1:$F$46,3,0)</f>
        <v>Category01</v>
      </c>
      <c r="I424" s="7" t="str">
        <f>VLOOKUP(B424,'Master Data'!$A$1:$F$46,4,0)</f>
        <v>Ft</v>
      </c>
      <c r="J424" s="7">
        <f>VLOOKUP(B424,'Master Data'!$A$1:$F$46,5,0)</f>
        <v>133</v>
      </c>
      <c r="K424" s="7">
        <f>VLOOKUP(B424,'Master Data'!$A$1:$F$46,6,0)</f>
        <v>155.61000000000001</v>
      </c>
      <c r="L424" s="7">
        <f t="shared" si="1"/>
        <v>11</v>
      </c>
    </row>
    <row r="425" spans="1:12" ht="14.4" x14ac:dyDescent="0.3">
      <c r="A425" s="15">
        <v>44801</v>
      </c>
      <c r="B425" s="16" t="s">
        <v>47</v>
      </c>
      <c r="C425" s="7">
        <v>5</v>
      </c>
      <c r="D425" s="7" t="s">
        <v>16</v>
      </c>
      <c r="E425" s="7" t="s">
        <v>12</v>
      </c>
      <c r="F425" s="17">
        <v>0</v>
      </c>
      <c r="G425" s="7" t="str">
        <f>VLOOKUP(B425,'Master Data'!$A$1:$F$46,2,0)</f>
        <v>Product39</v>
      </c>
      <c r="H425" s="7" t="str">
        <f>VLOOKUP(B425,'Master Data'!$A$1:$F$46,3,0)</f>
        <v>Category05</v>
      </c>
      <c r="I425" s="7" t="str">
        <f>VLOOKUP(B425,'Master Data'!$A$1:$F$46,4,0)</f>
        <v>No.</v>
      </c>
      <c r="J425" s="7">
        <f>VLOOKUP(B425,'Master Data'!$A$1:$F$46,5,0)</f>
        <v>37</v>
      </c>
      <c r="K425" s="7">
        <f>VLOOKUP(B425,'Master Data'!$A$1:$F$46,6,0)</f>
        <v>42.55</v>
      </c>
      <c r="L425" s="7">
        <f t="shared" si="1"/>
        <v>11</v>
      </c>
    </row>
    <row r="426" spans="1:12" ht="14.4" x14ac:dyDescent="0.3">
      <c r="A426" s="15">
        <v>44803</v>
      </c>
      <c r="B426" s="16" t="s">
        <v>29</v>
      </c>
      <c r="C426" s="7">
        <v>6</v>
      </c>
      <c r="D426" s="7" t="s">
        <v>12</v>
      </c>
      <c r="E426" s="7" t="s">
        <v>14</v>
      </c>
      <c r="F426" s="17">
        <v>0</v>
      </c>
      <c r="G426" s="7" t="str">
        <f>VLOOKUP(B426,'Master Data'!$A$1:$F$46,2,0)</f>
        <v>Product06</v>
      </c>
      <c r="H426" s="7" t="str">
        <f>VLOOKUP(B426,'Master Data'!$A$1:$F$46,3,0)</f>
        <v>Category01</v>
      </c>
      <c r="I426" s="7" t="str">
        <f>VLOOKUP(B426,'Master Data'!$A$1:$F$46,4,0)</f>
        <v>Kg</v>
      </c>
      <c r="J426" s="7">
        <f>VLOOKUP(B426,'Master Data'!$A$1:$F$46,5,0)</f>
        <v>75</v>
      </c>
      <c r="K426" s="7">
        <f>VLOOKUP(B426,'Master Data'!$A$1:$F$46,6,0)</f>
        <v>85.5</v>
      </c>
      <c r="L426" s="7">
        <f t="shared" si="1"/>
        <v>11</v>
      </c>
    </row>
    <row r="427" spans="1:12" ht="14.4" x14ac:dyDescent="0.3">
      <c r="A427" s="15">
        <v>44803</v>
      </c>
      <c r="B427" s="16" t="s">
        <v>36</v>
      </c>
      <c r="C427" s="7">
        <v>6</v>
      </c>
      <c r="D427" s="7" t="s">
        <v>16</v>
      </c>
      <c r="E427" s="7" t="s">
        <v>14</v>
      </c>
      <c r="F427" s="17">
        <v>0</v>
      </c>
      <c r="G427" s="7" t="str">
        <f>VLOOKUP(B427,'Master Data'!$A$1:$F$46,2,0)</f>
        <v>Product43</v>
      </c>
      <c r="H427" s="7" t="str">
        <f>VLOOKUP(B427,'Master Data'!$A$1:$F$46,3,0)</f>
        <v>Category05</v>
      </c>
      <c r="I427" s="7" t="str">
        <f>VLOOKUP(B427,'Master Data'!$A$1:$F$46,4,0)</f>
        <v>Kg</v>
      </c>
      <c r="J427" s="7">
        <f>VLOOKUP(B427,'Master Data'!$A$1:$F$46,5,0)</f>
        <v>67</v>
      </c>
      <c r="K427" s="7">
        <f>VLOOKUP(B427,'Master Data'!$A$1:$F$46,6,0)</f>
        <v>83.08</v>
      </c>
      <c r="L427" s="7">
        <f t="shared" si="1"/>
        <v>11</v>
      </c>
    </row>
    <row r="428" spans="1:12" ht="14.4" x14ac:dyDescent="0.3">
      <c r="A428" s="15">
        <v>44803</v>
      </c>
      <c r="B428" s="16" t="s">
        <v>21</v>
      </c>
      <c r="C428" s="7">
        <v>5</v>
      </c>
      <c r="D428" s="7" t="s">
        <v>16</v>
      </c>
      <c r="E428" s="7" t="s">
        <v>14</v>
      </c>
      <c r="F428" s="17">
        <v>0</v>
      </c>
      <c r="G428" s="7" t="str">
        <f>VLOOKUP(B428,'Master Data'!$A$1:$F$46,2,0)</f>
        <v>Product25</v>
      </c>
      <c r="H428" s="7" t="str">
        <f>VLOOKUP(B428,'Master Data'!$A$1:$F$46,3,0)</f>
        <v>Category03</v>
      </c>
      <c r="I428" s="7" t="str">
        <f>VLOOKUP(B428,'Master Data'!$A$1:$F$46,4,0)</f>
        <v>No.</v>
      </c>
      <c r="J428" s="7">
        <f>VLOOKUP(B428,'Master Data'!$A$1:$F$46,5,0)</f>
        <v>7</v>
      </c>
      <c r="K428" s="7">
        <f>VLOOKUP(B428,'Master Data'!$A$1:$F$46,6,0)</f>
        <v>8.33</v>
      </c>
      <c r="L428" s="7">
        <f t="shared" si="1"/>
        <v>11</v>
      </c>
    </row>
    <row r="429" spans="1:12" ht="14.4" x14ac:dyDescent="0.3">
      <c r="A429" s="15">
        <v>44804</v>
      </c>
      <c r="B429" s="16" t="s">
        <v>40</v>
      </c>
      <c r="C429" s="7">
        <v>13</v>
      </c>
      <c r="D429" s="7" t="s">
        <v>16</v>
      </c>
      <c r="E429" s="7" t="s">
        <v>14</v>
      </c>
      <c r="F429" s="17">
        <v>0</v>
      </c>
      <c r="G429" s="7" t="str">
        <f>VLOOKUP(B429,'Master Data'!$A$1:$F$46,2,0)</f>
        <v>Product15</v>
      </c>
      <c r="H429" s="7" t="str">
        <f>VLOOKUP(B429,'Master Data'!$A$1:$F$46,3,0)</f>
        <v>Category02</v>
      </c>
      <c r="I429" s="7" t="str">
        <f>VLOOKUP(B429,'Master Data'!$A$1:$F$46,4,0)</f>
        <v>No.</v>
      </c>
      <c r="J429" s="7">
        <f>VLOOKUP(B429,'Master Data'!$A$1:$F$46,5,0)</f>
        <v>12</v>
      </c>
      <c r="K429" s="7">
        <f>VLOOKUP(B429,'Master Data'!$A$1:$F$46,6,0)</f>
        <v>15.719999999999999</v>
      </c>
      <c r="L429" s="7">
        <f t="shared" si="1"/>
        <v>11</v>
      </c>
    </row>
    <row r="430" spans="1:12" ht="14.4" x14ac:dyDescent="0.3">
      <c r="A430" s="15">
        <v>44808</v>
      </c>
      <c r="B430" s="16" t="s">
        <v>43</v>
      </c>
      <c r="C430" s="7">
        <v>1</v>
      </c>
      <c r="D430" s="7" t="s">
        <v>16</v>
      </c>
      <c r="E430" s="7" t="s">
        <v>14</v>
      </c>
      <c r="F430" s="17">
        <v>0</v>
      </c>
      <c r="G430" s="7" t="str">
        <f>VLOOKUP(B430,'Master Data'!$A$1:$F$46,2,0)</f>
        <v>Product02</v>
      </c>
      <c r="H430" s="7" t="str">
        <f>VLOOKUP(B430,'Master Data'!$A$1:$F$46,3,0)</f>
        <v>Category01</v>
      </c>
      <c r="I430" s="7" t="str">
        <f>VLOOKUP(B430,'Master Data'!$A$1:$F$46,4,0)</f>
        <v>Kg</v>
      </c>
      <c r="J430" s="7">
        <f>VLOOKUP(B430,'Master Data'!$A$1:$F$46,5,0)</f>
        <v>1056</v>
      </c>
      <c r="K430" s="7">
        <f>VLOOKUP(B430,'Master Data'!$A$1:$F$46,6,0)</f>
        <v>142.80000000000001</v>
      </c>
      <c r="L430" s="7">
        <f t="shared" si="1"/>
        <v>11</v>
      </c>
    </row>
    <row r="431" spans="1:12" ht="14.4" x14ac:dyDescent="0.3">
      <c r="A431" s="15">
        <v>44810</v>
      </c>
      <c r="B431" s="16" t="s">
        <v>37</v>
      </c>
      <c r="C431" s="7">
        <v>12</v>
      </c>
      <c r="D431" s="7" t="s">
        <v>11</v>
      </c>
      <c r="E431" s="7" t="s">
        <v>12</v>
      </c>
      <c r="F431" s="17">
        <v>0</v>
      </c>
      <c r="G431" s="7" t="str">
        <f>VLOOKUP(B431,'Master Data'!$A$1:$F$46,2,0)</f>
        <v>Product05</v>
      </c>
      <c r="H431" s="7" t="str">
        <f>VLOOKUP(B431,'Master Data'!$A$1:$F$46,3,0)</f>
        <v>Category01</v>
      </c>
      <c r="I431" s="7" t="str">
        <f>VLOOKUP(B431,'Master Data'!$A$1:$F$46,4,0)</f>
        <v>Ft</v>
      </c>
      <c r="J431" s="7">
        <f>VLOOKUP(B431,'Master Data'!$A$1:$F$46,5,0)</f>
        <v>133</v>
      </c>
      <c r="K431" s="7">
        <f>VLOOKUP(B431,'Master Data'!$A$1:$F$46,6,0)</f>
        <v>155.61000000000001</v>
      </c>
      <c r="L431" s="7">
        <f t="shared" si="1"/>
        <v>11</v>
      </c>
    </row>
    <row r="432" spans="1:12" ht="14.4" x14ac:dyDescent="0.3">
      <c r="A432" s="15">
        <v>44813</v>
      </c>
      <c r="B432" s="16" t="s">
        <v>56</v>
      </c>
      <c r="C432" s="7">
        <v>9</v>
      </c>
      <c r="D432" s="7" t="s">
        <v>16</v>
      </c>
      <c r="E432" s="7" t="s">
        <v>12</v>
      </c>
      <c r="F432" s="17">
        <v>0</v>
      </c>
      <c r="G432" s="7" t="str">
        <f>VLOOKUP(B432,'Master Data'!$A$1:$F$46,2,0)</f>
        <v>Product41</v>
      </c>
      <c r="H432" s="7" t="str">
        <f>VLOOKUP(B432,'Master Data'!$A$1:$F$46,3,0)</f>
        <v>Category05</v>
      </c>
      <c r="I432" s="7" t="str">
        <f>VLOOKUP(B432,'Master Data'!$A$1:$F$46,4,0)</f>
        <v>Ft</v>
      </c>
      <c r="J432" s="7">
        <f>VLOOKUP(B432,'Master Data'!$A$1:$F$46,5,0)</f>
        <v>138</v>
      </c>
      <c r="K432" s="7">
        <f>VLOOKUP(B432,'Master Data'!$A$1:$F$46,6,0)</f>
        <v>173.88</v>
      </c>
      <c r="L432" s="7">
        <f t="shared" si="1"/>
        <v>11</v>
      </c>
    </row>
    <row r="433" spans="1:12" ht="14.4" x14ac:dyDescent="0.3">
      <c r="A433" s="15">
        <v>44813</v>
      </c>
      <c r="B433" s="16" t="s">
        <v>20</v>
      </c>
      <c r="C433" s="7">
        <v>3</v>
      </c>
      <c r="D433" s="7" t="s">
        <v>16</v>
      </c>
      <c r="E433" s="7" t="s">
        <v>12</v>
      </c>
      <c r="F433" s="17">
        <v>0</v>
      </c>
      <c r="G433" s="7" t="str">
        <f>VLOOKUP(B433,'Master Data'!$A$1:$F$46,2,0)</f>
        <v>Product03</v>
      </c>
      <c r="H433" s="7" t="str">
        <f>VLOOKUP(B433,'Master Data'!$A$1:$F$46,3,0)</f>
        <v>Category01</v>
      </c>
      <c r="I433" s="7" t="str">
        <f>VLOOKUP(B433,'Master Data'!$A$1:$F$46,4,0)</f>
        <v>Kg</v>
      </c>
      <c r="J433" s="7">
        <f>VLOOKUP(B433,'Master Data'!$A$1:$F$46,5,0)</f>
        <v>71</v>
      </c>
      <c r="K433" s="7">
        <f>VLOOKUP(B433,'Master Data'!$A$1:$F$46,6,0)</f>
        <v>80.94</v>
      </c>
      <c r="L433" s="7">
        <f t="shared" si="1"/>
        <v>11</v>
      </c>
    </row>
    <row r="434" spans="1:12" ht="14.4" x14ac:dyDescent="0.3">
      <c r="A434" s="15">
        <v>44814</v>
      </c>
      <c r="B434" s="16" t="s">
        <v>18</v>
      </c>
      <c r="C434" s="7">
        <v>15</v>
      </c>
      <c r="D434" s="7" t="s">
        <v>12</v>
      </c>
      <c r="E434" s="7" t="s">
        <v>14</v>
      </c>
      <c r="F434" s="17">
        <v>0</v>
      </c>
      <c r="G434" s="7" t="str">
        <f>VLOOKUP(B434,'Master Data'!$A$1:$F$46,2,0)</f>
        <v>Product35</v>
      </c>
      <c r="H434" s="7" t="str">
        <f>VLOOKUP(B434,'Master Data'!$A$1:$F$46,3,0)</f>
        <v>Category04</v>
      </c>
      <c r="I434" s="7" t="str">
        <f>VLOOKUP(B434,'Master Data'!$A$1:$F$46,4,0)</f>
        <v>No.</v>
      </c>
      <c r="J434" s="7">
        <f>VLOOKUP(B434,'Master Data'!$A$1:$F$46,5,0)</f>
        <v>5</v>
      </c>
      <c r="K434" s="7">
        <f>VLOOKUP(B434,'Master Data'!$A$1:$F$46,6,0)</f>
        <v>6.7</v>
      </c>
      <c r="L434" s="7">
        <f t="shared" si="1"/>
        <v>11</v>
      </c>
    </row>
    <row r="435" spans="1:12" ht="14.4" x14ac:dyDescent="0.3">
      <c r="A435" s="15">
        <v>44814</v>
      </c>
      <c r="B435" s="16" t="s">
        <v>50</v>
      </c>
      <c r="C435" s="7">
        <v>4</v>
      </c>
      <c r="D435" s="7" t="s">
        <v>16</v>
      </c>
      <c r="E435" s="7" t="s">
        <v>14</v>
      </c>
      <c r="F435" s="17">
        <v>0</v>
      </c>
      <c r="G435" s="7" t="str">
        <f>VLOOKUP(B435,'Master Data'!$A$1:$F$46,2,0)</f>
        <v>Product38</v>
      </c>
      <c r="H435" s="7" t="str">
        <f>VLOOKUP(B435,'Master Data'!$A$1:$F$46,3,0)</f>
        <v>Category05</v>
      </c>
      <c r="I435" s="7" t="str">
        <f>VLOOKUP(B435,'Master Data'!$A$1:$F$46,4,0)</f>
        <v>Kg</v>
      </c>
      <c r="J435" s="7">
        <f>VLOOKUP(B435,'Master Data'!$A$1:$F$46,5,0)</f>
        <v>72</v>
      </c>
      <c r="K435" s="7">
        <f>VLOOKUP(B435,'Master Data'!$A$1:$F$46,6,0)</f>
        <v>79.92</v>
      </c>
      <c r="L435" s="7">
        <f t="shared" si="1"/>
        <v>11</v>
      </c>
    </row>
    <row r="436" spans="1:12" ht="14.4" x14ac:dyDescent="0.3">
      <c r="A436" s="15">
        <v>44818</v>
      </c>
      <c r="B436" s="16" t="s">
        <v>32</v>
      </c>
      <c r="C436" s="7">
        <v>3</v>
      </c>
      <c r="D436" s="7" t="s">
        <v>16</v>
      </c>
      <c r="E436" s="7" t="s">
        <v>14</v>
      </c>
      <c r="F436" s="17">
        <v>0</v>
      </c>
      <c r="G436" s="7" t="str">
        <f>VLOOKUP(B436,'Master Data'!$A$1:$F$46,2,0)</f>
        <v>Product29</v>
      </c>
      <c r="H436" s="7" t="str">
        <f>VLOOKUP(B436,'Master Data'!$A$1:$F$46,3,0)</f>
        <v>Category04</v>
      </c>
      <c r="I436" s="7" t="str">
        <f>VLOOKUP(B436,'Master Data'!$A$1:$F$46,4,0)</f>
        <v>Lt</v>
      </c>
      <c r="J436" s="7">
        <f>VLOOKUP(B436,'Master Data'!$A$1:$F$46,5,0)</f>
        <v>47</v>
      </c>
      <c r="K436" s="7">
        <f>VLOOKUP(B436,'Master Data'!$A$1:$F$46,6,0)</f>
        <v>53.11</v>
      </c>
      <c r="L436" s="7">
        <f t="shared" si="1"/>
        <v>11</v>
      </c>
    </row>
    <row r="437" spans="1:12" ht="14.4" x14ac:dyDescent="0.3">
      <c r="A437" s="15">
        <v>44819</v>
      </c>
      <c r="B437" s="16" t="s">
        <v>22</v>
      </c>
      <c r="C437" s="7">
        <v>15</v>
      </c>
      <c r="D437" s="7" t="s">
        <v>12</v>
      </c>
      <c r="E437" s="7" t="s">
        <v>12</v>
      </c>
      <c r="F437" s="17">
        <v>0</v>
      </c>
      <c r="G437" s="7" t="str">
        <f>VLOOKUP(B437,'Master Data'!$A$1:$F$46,2,0)</f>
        <v>Product37</v>
      </c>
      <c r="H437" s="7" t="str">
        <f>VLOOKUP(B437,'Master Data'!$A$1:$F$46,3,0)</f>
        <v>Category05</v>
      </c>
      <c r="I437" s="7" t="str">
        <f>VLOOKUP(B437,'Master Data'!$A$1:$F$46,4,0)</f>
        <v>Kg</v>
      </c>
      <c r="J437" s="7">
        <f>VLOOKUP(B437,'Master Data'!$A$1:$F$46,5,0)</f>
        <v>67</v>
      </c>
      <c r="K437" s="7">
        <f>VLOOKUP(B437,'Master Data'!$A$1:$F$46,6,0)</f>
        <v>85.76</v>
      </c>
      <c r="L437" s="7">
        <f t="shared" si="1"/>
        <v>11</v>
      </c>
    </row>
    <row r="438" spans="1:12" ht="14.4" x14ac:dyDescent="0.3">
      <c r="A438" s="15">
        <v>44822</v>
      </c>
      <c r="B438" s="16" t="s">
        <v>57</v>
      </c>
      <c r="C438" s="7">
        <v>14</v>
      </c>
      <c r="D438" s="7" t="s">
        <v>12</v>
      </c>
      <c r="E438" s="7" t="s">
        <v>14</v>
      </c>
      <c r="F438" s="17">
        <v>0</v>
      </c>
      <c r="G438" s="7" t="str">
        <f>VLOOKUP(B438,'Master Data'!$A$1:$F$46,2,0)</f>
        <v>Product26</v>
      </c>
      <c r="H438" s="7" t="str">
        <f>VLOOKUP(B438,'Master Data'!$A$1:$F$46,3,0)</f>
        <v>Category04</v>
      </c>
      <c r="I438" s="7" t="str">
        <f>VLOOKUP(B438,'Master Data'!$A$1:$F$46,4,0)</f>
        <v>No.</v>
      </c>
      <c r="J438" s="7">
        <f>VLOOKUP(B438,'Master Data'!$A$1:$F$46,5,0)</f>
        <v>18</v>
      </c>
      <c r="K438" s="7">
        <f>VLOOKUP(B438,'Master Data'!$A$1:$F$46,6,0)</f>
        <v>24.66</v>
      </c>
      <c r="L438" s="7">
        <f t="shared" si="1"/>
        <v>11</v>
      </c>
    </row>
    <row r="439" spans="1:12" ht="14.4" x14ac:dyDescent="0.3">
      <c r="A439" s="15">
        <v>44823</v>
      </c>
      <c r="B439" s="16" t="s">
        <v>53</v>
      </c>
      <c r="C439" s="7">
        <v>8</v>
      </c>
      <c r="D439" s="7" t="s">
        <v>11</v>
      </c>
      <c r="E439" s="7" t="s">
        <v>14</v>
      </c>
      <c r="F439" s="17">
        <v>0</v>
      </c>
      <c r="G439" s="7" t="str">
        <f>VLOOKUP(B439,'Master Data'!$A$1:$F$46,2,0)</f>
        <v>Product33</v>
      </c>
      <c r="H439" s="7" t="str">
        <f>VLOOKUP(B439,'Master Data'!$A$1:$F$46,3,0)</f>
        <v>Category04</v>
      </c>
      <c r="I439" s="7" t="str">
        <f>VLOOKUP(B439,'Master Data'!$A$1:$F$46,4,0)</f>
        <v>Kg</v>
      </c>
      <c r="J439" s="7">
        <f>VLOOKUP(B439,'Master Data'!$A$1:$F$46,5,0)</f>
        <v>95</v>
      </c>
      <c r="K439" s="7">
        <f>VLOOKUP(B439,'Master Data'!$A$1:$F$46,6,0)</f>
        <v>119.7</v>
      </c>
      <c r="L439" s="7">
        <f t="shared" si="1"/>
        <v>11</v>
      </c>
    </row>
    <row r="440" spans="1:12" ht="14.4" x14ac:dyDescent="0.3">
      <c r="A440" s="15">
        <v>44824</v>
      </c>
      <c r="B440" s="16" t="s">
        <v>53</v>
      </c>
      <c r="C440" s="7">
        <v>6</v>
      </c>
      <c r="D440" s="7" t="s">
        <v>16</v>
      </c>
      <c r="E440" s="7" t="s">
        <v>12</v>
      </c>
      <c r="F440" s="17">
        <v>0</v>
      </c>
      <c r="G440" s="7" t="str">
        <f>VLOOKUP(B440,'Master Data'!$A$1:$F$46,2,0)</f>
        <v>Product33</v>
      </c>
      <c r="H440" s="7" t="str">
        <f>VLOOKUP(B440,'Master Data'!$A$1:$F$46,3,0)</f>
        <v>Category04</v>
      </c>
      <c r="I440" s="7" t="str">
        <f>VLOOKUP(B440,'Master Data'!$A$1:$F$46,4,0)</f>
        <v>Kg</v>
      </c>
      <c r="J440" s="7">
        <f>VLOOKUP(B440,'Master Data'!$A$1:$F$46,5,0)</f>
        <v>95</v>
      </c>
      <c r="K440" s="7">
        <f>VLOOKUP(B440,'Master Data'!$A$1:$F$46,6,0)</f>
        <v>119.7</v>
      </c>
      <c r="L440" s="7">
        <f t="shared" si="1"/>
        <v>11</v>
      </c>
    </row>
    <row r="441" spans="1:12" ht="14.4" x14ac:dyDescent="0.3">
      <c r="A441" s="15">
        <v>44824</v>
      </c>
      <c r="B441" s="16" t="s">
        <v>13</v>
      </c>
      <c r="C441" s="7">
        <v>10</v>
      </c>
      <c r="D441" s="7" t="s">
        <v>16</v>
      </c>
      <c r="E441" s="7" t="s">
        <v>12</v>
      </c>
      <c r="F441" s="17">
        <v>0</v>
      </c>
      <c r="G441" s="7" t="str">
        <f>VLOOKUP(B441,'Master Data'!$A$1:$F$46,2,0)</f>
        <v>Product01</v>
      </c>
      <c r="H441" s="7" t="str">
        <f>VLOOKUP(B441,'Master Data'!$A$1:$F$46,3,0)</f>
        <v>Category01</v>
      </c>
      <c r="I441" s="7" t="str">
        <f>VLOOKUP(B441,'Master Data'!$A$1:$F$46,4,0)</f>
        <v>Kg</v>
      </c>
      <c r="J441" s="7">
        <f>VLOOKUP(B441,'Master Data'!$A$1:$F$46,5,0)</f>
        <v>100</v>
      </c>
      <c r="K441" s="7">
        <f>VLOOKUP(B441,'Master Data'!$A$1:$F$46,6,0)</f>
        <v>103.88</v>
      </c>
      <c r="L441" s="7">
        <f t="shared" si="1"/>
        <v>11</v>
      </c>
    </row>
    <row r="442" spans="1:12" ht="14.4" x14ac:dyDescent="0.3">
      <c r="A442" s="15">
        <v>44825</v>
      </c>
      <c r="B442" s="16" t="s">
        <v>44</v>
      </c>
      <c r="C442" s="7">
        <v>14</v>
      </c>
      <c r="D442" s="7" t="s">
        <v>12</v>
      </c>
      <c r="E442" s="7" t="s">
        <v>12</v>
      </c>
      <c r="F442" s="17">
        <v>0</v>
      </c>
      <c r="G442" s="7" t="str">
        <f>VLOOKUP(B442,'Master Data'!$A$1:$F$46,2,0)</f>
        <v>Product18</v>
      </c>
      <c r="H442" s="7" t="str">
        <f>VLOOKUP(B442,'Master Data'!$A$1:$F$46,3,0)</f>
        <v>Category02</v>
      </c>
      <c r="I442" s="7" t="str">
        <f>VLOOKUP(B442,'Master Data'!$A$1:$F$46,4,0)</f>
        <v>No.</v>
      </c>
      <c r="J442" s="7">
        <f>VLOOKUP(B442,'Master Data'!$A$1:$F$46,5,0)</f>
        <v>37</v>
      </c>
      <c r="K442" s="7">
        <f>VLOOKUP(B442,'Master Data'!$A$1:$F$46,6,0)</f>
        <v>49.21</v>
      </c>
      <c r="L442" s="7">
        <f t="shared" si="1"/>
        <v>11</v>
      </c>
    </row>
    <row r="443" spans="1:12" ht="14.4" x14ac:dyDescent="0.3">
      <c r="A443" s="15">
        <v>44825</v>
      </c>
      <c r="B443" s="16" t="s">
        <v>57</v>
      </c>
      <c r="C443" s="7">
        <v>5</v>
      </c>
      <c r="D443" s="7" t="s">
        <v>16</v>
      </c>
      <c r="E443" s="7" t="s">
        <v>14</v>
      </c>
      <c r="F443" s="17">
        <v>0</v>
      </c>
      <c r="G443" s="7" t="str">
        <f>VLOOKUP(B443,'Master Data'!$A$1:$F$46,2,0)</f>
        <v>Product26</v>
      </c>
      <c r="H443" s="7" t="str">
        <f>VLOOKUP(B443,'Master Data'!$A$1:$F$46,3,0)</f>
        <v>Category04</v>
      </c>
      <c r="I443" s="7" t="str">
        <f>VLOOKUP(B443,'Master Data'!$A$1:$F$46,4,0)</f>
        <v>No.</v>
      </c>
      <c r="J443" s="7">
        <f>VLOOKUP(B443,'Master Data'!$A$1:$F$46,5,0)</f>
        <v>18</v>
      </c>
      <c r="K443" s="7">
        <f>VLOOKUP(B443,'Master Data'!$A$1:$F$46,6,0)</f>
        <v>24.66</v>
      </c>
      <c r="L443" s="7">
        <f t="shared" si="1"/>
        <v>11</v>
      </c>
    </row>
    <row r="444" spans="1:12" ht="14.4" x14ac:dyDescent="0.3">
      <c r="A444" s="15">
        <v>44826</v>
      </c>
      <c r="B444" s="16" t="s">
        <v>36</v>
      </c>
      <c r="C444" s="7">
        <v>12</v>
      </c>
      <c r="D444" s="7" t="s">
        <v>12</v>
      </c>
      <c r="E444" s="7" t="s">
        <v>12</v>
      </c>
      <c r="F444" s="17">
        <v>0</v>
      </c>
      <c r="G444" s="7" t="str">
        <f>VLOOKUP(B444,'Master Data'!$A$1:$F$46,2,0)</f>
        <v>Product43</v>
      </c>
      <c r="H444" s="7" t="str">
        <f>VLOOKUP(B444,'Master Data'!$A$1:$F$46,3,0)</f>
        <v>Category05</v>
      </c>
      <c r="I444" s="7" t="str">
        <f>VLOOKUP(B444,'Master Data'!$A$1:$F$46,4,0)</f>
        <v>Kg</v>
      </c>
      <c r="J444" s="7">
        <f>VLOOKUP(B444,'Master Data'!$A$1:$F$46,5,0)</f>
        <v>67</v>
      </c>
      <c r="K444" s="7">
        <f>VLOOKUP(B444,'Master Data'!$A$1:$F$46,6,0)</f>
        <v>83.08</v>
      </c>
      <c r="L444" s="7">
        <f t="shared" si="1"/>
        <v>11</v>
      </c>
    </row>
    <row r="445" spans="1:12" ht="14.4" x14ac:dyDescent="0.3">
      <c r="A445" s="15">
        <v>44827</v>
      </c>
      <c r="B445" s="16" t="s">
        <v>48</v>
      </c>
      <c r="C445" s="7">
        <v>12</v>
      </c>
      <c r="D445" s="7" t="s">
        <v>16</v>
      </c>
      <c r="E445" s="7" t="s">
        <v>12</v>
      </c>
      <c r="F445" s="17">
        <v>0</v>
      </c>
      <c r="G445" s="7" t="str">
        <f>VLOOKUP(B445,'Master Data'!$A$1:$F$46,2,0)</f>
        <v>Product12</v>
      </c>
      <c r="H445" s="7" t="str">
        <f>VLOOKUP(B445,'Master Data'!$A$1:$F$46,3,0)</f>
        <v>Category02</v>
      </c>
      <c r="I445" s="7" t="str">
        <f>VLOOKUP(B445,'Master Data'!$A$1:$F$46,4,0)</f>
        <v>Kg</v>
      </c>
      <c r="J445" s="7">
        <f>VLOOKUP(B445,'Master Data'!$A$1:$F$46,5,0)</f>
        <v>73</v>
      </c>
      <c r="K445" s="7">
        <f>VLOOKUP(B445,'Master Data'!$A$1:$F$46,6,0)</f>
        <v>94.17</v>
      </c>
      <c r="L445" s="7">
        <f t="shared" si="1"/>
        <v>11</v>
      </c>
    </row>
    <row r="446" spans="1:12" ht="14.4" x14ac:dyDescent="0.3">
      <c r="A446" s="15">
        <v>44828</v>
      </c>
      <c r="B446" s="16" t="s">
        <v>31</v>
      </c>
      <c r="C446" s="7">
        <v>14</v>
      </c>
      <c r="D446" s="7" t="s">
        <v>16</v>
      </c>
      <c r="E446" s="7" t="s">
        <v>12</v>
      </c>
      <c r="F446" s="17">
        <v>0</v>
      </c>
      <c r="G446" s="7" t="str">
        <f>VLOOKUP(B446,'Master Data'!$A$1:$F$46,2,0)</f>
        <v>Product32</v>
      </c>
      <c r="H446" s="7" t="str">
        <f>VLOOKUP(B446,'Master Data'!$A$1:$F$46,3,0)</f>
        <v>Category04</v>
      </c>
      <c r="I446" s="7" t="str">
        <f>VLOOKUP(B446,'Master Data'!$A$1:$F$46,4,0)</f>
        <v>Kg</v>
      </c>
      <c r="J446" s="7">
        <f>VLOOKUP(B446,'Master Data'!$A$1:$F$46,5,0)</f>
        <v>89</v>
      </c>
      <c r="K446" s="7">
        <f>VLOOKUP(B446,'Master Data'!$A$1:$F$46,6,0)</f>
        <v>117.48</v>
      </c>
      <c r="L446" s="7">
        <f t="shared" si="1"/>
        <v>11</v>
      </c>
    </row>
    <row r="447" spans="1:12" ht="14.4" x14ac:dyDescent="0.3">
      <c r="A447" s="15">
        <v>44828</v>
      </c>
      <c r="B447" s="16" t="s">
        <v>31</v>
      </c>
      <c r="C447" s="7">
        <v>8</v>
      </c>
      <c r="D447" s="7" t="s">
        <v>16</v>
      </c>
      <c r="E447" s="7" t="s">
        <v>14</v>
      </c>
      <c r="F447" s="17">
        <v>0</v>
      </c>
      <c r="G447" s="7" t="str">
        <f>VLOOKUP(B447,'Master Data'!$A$1:$F$46,2,0)</f>
        <v>Product32</v>
      </c>
      <c r="H447" s="7" t="str">
        <f>VLOOKUP(B447,'Master Data'!$A$1:$F$46,3,0)</f>
        <v>Category04</v>
      </c>
      <c r="I447" s="7" t="str">
        <f>VLOOKUP(B447,'Master Data'!$A$1:$F$46,4,0)</f>
        <v>Kg</v>
      </c>
      <c r="J447" s="7">
        <f>VLOOKUP(B447,'Master Data'!$A$1:$F$46,5,0)</f>
        <v>89</v>
      </c>
      <c r="K447" s="7">
        <f>VLOOKUP(B447,'Master Data'!$A$1:$F$46,6,0)</f>
        <v>117.48</v>
      </c>
      <c r="L447" s="7">
        <f t="shared" si="1"/>
        <v>11</v>
      </c>
    </row>
    <row r="448" spans="1:12" ht="14.4" x14ac:dyDescent="0.3">
      <c r="A448" s="15">
        <v>44831</v>
      </c>
      <c r="B448" s="16" t="s">
        <v>58</v>
      </c>
      <c r="C448" s="7">
        <v>4</v>
      </c>
      <c r="D448" s="7" t="s">
        <v>16</v>
      </c>
      <c r="E448" s="7" t="s">
        <v>14</v>
      </c>
      <c r="F448" s="17">
        <v>0</v>
      </c>
      <c r="G448" s="7" t="str">
        <f>VLOOKUP(B448,'Master Data'!$A$1:$F$46,2,0)</f>
        <v>Product36</v>
      </c>
      <c r="H448" s="7" t="str">
        <f>VLOOKUP(B448,'Master Data'!$A$1:$F$46,3,0)</f>
        <v>Category04</v>
      </c>
      <c r="I448" s="7" t="str">
        <f>VLOOKUP(B448,'Master Data'!$A$1:$F$46,4,0)</f>
        <v>Kg</v>
      </c>
      <c r="J448" s="7">
        <f>VLOOKUP(B448,'Master Data'!$A$1:$F$46,5,0)</f>
        <v>90</v>
      </c>
      <c r="K448" s="7">
        <f>VLOOKUP(B448,'Master Data'!$A$1:$F$46,6,0)</f>
        <v>96.3</v>
      </c>
      <c r="L448" s="7">
        <f t="shared" si="1"/>
        <v>11</v>
      </c>
    </row>
    <row r="449" spans="1:12" ht="14.4" x14ac:dyDescent="0.3">
      <c r="A449" s="15">
        <v>44831</v>
      </c>
      <c r="B449" s="16" t="s">
        <v>25</v>
      </c>
      <c r="C449" s="7">
        <v>9</v>
      </c>
      <c r="D449" s="7" t="s">
        <v>16</v>
      </c>
      <c r="E449" s="7" t="s">
        <v>14</v>
      </c>
      <c r="F449" s="17">
        <v>0</v>
      </c>
      <c r="G449" s="7" t="str">
        <f>VLOOKUP(B449,'Master Data'!$A$1:$F$46,2,0)</f>
        <v>Product44</v>
      </c>
      <c r="H449" s="7" t="str">
        <f>VLOOKUP(B449,'Master Data'!$A$1:$F$46,3,0)</f>
        <v>Category05</v>
      </c>
      <c r="I449" s="7" t="str">
        <f>VLOOKUP(B449,'Master Data'!$A$1:$F$46,4,0)</f>
        <v>Kg</v>
      </c>
      <c r="J449" s="7">
        <f>VLOOKUP(B449,'Master Data'!$A$1:$F$46,5,0)</f>
        <v>76</v>
      </c>
      <c r="K449" s="7">
        <f>VLOOKUP(B449,'Master Data'!$A$1:$F$46,6,0)</f>
        <v>82.08</v>
      </c>
      <c r="L449" s="7">
        <f t="shared" si="1"/>
        <v>11</v>
      </c>
    </row>
    <row r="450" spans="1:12" ht="14.4" x14ac:dyDescent="0.3">
      <c r="A450" s="15">
        <v>44831</v>
      </c>
      <c r="B450" s="16" t="s">
        <v>50</v>
      </c>
      <c r="C450" s="7">
        <v>3</v>
      </c>
      <c r="D450" s="7" t="s">
        <v>11</v>
      </c>
      <c r="E450" s="7" t="s">
        <v>14</v>
      </c>
      <c r="F450" s="17">
        <v>0</v>
      </c>
      <c r="G450" s="7" t="str">
        <f>VLOOKUP(B450,'Master Data'!$A$1:$F$46,2,0)</f>
        <v>Product38</v>
      </c>
      <c r="H450" s="7" t="str">
        <f>VLOOKUP(B450,'Master Data'!$A$1:$F$46,3,0)</f>
        <v>Category05</v>
      </c>
      <c r="I450" s="7" t="str">
        <f>VLOOKUP(B450,'Master Data'!$A$1:$F$46,4,0)</f>
        <v>Kg</v>
      </c>
      <c r="J450" s="7">
        <f>VLOOKUP(B450,'Master Data'!$A$1:$F$46,5,0)</f>
        <v>72</v>
      </c>
      <c r="K450" s="7">
        <f>VLOOKUP(B450,'Master Data'!$A$1:$F$46,6,0)</f>
        <v>79.92</v>
      </c>
      <c r="L450" s="7">
        <f t="shared" si="1"/>
        <v>11</v>
      </c>
    </row>
    <row r="451" spans="1:12" ht="14.4" x14ac:dyDescent="0.3">
      <c r="A451" s="15">
        <v>44833</v>
      </c>
      <c r="B451" s="16" t="s">
        <v>27</v>
      </c>
      <c r="C451" s="7">
        <v>13</v>
      </c>
      <c r="D451" s="7" t="s">
        <v>16</v>
      </c>
      <c r="E451" s="7" t="s">
        <v>12</v>
      </c>
      <c r="F451" s="17">
        <v>0</v>
      </c>
      <c r="G451" s="7" t="str">
        <f>VLOOKUP(B451,'Master Data'!$A$1:$F$46,2,0)</f>
        <v>Product34</v>
      </c>
      <c r="H451" s="7" t="str">
        <f>VLOOKUP(B451,'Master Data'!$A$1:$F$46,3,0)</f>
        <v>Category04</v>
      </c>
      <c r="I451" s="7" t="str">
        <f>VLOOKUP(B451,'Master Data'!$A$1:$F$46,4,0)</f>
        <v>Lt</v>
      </c>
      <c r="J451" s="7">
        <f>VLOOKUP(B451,'Master Data'!$A$1:$F$46,5,0)</f>
        <v>55</v>
      </c>
      <c r="K451" s="7">
        <f>VLOOKUP(B451,'Master Data'!$A$1:$F$46,6,0)</f>
        <v>58.3</v>
      </c>
      <c r="L451" s="7">
        <f t="shared" si="1"/>
        <v>11</v>
      </c>
    </row>
    <row r="452" spans="1:12" ht="14.4" x14ac:dyDescent="0.3">
      <c r="A452" s="15">
        <v>44837</v>
      </c>
      <c r="B452" s="16" t="s">
        <v>45</v>
      </c>
      <c r="C452" s="7">
        <v>5</v>
      </c>
      <c r="D452" s="7" t="s">
        <v>16</v>
      </c>
      <c r="E452" s="7" t="s">
        <v>14</v>
      </c>
      <c r="F452" s="17">
        <v>0</v>
      </c>
      <c r="G452" s="7" t="str">
        <f>VLOOKUP(B452,'Master Data'!$A$1:$F$46,2,0)</f>
        <v>Product11</v>
      </c>
      <c r="H452" s="7" t="str">
        <f>VLOOKUP(B452,'Master Data'!$A$1:$F$46,3,0)</f>
        <v>Category02</v>
      </c>
      <c r="I452" s="7" t="str">
        <f>VLOOKUP(B452,'Master Data'!$A$1:$F$46,4,0)</f>
        <v>Dozon</v>
      </c>
      <c r="J452" s="7">
        <f>VLOOKUP(B452,'Master Data'!$A$1:$F$46,5,0)</f>
        <v>44</v>
      </c>
      <c r="K452" s="7">
        <f>VLOOKUP(B452,'Master Data'!$A$1:$F$46,6,0)</f>
        <v>48.4</v>
      </c>
      <c r="L452" s="7">
        <f t="shared" si="1"/>
        <v>11</v>
      </c>
    </row>
    <row r="453" spans="1:12" ht="14.4" x14ac:dyDescent="0.3">
      <c r="A453" s="15">
        <v>44838</v>
      </c>
      <c r="B453" s="16" t="s">
        <v>51</v>
      </c>
      <c r="C453" s="7">
        <v>15</v>
      </c>
      <c r="D453" s="7" t="s">
        <v>16</v>
      </c>
      <c r="E453" s="7" t="s">
        <v>12</v>
      </c>
      <c r="F453" s="17">
        <v>0</v>
      </c>
      <c r="G453" s="7" t="str">
        <f>VLOOKUP(B453,'Master Data'!$A$1:$F$46,2,0)</f>
        <v>Product07</v>
      </c>
      <c r="H453" s="7" t="str">
        <f>VLOOKUP(B453,'Master Data'!$A$1:$F$46,3,0)</f>
        <v>Category01</v>
      </c>
      <c r="I453" s="7" t="str">
        <f>VLOOKUP(B453,'Master Data'!$A$1:$F$46,4,0)</f>
        <v>Lt</v>
      </c>
      <c r="J453" s="7">
        <f>VLOOKUP(B453,'Master Data'!$A$1:$F$46,5,0)</f>
        <v>43</v>
      </c>
      <c r="K453" s="7">
        <f>VLOOKUP(B453,'Master Data'!$A$1:$F$46,6,0)</f>
        <v>47.730000000000004</v>
      </c>
      <c r="L453" s="7">
        <f t="shared" si="1"/>
        <v>11</v>
      </c>
    </row>
    <row r="454" spans="1:12" ht="14.4" x14ac:dyDescent="0.3">
      <c r="A454" s="15">
        <v>44840</v>
      </c>
      <c r="B454" s="16" t="s">
        <v>18</v>
      </c>
      <c r="C454" s="7">
        <v>1</v>
      </c>
      <c r="D454" s="7" t="s">
        <v>16</v>
      </c>
      <c r="E454" s="7" t="s">
        <v>12</v>
      </c>
      <c r="F454" s="17">
        <v>0</v>
      </c>
      <c r="G454" s="7" t="str">
        <f>VLOOKUP(B454,'Master Data'!$A$1:$F$46,2,0)</f>
        <v>Product35</v>
      </c>
      <c r="H454" s="7" t="str">
        <f>VLOOKUP(B454,'Master Data'!$A$1:$F$46,3,0)</f>
        <v>Category04</v>
      </c>
      <c r="I454" s="7" t="str">
        <f>VLOOKUP(B454,'Master Data'!$A$1:$F$46,4,0)</f>
        <v>No.</v>
      </c>
      <c r="J454" s="7">
        <f>VLOOKUP(B454,'Master Data'!$A$1:$F$46,5,0)</f>
        <v>5</v>
      </c>
      <c r="K454" s="7">
        <f>VLOOKUP(B454,'Master Data'!$A$1:$F$46,6,0)</f>
        <v>6.7</v>
      </c>
      <c r="L454" s="7">
        <f t="shared" si="1"/>
        <v>11</v>
      </c>
    </row>
    <row r="455" spans="1:12" ht="14.4" x14ac:dyDescent="0.3">
      <c r="A455" s="15">
        <v>44843</v>
      </c>
      <c r="B455" s="16" t="s">
        <v>50</v>
      </c>
      <c r="C455" s="7">
        <v>14</v>
      </c>
      <c r="D455" s="7" t="s">
        <v>12</v>
      </c>
      <c r="E455" s="7" t="s">
        <v>12</v>
      </c>
      <c r="F455" s="17">
        <v>0</v>
      </c>
      <c r="G455" s="7" t="str">
        <f>VLOOKUP(B455,'Master Data'!$A$1:$F$46,2,0)</f>
        <v>Product38</v>
      </c>
      <c r="H455" s="7" t="str">
        <f>VLOOKUP(B455,'Master Data'!$A$1:$F$46,3,0)</f>
        <v>Category05</v>
      </c>
      <c r="I455" s="7" t="str">
        <f>VLOOKUP(B455,'Master Data'!$A$1:$F$46,4,0)</f>
        <v>Kg</v>
      </c>
      <c r="J455" s="7">
        <f>VLOOKUP(B455,'Master Data'!$A$1:$F$46,5,0)</f>
        <v>72</v>
      </c>
      <c r="K455" s="7">
        <f>VLOOKUP(B455,'Master Data'!$A$1:$F$46,6,0)</f>
        <v>79.92</v>
      </c>
      <c r="L455" s="7">
        <f t="shared" si="1"/>
        <v>11</v>
      </c>
    </row>
    <row r="456" spans="1:12" ht="14.4" x14ac:dyDescent="0.3">
      <c r="A456" s="15">
        <v>44844</v>
      </c>
      <c r="B456" s="16" t="s">
        <v>55</v>
      </c>
      <c r="C456" s="7">
        <v>9</v>
      </c>
      <c r="D456" s="7" t="s">
        <v>16</v>
      </c>
      <c r="E456" s="7" t="s">
        <v>12</v>
      </c>
      <c r="F456" s="17">
        <v>0</v>
      </c>
      <c r="G456" s="7" t="str">
        <f>VLOOKUP(B456,'Master Data'!$A$1:$F$46,2,0)</f>
        <v>Product19</v>
      </c>
      <c r="H456" s="7" t="str">
        <f>VLOOKUP(B456,'Master Data'!$A$1:$F$46,3,0)</f>
        <v>Category02</v>
      </c>
      <c r="I456" s="7" t="str">
        <f>VLOOKUP(B456,'Master Data'!$A$1:$F$46,4,0)</f>
        <v>Ft</v>
      </c>
      <c r="J456" s="7">
        <f>VLOOKUP(B456,'Master Data'!$A$1:$F$46,5,0)</f>
        <v>150</v>
      </c>
      <c r="K456" s="7">
        <f>VLOOKUP(B456,'Master Data'!$A$1:$F$46,6,0)</f>
        <v>210</v>
      </c>
      <c r="L456" s="7">
        <f t="shared" si="1"/>
        <v>11</v>
      </c>
    </row>
    <row r="457" spans="1:12" ht="14.4" x14ac:dyDescent="0.3">
      <c r="A457" s="15">
        <v>44844</v>
      </c>
      <c r="B457" s="16" t="s">
        <v>25</v>
      </c>
      <c r="C457" s="7">
        <v>12</v>
      </c>
      <c r="D457" s="7" t="s">
        <v>12</v>
      </c>
      <c r="E457" s="7" t="s">
        <v>12</v>
      </c>
      <c r="F457" s="17">
        <v>0</v>
      </c>
      <c r="G457" s="7" t="str">
        <f>VLOOKUP(B457,'Master Data'!$A$1:$F$46,2,0)</f>
        <v>Product44</v>
      </c>
      <c r="H457" s="7" t="str">
        <f>VLOOKUP(B457,'Master Data'!$A$1:$F$46,3,0)</f>
        <v>Category05</v>
      </c>
      <c r="I457" s="7" t="str">
        <f>VLOOKUP(B457,'Master Data'!$A$1:$F$46,4,0)</f>
        <v>Kg</v>
      </c>
      <c r="J457" s="7">
        <f>VLOOKUP(B457,'Master Data'!$A$1:$F$46,5,0)</f>
        <v>76</v>
      </c>
      <c r="K457" s="7">
        <f>VLOOKUP(B457,'Master Data'!$A$1:$F$46,6,0)</f>
        <v>82.08</v>
      </c>
      <c r="L457" s="7">
        <f t="shared" si="1"/>
        <v>11</v>
      </c>
    </row>
    <row r="458" spans="1:12" ht="14.4" x14ac:dyDescent="0.3">
      <c r="A458" s="15">
        <v>44845</v>
      </c>
      <c r="B458" s="16" t="s">
        <v>38</v>
      </c>
      <c r="C458" s="7">
        <v>10</v>
      </c>
      <c r="D458" s="7" t="s">
        <v>16</v>
      </c>
      <c r="E458" s="7" t="s">
        <v>12</v>
      </c>
      <c r="F458" s="17">
        <v>0</v>
      </c>
      <c r="G458" s="7" t="str">
        <f>VLOOKUP(B458,'Master Data'!$A$1:$F$46,2,0)</f>
        <v>Product08</v>
      </c>
      <c r="H458" s="7" t="str">
        <f>VLOOKUP(B458,'Master Data'!$A$1:$F$46,3,0)</f>
        <v>Category01</v>
      </c>
      <c r="I458" s="7" t="str">
        <f>VLOOKUP(B458,'Master Data'!$A$1:$F$46,4,0)</f>
        <v>Kg</v>
      </c>
      <c r="J458" s="7">
        <f>VLOOKUP(B458,'Master Data'!$A$1:$F$46,5,0)</f>
        <v>83</v>
      </c>
      <c r="K458" s="7">
        <f>VLOOKUP(B458,'Master Data'!$A$1:$F$46,6,0)</f>
        <v>94.62</v>
      </c>
      <c r="L458" s="7">
        <f t="shared" si="1"/>
        <v>11</v>
      </c>
    </row>
    <row r="459" spans="1:12" ht="14.4" x14ac:dyDescent="0.3">
      <c r="A459" s="15">
        <v>44847</v>
      </c>
      <c r="B459" s="16" t="s">
        <v>43</v>
      </c>
      <c r="C459" s="7">
        <v>15</v>
      </c>
      <c r="D459" s="7" t="s">
        <v>12</v>
      </c>
      <c r="E459" s="7" t="s">
        <v>12</v>
      </c>
      <c r="F459" s="17">
        <v>0</v>
      </c>
      <c r="G459" s="7" t="str">
        <f>VLOOKUP(B459,'Master Data'!$A$1:$F$46,2,0)</f>
        <v>Product02</v>
      </c>
      <c r="H459" s="7" t="str">
        <f>VLOOKUP(B459,'Master Data'!$A$1:$F$46,3,0)</f>
        <v>Category01</v>
      </c>
      <c r="I459" s="7" t="str">
        <f>VLOOKUP(B459,'Master Data'!$A$1:$F$46,4,0)</f>
        <v>Kg</v>
      </c>
      <c r="J459" s="7">
        <f>VLOOKUP(B459,'Master Data'!$A$1:$F$46,5,0)</f>
        <v>1056</v>
      </c>
      <c r="K459" s="7">
        <f>VLOOKUP(B459,'Master Data'!$A$1:$F$46,6,0)</f>
        <v>142.80000000000001</v>
      </c>
      <c r="L459" s="7">
        <f t="shared" si="1"/>
        <v>11</v>
      </c>
    </row>
    <row r="460" spans="1:12" ht="14.4" x14ac:dyDescent="0.3">
      <c r="A460" s="15">
        <v>44848</v>
      </c>
      <c r="B460" s="16" t="s">
        <v>25</v>
      </c>
      <c r="C460" s="7">
        <v>15</v>
      </c>
      <c r="D460" s="7" t="s">
        <v>11</v>
      </c>
      <c r="E460" s="7" t="s">
        <v>12</v>
      </c>
      <c r="F460" s="17">
        <v>0</v>
      </c>
      <c r="G460" s="7" t="str">
        <f>VLOOKUP(B460,'Master Data'!$A$1:$F$46,2,0)</f>
        <v>Product44</v>
      </c>
      <c r="H460" s="7" t="str">
        <f>VLOOKUP(B460,'Master Data'!$A$1:$F$46,3,0)</f>
        <v>Category05</v>
      </c>
      <c r="I460" s="7" t="str">
        <f>VLOOKUP(B460,'Master Data'!$A$1:$F$46,4,0)</f>
        <v>Kg</v>
      </c>
      <c r="J460" s="7">
        <f>VLOOKUP(B460,'Master Data'!$A$1:$F$46,5,0)</f>
        <v>76</v>
      </c>
      <c r="K460" s="7">
        <f>VLOOKUP(B460,'Master Data'!$A$1:$F$46,6,0)</f>
        <v>82.08</v>
      </c>
      <c r="L460" s="7">
        <f t="shared" si="1"/>
        <v>11</v>
      </c>
    </row>
    <row r="461" spans="1:12" ht="14.4" x14ac:dyDescent="0.3">
      <c r="A461" s="15">
        <v>44849</v>
      </c>
      <c r="B461" s="16" t="s">
        <v>40</v>
      </c>
      <c r="C461" s="7">
        <v>10</v>
      </c>
      <c r="D461" s="7" t="s">
        <v>16</v>
      </c>
      <c r="E461" s="7" t="s">
        <v>14</v>
      </c>
      <c r="F461" s="17">
        <v>0</v>
      </c>
      <c r="G461" s="7" t="str">
        <f>VLOOKUP(B461,'Master Data'!$A$1:$F$46,2,0)</f>
        <v>Product15</v>
      </c>
      <c r="H461" s="7" t="str">
        <f>VLOOKUP(B461,'Master Data'!$A$1:$F$46,3,0)</f>
        <v>Category02</v>
      </c>
      <c r="I461" s="7" t="str">
        <f>VLOOKUP(B461,'Master Data'!$A$1:$F$46,4,0)</f>
        <v>No.</v>
      </c>
      <c r="J461" s="7">
        <f>VLOOKUP(B461,'Master Data'!$A$1:$F$46,5,0)</f>
        <v>12</v>
      </c>
      <c r="K461" s="7">
        <f>VLOOKUP(B461,'Master Data'!$A$1:$F$46,6,0)</f>
        <v>15.719999999999999</v>
      </c>
      <c r="L461" s="7">
        <f t="shared" si="1"/>
        <v>11</v>
      </c>
    </row>
    <row r="462" spans="1:12" ht="14.4" x14ac:dyDescent="0.3">
      <c r="A462" s="15">
        <v>44850</v>
      </c>
      <c r="B462" s="16" t="s">
        <v>58</v>
      </c>
      <c r="C462" s="7">
        <v>3</v>
      </c>
      <c r="D462" s="7" t="s">
        <v>12</v>
      </c>
      <c r="E462" s="7" t="s">
        <v>12</v>
      </c>
      <c r="F462" s="17">
        <v>0</v>
      </c>
      <c r="G462" s="7" t="str">
        <f>VLOOKUP(B462,'Master Data'!$A$1:$F$46,2,0)</f>
        <v>Product36</v>
      </c>
      <c r="H462" s="7" t="str">
        <f>VLOOKUP(B462,'Master Data'!$A$1:$F$46,3,0)</f>
        <v>Category04</v>
      </c>
      <c r="I462" s="7" t="str">
        <f>VLOOKUP(B462,'Master Data'!$A$1:$F$46,4,0)</f>
        <v>Kg</v>
      </c>
      <c r="J462" s="7">
        <f>VLOOKUP(B462,'Master Data'!$A$1:$F$46,5,0)</f>
        <v>90</v>
      </c>
      <c r="K462" s="7">
        <f>VLOOKUP(B462,'Master Data'!$A$1:$F$46,6,0)</f>
        <v>96.3</v>
      </c>
      <c r="L462" s="7">
        <f t="shared" si="1"/>
        <v>11</v>
      </c>
    </row>
    <row r="463" spans="1:12" ht="14.4" x14ac:dyDescent="0.3">
      <c r="A463" s="15">
        <v>44857</v>
      </c>
      <c r="B463" s="16" t="s">
        <v>49</v>
      </c>
      <c r="C463" s="7">
        <v>14</v>
      </c>
      <c r="D463" s="7" t="s">
        <v>12</v>
      </c>
      <c r="E463" s="7" t="s">
        <v>14</v>
      </c>
      <c r="F463" s="17">
        <v>0</v>
      </c>
      <c r="G463" s="7" t="str">
        <f>VLOOKUP(B463,'Master Data'!$A$1:$F$46,2,0)</f>
        <v>Product24</v>
      </c>
      <c r="H463" s="7" t="str">
        <f>VLOOKUP(B463,'Master Data'!$A$1:$F$46,3,0)</f>
        <v>Category03</v>
      </c>
      <c r="I463" s="7" t="str">
        <f>VLOOKUP(B463,'Master Data'!$A$1:$F$46,4,0)</f>
        <v>Ft</v>
      </c>
      <c r="J463" s="7">
        <f>VLOOKUP(B463,'Master Data'!$A$1:$F$46,5,0)</f>
        <v>144</v>
      </c>
      <c r="K463" s="7">
        <f>VLOOKUP(B463,'Master Data'!$A$1:$F$46,6,0)</f>
        <v>156.96</v>
      </c>
      <c r="L463" s="7">
        <f t="shared" si="1"/>
        <v>11</v>
      </c>
    </row>
    <row r="464" spans="1:12" ht="14.4" x14ac:dyDescent="0.3">
      <c r="A464" s="15">
        <v>44864</v>
      </c>
      <c r="B464" s="16" t="s">
        <v>24</v>
      </c>
      <c r="C464" s="7">
        <v>3</v>
      </c>
      <c r="D464" s="7" t="s">
        <v>16</v>
      </c>
      <c r="E464" s="7" t="s">
        <v>14</v>
      </c>
      <c r="F464" s="17">
        <v>0</v>
      </c>
      <c r="G464" s="7" t="str">
        <f>VLOOKUP(B464,'Master Data'!$A$1:$F$46,2,0)</f>
        <v>Product42</v>
      </c>
      <c r="H464" s="7" t="str">
        <f>VLOOKUP(B464,'Master Data'!$A$1:$F$46,3,0)</f>
        <v>Category05</v>
      </c>
      <c r="I464" s="7" t="str">
        <f>VLOOKUP(B464,'Master Data'!$A$1:$F$46,4,0)</f>
        <v>Ft</v>
      </c>
      <c r="J464" s="7">
        <f>VLOOKUP(B464,'Master Data'!$A$1:$F$46,5,0)</f>
        <v>120</v>
      </c>
      <c r="K464" s="7">
        <f>VLOOKUP(B464,'Master Data'!$A$1:$F$46,6,0)</f>
        <v>162</v>
      </c>
      <c r="L464" s="7">
        <f t="shared" si="1"/>
        <v>11</v>
      </c>
    </row>
    <row r="465" spans="1:12" ht="14.4" x14ac:dyDescent="0.3">
      <c r="A465" s="15">
        <v>44865</v>
      </c>
      <c r="B465" s="16" t="s">
        <v>50</v>
      </c>
      <c r="C465" s="7">
        <v>8</v>
      </c>
      <c r="D465" s="7" t="s">
        <v>16</v>
      </c>
      <c r="E465" s="7" t="s">
        <v>12</v>
      </c>
      <c r="F465" s="17">
        <v>0</v>
      </c>
      <c r="G465" s="7" t="str">
        <f>VLOOKUP(B465,'Master Data'!$A$1:$F$46,2,0)</f>
        <v>Product38</v>
      </c>
      <c r="H465" s="7" t="str">
        <f>VLOOKUP(B465,'Master Data'!$A$1:$F$46,3,0)</f>
        <v>Category05</v>
      </c>
      <c r="I465" s="7" t="str">
        <f>VLOOKUP(B465,'Master Data'!$A$1:$F$46,4,0)</f>
        <v>Kg</v>
      </c>
      <c r="J465" s="7">
        <f>VLOOKUP(B465,'Master Data'!$A$1:$F$46,5,0)</f>
        <v>72</v>
      </c>
      <c r="K465" s="7">
        <f>VLOOKUP(B465,'Master Data'!$A$1:$F$46,6,0)</f>
        <v>79.92</v>
      </c>
      <c r="L465" s="7">
        <f t="shared" si="1"/>
        <v>11</v>
      </c>
    </row>
    <row r="466" spans="1:12" ht="14.4" x14ac:dyDescent="0.3">
      <c r="A466" s="15">
        <v>44866</v>
      </c>
      <c r="B466" s="16" t="s">
        <v>48</v>
      </c>
      <c r="C466" s="7">
        <v>15</v>
      </c>
      <c r="D466" s="7" t="s">
        <v>11</v>
      </c>
      <c r="E466" s="7" t="s">
        <v>12</v>
      </c>
      <c r="F466" s="17">
        <v>0</v>
      </c>
      <c r="G466" s="7" t="str">
        <f>VLOOKUP(B466,'Master Data'!$A$1:$F$46,2,0)</f>
        <v>Product12</v>
      </c>
      <c r="H466" s="7" t="str">
        <f>VLOOKUP(B466,'Master Data'!$A$1:$F$46,3,0)</f>
        <v>Category02</v>
      </c>
      <c r="I466" s="7" t="str">
        <f>VLOOKUP(B466,'Master Data'!$A$1:$F$46,4,0)</f>
        <v>Kg</v>
      </c>
      <c r="J466" s="7">
        <f>VLOOKUP(B466,'Master Data'!$A$1:$F$46,5,0)</f>
        <v>73</v>
      </c>
      <c r="K466" s="7">
        <f>VLOOKUP(B466,'Master Data'!$A$1:$F$46,6,0)</f>
        <v>94.17</v>
      </c>
      <c r="L466" s="7">
        <f t="shared" si="1"/>
        <v>11</v>
      </c>
    </row>
    <row r="467" spans="1:12" ht="14.4" x14ac:dyDescent="0.3">
      <c r="A467" s="15">
        <v>44867</v>
      </c>
      <c r="B467" s="16" t="s">
        <v>40</v>
      </c>
      <c r="C467" s="7">
        <v>15</v>
      </c>
      <c r="D467" s="7" t="s">
        <v>11</v>
      </c>
      <c r="E467" s="7" t="s">
        <v>14</v>
      </c>
      <c r="F467" s="17">
        <v>0</v>
      </c>
      <c r="G467" s="7" t="str">
        <f>VLOOKUP(B467,'Master Data'!$A$1:$F$46,2,0)</f>
        <v>Product15</v>
      </c>
      <c r="H467" s="7" t="str">
        <f>VLOOKUP(B467,'Master Data'!$A$1:$F$46,3,0)</f>
        <v>Category02</v>
      </c>
      <c r="I467" s="7" t="str">
        <f>VLOOKUP(B467,'Master Data'!$A$1:$F$46,4,0)</f>
        <v>No.</v>
      </c>
      <c r="J467" s="7">
        <f>VLOOKUP(B467,'Master Data'!$A$1:$F$46,5,0)</f>
        <v>12</v>
      </c>
      <c r="K467" s="7">
        <f>VLOOKUP(B467,'Master Data'!$A$1:$F$46,6,0)</f>
        <v>15.719999999999999</v>
      </c>
      <c r="L467" s="7">
        <f t="shared" si="1"/>
        <v>11</v>
      </c>
    </row>
    <row r="468" spans="1:12" ht="14.4" x14ac:dyDescent="0.3">
      <c r="A468" s="15">
        <v>44867</v>
      </c>
      <c r="B468" s="16" t="s">
        <v>41</v>
      </c>
      <c r="C468" s="7">
        <v>15</v>
      </c>
      <c r="D468" s="7" t="s">
        <v>16</v>
      </c>
      <c r="E468" s="7" t="s">
        <v>14</v>
      </c>
      <c r="F468" s="17">
        <v>0</v>
      </c>
      <c r="G468" s="7" t="str">
        <f>VLOOKUP(B468,'Master Data'!$A$1:$F$46,2,0)</f>
        <v>Product30</v>
      </c>
      <c r="H468" s="7" t="str">
        <f>VLOOKUP(B468,'Master Data'!$A$1:$F$46,3,0)</f>
        <v>Category04</v>
      </c>
      <c r="I468" s="7" t="str">
        <f>VLOOKUP(B468,'Master Data'!$A$1:$F$46,4,0)</f>
        <v>Ft</v>
      </c>
      <c r="J468" s="7">
        <f>VLOOKUP(B468,'Master Data'!$A$1:$F$46,5,0)</f>
        <v>148</v>
      </c>
      <c r="K468" s="7">
        <f>VLOOKUP(B468,'Master Data'!$A$1:$F$46,6,0)</f>
        <v>201.28</v>
      </c>
      <c r="L468" s="7">
        <f t="shared" si="1"/>
        <v>11</v>
      </c>
    </row>
    <row r="469" spans="1:12" ht="14.4" x14ac:dyDescent="0.3">
      <c r="A469" s="15">
        <v>44867</v>
      </c>
      <c r="B469" s="16" t="s">
        <v>18</v>
      </c>
      <c r="C469" s="7">
        <v>5</v>
      </c>
      <c r="D469" s="7" t="s">
        <v>16</v>
      </c>
      <c r="E469" s="7" t="s">
        <v>14</v>
      </c>
      <c r="F469" s="17">
        <v>0</v>
      </c>
      <c r="G469" s="7" t="str">
        <f>VLOOKUP(B469,'Master Data'!$A$1:$F$46,2,0)</f>
        <v>Product35</v>
      </c>
      <c r="H469" s="7" t="str">
        <f>VLOOKUP(B469,'Master Data'!$A$1:$F$46,3,0)</f>
        <v>Category04</v>
      </c>
      <c r="I469" s="7" t="str">
        <f>VLOOKUP(B469,'Master Data'!$A$1:$F$46,4,0)</f>
        <v>No.</v>
      </c>
      <c r="J469" s="7">
        <f>VLOOKUP(B469,'Master Data'!$A$1:$F$46,5,0)</f>
        <v>5</v>
      </c>
      <c r="K469" s="7">
        <f>VLOOKUP(B469,'Master Data'!$A$1:$F$46,6,0)</f>
        <v>6.7</v>
      </c>
      <c r="L469" s="7">
        <f t="shared" si="1"/>
        <v>11</v>
      </c>
    </row>
    <row r="470" spans="1:12" ht="14.4" x14ac:dyDescent="0.3">
      <c r="A470" s="15">
        <v>44868</v>
      </c>
      <c r="B470" s="16" t="s">
        <v>28</v>
      </c>
      <c r="C470" s="7">
        <v>11</v>
      </c>
      <c r="D470" s="7" t="s">
        <v>12</v>
      </c>
      <c r="E470" s="7" t="s">
        <v>12</v>
      </c>
      <c r="F470" s="17">
        <v>0</v>
      </c>
      <c r="G470" s="7" t="str">
        <f>VLOOKUP(B470,'Master Data'!$A$1:$F$46,2,0)</f>
        <v>Product20</v>
      </c>
      <c r="H470" s="7" t="str">
        <f>VLOOKUP(B470,'Master Data'!$A$1:$F$46,3,0)</f>
        <v>Category03</v>
      </c>
      <c r="I470" s="7" t="str">
        <f>VLOOKUP(B470,'Master Data'!$A$1:$F$46,4,0)</f>
        <v>Lt</v>
      </c>
      <c r="J470" s="7">
        <f>VLOOKUP(B470,'Master Data'!$A$1:$F$46,5,0)</f>
        <v>61</v>
      </c>
      <c r="K470" s="7">
        <f>VLOOKUP(B470,'Master Data'!$A$1:$F$46,6,0)</f>
        <v>76.25</v>
      </c>
      <c r="L470" s="7">
        <f t="shared" si="1"/>
        <v>11</v>
      </c>
    </row>
    <row r="471" spans="1:12" ht="14.4" x14ac:dyDescent="0.3">
      <c r="A471" s="15">
        <v>44869</v>
      </c>
      <c r="B471" s="16" t="s">
        <v>38</v>
      </c>
      <c r="C471" s="7">
        <v>10</v>
      </c>
      <c r="D471" s="7" t="s">
        <v>16</v>
      </c>
      <c r="E471" s="7" t="s">
        <v>12</v>
      </c>
      <c r="F471" s="17">
        <v>0</v>
      </c>
      <c r="G471" s="7" t="str">
        <f>VLOOKUP(B471,'Master Data'!$A$1:$F$46,2,0)</f>
        <v>Product08</v>
      </c>
      <c r="H471" s="7" t="str">
        <f>VLOOKUP(B471,'Master Data'!$A$1:$F$46,3,0)</f>
        <v>Category01</v>
      </c>
      <c r="I471" s="7" t="str">
        <f>VLOOKUP(B471,'Master Data'!$A$1:$F$46,4,0)</f>
        <v>Kg</v>
      </c>
      <c r="J471" s="7">
        <f>VLOOKUP(B471,'Master Data'!$A$1:$F$46,5,0)</f>
        <v>83</v>
      </c>
      <c r="K471" s="7">
        <f>VLOOKUP(B471,'Master Data'!$A$1:$F$46,6,0)</f>
        <v>94.62</v>
      </c>
      <c r="L471" s="7">
        <f t="shared" si="1"/>
        <v>11</v>
      </c>
    </row>
    <row r="472" spans="1:12" ht="14.4" x14ac:dyDescent="0.3">
      <c r="A472" s="15">
        <v>44870</v>
      </c>
      <c r="B472" s="16" t="s">
        <v>55</v>
      </c>
      <c r="C472" s="7">
        <v>15</v>
      </c>
      <c r="D472" s="7" t="s">
        <v>16</v>
      </c>
      <c r="E472" s="7" t="s">
        <v>14</v>
      </c>
      <c r="F472" s="17">
        <v>0</v>
      </c>
      <c r="G472" s="7" t="str">
        <f>VLOOKUP(B472,'Master Data'!$A$1:$F$46,2,0)</f>
        <v>Product19</v>
      </c>
      <c r="H472" s="7" t="str">
        <f>VLOOKUP(B472,'Master Data'!$A$1:$F$46,3,0)</f>
        <v>Category02</v>
      </c>
      <c r="I472" s="7" t="str">
        <f>VLOOKUP(B472,'Master Data'!$A$1:$F$46,4,0)</f>
        <v>Ft</v>
      </c>
      <c r="J472" s="7">
        <f>VLOOKUP(B472,'Master Data'!$A$1:$F$46,5,0)</f>
        <v>150</v>
      </c>
      <c r="K472" s="7">
        <f>VLOOKUP(B472,'Master Data'!$A$1:$F$46,6,0)</f>
        <v>210</v>
      </c>
      <c r="L472" s="7">
        <f t="shared" si="1"/>
        <v>11</v>
      </c>
    </row>
    <row r="473" spans="1:12" ht="14.4" x14ac:dyDescent="0.3">
      <c r="A473" s="15">
        <v>44871</v>
      </c>
      <c r="B473" s="16" t="s">
        <v>36</v>
      </c>
      <c r="C473" s="7">
        <v>13</v>
      </c>
      <c r="D473" s="7" t="s">
        <v>16</v>
      </c>
      <c r="E473" s="7" t="s">
        <v>14</v>
      </c>
      <c r="F473" s="17">
        <v>0</v>
      </c>
      <c r="G473" s="7" t="str">
        <f>VLOOKUP(B473,'Master Data'!$A$1:$F$46,2,0)</f>
        <v>Product43</v>
      </c>
      <c r="H473" s="7" t="str">
        <f>VLOOKUP(B473,'Master Data'!$A$1:$F$46,3,0)</f>
        <v>Category05</v>
      </c>
      <c r="I473" s="7" t="str">
        <f>VLOOKUP(B473,'Master Data'!$A$1:$F$46,4,0)</f>
        <v>Kg</v>
      </c>
      <c r="J473" s="7">
        <f>VLOOKUP(B473,'Master Data'!$A$1:$F$46,5,0)</f>
        <v>67</v>
      </c>
      <c r="K473" s="7">
        <f>VLOOKUP(B473,'Master Data'!$A$1:$F$46,6,0)</f>
        <v>83.08</v>
      </c>
      <c r="L473" s="7">
        <f t="shared" si="1"/>
        <v>11</v>
      </c>
    </row>
    <row r="474" spans="1:12" ht="14.4" x14ac:dyDescent="0.3">
      <c r="A474" s="15">
        <v>44871</v>
      </c>
      <c r="B474" s="16" t="s">
        <v>40</v>
      </c>
      <c r="C474" s="7">
        <v>13</v>
      </c>
      <c r="D474" s="7" t="s">
        <v>12</v>
      </c>
      <c r="E474" s="7" t="s">
        <v>12</v>
      </c>
      <c r="F474" s="17">
        <v>0</v>
      </c>
      <c r="G474" s="7" t="str">
        <f>VLOOKUP(B474,'Master Data'!$A$1:$F$46,2,0)</f>
        <v>Product15</v>
      </c>
      <c r="H474" s="7" t="str">
        <f>VLOOKUP(B474,'Master Data'!$A$1:$F$46,3,0)</f>
        <v>Category02</v>
      </c>
      <c r="I474" s="7" t="str">
        <f>VLOOKUP(B474,'Master Data'!$A$1:$F$46,4,0)</f>
        <v>No.</v>
      </c>
      <c r="J474" s="7">
        <f>VLOOKUP(B474,'Master Data'!$A$1:$F$46,5,0)</f>
        <v>12</v>
      </c>
      <c r="K474" s="7">
        <f>VLOOKUP(B474,'Master Data'!$A$1:$F$46,6,0)</f>
        <v>15.719999999999999</v>
      </c>
      <c r="L474" s="7">
        <f t="shared" si="1"/>
        <v>11</v>
      </c>
    </row>
    <row r="475" spans="1:12" ht="14.4" x14ac:dyDescent="0.3">
      <c r="A475" s="15">
        <v>44871</v>
      </c>
      <c r="B475" s="16" t="s">
        <v>24</v>
      </c>
      <c r="C475" s="7">
        <v>13</v>
      </c>
      <c r="D475" s="7" t="s">
        <v>16</v>
      </c>
      <c r="E475" s="7" t="s">
        <v>14</v>
      </c>
      <c r="F475" s="17">
        <v>0</v>
      </c>
      <c r="G475" s="7" t="str">
        <f>VLOOKUP(B475,'Master Data'!$A$1:$F$46,2,0)</f>
        <v>Product42</v>
      </c>
      <c r="H475" s="7" t="str">
        <f>VLOOKUP(B475,'Master Data'!$A$1:$F$46,3,0)</f>
        <v>Category05</v>
      </c>
      <c r="I475" s="7" t="str">
        <f>VLOOKUP(B475,'Master Data'!$A$1:$F$46,4,0)</f>
        <v>Ft</v>
      </c>
      <c r="J475" s="7">
        <f>VLOOKUP(B475,'Master Data'!$A$1:$F$46,5,0)</f>
        <v>120</v>
      </c>
      <c r="K475" s="7">
        <f>VLOOKUP(B475,'Master Data'!$A$1:$F$46,6,0)</f>
        <v>162</v>
      </c>
      <c r="L475" s="7">
        <f t="shared" si="1"/>
        <v>11</v>
      </c>
    </row>
    <row r="476" spans="1:12" ht="14.4" x14ac:dyDescent="0.3">
      <c r="A476" s="15">
        <v>44872</v>
      </c>
      <c r="B476" s="16" t="s">
        <v>30</v>
      </c>
      <c r="C476" s="7">
        <v>13</v>
      </c>
      <c r="D476" s="7" t="s">
        <v>12</v>
      </c>
      <c r="E476" s="7" t="s">
        <v>14</v>
      </c>
      <c r="F476" s="17">
        <v>0</v>
      </c>
      <c r="G476" s="7" t="str">
        <f>VLOOKUP(B476,'Master Data'!$A$1:$F$46,2,0)</f>
        <v>Product40</v>
      </c>
      <c r="H476" s="7" t="str">
        <f>VLOOKUP(B476,'Master Data'!$A$1:$F$46,3,0)</f>
        <v>Category05</v>
      </c>
      <c r="I476" s="7" t="str">
        <f>VLOOKUP(B476,'Master Data'!$A$1:$F$46,4,0)</f>
        <v>Kg</v>
      </c>
      <c r="J476" s="7">
        <f>VLOOKUP(B476,'Master Data'!$A$1:$F$46,5,0)</f>
        <v>90</v>
      </c>
      <c r="K476" s="7">
        <f>VLOOKUP(B476,'Master Data'!$A$1:$F$46,6,0)</f>
        <v>115.2</v>
      </c>
      <c r="L476" s="7">
        <f t="shared" si="1"/>
        <v>11</v>
      </c>
    </row>
    <row r="477" spans="1:12" ht="14.4" x14ac:dyDescent="0.3">
      <c r="A477" s="15">
        <v>44873</v>
      </c>
      <c r="B477" s="16" t="s">
        <v>58</v>
      </c>
      <c r="C477" s="7">
        <v>11</v>
      </c>
      <c r="D477" s="7" t="s">
        <v>11</v>
      </c>
      <c r="E477" s="7" t="s">
        <v>14</v>
      </c>
      <c r="F477" s="17">
        <v>0</v>
      </c>
      <c r="G477" s="7" t="str">
        <f>VLOOKUP(B477,'Master Data'!$A$1:$F$46,2,0)</f>
        <v>Product36</v>
      </c>
      <c r="H477" s="7" t="str">
        <f>VLOOKUP(B477,'Master Data'!$A$1:$F$46,3,0)</f>
        <v>Category04</v>
      </c>
      <c r="I477" s="7" t="str">
        <f>VLOOKUP(B477,'Master Data'!$A$1:$F$46,4,0)</f>
        <v>Kg</v>
      </c>
      <c r="J477" s="7">
        <f>VLOOKUP(B477,'Master Data'!$A$1:$F$46,5,0)</f>
        <v>90</v>
      </c>
      <c r="K477" s="7">
        <f>VLOOKUP(B477,'Master Data'!$A$1:$F$46,6,0)</f>
        <v>96.3</v>
      </c>
      <c r="L477" s="7">
        <f t="shared" si="1"/>
        <v>11</v>
      </c>
    </row>
    <row r="478" spans="1:12" ht="14.4" x14ac:dyDescent="0.3">
      <c r="A478" s="15">
        <v>44873</v>
      </c>
      <c r="B478" s="16" t="s">
        <v>55</v>
      </c>
      <c r="C478" s="7">
        <v>10</v>
      </c>
      <c r="D478" s="7" t="s">
        <v>11</v>
      </c>
      <c r="E478" s="7" t="s">
        <v>12</v>
      </c>
      <c r="F478" s="17">
        <v>0</v>
      </c>
      <c r="G478" s="7" t="str">
        <f>VLOOKUP(B478,'Master Data'!$A$1:$F$46,2,0)</f>
        <v>Product19</v>
      </c>
      <c r="H478" s="7" t="str">
        <f>VLOOKUP(B478,'Master Data'!$A$1:$F$46,3,0)</f>
        <v>Category02</v>
      </c>
      <c r="I478" s="7" t="str">
        <f>VLOOKUP(B478,'Master Data'!$A$1:$F$46,4,0)</f>
        <v>Ft</v>
      </c>
      <c r="J478" s="7">
        <f>VLOOKUP(B478,'Master Data'!$A$1:$F$46,5,0)</f>
        <v>150</v>
      </c>
      <c r="K478" s="7">
        <f>VLOOKUP(B478,'Master Data'!$A$1:$F$46,6,0)</f>
        <v>210</v>
      </c>
      <c r="L478" s="7">
        <f t="shared" si="1"/>
        <v>11</v>
      </c>
    </row>
    <row r="479" spans="1:12" ht="14.4" x14ac:dyDescent="0.3">
      <c r="A479" s="15">
        <v>44874</v>
      </c>
      <c r="B479" s="16" t="s">
        <v>39</v>
      </c>
      <c r="C479" s="7">
        <v>8</v>
      </c>
      <c r="D479" s="7" t="s">
        <v>12</v>
      </c>
      <c r="E479" s="7" t="s">
        <v>14</v>
      </c>
      <c r="F479" s="17">
        <v>0</v>
      </c>
      <c r="G479" s="7" t="str">
        <f>VLOOKUP(B479,'Master Data'!$A$1:$F$46,2,0)</f>
        <v>Product27</v>
      </c>
      <c r="H479" s="7" t="str">
        <f>VLOOKUP(B479,'Master Data'!$A$1:$F$46,3,0)</f>
        <v>Category04</v>
      </c>
      <c r="I479" s="7" t="str">
        <f>VLOOKUP(B479,'Master Data'!$A$1:$F$46,4,0)</f>
        <v>Lt</v>
      </c>
      <c r="J479" s="7">
        <f>VLOOKUP(B479,'Master Data'!$A$1:$F$46,5,0)</f>
        <v>48</v>
      </c>
      <c r="K479" s="7">
        <f>VLOOKUP(B479,'Master Data'!$A$1:$F$46,6,0)</f>
        <v>57.120000000000005</v>
      </c>
      <c r="L479" s="7">
        <f t="shared" si="1"/>
        <v>11</v>
      </c>
    </row>
    <row r="480" spans="1:12" ht="14.4" x14ac:dyDescent="0.3">
      <c r="A480" s="15">
        <v>44875</v>
      </c>
      <c r="B480" s="16" t="s">
        <v>44</v>
      </c>
      <c r="C480" s="7">
        <v>7</v>
      </c>
      <c r="D480" s="7" t="s">
        <v>16</v>
      </c>
      <c r="E480" s="7" t="s">
        <v>12</v>
      </c>
      <c r="F480" s="17">
        <v>0</v>
      </c>
      <c r="G480" s="7" t="str">
        <f>VLOOKUP(B480,'Master Data'!$A$1:$F$46,2,0)</f>
        <v>Product18</v>
      </c>
      <c r="H480" s="7" t="str">
        <f>VLOOKUP(B480,'Master Data'!$A$1:$F$46,3,0)</f>
        <v>Category02</v>
      </c>
      <c r="I480" s="7" t="str">
        <f>VLOOKUP(B480,'Master Data'!$A$1:$F$46,4,0)</f>
        <v>No.</v>
      </c>
      <c r="J480" s="7">
        <f>VLOOKUP(B480,'Master Data'!$A$1:$F$46,5,0)</f>
        <v>37</v>
      </c>
      <c r="K480" s="7">
        <f>VLOOKUP(B480,'Master Data'!$A$1:$F$46,6,0)</f>
        <v>49.21</v>
      </c>
      <c r="L480" s="7">
        <f t="shared" si="1"/>
        <v>11</v>
      </c>
    </row>
    <row r="481" spans="1:12" ht="14.4" x14ac:dyDescent="0.3">
      <c r="A481" s="15">
        <v>44878</v>
      </c>
      <c r="B481" s="16" t="s">
        <v>39</v>
      </c>
      <c r="C481" s="7">
        <v>10</v>
      </c>
      <c r="D481" s="7" t="s">
        <v>11</v>
      </c>
      <c r="E481" s="7" t="s">
        <v>14</v>
      </c>
      <c r="F481" s="17">
        <v>0</v>
      </c>
      <c r="G481" s="7" t="str">
        <f>VLOOKUP(B481,'Master Data'!$A$1:$F$46,2,0)</f>
        <v>Product27</v>
      </c>
      <c r="H481" s="7" t="str">
        <f>VLOOKUP(B481,'Master Data'!$A$1:$F$46,3,0)</f>
        <v>Category04</v>
      </c>
      <c r="I481" s="7" t="str">
        <f>VLOOKUP(B481,'Master Data'!$A$1:$F$46,4,0)</f>
        <v>Lt</v>
      </c>
      <c r="J481" s="7">
        <f>VLOOKUP(B481,'Master Data'!$A$1:$F$46,5,0)</f>
        <v>48</v>
      </c>
      <c r="K481" s="7">
        <f>VLOOKUP(B481,'Master Data'!$A$1:$F$46,6,0)</f>
        <v>57.120000000000005</v>
      </c>
      <c r="L481" s="7">
        <f t="shared" si="1"/>
        <v>11</v>
      </c>
    </row>
    <row r="482" spans="1:12" ht="14.4" x14ac:dyDescent="0.3">
      <c r="A482" s="15">
        <v>44879</v>
      </c>
      <c r="B482" s="16" t="s">
        <v>43</v>
      </c>
      <c r="C482" s="7">
        <v>1</v>
      </c>
      <c r="D482" s="7" t="s">
        <v>16</v>
      </c>
      <c r="E482" s="7" t="s">
        <v>14</v>
      </c>
      <c r="F482" s="17">
        <v>0</v>
      </c>
      <c r="G482" s="7" t="str">
        <f>VLOOKUP(B482,'Master Data'!$A$1:$F$46,2,0)</f>
        <v>Product02</v>
      </c>
      <c r="H482" s="7" t="str">
        <f>VLOOKUP(B482,'Master Data'!$A$1:$F$46,3,0)</f>
        <v>Category01</v>
      </c>
      <c r="I482" s="7" t="str">
        <f>VLOOKUP(B482,'Master Data'!$A$1:$F$46,4,0)</f>
        <v>Kg</v>
      </c>
      <c r="J482" s="7">
        <f>VLOOKUP(B482,'Master Data'!$A$1:$F$46,5,0)</f>
        <v>1056</v>
      </c>
      <c r="K482" s="7">
        <f>VLOOKUP(B482,'Master Data'!$A$1:$F$46,6,0)</f>
        <v>142.80000000000001</v>
      </c>
      <c r="L482" s="7">
        <f t="shared" si="1"/>
        <v>11</v>
      </c>
    </row>
    <row r="483" spans="1:12" ht="14.4" x14ac:dyDescent="0.3">
      <c r="A483" s="15">
        <v>44880</v>
      </c>
      <c r="B483" s="16" t="s">
        <v>48</v>
      </c>
      <c r="C483" s="7">
        <v>14</v>
      </c>
      <c r="D483" s="7" t="s">
        <v>16</v>
      </c>
      <c r="E483" s="7" t="s">
        <v>14</v>
      </c>
      <c r="F483" s="17">
        <v>0</v>
      </c>
      <c r="G483" s="7" t="str">
        <f>VLOOKUP(B483,'Master Data'!$A$1:$F$46,2,0)</f>
        <v>Product12</v>
      </c>
      <c r="H483" s="7" t="str">
        <f>VLOOKUP(B483,'Master Data'!$A$1:$F$46,3,0)</f>
        <v>Category02</v>
      </c>
      <c r="I483" s="7" t="str">
        <f>VLOOKUP(B483,'Master Data'!$A$1:$F$46,4,0)</f>
        <v>Kg</v>
      </c>
      <c r="J483" s="7">
        <f>VLOOKUP(B483,'Master Data'!$A$1:$F$46,5,0)</f>
        <v>73</v>
      </c>
      <c r="K483" s="7">
        <f>VLOOKUP(B483,'Master Data'!$A$1:$F$46,6,0)</f>
        <v>94.17</v>
      </c>
      <c r="L483" s="7">
        <f t="shared" si="1"/>
        <v>11</v>
      </c>
    </row>
    <row r="484" spans="1:12" ht="14.4" x14ac:dyDescent="0.3">
      <c r="A484" s="15">
        <v>44881</v>
      </c>
      <c r="B484" s="16" t="s">
        <v>54</v>
      </c>
      <c r="C484" s="7">
        <v>8</v>
      </c>
      <c r="D484" s="7" t="s">
        <v>12</v>
      </c>
      <c r="E484" s="7" t="s">
        <v>12</v>
      </c>
      <c r="F484" s="17">
        <v>0</v>
      </c>
      <c r="G484" s="7" t="str">
        <f>VLOOKUP(B484,'Master Data'!$A$1:$F$46,2,0)</f>
        <v>Product17</v>
      </c>
      <c r="H484" s="7" t="str">
        <f>VLOOKUP(B484,'Master Data'!$A$1:$F$46,3,0)</f>
        <v>Category02</v>
      </c>
      <c r="I484" s="7" t="str">
        <f>VLOOKUP(B484,'Master Data'!$A$1:$F$46,4,0)</f>
        <v>Ft</v>
      </c>
      <c r="J484" s="7">
        <f>VLOOKUP(B484,'Master Data'!$A$1:$F$46,5,0)</f>
        <v>134</v>
      </c>
      <c r="K484" s="7">
        <f>VLOOKUP(B484,'Master Data'!$A$1:$F$46,6,0)</f>
        <v>156.78</v>
      </c>
      <c r="L484" s="7">
        <f t="shared" si="1"/>
        <v>11</v>
      </c>
    </row>
    <row r="485" spans="1:12" ht="14.4" x14ac:dyDescent="0.3">
      <c r="A485" s="15">
        <v>44883</v>
      </c>
      <c r="B485" s="16" t="s">
        <v>27</v>
      </c>
      <c r="C485" s="7">
        <v>8</v>
      </c>
      <c r="D485" s="7" t="s">
        <v>16</v>
      </c>
      <c r="E485" s="7" t="s">
        <v>14</v>
      </c>
      <c r="F485" s="17">
        <v>0</v>
      </c>
      <c r="G485" s="7" t="str">
        <f>VLOOKUP(B485,'Master Data'!$A$1:$F$46,2,0)</f>
        <v>Product34</v>
      </c>
      <c r="H485" s="7" t="str">
        <f>VLOOKUP(B485,'Master Data'!$A$1:$F$46,3,0)</f>
        <v>Category04</v>
      </c>
      <c r="I485" s="7" t="str">
        <f>VLOOKUP(B485,'Master Data'!$A$1:$F$46,4,0)</f>
        <v>Lt</v>
      </c>
      <c r="J485" s="7">
        <f>VLOOKUP(B485,'Master Data'!$A$1:$F$46,5,0)</f>
        <v>55</v>
      </c>
      <c r="K485" s="7">
        <f>VLOOKUP(B485,'Master Data'!$A$1:$F$46,6,0)</f>
        <v>58.3</v>
      </c>
      <c r="L485" s="7">
        <f t="shared" si="1"/>
        <v>11</v>
      </c>
    </row>
    <row r="486" spans="1:12" ht="14.4" x14ac:dyDescent="0.3">
      <c r="A486" s="15">
        <v>44886</v>
      </c>
      <c r="B486" s="16" t="s">
        <v>28</v>
      </c>
      <c r="C486" s="7">
        <v>6</v>
      </c>
      <c r="D486" s="7" t="s">
        <v>16</v>
      </c>
      <c r="E486" s="7" t="s">
        <v>14</v>
      </c>
      <c r="F486" s="17">
        <v>0</v>
      </c>
      <c r="G486" s="7" t="str">
        <f>VLOOKUP(B486,'Master Data'!$A$1:$F$46,2,0)</f>
        <v>Product20</v>
      </c>
      <c r="H486" s="7" t="str">
        <f>VLOOKUP(B486,'Master Data'!$A$1:$F$46,3,0)</f>
        <v>Category03</v>
      </c>
      <c r="I486" s="7" t="str">
        <f>VLOOKUP(B486,'Master Data'!$A$1:$F$46,4,0)</f>
        <v>Lt</v>
      </c>
      <c r="J486" s="7">
        <f>VLOOKUP(B486,'Master Data'!$A$1:$F$46,5,0)</f>
        <v>61</v>
      </c>
      <c r="K486" s="7">
        <f>VLOOKUP(B486,'Master Data'!$A$1:$F$46,6,0)</f>
        <v>76.25</v>
      </c>
      <c r="L486" s="7">
        <f t="shared" si="1"/>
        <v>11</v>
      </c>
    </row>
    <row r="487" spans="1:12" ht="14.4" x14ac:dyDescent="0.3">
      <c r="A487" s="15">
        <v>44888</v>
      </c>
      <c r="B487" s="16" t="s">
        <v>58</v>
      </c>
      <c r="C487" s="7">
        <v>12</v>
      </c>
      <c r="D487" s="7" t="s">
        <v>12</v>
      </c>
      <c r="E487" s="7" t="s">
        <v>12</v>
      </c>
      <c r="F487" s="17">
        <v>0</v>
      </c>
      <c r="G487" s="7" t="str">
        <f>VLOOKUP(B487,'Master Data'!$A$1:$F$46,2,0)</f>
        <v>Product36</v>
      </c>
      <c r="H487" s="7" t="str">
        <f>VLOOKUP(B487,'Master Data'!$A$1:$F$46,3,0)</f>
        <v>Category04</v>
      </c>
      <c r="I487" s="7" t="str">
        <f>VLOOKUP(B487,'Master Data'!$A$1:$F$46,4,0)</f>
        <v>Kg</v>
      </c>
      <c r="J487" s="7">
        <f>VLOOKUP(B487,'Master Data'!$A$1:$F$46,5,0)</f>
        <v>90</v>
      </c>
      <c r="K487" s="7">
        <f>VLOOKUP(B487,'Master Data'!$A$1:$F$46,6,0)</f>
        <v>96.3</v>
      </c>
      <c r="L487" s="7">
        <f t="shared" si="1"/>
        <v>11</v>
      </c>
    </row>
    <row r="488" spans="1:12" ht="14.4" x14ac:dyDescent="0.3">
      <c r="A488" s="15">
        <v>44890</v>
      </c>
      <c r="B488" s="16" t="s">
        <v>17</v>
      </c>
      <c r="C488" s="7">
        <v>5</v>
      </c>
      <c r="D488" s="7" t="s">
        <v>16</v>
      </c>
      <c r="E488" s="7" t="s">
        <v>14</v>
      </c>
      <c r="F488" s="17">
        <v>0</v>
      </c>
      <c r="G488" s="7" t="str">
        <f>VLOOKUP(B488,'Master Data'!$A$1:$F$46,2,0)</f>
        <v>Product04</v>
      </c>
      <c r="H488" s="7" t="str">
        <f>VLOOKUP(B488,'Master Data'!$A$1:$F$46,3,0)</f>
        <v>Category01</v>
      </c>
      <c r="I488" s="7" t="str">
        <f>VLOOKUP(B488,'Master Data'!$A$1:$F$46,4,0)</f>
        <v>Lt</v>
      </c>
      <c r="J488" s="7">
        <f>VLOOKUP(B488,'Master Data'!$A$1:$F$46,5,0)</f>
        <v>44</v>
      </c>
      <c r="K488" s="7">
        <f>VLOOKUP(B488,'Master Data'!$A$1:$F$46,6,0)</f>
        <v>48.84</v>
      </c>
      <c r="L488" s="7">
        <f t="shared" si="1"/>
        <v>11</v>
      </c>
    </row>
    <row r="489" spans="1:12" ht="14.4" x14ac:dyDescent="0.3">
      <c r="A489" s="15">
        <v>44891</v>
      </c>
      <c r="B489" s="16" t="s">
        <v>31</v>
      </c>
      <c r="C489" s="7">
        <v>5</v>
      </c>
      <c r="D489" s="7" t="s">
        <v>16</v>
      </c>
      <c r="E489" s="7" t="s">
        <v>12</v>
      </c>
      <c r="F489" s="17">
        <v>0</v>
      </c>
      <c r="G489" s="7" t="str">
        <f>VLOOKUP(B489,'Master Data'!$A$1:$F$46,2,0)</f>
        <v>Product32</v>
      </c>
      <c r="H489" s="7" t="str">
        <f>VLOOKUP(B489,'Master Data'!$A$1:$F$46,3,0)</f>
        <v>Category04</v>
      </c>
      <c r="I489" s="7" t="str">
        <f>VLOOKUP(B489,'Master Data'!$A$1:$F$46,4,0)</f>
        <v>Kg</v>
      </c>
      <c r="J489" s="7">
        <f>VLOOKUP(B489,'Master Data'!$A$1:$F$46,5,0)</f>
        <v>89</v>
      </c>
      <c r="K489" s="7">
        <f>VLOOKUP(B489,'Master Data'!$A$1:$F$46,6,0)</f>
        <v>117.48</v>
      </c>
      <c r="L489" s="7">
        <f t="shared" si="1"/>
        <v>11</v>
      </c>
    </row>
    <row r="490" spans="1:12" ht="14.4" x14ac:dyDescent="0.3">
      <c r="A490" s="15">
        <v>44892</v>
      </c>
      <c r="B490" s="16" t="s">
        <v>27</v>
      </c>
      <c r="C490" s="7">
        <v>15</v>
      </c>
      <c r="D490" s="7" t="s">
        <v>16</v>
      </c>
      <c r="E490" s="7" t="s">
        <v>12</v>
      </c>
      <c r="F490" s="17">
        <v>0</v>
      </c>
      <c r="G490" s="7" t="str">
        <f>VLOOKUP(B490,'Master Data'!$A$1:$F$46,2,0)</f>
        <v>Product34</v>
      </c>
      <c r="H490" s="7" t="str">
        <f>VLOOKUP(B490,'Master Data'!$A$1:$F$46,3,0)</f>
        <v>Category04</v>
      </c>
      <c r="I490" s="7" t="str">
        <f>VLOOKUP(B490,'Master Data'!$A$1:$F$46,4,0)</f>
        <v>Lt</v>
      </c>
      <c r="J490" s="7">
        <f>VLOOKUP(B490,'Master Data'!$A$1:$F$46,5,0)</f>
        <v>55</v>
      </c>
      <c r="K490" s="7">
        <f>VLOOKUP(B490,'Master Data'!$A$1:$F$46,6,0)</f>
        <v>58.3</v>
      </c>
      <c r="L490" s="7">
        <f t="shared" si="1"/>
        <v>11</v>
      </c>
    </row>
    <row r="491" spans="1:12" ht="14.4" x14ac:dyDescent="0.3">
      <c r="A491" s="15">
        <v>44893</v>
      </c>
      <c r="B491" s="16" t="s">
        <v>19</v>
      </c>
      <c r="C491" s="7">
        <v>8</v>
      </c>
      <c r="D491" s="7" t="s">
        <v>16</v>
      </c>
      <c r="E491" s="7" t="s">
        <v>14</v>
      </c>
      <c r="F491" s="17">
        <v>0</v>
      </c>
      <c r="G491" s="7" t="str">
        <f>VLOOKUP(B491,'Master Data'!$A$1:$F$46,2,0)</f>
        <v>Product31</v>
      </c>
      <c r="H491" s="7" t="str">
        <f>VLOOKUP(B491,'Master Data'!$A$1:$F$46,3,0)</f>
        <v>Category04</v>
      </c>
      <c r="I491" s="7" t="str">
        <f>VLOOKUP(B491,'Master Data'!$A$1:$F$46,4,0)</f>
        <v>Kg</v>
      </c>
      <c r="J491" s="7">
        <f>VLOOKUP(B491,'Master Data'!$A$1:$F$46,5,0)</f>
        <v>93</v>
      </c>
      <c r="K491" s="7">
        <f>VLOOKUP(B491,'Master Data'!$A$1:$F$46,6,0)</f>
        <v>104.16</v>
      </c>
      <c r="L491" s="7">
        <f t="shared" si="1"/>
        <v>11</v>
      </c>
    </row>
    <row r="492" spans="1:12" ht="14.4" x14ac:dyDescent="0.3">
      <c r="A492" s="15">
        <v>44895</v>
      </c>
      <c r="B492" s="16" t="s">
        <v>40</v>
      </c>
      <c r="C492" s="7">
        <v>2</v>
      </c>
      <c r="D492" s="7" t="s">
        <v>16</v>
      </c>
      <c r="E492" s="7" t="s">
        <v>12</v>
      </c>
      <c r="F492" s="17">
        <v>0</v>
      </c>
      <c r="G492" s="7" t="str">
        <f>VLOOKUP(B492,'Master Data'!$A$1:$F$46,2,0)</f>
        <v>Product15</v>
      </c>
      <c r="H492" s="7" t="str">
        <f>VLOOKUP(B492,'Master Data'!$A$1:$F$46,3,0)</f>
        <v>Category02</v>
      </c>
      <c r="I492" s="7" t="str">
        <f>VLOOKUP(B492,'Master Data'!$A$1:$F$46,4,0)</f>
        <v>No.</v>
      </c>
      <c r="J492" s="7">
        <f>VLOOKUP(B492,'Master Data'!$A$1:$F$46,5,0)</f>
        <v>12</v>
      </c>
      <c r="K492" s="7">
        <f>VLOOKUP(B492,'Master Data'!$A$1:$F$46,6,0)</f>
        <v>15.719999999999999</v>
      </c>
      <c r="L492" s="7">
        <f t="shared" si="1"/>
        <v>11</v>
      </c>
    </row>
    <row r="493" spans="1:12" ht="14.4" x14ac:dyDescent="0.3">
      <c r="A493" s="19">
        <v>44899</v>
      </c>
      <c r="B493" s="20" t="s">
        <v>57</v>
      </c>
      <c r="C493" s="21">
        <v>10</v>
      </c>
      <c r="D493" s="21" t="s">
        <v>16</v>
      </c>
      <c r="E493" s="21" t="s">
        <v>14</v>
      </c>
      <c r="F493" s="22">
        <v>0</v>
      </c>
      <c r="G493" s="23" t="str">
        <f>VLOOKUP(B493,'Master Data'!$A$1:$F$46,2,0)</f>
        <v>Product26</v>
      </c>
      <c r="H493" s="23" t="str">
        <f>VLOOKUP(B493,'Master Data'!$A$1:$F$46,3,0)</f>
        <v>Category04</v>
      </c>
      <c r="I493" s="23" t="str">
        <f>VLOOKUP(B493,'Master Data'!$A$1:$F$46,4,0)</f>
        <v>No.</v>
      </c>
      <c r="J493" s="23">
        <f>VLOOKUP(B493,'Master Data'!$A$1:$F$46,5,0)</f>
        <v>18</v>
      </c>
      <c r="K493" s="23">
        <f>VLOOKUP(B493,'Master Data'!$A$1:$F$46,6,0)</f>
        <v>24.66</v>
      </c>
      <c r="L493" s="7">
        <f t="shared" si="1"/>
        <v>11</v>
      </c>
    </row>
    <row r="494" spans="1:12" ht="14.4" x14ac:dyDescent="0.3">
      <c r="A494" s="2">
        <v>44899</v>
      </c>
      <c r="B494" s="3" t="s">
        <v>25</v>
      </c>
      <c r="C494" s="4">
        <v>15</v>
      </c>
      <c r="D494" s="4" t="s">
        <v>16</v>
      </c>
      <c r="E494" s="4" t="s">
        <v>14</v>
      </c>
      <c r="F494" s="5">
        <v>0</v>
      </c>
      <c r="G494" s="6" t="str">
        <f>VLOOKUP(B494,'Master Data'!$A$1:$F$46,2,0)</f>
        <v>Product44</v>
      </c>
      <c r="H494" s="6" t="str">
        <f>VLOOKUP(B494,'Master Data'!$A$1:$F$46,3,0)</f>
        <v>Category05</v>
      </c>
      <c r="I494" s="6" t="str">
        <f>VLOOKUP(B494,'Master Data'!$A$1:$F$46,4,0)</f>
        <v>Kg</v>
      </c>
      <c r="J494" s="6">
        <f>VLOOKUP(B494,'Master Data'!$A$1:$F$46,5,0)</f>
        <v>76</v>
      </c>
      <c r="K494" s="6">
        <f>VLOOKUP(B494,'Master Data'!$A$1:$F$46,6,0)</f>
        <v>82.08</v>
      </c>
      <c r="L494" s="7">
        <f t="shared" si="1"/>
        <v>11</v>
      </c>
    </row>
    <row r="495" spans="1:12" ht="14.4" x14ac:dyDescent="0.3">
      <c r="A495" s="2">
        <v>44902</v>
      </c>
      <c r="B495" s="3" t="s">
        <v>50</v>
      </c>
      <c r="C495" s="4">
        <v>12</v>
      </c>
      <c r="D495" s="4" t="s">
        <v>16</v>
      </c>
      <c r="E495" s="4" t="s">
        <v>14</v>
      </c>
      <c r="F495" s="5">
        <v>0</v>
      </c>
      <c r="G495" s="6" t="str">
        <f>VLOOKUP(B495,'Master Data'!$A$1:$F$46,2,0)</f>
        <v>Product38</v>
      </c>
      <c r="H495" s="6" t="str">
        <f>VLOOKUP(B495,'Master Data'!$A$1:$F$46,3,0)</f>
        <v>Category05</v>
      </c>
      <c r="I495" s="6" t="str">
        <f>VLOOKUP(B495,'Master Data'!$A$1:$F$46,4,0)</f>
        <v>Kg</v>
      </c>
      <c r="J495" s="6">
        <f>VLOOKUP(B495,'Master Data'!$A$1:$F$46,5,0)</f>
        <v>72</v>
      </c>
      <c r="K495" s="6">
        <f>VLOOKUP(B495,'Master Data'!$A$1:$F$46,6,0)</f>
        <v>79.92</v>
      </c>
      <c r="L495" s="7">
        <f t="shared" si="1"/>
        <v>11</v>
      </c>
    </row>
    <row r="496" spans="1:12" ht="14.4" x14ac:dyDescent="0.3">
      <c r="A496" s="2">
        <v>44902</v>
      </c>
      <c r="B496" s="3" t="s">
        <v>34</v>
      </c>
      <c r="C496" s="4">
        <v>13</v>
      </c>
      <c r="D496" s="4" t="s">
        <v>16</v>
      </c>
      <c r="E496" s="4" t="s">
        <v>12</v>
      </c>
      <c r="F496" s="5">
        <v>0</v>
      </c>
      <c r="G496" s="6" t="str">
        <f>VLOOKUP(B496,'Master Data'!$A$1:$F$46,2,0)</f>
        <v>Product16</v>
      </c>
      <c r="H496" s="6" t="str">
        <f>VLOOKUP(B496,'Master Data'!$A$1:$F$46,3,0)</f>
        <v>Category02</v>
      </c>
      <c r="I496" s="6" t="str">
        <f>VLOOKUP(B496,'Master Data'!$A$1:$F$46,4,0)</f>
        <v>No.</v>
      </c>
      <c r="J496" s="6">
        <f>VLOOKUP(B496,'Master Data'!$A$1:$F$46,5,0)</f>
        <v>13</v>
      </c>
      <c r="K496" s="6">
        <f>VLOOKUP(B496,'Master Data'!$A$1:$F$46,6,0)</f>
        <v>16.64</v>
      </c>
      <c r="L496" s="7">
        <f t="shared" si="1"/>
        <v>11</v>
      </c>
    </row>
    <row r="497" spans="1:13" ht="14.4" x14ac:dyDescent="0.3">
      <c r="A497" s="2">
        <v>44902</v>
      </c>
      <c r="B497" s="3" t="s">
        <v>50</v>
      </c>
      <c r="C497" s="4">
        <v>5</v>
      </c>
      <c r="D497" s="4" t="s">
        <v>16</v>
      </c>
      <c r="E497" s="4" t="s">
        <v>14</v>
      </c>
      <c r="F497" s="5">
        <v>0</v>
      </c>
      <c r="G497" s="6" t="str">
        <f>VLOOKUP(B497,'Master Data'!$A$1:$F$46,2,0)</f>
        <v>Product38</v>
      </c>
      <c r="H497" s="6" t="str">
        <f>VLOOKUP(B497,'Master Data'!$A$1:$F$46,3,0)</f>
        <v>Category05</v>
      </c>
      <c r="I497" s="6" t="str">
        <f>VLOOKUP(B497,'Master Data'!$A$1:$F$46,4,0)</f>
        <v>Kg</v>
      </c>
      <c r="J497" s="6">
        <f>VLOOKUP(B497,'Master Data'!$A$1:$F$46,5,0)</f>
        <v>72</v>
      </c>
      <c r="K497" s="6">
        <f>VLOOKUP(B497,'Master Data'!$A$1:$F$46,6,0)</f>
        <v>79.92</v>
      </c>
      <c r="L497" s="7">
        <f t="shared" si="1"/>
        <v>11</v>
      </c>
    </row>
    <row r="498" spans="1:13" ht="14.4" x14ac:dyDescent="0.3">
      <c r="A498" s="2">
        <v>44906</v>
      </c>
      <c r="B498" s="3" t="s">
        <v>39</v>
      </c>
      <c r="C498" s="4">
        <v>5</v>
      </c>
      <c r="D498" s="4" t="s">
        <v>16</v>
      </c>
      <c r="E498" s="4" t="s">
        <v>12</v>
      </c>
      <c r="F498" s="5">
        <v>0</v>
      </c>
      <c r="G498" s="6" t="str">
        <f>VLOOKUP(B498,'Master Data'!$A$1:$F$46,2,0)</f>
        <v>Product27</v>
      </c>
      <c r="H498" s="6" t="str">
        <f>VLOOKUP(B498,'Master Data'!$A$1:$F$46,3,0)</f>
        <v>Category04</v>
      </c>
      <c r="I498" s="6" t="str">
        <f>VLOOKUP(B498,'Master Data'!$A$1:$F$46,4,0)</f>
        <v>Lt</v>
      </c>
      <c r="J498" s="6">
        <f>VLOOKUP(B498,'Master Data'!$A$1:$F$46,5,0)</f>
        <v>48</v>
      </c>
      <c r="K498" s="6">
        <f>VLOOKUP(B498,'Master Data'!$A$1:$F$46,6,0)</f>
        <v>57.120000000000005</v>
      </c>
      <c r="L498" s="7">
        <f t="shared" si="1"/>
        <v>11</v>
      </c>
    </row>
    <row r="499" spans="1:13" ht="14.4" x14ac:dyDescent="0.3">
      <c r="A499" s="2">
        <v>44906</v>
      </c>
      <c r="B499" s="3" t="s">
        <v>15</v>
      </c>
      <c r="C499" s="4">
        <v>9</v>
      </c>
      <c r="D499" s="4" t="s">
        <v>11</v>
      </c>
      <c r="E499" s="4" t="s">
        <v>12</v>
      </c>
      <c r="F499" s="5">
        <v>0</v>
      </c>
      <c r="G499" s="6" t="str">
        <f>VLOOKUP(B499,'Master Data'!$A$1:$F$46,2,0)</f>
        <v>Product13</v>
      </c>
      <c r="H499" s="6" t="str">
        <f>VLOOKUP(B499,'Master Data'!$A$1:$F$46,3,0)</f>
        <v>Category02</v>
      </c>
      <c r="I499" s="6" t="str">
        <f>VLOOKUP(B499,'Master Data'!$A$1:$F$46,4,0)</f>
        <v>Kg</v>
      </c>
      <c r="J499" s="6">
        <f>VLOOKUP(B499,'Master Data'!$A$1:$F$46,5,0)</f>
        <v>112</v>
      </c>
      <c r="K499" s="6">
        <f>VLOOKUP(B499,'Master Data'!$A$1:$F$46,6,0)</f>
        <v>122.08</v>
      </c>
      <c r="L499" s="7">
        <f t="shared" si="1"/>
        <v>11</v>
      </c>
    </row>
    <row r="500" spans="1:13" ht="14.4" x14ac:dyDescent="0.3">
      <c r="A500" s="2">
        <v>44906</v>
      </c>
      <c r="B500" s="3" t="s">
        <v>23</v>
      </c>
      <c r="C500" s="4">
        <v>10</v>
      </c>
      <c r="D500" s="4" t="s">
        <v>12</v>
      </c>
      <c r="E500" s="4" t="s">
        <v>14</v>
      </c>
      <c r="F500" s="5">
        <v>0</v>
      </c>
      <c r="G500" s="6" t="str">
        <f>VLOOKUP(B500,'Master Data'!$A$1:$F$46,2,0)</f>
        <v>Product14</v>
      </c>
      <c r="H500" s="6" t="str">
        <f>VLOOKUP(B500,'Master Data'!$A$1:$F$46,3,0)</f>
        <v>Category02</v>
      </c>
      <c r="I500" s="6" t="str">
        <f>VLOOKUP(B500,'Master Data'!$A$1:$F$46,4,0)</f>
        <v>Kg</v>
      </c>
      <c r="J500" s="6">
        <f>VLOOKUP(B500,'Master Data'!$A$1:$F$46,5,0)</f>
        <v>112</v>
      </c>
      <c r="K500" s="6">
        <f>VLOOKUP(B500,'Master Data'!$A$1:$F$46,6,0)</f>
        <v>146.72</v>
      </c>
      <c r="L500" s="7">
        <f t="shared" si="1"/>
        <v>11</v>
      </c>
    </row>
    <row r="501" spans="1:13" ht="14.4" x14ac:dyDescent="0.3">
      <c r="A501" s="2">
        <v>44907</v>
      </c>
      <c r="B501" s="3" t="s">
        <v>41</v>
      </c>
      <c r="C501" s="4">
        <v>9</v>
      </c>
      <c r="D501" s="4" t="s">
        <v>11</v>
      </c>
      <c r="E501" s="4" t="s">
        <v>14</v>
      </c>
      <c r="F501" s="5">
        <v>0</v>
      </c>
      <c r="G501" s="6" t="str">
        <f>VLOOKUP(B501,'Master Data'!$A$1:$F$46,2,0)</f>
        <v>Product30</v>
      </c>
      <c r="H501" s="6" t="str">
        <f>VLOOKUP(B501,'Master Data'!$A$1:$F$46,3,0)</f>
        <v>Category04</v>
      </c>
      <c r="I501" s="6" t="str">
        <f>VLOOKUP(B501,'Master Data'!$A$1:$F$46,4,0)</f>
        <v>Ft</v>
      </c>
      <c r="J501" s="6">
        <f>VLOOKUP(B501,'Master Data'!$A$1:$F$46,5,0)</f>
        <v>148</v>
      </c>
      <c r="K501" s="6">
        <f>VLOOKUP(B501,'Master Data'!$A$1:$F$46,6,0)</f>
        <v>201.28</v>
      </c>
      <c r="L501" s="7">
        <f t="shared" si="1"/>
        <v>11</v>
      </c>
      <c r="M501" s="24"/>
    </row>
    <row r="502" spans="1:13" ht="14.4" x14ac:dyDescent="0.3">
      <c r="A502" s="2">
        <v>44907</v>
      </c>
      <c r="B502" s="3" t="s">
        <v>56</v>
      </c>
      <c r="C502" s="4">
        <v>10</v>
      </c>
      <c r="D502" s="4" t="s">
        <v>11</v>
      </c>
      <c r="E502" s="4" t="s">
        <v>12</v>
      </c>
      <c r="F502" s="5">
        <v>0</v>
      </c>
      <c r="G502" s="6" t="str">
        <f>VLOOKUP(B502,'Master Data'!$A$1:$F$46,2,0)</f>
        <v>Product41</v>
      </c>
      <c r="H502" s="6" t="str">
        <f>VLOOKUP(B502,'Master Data'!$A$1:$F$46,3,0)</f>
        <v>Category05</v>
      </c>
      <c r="I502" s="6" t="str">
        <f>VLOOKUP(B502,'Master Data'!$A$1:$F$46,4,0)</f>
        <v>Ft</v>
      </c>
      <c r="J502" s="6">
        <f>VLOOKUP(B502,'Master Data'!$A$1:$F$46,5,0)</f>
        <v>138</v>
      </c>
      <c r="K502" s="6">
        <f>VLOOKUP(B502,'Master Data'!$A$1:$F$46,6,0)</f>
        <v>173.88</v>
      </c>
      <c r="L502" s="7">
        <f t="shared" si="1"/>
        <v>11</v>
      </c>
    </row>
    <row r="503" spans="1:13" ht="14.4" x14ac:dyDescent="0.3">
      <c r="A503" s="2">
        <v>44909</v>
      </c>
      <c r="B503" s="3" t="s">
        <v>37</v>
      </c>
      <c r="C503" s="4">
        <v>4</v>
      </c>
      <c r="D503" s="4" t="s">
        <v>16</v>
      </c>
      <c r="E503" s="4" t="s">
        <v>14</v>
      </c>
      <c r="F503" s="5">
        <v>0</v>
      </c>
      <c r="G503" s="6" t="str">
        <f>VLOOKUP(B503,'Master Data'!$A$1:$F$46,2,0)</f>
        <v>Product05</v>
      </c>
      <c r="H503" s="6" t="str">
        <f>VLOOKUP(B503,'Master Data'!$A$1:$F$46,3,0)</f>
        <v>Category01</v>
      </c>
      <c r="I503" s="6" t="str">
        <f>VLOOKUP(B503,'Master Data'!$A$1:$F$46,4,0)</f>
        <v>Ft</v>
      </c>
      <c r="J503" s="6">
        <f>VLOOKUP(B503,'Master Data'!$A$1:$F$46,5,0)</f>
        <v>133</v>
      </c>
      <c r="K503" s="6">
        <f>VLOOKUP(B503,'Master Data'!$A$1:$F$46,6,0)</f>
        <v>155.61000000000001</v>
      </c>
      <c r="L503" s="7">
        <f t="shared" si="1"/>
        <v>11</v>
      </c>
    </row>
    <row r="504" spans="1:13" ht="14.4" x14ac:dyDescent="0.3">
      <c r="A504" s="2">
        <v>44910</v>
      </c>
      <c r="B504" s="3" t="s">
        <v>52</v>
      </c>
      <c r="C504" s="4">
        <v>13</v>
      </c>
      <c r="D504" s="4" t="s">
        <v>16</v>
      </c>
      <c r="E504" s="4" t="s">
        <v>12</v>
      </c>
      <c r="F504" s="5">
        <v>0</v>
      </c>
      <c r="G504" s="6" t="str">
        <f>VLOOKUP(B504,'Master Data'!$A$1:$F$46,2,0)</f>
        <v>Product09</v>
      </c>
      <c r="H504" s="6" t="str">
        <f>VLOOKUP(B504,'Master Data'!$A$1:$F$46,3,0)</f>
        <v>Category01</v>
      </c>
      <c r="I504" s="6" t="str">
        <f>VLOOKUP(B504,'Master Data'!$A$1:$F$46,4,0)</f>
        <v>No.</v>
      </c>
      <c r="J504" s="6">
        <f>VLOOKUP(B504,'Master Data'!$A$1:$F$46,5,0)</f>
        <v>6</v>
      </c>
      <c r="K504" s="6">
        <f>VLOOKUP(B504,'Master Data'!$A$1:$F$46,6,0)</f>
        <v>7.8599999999999994</v>
      </c>
      <c r="L504" s="7">
        <f t="shared" si="1"/>
        <v>11</v>
      </c>
    </row>
    <row r="505" spans="1:13" ht="14.4" x14ac:dyDescent="0.3">
      <c r="A505" s="2">
        <v>44914</v>
      </c>
      <c r="B505" s="3" t="s">
        <v>25</v>
      </c>
      <c r="C505" s="4">
        <v>7</v>
      </c>
      <c r="D505" s="4" t="s">
        <v>16</v>
      </c>
      <c r="E505" s="4" t="s">
        <v>12</v>
      </c>
      <c r="F505" s="5">
        <v>0</v>
      </c>
      <c r="G505" s="6" t="str">
        <f>VLOOKUP(B505,'Master Data'!$A$1:$F$46,2,0)</f>
        <v>Product44</v>
      </c>
      <c r="H505" s="6" t="str">
        <f>VLOOKUP(B505,'Master Data'!$A$1:$F$46,3,0)</f>
        <v>Category05</v>
      </c>
      <c r="I505" s="6" t="str">
        <f>VLOOKUP(B505,'Master Data'!$A$1:$F$46,4,0)</f>
        <v>Kg</v>
      </c>
      <c r="J505" s="6">
        <f>VLOOKUP(B505,'Master Data'!$A$1:$F$46,5,0)</f>
        <v>76</v>
      </c>
      <c r="K505" s="6">
        <f>VLOOKUP(B505,'Master Data'!$A$1:$F$46,6,0)</f>
        <v>82.08</v>
      </c>
      <c r="L505" s="7">
        <f t="shared" si="1"/>
        <v>11</v>
      </c>
    </row>
    <row r="506" spans="1:13" ht="14.4" x14ac:dyDescent="0.3">
      <c r="A506" s="2">
        <v>44914</v>
      </c>
      <c r="B506" s="3" t="s">
        <v>45</v>
      </c>
      <c r="C506" s="4">
        <v>14</v>
      </c>
      <c r="D506" s="4" t="s">
        <v>16</v>
      </c>
      <c r="E506" s="4" t="s">
        <v>14</v>
      </c>
      <c r="F506" s="5">
        <v>0</v>
      </c>
      <c r="G506" s="6" t="str">
        <f>VLOOKUP(B506,'Master Data'!$A$1:$F$46,2,0)</f>
        <v>Product11</v>
      </c>
      <c r="H506" s="6" t="str">
        <f>VLOOKUP(B506,'Master Data'!$A$1:$F$46,3,0)</f>
        <v>Category02</v>
      </c>
      <c r="I506" s="6" t="str">
        <f>VLOOKUP(B506,'Master Data'!$A$1:$F$46,4,0)</f>
        <v>Dozon</v>
      </c>
      <c r="J506" s="6">
        <f>VLOOKUP(B506,'Master Data'!$A$1:$F$46,5,0)</f>
        <v>44</v>
      </c>
      <c r="K506" s="6">
        <f>VLOOKUP(B506,'Master Data'!$A$1:$F$46,6,0)</f>
        <v>48.4</v>
      </c>
      <c r="L506" s="7">
        <f t="shared" si="1"/>
        <v>11</v>
      </c>
    </row>
    <row r="507" spans="1:13" ht="14.4" x14ac:dyDescent="0.3">
      <c r="A507" s="2">
        <v>44914</v>
      </c>
      <c r="B507" s="3" t="s">
        <v>52</v>
      </c>
      <c r="C507" s="4">
        <v>11</v>
      </c>
      <c r="D507" s="4" t="s">
        <v>12</v>
      </c>
      <c r="E507" s="4" t="s">
        <v>12</v>
      </c>
      <c r="F507" s="5">
        <v>0</v>
      </c>
      <c r="G507" s="6" t="str">
        <f>VLOOKUP(B507,'Master Data'!$A$1:$F$46,2,0)</f>
        <v>Product09</v>
      </c>
      <c r="H507" s="6" t="str">
        <f>VLOOKUP(B507,'Master Data'!$A$1:$F$46,3,0)</f>
        <v>Category01</v>
      </c>
      <c r="I507" s="6" t="str">
        <f>VLOOKUP(B507,'Master Data'!$A$1:$F$46,4,0)</f>
        <v>No.</v>
      </c>
      <c r="J507" s="6">
        <f>VLOOKUP(B507,'Master Data'!$A$1:$F$46,5,0)</f>
        <v>6</v>
      </c>
      <c r="K507" s="6">
        <f>VLOOKUP(B507,'Master Data'!$A$1:$F$46,6,0)</f>
        <v>7.8599999999999994</v>
      </c>
      <c r="L507" s="7">
        <f t="shared" si="1"/>
        <v>11</v>
      </c>
    </row>
    <row r="508" spans="1:13" ht="14.4" x14ac:dyDescent="0.3">
      <c r="A508" s="2">
        <v>44916</v>
      </c>
      <c r="B508" s="3" t="s">
        <v>29</v>
      </c>
      <c r="C508" s="4">
        <v>10</v>
      </c>
      <c r="D508" s="4" t="s">
        <v>16</v>
      </c>
      <c r="E508" s="4" t="s">
        <v>12</v>
      </c>
      <c r="F508" s="5">
        <v>0</v>
      </c>
      <c r="G508" s="6" t="str">
        <f>VLOOKUP(B508,'Master Data'!$A$1:$F$46,2,0)</f>
        <v>Product06</v>
      </c>
      <c r="H508" s="6" t="str">
        <f>VLOOKUP(B508,'Master Data'!$A$1:$F$46,3,0)</f>
        <v>Category01</v>
      </c>
      <c r="I508" s="6" t="str">
        <f>VLOOKUP(B508,'Master Data'!$A$1:$F$46,4,0)</f>
        <v>Kg</v>
      </c>
      <c r="J508" s="6">
        <f>VLOOKUP(B508,'Master Data'!$A$1:$F$46,5,0)</f>
        <v>75</v>
      </c>
      <c r="K508" s="6">
        <f>VLOOKUP(B508,'Master Data'!$A$1:$F$46,6,0)</f>
        <v>85.5</v>
      </c>
      <c r="L508" s="7">
        <f t="shared" si="1"/>
        <v>11</v>
      </c>
    </row>
    <row r="509" spans="1:13" ht="14.4" x14ac:dyDescent="0.3">
      <c r="A509" s="2">
        <v>44924</v>
      </c>
      <c r="B509" s="3" t="s">
        <v>38</v>
      </c>
      <c r="C509" s="4">
        <v>15</v>
      </c>
      <c r="D509" s="4" t="s">
        <v>16</v>
      </c>
      <c r="E509" s="4" t="s">
        <v>12</v>
      </c>
      <c r="F509" s="5">
        <v>0</v>
      </c>
      <c r="G509" s="6" t="str">
        <f>VLOOKUP(B509,'Master Data'!$A$1:$F$46,2,0)</f>
        <v>Product08</v>
      </c>
      <c r="H509" s="6" t="str">
        <f>VLOOKUP(B509,'Master Data'!$A$1:$F$46,3,0)</f>
        <v>Category01</v>
      </c>
      <c r="I509" s="6" t="str">
        <f>VLOOKUP(B509,'Master Data'!$A$1:$F$46,4,0)</f>
        <v>Kg</v>
      </c>
      <c r="J509" s="6">
        <f>VLOOKUP(B509,'Master Data'!$A$1:$F$46,5,0)</f>
        <v>83</v>
      </c>
      <c r="K509" s="6">
        <f>VLOOKUP(B509,'Master Data'!$A$1:$F$46,6,0)</f>
        <v>94.62</v>
      </c>
      <c r="L509" s="7">
        <f t="shared" si="1"/>
        <v>11</v>
      </c>
    </row>
    <row r="510" spans="1:13" ht="14.4" x14ac:dyDescent="0.3">
      <c r="A510" s="2">
        <v>44924</v>
      </c>
      <c r="B510" s="3" t="s">
        <v>24</v>
      </c>
      <c r="C510" s="4">
        <v>1</v>
      </c>
      <c r="D510" s="4" t="s">
        <v>11</v>
      </c>
      <c r="E510" s="4" t="s">
        <v>14</v>
      </c>
      <c r="F510" s="5">
        <v>0</v>
      </c>
      <c r="G510" s="6" t="str">
        <f>VLOOKUP(B510,'Master Data'!$A$1:$F$46,2,0)</f>
        <v>Product42</v>
      </c>
      <c r="H510" s="6" t="str">
        <f>VLOOKUP(B510,'Master Data'!$A$1:$F$46,3,0)</f>
        <v>Category05</v>
      </c>
      <c r="I510" s="6" t="str">
        <f>VLOOKUP(B510,'Master Data'!$A$1:$F$46,4,0)</f>
        <v>Ft</v>
      </c>
      <c r="J510" s="6">
        <f>VLOOKUP(B510,'Master Data'!$A$1:$F$46,5,0)</f>
        <v>120</v>
      </c>
      <c r="K510" s="6">
        <f>VLOOKUP(B510,'Master Data'!$A$1:$F$46,6,0)</f>
        <v>162</v>
      </c>
      <c r="L510" s="7">
        <f t="shared" si="1"/>
        <v>11</v>
      </c>
    </row>
    <row r="511" spans="1:13" ht="14.4" x14ac:dyDescent="0.3">
      <c r="A511" s="2">
        <v>44925</v>
      </c>
      <c r="B511" s="3" t="s">
        <v>56</v>
      </c>
      <c r="C511" s="4">
        <v>14</v>
      </c>
      <c r="D511" s="4" t="s">
        <v>16</v>
      </c>
      <c r="E511" s="4" t="s">
        <v>12</v>
      </c>
      <c r="F511" s="5">
        <v>0</v>
      </c>
      <c r="G511" s="6" t="str">
        <f>VLOOKUP(B511,'Master Data'!$A$1:$F$46,2,0)</f>
        <v>Product41</v>
      </c>
      <c r="H511" s="6" t="str">
        <f>VLOOKUP(B511,'Master Data'!$A$1:$F$46,3,0)</f>
        <v>Category05</v>
      </c>
      <c r="I511" s="6" t="str">
        <f>VLOOKUP(B511,'Master Data'!$A$1:$F$46,4,0)</f>
        <v>Ft</v>
      </c>
      <c r="J511" s="6">
        <f>VLOOKUP(B511,'Master Data'!$A$1:$F$46,5,0)</f>
        <v>138</v>
      </c>
      <c r="K511" s="6">
        <f>VLOOKUP(B511,'Master Data'!$A$1:$F$46,6,0)</f>
        <v>173.88</v>
      </c>
      <c r="L511" s="7">
        <f t="shared" si="1"/>
        <v>11</v>
      </c>
    </row>
    <row r="512" spans="1:13" ht="14.4" x14ac:dyDescent="0.3">
      <c r="A512" s="2">
        <v>44926</v>
      </c>
      <c r="B512" s="3" t="s">
        <v>53</v>
      </c>
      <c r="C512" s="4">
        <v>12</v>
      </c>
      <c r="D512" s="4" t="s">
        <v>12</v>
      </c>
      <c r="E512" s="4" t="s">
        <v>12</v>
      </c>
      <c r="F512" s="5">
        <v>0</v>
      </c>
      <c r="G512" s="6" t="str">
        <f>VLOOKUP(B512,'Master Data'!$A$1:$F$46,2,0)</f>
        <v>Product33</v>
      </c>
      <c r="H512" s="6" t="str">
        <f>VLOOKUP(B512,'Master Data'!$A$1:$F$46,3,0)</f>
        <v>Category04</v>
      </c>
      <c r="I512" s="6" t="str">
        <f>VLOOKUP(B512,'Master Data'!$A$1:$F$46,4,0)</f>
        <v>Kg</v>
      </c>
      <c r="J512" s="6">
        <f>VLOOKUP(B512,'Master Data'!$A$1:$F$46,5,0)</f>
        <v>95</v>
      </c>
      <c r="K512" s="6">
        <f>VLOOKUP(B512,'Master Data'!$A$1:$F$46,6,0)</f>
        <v>119.7</v>
      </c>
      <c r="L512" s="7">
        <f t="shared" ref="L512:L514" si="2">COUNTA(A512:K512)</f>
        <v>11</v>
      </c>
    </row>
    <row r="513" spans="1:12" ht="14.4" x14ac:dyDescent="0.3">
      <c r="A513" s="2">
        <v>44926</v>
      </c>
      <c r="B513" s="3" t="s">
        <v>45</v>
      </c>
      <c r="C513" s="4">
        <v>6</v>
      </c>
      <c r="D513" s="4" t="s">
        <v>12</v>
      </c>
      <c r="E513" s="4" t="s">
        <v>12</v>
      </c>
      <c r="F513" s="5">
        <v>0</v>
      </c>
      <c r="G513" s="6" t="str">
        <f>VLOOKUP(B513,'Master Data'!$A$1:$F$46,2,0)</f>
        <v>Product11</v>
      </c>
      <c r="H513" s="6" t="str">
        <f>VLOOKUP(B513,'Master Data'!$A$1:$F$46,3,0)</f>
        <v>Category02</v>
      </c>
      <c r="I513" s="6" t="str">
        <f>VLOOKUP(B513,'Master Data'!$A$1:$F$46,4,0)</f>
        <v>Dozon</v>
      </c>
      <c r="J513" s="6">
        <f>VLOOKUP(B513,'Master Data'!$A$1:$F$46,5,0)</f>
        <v>44</v>
      </c>
      <c r="K513" s="6">
        <f>VLOOKUP(B513,'Master Data'!$A$1:$F$46,6,0)</f>
        <v>48.4</v>
      </c>
      <c r="L513" s="7">
        <f t="shared" si="2"/>
        <v>11</v>
      </c>
    </row>
    <row r="514" spans="1:12" ht="14.4" x14ac:dyDescent="0.3">
      <c r="A514" s="2">
        <v>44926</v>
      </c>
      <c r="B514" s="3" t="s">
        <v>45</v>
      </c>
      <c r="C514" s="4">
        <v>3</v>
      </c>
      <c r="D514" s="4" t="s">
        <v>11</v>
      </c>
      <c r="E514" s="4" t="s">
        <v>14</v>
      </c>
      <c r="F514" s="5">
        <v>0</v>
      </c>
      <c r="G514" s="6" t="str">
        <f>VLOOKUP(B514,'Master Data'!$A$1:$F$46,2,0)</f>
        <v>Product11</v>
      </c>
      <c r="H514" s="6" t="str">
        <f>VLOOKUP(B514,'Master Data'!$A$1:$F$46,3,0)</f>
        <v>Category02</v>
      </c>
      <c r="I514" s="6" t="str">
        <f>VLOOKUP(B514,'Master Data'!$A$1:$F$46,4,0)</f>
        <v>Dozon</v>
      </c>
      <c r="J514" s="6">
        <f>VLOOKUP(B514,'Master Data'!$A$1:$F$46,5,0)</f>
        <v>44</v>
      </c>
      <c r="K514" s="6">
        <f>VLOOKUP(B514,'Master Data'!$A$1:$F$46,6,0)</f>
        <v>48.4</v>
      </c>
      <c r="L514" s="7">
        <f t="shared" si="2"/>
        <v>11</v>
      </c>
    </row>
    <row r="516" spans="1:12" ht="14.4" x14ac:dyDescent="0.3">
      <c r="H516" s="24" t="s">
        <v>60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1"/>
  <sheetViews>
    <sheetView workbookViewId="0"/>
  </sheetViews>
  <sheetFormatPr defaultColWidth="14.44140625" defaultRowHeight="15" customHeight="1" x14ac:dyDescent="0.3"/>
  <sheetData>
    <row r="1" spans="1:11" ht="15" customHeight="1" x14ac:dyDescent="0.3">
      <c r="A1" s="11" t="s">
        <v>59</v>
      </c>
      <c r="B1" s="12" t="s">
        <v>0</v>
      </c>
      <c r="C1" s="12" t="s">
        <v>1</v>
      </c>
      <c r="D1" s="12" t="s">
        <v>2</v>
      </c>
      <c r="E1" s="12" t="s">
        <v>3</v>
      </c>
      <c r="F1" s="12" t="s">
        <v>4</v>
      </c>
      <c r="G1" s="13" t="s">
        <v>5</v>
      </c>
      <c r="H1" s="13" t="s">
        <v>6</v>
      </c>
      <c r="I1" s="13" t="s">
        <v>7</v>
      </c>
      <c r="J1" s="13" t="s">
        <v>8</v>
      </c>
      <c r="K1" s="13" t="s">
        <v>9</v>
      </c>
    </row>
    <row r="2" spans="1:11" ht="15" customHeight="1" x14ac:dyDescent="0.3">
      <c r="A2" s="15">
        <v>44199</v>
      </c>
      <c r="B2" s="16" t="s">
        <v>17</v>
      </c>
      <c r="C2" s="7">
        <v>5</v>
      </c>
      <c r="D2" s="7" t="s">
        <v>16</v>
      </c>
      <c r="E2" s="7" t="s">
        <v>12</v>
      </c>
      <c r="F2" s="17">
        <v>0</v>
      </c>
      <c r="G2" s="7" t="str">
        <f>VLOOKUP(B2,'Master Data'!$A$1:$F$46,2,0)</f>
        <v>Product04</v>
      </c>
      <c r="H2" s="7"/>
      <c r="I2" s="7" t="str">
        <f>VLOOKUP(B2,'Master Data'!$A$1:$F$46,4,0)</f>
        <v>Lt</v>
      </c>
      <c r="J2" s="7">
        <f>VLOOKUP(B2,'Master Data'!$A$1:$F$46,5,0)</f>
        <v>44</v>
      </c>
      <c r="K2" s="7">
        <f>VLOOKUP(B2,'Master Data'!$A$1:$F$46,6,0)</f>
        <v>48.84</v>
      </c>
    </row>
    <row r="3" spans="1:11" ht="15" customHeight="1" x14ac:dyDescent="0.3">
      <c r="A3" s="15">
        <v>44200</v>
      </c>
      <c r="B3" s="16" t="s">
        <v>18</v>
      </c>
      <c r="C3" s="7">
        <v>12</v>
      </c>
      <c r="D3" s="7" t="s">
        <v>12</v>
      </c>
      <c r="E3" s="7" t="s">
        <v>12</v>
      </c>
      <c r="F3" s="17"/>
      <c r="G3" s="7" t="str">
        <f>VLOOKUP(B3,'Master Data'!$A$1:$F$46,2,0)</f>
        <v>Product35</v>
      </c>
      <c r="H3" s="7" t="str">
        <f>VLOOKUP(B3,'Master Data'!$A$1:$F$46,3,0)</f>
        <v>Category04</v>
      </c>
      <c r="I3" s="7" t="str">
        <f>VLOOKUP(B3,'Master Data'!$A$1:$F$46,4,0)</f>
        <v>No.</v>
      </c>
      <c r="J3" s="7">
        <f>VLOOKUP(B3,'Master Data'!$A$1:$F$46,5,0)</f>
        <v>5</v>
      </c>
      <c r="K3" s="7">
        <f>VLOOKUP(B3,'Master Data'!$A$1:$F$46,6,0)</f>
        <v>6.7</v>
      </c>
    </row>
    <row r="4" spans="1:11" ht="15" customHeight="1" x14ac:dyDescent="0.3">
      <c r="A4" s="15">
        <v>44205</v>
      </c>
      <c r="B4" s="16" t="s">
        <v>19</v>
      </c>
      <c r="C4" s="7">
        <v>1</v>
      </c>
      <c r="D4" s="7" t="s">
        <v>16</v>
      </c>
      <c r="E4" s="7"/>
      <c r="F4" s="17">
        <v>0</v>
      </c>
      <c r="G4" s="7" t="str">
        <f>VLOOKUP(B4,'Master Data'!$A$1:$F$46,2,0)</f>
        <v>Product31</v>
      </c>
      <c r="H4" s="7" t="str">
        <f>VLOOKUP(B4,'Master Data'!$A$1:$F$46,3,0)</f>
        <v>Category04</v>
      </c>
      <c r="I4" s="7" t="str">
        <f>VLOOKUP(B4,'Master Data'!$A$1:$F$46,4,0)</f>
        <v>Kg</v>
      </c>
      <c r="J4" s="7">
        <f>VLOOKUP(B4,'Master Data'!$A$1:$F$46,5,0)</f>
        <v>93</v>
      </c>
      <c r="K4" s="7">
        <f>VLOOKUP(B4,'Master Data'!$A$1:$F$46,6,0)</f>
        <v>104.16</v>
      </c>
    </row>
    <row r="5" spans="1:11" ht="15" customHeight="1" x14ac:dyDescent="0.3">
      <c r="A5" s="15">
        <v>44205</v>
      </c>
      <c r="B5" s="16" t="s">
        <v>21</v>
      </c>
      <c r="C5" s="7">
        <v>4</v>
      </c>
      <c r="D5" s="7" t="s">
        <v>16</v>
      </c>
      <c r="E5" s="7"/>
      <c r="F5" s="17">
        <v>0</v>
      </c>
      <c r="G5" s="7" t="str">
        <f>VLOOKUP(B5,'Master Data'!$A$1:$F$46,2,0)</f>
        <v>Product25</v>
      </c>
      <c r="H5" s="7" t="str">
        <f>VLOOKUP(B5,'Master Data'!$A$1:$F$46,3,0)</f>
        <v>Category03</v>
      </c>
      <c r="I5" s="7" t="str">
        <f>VLOOKUP(B5,'Master Data'!$A$1:$F$46,4,0)</f>
        <v>No.</v>
      </c>
      <c r="J5" s="7">
        <f>VLOOKUP(B5,'Master Data'!$A$1:$F$46,5,0)</f>
        <v>7</v>
      </c>
      <c r="K5" s="7">
        <f>VLOOKUP(B5,'Master Data'!$A$1:$F$46,6,0)</f>
        <v>8.33</v>
      </c>
    </row>
    <row r="6" spans="1:11" ht="15" customHeight="1" x14ac:dyDescent="0.3">
      <c r="A6" s="15">
        <v>44207</v>
      </c>
      <c r="B6" s="16" t="s">
        <v>24</v>
      </c>
      <c r="C6" s="7">
        <v>4</v>
      </c>
      <c r="D6" s="7" t="s">
        <v>16</v>
      </c>
      <c r="E6" s="7" t="s">
        <v>12</v>
      </c>
      <c r="F6" s="17">
        <v>0</v>
      </c>
      <c r="G6" s="7" t="str">
        <f>VLOOKUP(B6,'Master Data'!$A$1:$F$46,2,0)</f>
        <v>Product42</v>
      </c>
      <c r="H6" s="7" t="str">
        <f>VLOOKUP(B6,'Master Data'!$A$1:$F$46,3,0)</f>
        <v>Category05</v>
      </c>
      <c r="I6" s="7"/>
      <c r="J6" s="7">
        <f>VLOOKUP(B6,'Master Data'!$A$1:$F$46,5,0)</f>
        <v>120</v>
      </c>
      <c r="K6" s="7">
        <f>VLOOKUP(B6,'Master Data'!$A$1:$F$46,6,0)</f>
        <v>162</v>
      </c>
    </row>
    <row r="7" spans="1:11" ht="15" customHeight="1" x14ac:dyDescent="0.3">
      <c r="A7" s="15">
        <v>44208</v>
      </c>
      <c r="B7" s="16" t="s">
        <v>24</v>
      </c>
      <c r="C7" s="7">
        <v>10</v>
      </c>
      <c r="D7" s="7"/>
      <c r="E7" s="7" t="s">
        <v>14</v>
      </c>
      <c r="F7" s="17">
        <v>0</v>
      </c>
      <c r="G7" s="7" t="str">
        <f>VLOOKUP(B7,'Master Data'!$A$1:$F$46,2,0)</f>
        <v>Product42</v>
      </c>
      <c r="H7" s="7" t="str">
        <f>VLOOKUP(B7,'Master Data'!$A$1:$F$46,3,0)</f>
        <v>Category05</v>
      </c>
      <c r="I7" s="7" t="str">
        <f>VLOOKUP(B7,'Master Data'!$A$1:$F$46,4,0)</f>
        <v>Ft</v>
      </c>
      <c r="J7" s="7">
        <f>VLOOKUP(B7,'Master Data'!$A$1:$F$46,5,0)</f>
        <v>120</v>
      </c>
      <c r="K7" s="7">
        <f>VLOOKUP(B7,'Master Data'!$A$1:$F$46,6,0)</f>
        <v>162</v>
      </c>
    </row>
    <row r="8" spans="1:11" ht="15" customHeight="1" x14ac:dyDescent="0.3">
      <c r="A8" s="15">
        <v>44216</v>
      </c>
      <c r="B8" s="16" t="s">
        <v>28</v>
      </c>
      <c r="C8" s="7">
        <v>4</v>
      </c>
      <c r="D8" s="7" t="s">
        <v>16</v>
      </c>
      <c r="E8" s="7" t="s">
        <v>14</v>
      </c>
      <c r="F8" s="17">
        <v>0</v>
      </c>
      <c r="G8" s="7"/>
      <c r="H8" s="7" t="str">
        <f>VLOOKUP(B8,'Master Data'!$A$1:$F$46,3,0)</f>
        <v>Category03</v>
      </c>
      <c r="I8" s="7" t="str">
        <f>VLOOKUP(B8,'Master Data'!$A$1:$F$46,4,0)</f>
        <v>Lt</v>
      </c>
      <c r="J8" s="7">
        <f>VLOOKUP(B8,'Master Data'!$A$1:$F$46,5,0)</f>
        <v>61</v>
      </c>
      <c r="K8" s="7">
        <f>VLOOKUP(B8,'Master Data'!$A$1:$F$46,6,0)</f>
        <v>76.25</v>
      </c>
    </row>
    <row r="9" spans="1:11" ht="15" customHeight="1" x14ac:dyDescent="0.3">
      <c r="A9" s="15"/>
      <c r="B9" s="16" t="s">
        <v>35</v>
      </c>
      <c r="C9" s="7">
        <v>2</v>
      </c>
      <c r="D9" s="7" t="s">
        <v>11</v>
      </c>
      <c r="E9" s="7" t="s">
        <v>14</v>
      </c>
      <c r="F9" s="17">
        <v>0</v>
      </c>
      <c r="G9" s="7" t="str">
        <f>VLOOKUP(B9,'Master Data'!$A$1:$F$46,2,0)</f>
        <v>Product22</v>
      </c>
      <c r="H9" s="7" t="str">
        <f>VLOOKUP(B9,'Master Data'!$A$1:$F$46,3,0)</f>
        <v>Category03</v>
      </c>
      <c r="I9" s="7" t="str">
        <f>VLOOKUP(B9,'Master Data'!$A$1:$F$46,4,0)</f>
        <v>Ft</v>
      </c>
      <c r="J9" s="7">
        <f>VLOOKUP(B9,'Master Data'!$A$1:$F$46,5,0)</f>
        <v>121</v>
      </c>
      <c r="K9" s="7">
        <f>VLOOKUP(B9,'Master Data'!$A$1:$F$46,6,0)</f>
        <v>141.57</v>
      </c>
    </row>
    <row r="10" spans="1:11" ht="15" customHeight="1" x14ac:dyDescent="0.3">
      <c r="A10" s="15">
        <v>44232</v>
      </c>
      <c r="B10" s="16" t="s">
        <v>37</v>
      </c>
      <c r="C10" s="7">
        <v>1</v>
      </c>
      <c r="D10" s="7" t="s">
        <v>16</v>
      </c>
      <c r="E10" s="7"/>
      <c r="F10" s="17">
        <v>0</v>
      </c>
      <c r="G10" s="7" t="str">
        <f>VLOOKUP(B10,'Master Data'!$A$1:$F$46,2,0)</f>
        <v>Product05</v>
      </c>
      <c r="H10" s="7" t="str">
        <f>VLOOKUP(B10,'Master Data'!$A$1:$F$46,3,0)</f>
        <v>Category01</v>
      </c>
      <c r="I10" s="7" t="str">
        <f>VLOOKUP(B10,'Master Data'!$A$1:$F$46,4,0)</f>
        <v>Ft</v>
      </c>
      <c r="J10" s="7">
        <f>VLOOKUP(B10,'Master Data'!$A$1:$F$46,5,0)</f>
        <v>133</v>
      </c>
      <c r="K10" s="7">
        <f>VLOOKUP(B10,'Master Data'!$A$1:$F$46,6,0)</f>
        <v>155.61000000000001</v>
      </c>
    </row>
    <row r="11" spans="1:11" ht="15" customHeight="1" x14ac:dyDescent="0.3">
      <c r="A11" s="15">
        <v>44242</v>
      </c>
      <c r="B11" s="16" t="s">
        <v>39</v>
      </c>
      <c r="C11" s="7">
        <v>4</v>
      </c>
      <c r="D11" s="7"/>
      <c r="E11" s="7" t="s">
        <v>12</v>
      </c>
      <c r="F11" s="17">
        <v>0</v>
      </c>
      <c r="G11" s="7" t="str">
        <f>VLOOKUP(B11,'Master Data'!$A$1:$F$46,2,0)</f>
        <v>Product27</v>
      </c>
      <c r="H11" s="7" t="str">
        <f>VLOOKUP(B11,'Master Data'!$A$1:$F$46,3,0)</f>
        <v>Category04</v>
      </c>
      <c r="I11" s="7" t="str">
        <f>VLOOKUP(B11,'Master Data'!$A$1:$F$46,4,0)</f>
        <v>Lt</v>
      </c>
      <c r="J11" s="7">
        <f>VLOOKUP(B11,'Master Data'!$A$1:$F$46,5,0)</f>
        <v>48</v>
      </c>
      <c r="K11" s="7">
        <f>VLOOKUP(B11,'Master Data'!$A$1:$F$46,6,0)</f>
        <v>57.120000000000005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D7EC"/>
  </sheetPr>
  <dimension ref="A1:J993"/>
  <sheetViews>
    <sheetView workbookViewId="0"/>
  </sheetViews>
  <sheetFormatPr defaultColWidth="14.44140625" defaultRowHeight="15" customHeight="1" x14ac:dyDescent="0.3"/>
  <cols>
    <col min="1" max="1" width="15.88671875" customWidth="1"/>
    <col min="2" max="2" width="13.5546875" customWidth="1"/>
    <col min="3" max="3" width="14.44140625" customWidth="1"/>
    <col min="4" max="4" width="9.88671875" customWidth="1"/>
    <col min="5" max="5" width="17.109375" customWidth="1"/>
    <col min="6" max="6" width="17.88671875" customWidth="1"/>
    <col min="7" max="25" width="8.6640625" customWidth="1"/>
  </cols>
  <sheetData>
    <row r="1" spans="1:10" ht="14.25" customHeight="1" x14ac:dyDescent="0.3">
      <c r="A1" s="1" t="s">
        <v>0</v>
      </c>
      <c r="B1" s="1" t="s">
        <v>5</v>
      </c>
      <c r="C1" s="1" t="s">
        <v>6</v>
      </c>
      <c r="D1" s="1" t="s">
        <v>7</v>
      </c>
      <c r="E1" s="1" t="s">
        <v>8</v>
      </c>
      <c r="F1" s="1" t="s">
        <v>9</v>
      </c>
    </row>
    <row r="2" spans="1:10" ht="14.25" customHeight="1" x14ac:dyDescent="0.3">
      <c r="A2" s="25" t="s">
        <v>13</v>
      </c>
      <c r="B2" s="25" t="s">
        <v>61</v>
      </c>
      <c r="C2" s="25" t="s">
        <v>62</v>
      </c>
      <c r="D2" s="25" t="s">
        <v>63</v>
      </c>
      <c r="E2" s="25">
        <v>100</v>
      </c>
      <c r="F2" s="25">
        <v>103.88</v>
      </c>
    </row>
    <row r="3" spans="1:10" ht="14.25" customHeight="1" x14ac:dyDescent="0.3">
      <c r="A3" s="25" t="s">
        <v>43</v>
      </c>
      <c r="B3" s="25" t="s">
        <v>64</v>
      </c>
      <c r="C3" s="25" t="s">
        <v>62</v>
      </c>
      <c r="D3" s="25" t="s">
        <v>63</v>
      </c>
      <c r="E3" s="25">
        <v>1056</v>
      </c>
      <c r="F3" s="25">
        <v>142.80000000000001</v>
      </c>
    </row>
    <row r="4" spans="1:10" ht="14.25" customHeight="1" x14ac:dyDescent="0.3">
      <c r="A4" s="25" t="s">
        <v>20</v>
      </c>
      <c r="B4" s="25" t="s">
        <v>65</v>
      </c>
      <c r="C4" s="25" t="s">
        <v>62</v>
      </c>
      <c r="D4" s="25" t="s">
        <v>63</v>
      </c>
      <c r="E4" s="25">
        <v>71</v>
      </c>
      <c r="F4" s="25">
        <v>80.94</v>
      </c>
    </row>
    <row r="5" spans="1:10" ht="14.25" customHeight="1" x14ac:dyDescent="0.3">
      <c r="A5" s="25" t="s">
        <v>17</v>
      </c>
      <c r="B5" s="25" t="s">
        <v>66</v>
      </c>
      <c r="C5" s="25" t="s">
        <v>62</v>
      </c>
      <c r="D5" s="25" t="s">
        <v>67</v>
      </c>
      <c r="E5" s="25">
        <v>44</v>
      </c>
      <c r="F5" s="25">
        <v>48.84</v>
      </c>
    </row>
    <row r="6" spans="1:10" ht="14.25" customHeight="1" x14ac:dyDescent="0.3">
      <c r="A6" s="25" t="s">
        <v>37</v>
      </c>
      <c r="B6" s="25" t="s">
        <v>68</v>
      </c>
      <c r="C6" s="25" t="s">
        <v>62</v>
      </c>
      <c r="D6" s="25" t="s">
        <v>69</v>
      </c>
      <c r="E6" s="25">
        <v>133</v>
      </c>
      <c r="F6" s="25">
        <v>155.61000000000001</v>
      </c>
    </row>
    <row r="7" spans="1:10" ht="14.25" customHeight="1" x14ac:dyDescent="0.3">
      <c r="A7" s="25" t="s">
        <v>29</v>
      </c>
      <c r="B7" s="1" t="s">
        <v>70</v>
      </c>
      <c r="C7" s="1" t="s">
        <v>62</v>
      </c>
      <c r="D7" s="1" t="s">
        <v>63</v>
      </c>
      <c r="E7" s="1">
        <v>75</v>
      </c>
      <c r="F7" s="1">
        <v>85.5</v>
      </c>
    </row>
    <row r="8" spans="1:10" ht="14.25" customHeight="1" x14ac:dyDescent="0.3">
      <c r="A8" s="25" t="s">
        <v>51</v>
      </c>
      <c r="B8" s="25" t="s">
        <v>71</v>
      </c>
      <c r="C8" s="25" t="s">
        <v>62</v>
      </c>
      <c r="D8" s="25" t="s">
        <v>67</v>
      </c>
      <c r="E8" s="25">
        <v>43</v>
      </c>
      <c r="F8" s="25">
        <v>47.730000000000004</v>
      </c>
    </row>
    <row r="9" spans="1:10" ht="14.25" customHeight="1" x14ac:dyDescent="0.3">
      <c r="A9" s="25" t="s">
        <v>38</v>
      </c>
      <c r="B9" s="25" t="s">
        <v>72</v>
      </c>
      <c r="C9" s="25" t="s">
        <v>62</v>
      </c>
      <c r="D9" s="25" t="s">
        <v>63</v>
      </c>
      <c r="E9" s="25">
        <v>83</v>
      </c>
      <c r="F9" s="25">
        <v>94.62</v>
      </c>
    </row>
    <row r="10" spans="1:10" ht="14.25" customHeight="1" x14ac:dyDescent="0.3">
      <c r="A10" s="25" t="s">
        <v>52</v>
      </c>
      <c r="B10" s="25" t="s">
        <v>73</v>
      </c>
      <c r="C10" s="25" t="s">
        <v>62</v>
      </c>
      <c r="D10" s="25" t="s">
        <v>74</v>
      </c>
      <c r="E10" s="25">
        <v>6</v>
      </c>
      <c r="F10" s="25">
        <v>7.8599999999999994</v>
      </c>
    </row>
    <row r="11" spans="1:10" ht="14.25" customHeight="1" x14ac:dyDescent="0.3">
      <c r="A11" s="25" t="s">
        <v>33</v>
      </c>
      <c r="B11" s="25" t="s">
        <v>75</v>
      </c>
      <c r="C11" s="25" t="s">
        <v>76</v>
      </c>
      <c r="D11" s="25" t="s">
        <v>69</v>
      </c>
      <c r="E11" s="25">
        <v>148</v>
      </c>
      <c r="F11" s="25">
        <v>164.28</v>
      </c>
      <c r="J11" s="26"/>
    </row>
    <row r="12" spans="1:10" ht="14.25" customHeight="1" x14ac:dyDescent="0.3">
      <c r="A12" s="25" t="s">
        <v>45</v>
      </c>
      <c r="B12" s="25" t="s">
        <v>77</v>
      </c>
      <c r="C12" s="25" t="s">
        <v>76</v>
      </c>
      <c r="D12" s="25" t="s">
        <v>78</v>
      </c>
      <c r="E12" s="25">
        <v>44</v>
      </c>
      <c r="F12" s="25">
        <v>48.4</v>
      </c>
    </row>
    <row r="13" spans="1:10" ht="14.25" customHeight="1" x14ac:dyDescent="0.3">
      <c r="A13" s="25" t="s">
        <v>48</v>
      </c>
      <c r="B13" s="25" t="s">
        <v>79</v>
      </c>
      <c r="C13" s="25" t="s">
        <v>76</v>
      </c>
      <c r="D13" s="25" t="s">
        <v>63</v>
      </c>
      <c r="E13" s="25">
        <v>73</v>
      </c>
      <c r="F13" s="25">
        <v>94.17</v>
      </c>
    </row>
    <row r="14" spans="1:10" ht="14.25" customHeight="1" x14ac:dyDescent="0.3">
      <c r="A14" s="25" t="s">
        <v>15</v>
      </c>
      <c r="B14" s="25" t="s">
        <v>80</v>
      </c>
      <c r="C14" s="25" t="s">
        <v>76</v>
      </c>
      <c r="D14" s="25" t="s">
        <v>63</v>
      </c>
      <c r="E14" s="25">
        <v>112</v>
      </c>
      <c r="F14" s="25">
        <v>122.08</v>
      </c>
    </row>
    <row r="15" spans="1:10" ht="14.25" customHeight="1" x14ac:dyDescent="0.3">
      <c r="A15" s="25" t="s">
        <v>23</v>
      </c>
      <c r="B15" s="25" t="s">
        <v>81</v>
      </c>
      <c r="C15" s="25" t="s">
        <v>76</v>
      </c>
      <c r="D15" s="25" t="s">
        <v>63</v>
      </c>
      <c r="E15" s="25">
        <v>112</v>
      </c>
      <c r="F15" s="25">
        <v>146.72</v>
      </c>
    </row>
    <row r="16" spans="1:10" ht="14.25" customHeight="1" x14ac:dyDescent="0.3">
      <c r="A16" s="25" t="s">
        <v>40</v>
      </c>
      <c r="B16" s="25" t="s">
        <v>82</v>
      </c>
      <c r="C16" s="25" t="s">
        <v>76</v>
      </c>
      <c r="D16" s="25" t="s">
        <v>74</v>
      </c>
      <c r="E16" s="25">
        <v>12</v>
      </c>
      <c r="F16" s="25">
        <v>15.719999999999999</v>
      </c>
    </row>
    <row r="17" spans="1:6" ht="14.25" customHeight="1" x14ac:dyDescent="0.3">
      <c r="A17" s="25" t="s">
        <v>34</v>
      </c>
      <c r="B17" s="25" t="s">
        <v>83</v>
      </c>
      <c r="C17" s="25" t="s">
        <v>76</v>
      </c>
      <c r="D17" s="25" t="s">
        <v>74</v>
      </c>
      <c r="E17" s="25">
        <v>13</v>
      </c>
      <c r="F17" s="25">
        <v>16.64</v>
      </c>
    </row>
    <row r="18" spans="1:6" ht="14.25" customHeight="1" x14ac:dyDescent="0.3">
      <c r="A18" s="25" t="s">
        <v>54</v>
      </c>
      <c r="B18" s="25" t="s">
        <v>84</v>
      </c>
      <c r="C18" s="25" t="s">
        <v>76</v>
      </c>
      <c r="D18" s="25" t="s">
        <v>69</v>
      </c>
      <c r="E18" s="25">
        <v>134</v>
      </c>
      <c r="F18" s="25">
        <v>156.78</v>
      </c>
    </row>
    <row r="19" spans="1:6" ht="14.25" customHeight="1" x14ac:dyDescent="0.3">
      <c r="A19" s="25" t="s">
        <v>44</v>
      </c>
      <c r="B19" s="25" t="s">
        <v>85</v>
      </c>
      <c r="C19" s="25" t="s">
        <v>76</v>
      </c>
      <c r="D19" s="25" t="s">
        <v>74</v>
      </c>
      <c r="E19" s="25">
        <v>37</v>
      </c>
      <c r="F19" s="25">
        <v>49.21</v>
      </c>
    </row>
    <row r="20" spans="1:6" ht="14.25" customHeight="1" x14ac:dyDescent="0.3">
      <c r="A20" s="25" t="s">
        <v>55</v>
      </c>
      <c r="B20" s="25" t="s">
        <v>86</v>
      </c>
      <c r="C20" s="25" t="s">
        <v>76</v>
      </c>
      <c r="D20" s="25" t="s">
        <v>69</v>
      </c>
      <c r="E20" s="25">
        <v>150</v>
      </c>
      <c r="F20" s="25">
        <v>210</v>
      </c>
    </row>
    <row r="21" spans="1:6" ht="14.25" customHeight="1" x14ac:dyDescent="0.3">
      <c r="A21" s="25" t="s">
        <v>28</v>
      </c>
      <c r="B21" s="25" t="s">
        <v>87</v>
      </c>
      <c r="C21" s="25" t="s">
        <v>88</v>
      </c>
      <c r="D21" s="25" t="s">
        <v>67</v>
      </c>
      <c r="E21" s="25">
        <v>61</v>
      </c>
      <c r="F21" s="25">
        <v>76.25</v>
      </c>
    </row>
    <row r="22" spans="1:6" ht="14.25" customHeight="1" x14ac:dyDescent="0.3">
      <c r="A22" s="25" t="s">
        <v>46</v>
      </c>
      <c r="B22" s="25" t="s">
        <v>89</v>
      </c>
      <c r="C22" s="25" t="s">
        <v>88</v>
      </c>
      <c r="D22" s="25" t="s">
        <v>69</v>
      </c>
      <c r="E22" s="25">
        <v>126</v>
      </c>
      <c r="F22" s="25">
        <v>162.54</v>
      </c>
    </row>
    <row r="23" spans="1:6" ht="14.25" customHeight="1" x14ac:dyDescent="0.3">
      <c r="A23" s="25" t="s">
        <v>35</v>
      </c>
      <c r="B23" s="25" t="s">
        <v>90</v>
      </c>
      <c r="C23" s="25" t="s">
        <v>88</v>
      </c>
      <c r="D23" s="25" t="s">
        <v>69</v>
      </c>
      <c r="E23" s="25">
        <v>121</v>
      </c>
      <c r="F23" s="25">
        <v>141.57</v>
      </c>
    </row>
    <row r="24" spans="1:6" ht="14.25" customHeight="1" x14ac:dyDescent="0.3">
      <c r="A24" s="25" t="s">
        <v>26</v>
      </c>
      <c r="B24" s="25" t="s">
        <v>91</v>
      </c>
      <c r="C24" s="25" t="s">
        <v>88</v>
      </c>
      <c r="D24" s="25" t="s">
        <v>69</v>
      </c>
      <c r="E24" s="25">
        <v>141</v>
      </c>
      <c r="F24" s="25">
        <v>149.46</v>
      </c>
    </row>
    <row r="25" spans="1:6" ht="14.25" customHeight="1" x14ac:dyDescent="0.3">
      <c r="A25" s="25" t="s">
        <v>49</v>
      </c>
      <c r="B25" s="25" t="s">
        <v>92</v>
      </c>
      <c r="C25" s="25" t="s">
        <v>88</v>
      </c>
      <c r="D25" s="25" t="s">
        <v>69</v>
      </c>
      <c r="E25" s="25">
        <v>144</v>
      </c>
      <c r="F25" s="25">
        <v>156.96</v>
      </c>
    </row>
    <row r="26" spans="1:6" ht="14.25" customHeight="1" x14ac:dyDescent="0.3">
      <c r="A26" s="25" t="s">
        <v>21</v>
      </c>
      <c r="B26" s="25" t="s">
        <v>93</v>
      </c>
      <c r="C26" s="25" t="s">
        <v>88</v>
      </c>
      <c r="D26" s="25" t="s">
        <v>74</v>
      </c>
      <c r="E26" s="25">
        <v>7</v>
      </c>
      <c r="F26" s="25">
        <v>8.33</v>
      </c>
    </row>
    <row r="27" spans="1:6" ht="14.25" customHeight="1" x14ac:dyDescent="0.3">
      <c r="A27" s="25" t="s">
        <v>57</v>
      </c>
      <c r="B27" s="25" t="s">
        <v>94</v>
      </c>
      <c r="C27" s="25" t="s">
        <v>95</v>
      </c>
      <c r="D27" s="25" t="s">
        <v>74</v>
      </c>
      <c r="E27" s="25">
        <v>18</v>
      </c>
      <c r="F27" s="25">
        <v>24.66</v>
      </c>
    </row>
    <row r="28" spans="1:6" ht="14.25" customHeight="1" x14ac:dyDescent="0.3">
      <c r="A28" s="25" t="s">
        <v>39</v>
      </c>
      <c r="B28" s="25" t="s">
        <v>96</v>
      </c>
      <c r="C28" s="25" t="s">
        <v>95</v>
      </c>
      <c r="D28" s="25" t="s">
        <v>67</v>
      </c>
      <c r="E28" s="25">
        <v>48</v>
      </c>
      <c r="F28" s="25">
        <v>57.120000000000005</v>
      </c>
    </row>
    <row r="29" spans="1:6" ht="14.25" customHeight="1" x14ac:dyDescent="0.3">
      <c r="A29" s="25" t="s">
        <v>10</v>
      </c>
      <c r="B29" s="25" t="s">
        <v>97</v>
      </c>
      <c r="C29" s="25" t="s">
        <v>95</v>
      </c>
      <c r="D29" s="25" t="s">
        <v>74</v>
      </c>
      <c r="E29" s="25">
        <v>15</v>
      </c>
      <c r="F29" s="25">
        <v>15</v>
      </c>
    </row>
    <row r="30" spans="1:6" ht="14.25" customHeight="1" x14ac:dyDescent="0.3">
      <c r="A30" s="25" t="s">
        <v>32</v>
      </c>
      <c r="B30" s="25" t="s">
        <v>98</v>
      </c>
      <c r="C30" s="25" t="s">
        <v>95</v>
      </c>
      <c r="D30" s="25" t="s">
        <v>67</v>
      </c>
      <c r="E30" s="25">
        <v>47</v>
      </c>
      <c r="F30" s="25">
        <v>53.11</v>
      </c>
    </row>
    <row r="31" spans="1:6" ht="14.25" customHeight="1" x14ac:dyDescent="0.3">
      <c r="A31" s="25" t="s">
        <v>41</v>
      </c>
      <c r="B31" s="25" t="s">
        <v>99</v>
      </c>
      <c r="C31" s="25" t="s">
        <v>95</v>
      </c>
      <c r="D31" s="25" t="s">
        <v>69</v>
      </c>
      <c r="E31" s="25">
        <v>148</v>
      </c>
      <c r="F31" s="25">
        <v>201.28</v>
      </c>
    </row>
    <row r="32" spans="1:6" ht="14.25" customHeight="1" x14ac:dyDescent="0.3">
      <c r="A32" s="25" t="s">
        <v>19</v>
      </c>
      <c r="B32" s="25" t="s">
        <v>100</v>
      </c>
      <c r="C32" s="25" t="s">
        <v>95</v>
      </c>
      <c r="D32" s="25" t="s">
        <v>63</v>
      </c>
      <c r="E32" s="25">
        <v>93</v>
      </c>
      <c r="F32" s="25">
        <v>104.16</v>
      </c>
    </row>
    <row r="33" spans="1:6" ht="14.25" customHeight="1" x14ac:dyDescent="0.3">
      <c r="A33" s="25" t="s">
        <v>31</v>
      </c>
      <c r="B33" s="25" t="s">
        <v>101</v>
      </c>
      <c r="C33" s="25" t="s">
        <v>95</v>
      </c>
      <c r="D33" s="25" t="s">
        <v>63</v>
      </c>
      <c r="E33" s="25">
        <v>89</v>
      </c>
      <c r="F33" s="25">
        <v>117.48</v>
      </c>
    </row>
    <row r="34" spans="1:6" ht="14.25" customHeight="1" x14ac:dyDescent="0.3">
      <c r="A34" s="25" t="s">
        <v>53</v>
      </c>
      <c r="B34" s="25" t="s">
        <v>102</v>
      </c>
      <c r="C34" s="25" t="s">
        <v>95</v>
      </c>
      <c r="D34" s="25" t="s">
        <v>63</v>
      </c>
      <c r="E34" s="25">
        <v>95</v>
      </c>
      <c r="F34" s="25">
        <v>119.7</v>
      </c>
    </row>
    <row r="35" spans="1:6" ht="14.25" customHeight="1" x14ac:dyDescent="0.3">
      <c r="A35" s="25" t="s">
        <v>27</v>
      </c>
      <c r="B35" s="25" t="s">
        <v>103</v>
      </c>
      <c r="C35" s="25" t="s">
        <v>95</v>
      </c>
      <c r="D35" s="25" t="s">
        <v>67</v>
      </c>
      <c r="E35" s="25">
        <v>55</v>
      </c>
      <c r="F35" s="25">
        <v>58.3</v>
      </c>
    </row>
    <row r="36" spans="1:6" ht="14.25" customHeight="1" x14ac:dyDescent="0.3">
      <c r="A36" s="25" t="s">
        <v>18</v>
      </c>
      <c r="B36" s="25" t="s">
        <v>104</v>
      </c>
      <c r="C36" s="25" t="s">
        <v>95</v>
      </c>
      <c r="D36" s="25" t="s">
        <v>74</v>
      </c>
      <c r="E36" s="25">
        <v>5</v>
      </c>
      <c r="F36" s="25">
        <v>6.7</v>
      </c>
    </row>
    <row r="37" spans="1:6" ht="14.25" customHeight="1" x14ac:dyDescent="0.3">
      <c r="A37" s="25" t="s">
        <v>58</v>
      </c>
      <c r="B37" s="25" t="s">
        <v>105</v>
      </c>
      <c r="C37" s="25" t="s">
        <v>95</v>
      </c>
      <c r="D37" s="25" t="s">
        <v>63</v>
      </c>
      <c r="E37" s="25">
        <v>90</v>
      </c>
      <c r="F37" s="25">
        <v>96.3</v>
      </c>
    </row>
    <row r="38" spans="1:6" ht="14.25" customHeight="1" x14ac:dyDescent="0.3">
      <c r="A38" s="25" t="s">
        <v>22</v>
      </c>
      <c r="B38" s="25" t="s">
        <v>106</v>
      </c>
      <c r="C38" s="25" t="s">
        <v>107</v>
      </c>
      <c r="D38" s="25" t="s">
        <v>63</v>
      </c>
      <c r="E38" s="25">
        <v>67</v>
      </c>
      <c r="F38" s="25">
        <v>85.76</v>
      </c>
    </row>
    <row r="39" spans="1:6" ht="14.25" customHeight="1" x14ac:dyDescent="0.3">
      <c r="A39" s="25" t="s">
        <v>50</v>
      </c>
      <c r="B39" s="25" t="s">
        <v>108</v>
      </c>
      <c r="C39" s="25" t="s">
        <v>107</v>
      </c>
      <c r="D39" s="25" t="s">
        <v>63</v>
      </c>
      <c r="E39" s="25">
        <v>72</v>
      </c>
      <c r="F39" s="25">
        <v>79.92</v>
      </c>
    </row>
    <row r="40" spans="1:6" ht="14.25" customHeight="1" x14ac:dyDescent="0.3">
      <c r="A40" s="25" t="s">
        <v>47</v>
      </c>
      <c r="B40" s="25" t="s">
        <v>109</v>
      </c>
      <c r="C40" s="25" t="s">
        <v>107</v>
      </c>
      <c r="D40" s="25" t="s">
        <v>74</v>
      </c>
      <c r="E40" s="25">
        <v>37</v>
      </c>
      <c r="F40" s="25">
        <v>42.55</v>
      </c>
    </row>
    <row r="41" spans="1:6" ht="14.25" customHeight="1" x14ac:dyDescent="0.3">
      <c r="A41" s="25" t="s">
        <v>30</v>
      </c>
      <c r="B41" s="25" t="s">
        <v>110</v>
      </c>
      <c r="C41" s="25" t="s">
        <v>107</v>
      </c>
      <c r="D41" s="25" t="s">
        <v>63</v>
      </c>
      <c r="E41" s="25">
        <v>90</v>
      </c>
      <c r="F41" s="25">
        <v>115.2</v>
      </c>
    </row>
    <row r="42" spans="1:6" ht="14.25" customHeight="1" x14ac:dyDescent="0.3">
      <c r="A42" s="25" t="s">
        <v>56</v>
      </c>
      <c r="B42" s="25" t="s">
        <v>111</v>
      </c>
      <c r="C42" s="25" t="s">
        <v>107</v>
      </c>
      <c r="D42" s="25" t="s">
        <v>69</v>
      </c>
      <c r="E42" s="25">
        <v>138</v>
      </c>
      <c r="F42" s="25">
        <v>173.88</v>
      </c>
    </row>
    <row r="43" spans="1:6" ht="14.25" customHeight="1" x14ac:dyDescent="0.3">
      <c r="A43" s="25" t="s">
        <v>24</v>
      </c>
      <c r="B43" s="25" t="s">
        <v>112</v>
      </c>
      <c r="C43" s="25" t="s">
        <v>107</v>
      </c>
      <c r="D43" s="25" t="s">
        <v>69</v>
      </c>
      <c r="E43" s="25">
        <v>120</v>
      </c>
      <c r="F43" s="25">
        <v>162</v>
      </c>
    </row>
    <row r="44" spans="1:6" ht="14.25" customHeight="1" x14ac:dyDescent="0.3">
      <c r="A44" s="25" t="s">
        <v>36</v>
      </c>
      <c r="B44" s="25" t="s">
        <v>113</v>
      </c>
      <c r="C44" s="25" t="s">
        <v>107</v>
      </c>
      <c r="D44" s="25" t="s">
        <v>63</v>
      </c>
      <c r="E44" s="25">
        <v>67</v>
      </c>
      <c r="F44" s="25">
        <v>83.08</v>
      </c>
    </row>
    <row r="45" spans="1:6" ht="14.25" customHeight="1" x14ac:dyDescent="0.3">
      <c r="A45" s="25" t="s">
        <v>25</v>
      </c>
      <c r="B45" s="25" t="s">
        <v>114</v>
      </c>
      <c r="C45" s="25" t="s">
        <v>107</v>
      </c>
      <c r="D45" s="25" t="s">
        <v>63</v>
      </c>
      <c r="E45" s="25">
        <v>76</v>
      </c>
      <c r="F45" s="25">
        <v>82.08</v>
      </c>
    </row>
    <row r="46" spans="1:6" ht="14.25" customHeight="1" x14ac:dyDescent="0.3">
      <c r="A46" s="25" t="s">
        <v>115</v>
      </c>
      <c r="B46" s="25" t="s">
        <v>116</v>
      </c>
      <c r="C46" s="25" t="s">
        <v>107</v>
      </c>
      <c r="D46" s="25" t="s">
        <v>63</v>
      </c>
      <c r="E46" s="25">
        <v>50</v>
      </c>
      <c r="F46" s="25">
        <v>62</v>
      </c>
    </row>
    <row r="47" spans="1:6" ht="14.25" customHeight="1" x14ac:dyDescent="0.3"/>
    <row r="48" spans="1:6"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sheetData>
  <dataValidations count="2">
    <dataValidation type="list" allowBlank="1" showErrorMessage="1" sqref="D2:D46" xr:uid="{00000000-0002-0000-0300-000000000000}">
      <formula1>"Kg,Lt,Ft,Dozon,No."</formula1>
    </dataValidation>
    <dataValidation type="list" allowBlank="1" showErrorMessage="1" sqref="C2:C46" xr:uid="{00000000-0002-0000-0300-000001000000}">
      <formula1>"Category01,Category02,Category03,Category04,Category05"</formula1>
    </dataValidation>
  </dataValidation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Days_sale</vt:lpstr>
      <vt:lpstr>Month_Sale</vt:lpstr>
      <vt:lpstr>Sale_Type</vt:lpstr>
      <vt:lpstr>DASHBOARD</vt:lpstr>
      <vt:lpstr>Input Data</vt:lpstr>
      <vt:lpstr>Sheet15</vt:lpstr>
      <vt:lpstr>Sheet16</vt:lpstr>
      <vt:lpstr>Master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dc:creator>
  <cp:lastModifiedBy>ayush gupta</cp:lastModifiedBy>
  <dcterms:created xsi:type="dcterms:W3CDTF">2021-11-03T11:40:02Z</dcterms:created>
  <dcterms:modified xsi:type="dcterms:W3CDTF">2025-04-21T20:21:47Z</dcterms:modified>
</cp:coreProperties>
</file>