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24"/>
  <workbookPr codeName="ThisWorkbook" hidePivotFieldList="1" defaultThemeVersion="166925"/>
  <mc:AlternateContent xmlns:mc="http://schemas.openxmlformats.org/markup-compatibility/2006">
    <mc:Choice Requires="x15">
      <x15ac:absPath xmlns:x15ac="http://schemas.microsoft.com/office/spreadsheetml/2010/11/ac" url="https://mynmg-my.sharepoint.com/personal/bradley_souryal_neimanmarcus_com/Documents/Bradley/GEO/BG/FPS/"/>
    </mc:Choice>
  </mc:AlternateContent>
  <xr:revisionPtr revIDLastSave="0" documentId="8_{5ACBB350-BA1C-42A7-859F-AC83FA96FEDD}" xr6:coauthVersionLast="47" xr6:coauthVersionMax="47" xr10:uidLastSave="{00000000-0000-0000-0000-000000000000}"/>
  <bookViews>
    <workbookView xWindow="3372" yWindow="420" windowWidth="14628" windowHeight="10308" tabRatio="738" firstSheet="7" activeTab="7" xr2:uid="{00000000-000D-0000-FFFF-FFFF00000000}"/>
  </bookViews>
  <sheets>
    <sheet name="Summary" sheetId="69" r:id="rId1"/>
    <sheet name="Orders" sheetId="57" r:id="rId2"/>
    <sheet name="ProofOfDelivery" sheetId="72" r:id="rId3"/>
    <sheet name="Glossary" sheetId="1" r:id="rId4"/>
    <sheet name="Sum_NetSales" sheetId="61" state="hidden" r:id="rId5"/>
    <sheet name="Sum_Charges" sheetId="67" state="hidden" r:id="rId6"/>
    <sheet name="DataSet_Order (2)" sheetId="74" r:id="rId7"/>
    <sheet name="DataSet_Order" sheetId="19" r:id="rId8"/>
    <sheet name="Notes from 0324 meeting" sheetId="73" r:id="rId9"/>
  </sheets>
  <definedNames>
    <definedName name="Slicer_Correction">#N/A</definedName>
    <definedName name="Slicer_Currency">#N/A</definedName>
    <definedName name="Slicer_Entity">#N/A</definedName>
    <definedName name="Slicer_Order_Date">#N/A</definedName>
    <definedName name="Slicer_StockPoint_Name">#N/A</definedName>
    <definedName name="Slicer_Tenant1">#N/A</definedName>
  </definedNames>
  <calcPr calcId="191028"/>
  <pivotCaches>
    <pivotCache cacheId="11745"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6" i="74" l="1"/>
  <c r="AN4" i="74"/>
  <c r="AN3" i="74"/>
  <c r="AN2" i="74"/>
  <c r="C16" i="69"/>
  <c r="C15" i="69"/>
  <c r="AN6" i="19"/>
  <c r="AN4" i="19"/>
  <c r="AN3" i="19"/>
  <c r="AN2" i="19"/>
  <c r="G41" i="69"/>
  <c r="C49" i="69" l="1"/>
  <c r="C40" i="69"/>
  <c r="G39" i="69"/>
  <c r="C25" i="69"/>
  <c r="C43" i="69"/>
  <c r="G24" i="69"/>
  <c r="C34" i="69"/>
  <c r="G26" i="69"/>
  <c r="C27" i="69"/>
  <c r="C26" i="69"/>
  <c r="C42" i="69"/>
  <c r="C41" i="69"/>
  <c r="C19" i="69" l="1"/>
  <c r="G28" i="69"/>
  <c r="C28" i="69"/>
  <c r="C32" i="69" s="1"/>
  <c r="G44" i="69"/>
  <c r="C44" i="69"/>
  <c r="C47" i="69" s="1"/>
  <c r="G17" i="69" l="1"/>
  <c r="C17" i="69"/>
</calcChain>
</file>

<file path=xl/sharedStrings.xml><?xml version="1.0" encoding="utf-8"?>
<sst xmlns="http://schemas.openxmlformats.org/spreadsheetml/2006/main" count="618" uniqueCount="213">
  <si>
    <t>FINANCIAL REPORT SUMMARY</t>
  </si>
  <si>
    <t>Monthly Sales excl. TAX</t>
  </si>
  <si>
    <t>Monthly Net Sales</t>
  </si>
  <si>
    <t>Total Items Paid</t>
  </si>
  <si>
    <t>TOTAL CHARGES APPLIED BY FARFETCH</t>
  </si>
  <si>
    <t>Total Items Sold</t>
  </si>
  <si>
    <t>TAX REPORT SUMMARY</t>
  </si>
  <si>
    <t>NET RECEIPTS FROM FINAL CUSTOMERS</t>
  </si>
  <si>
    <t>CHARGES APPLIED BY FARFETCH</t>
  </si>
  <si>
    <t>Effective Commission</t>
  </si>
  <si>
    <t>Adjustments</t>
  </si>
  <si>
    <t>Software/Hosting Fee</t>
  </si>
  <si>
    <t>Refunds</t>
  </si>
  <si>
    <t>Special Payments</t>
  </si>
  <si>
    <t>Returns</t>
  </si>
  <si>
    <t>TOTAL</t>
  </si>
  <si>
    <t>US Sales Tax</t>
  </si>
  <si>
    <t>NON TAX REPORT SUMMARY</t>
  </si>
  <si>
    <t>Monthly Sales</t>
  </si>
  <si>
    <t>Item Duties</t>
  </si>
  <si>
    <t>Total Promo Codes</t>
  </si>
  <si>
    <t>TAX SUMMARY TABLE</t>
  </si>
  <si>
    <t>Tenant</t>
  </si>
  <si>
    <t>XXXXX</t>
  </si>
  <si>
    <t>StockPoint Name</t>
  </si>
  <si>
    <t>BG Stock Point Name</t>
  </si>
  <si>
    <t>Currency</t>
  </si>
  <si>
    <t>(All)</t>
  </si>
  <si>
    <t>Entry Type</t>
  </si>
  <si>
    <t>Line</t>
  </si>
  <si>
    <t>Destination Country</t>
  </si>
  <si>
    <t>United Kingdom</t>
  </si>
  <si>
    <t>United States</t>
  </si>
  <si>
    <t>Grand Total</t>
  </si>
  <si>
    <t>Transaction Date</t>
  </si>
  <si>
    <t>Posting Date</t>
  </si>
  <si>
    <t>Correction</t>
  </si>
  <si>
    <t>Entity</t>
  </si>
  <si>
    <t>Transaction Type</t>
  </si>
  <si>
    <t>Order Date</t>
  </si>
  <si>
    <t>Ship. Date</t>
  </si>
  <si>
    <t>Order Id</t>
  </si>
  <si>
    <t>Brand</t>
  </si>
  <si>
    <t>Product Id</t>
  </si>
  <si>
    <t>SKU</t>
  </si>
  <si>
    <t>Designer Id</t>
  </si>
  <si>
    <t>Size</t>
  </si>
  <si>
    <t xml:space="preserve">Qty </t>
  </si>
  <si>
    <t xml:space="preserve">Sales Price </t>
  </si>
  <si>
    <t xml:space="preserve">Net Sales Price </t>
  </si>
  <si>
    <t xml:space="preserve">Total Items Paid </t>
  </si>
  <si>
    <t xml:space="preserve">Order Ship. </t>
  </si>
  <si>
    <t xml:space="preserve">Commission Base </t>
  </si>
  <si>
    <t xml:space="preserve">Effective Commission </t>
  </si>
  <si>
    <t xml:space="preserve">Special Payment </t>
  </si>
  <si>
    <t xml:space="preserve">Adjustment </t>
  </si>
  <si>
    <t>Sale</t>
  </si>
  <si>
    <t>XXX137060733</t>
  </si>
  <si>
    <t>Anthony</t>
  </si>
  <si>
    <t>17930420</t>
  </si>
  <si>
    <t>XXXXXXX</t>
  </si>
  <si>
    <t>123456</t>
  </si>
  <si>
    <t>10</t>
  </si>
  <si>
    <t>XXX140087103</t>
  </si>
  <si>
    <t>3.1 PHILLIP LIM</t>
  </si>
  <si>
    <t>17806180</t>
  </si>
  <si>
    <t>123</t>
  </si>
  <si>
    <t>30</t>
  </si>
  <si>
    <t>Header</t>
  </si>
  <si>
    <t>Courier Name</t>
  </si>
  <si>
    <t>Tracking Code</t>
  </si>
  <si>
    <t>Ship-to Name</t>
  </si>
  <si>
    <t>Ship-to Phone</t>
  </si>
  <si>
    <t>Ship-to City</t>
  </si>
  <si>
    <t>Ship-to ZIP Code</t>
  </si>
  <si>
    <t>DPD</t>
  </si>
  <si>
    <t>test test</t>
  </si>
  <si>
    <t>London</t>
  </si>
  <si>
    <t>W6 7NX</t>
  </si>
  <si>
    <t>DHL</t>
  </si>
  <si>
    <t>New York</t>
  </si>
  <si>
    <t>NY 10017</t>
  </si>
  <si>
    <t>Field</t>
  </si>
  <si>
    <t>Description</t>
  </si>
  <si>
    <t>Insurance Fee</t>
  </si>
  <si>
    <t>0.4% applied to fine watches and jewellery.</t>
  </si>
  <si>
    <t>Extra Margin</t>
  </si>
  <si>
    <t>2% of Extra Margin to be refunded to Partner.</t>
  </si>
  <si>
    <t>It can be a sale, a return, a refund, special payment or adjustment.</t>
  </si>
  <si>
    <t>Order Ship.</t>
  </si>
  <si>
    <t>The shipping charges of the order paid by the final customer.</t>
  </si>
  <si>
    <t>Promo. Codes</t>
  </si>
  <si>
    <t>The discount used by the final customer. When the promocode is a percentage it is calculated on the Net Sales Price column (VAT excluded).</t>
  </si>
  <si>
    <t>Service Fee</t>
  </si>
  <si>
    <t>A fee of 2.25% is applied to the Sales Price plus the order shipping.</t>
  </si>
  <si>
    <t>The date the order was shipped.</t>
  </si>
  <si>
    <t>Reason</t>
  </si>
  <si>
    <t>States the reason for the Adjustment, Refund or No Stock Charge.</t>
  </si>
  <si>
    <t>The actual commission considered for billing purposes.</t>
  </si>
  <si>
    <t>Cost of Promo Codes</t>
  </si>
  <si>
    <t xml:space="preserve">The cost of the Promotional Code that is incurred by the Partner. </t>
  </si>
  <si>
    <t>Order/Return/Refund Date</t>
  </si>
  <si>
    <t>The date and time the order/return/refund was performed.</t>
  </si>
  <si>
    <t>Adjustment Date</t>
  </si>
  <si>
    <t>The date the adjustment was performed.</t>
  </si>
  <si>
    <t>Qty</t>
  </si>
  <si>
    <t>The number of items.</t>
  </si>
  <si>
    <t>VAT Rate</t>
  </si>
  <si>
    <t>The percentage of VAT or other consumption VAT.</t>
  </si>
  <si>
    <t>Sales Price</t>
  </si>
  <si>
    <t>The price the item was sold at, VAT included but excluding any import/export duties. Promocodes are not considered on this price.</t>
  </si>
  <si>
    <t>Net Sales Price</t>
  </si>
  <si>
    <t>The Sales Price of the item, VAT excluded.</t>
  </si>
  <si>
    <t>This amount is based on the Net Sales Price less the Promo Code plus the Total VAT columns and excludes the total amount paid by gift cards.</t>
  </si>
  <si>
    <t>Total VAT</t>
  </si>
  <si>
    <t>The total amount of Value-Added VAT or other local consumption VAT charged on the items purchased. It will be zero in a Non-VAT Report. It's based on the Net Sales price less the Promo Codes amount.</t>
  </si>
  <si>
    <t>Order ID</t>
  </si>
  <si>
    <t>The unique code used by Farfetch to identify orders. It includes the letter code of the stock point.</t>
  </si>
  <si>
    <t>Commission Base</t>
  </si>
  <si>
    <t>The value at the base of calculation for Effective Commissions. It is based on the Net Sales Price. The calculation also differs when the Partner has a contribution on the Promo Codes' cost.</t>
  </si>
  <si>
    <t>This relates to corrections to charges or credits to the Partner that can occur in specific situations.</t>
  </si>
  <si>
    <t>Disclaimer Note:</t>
  </si>
  <si>
    <t>Please note that this glossary is provided for guidance purposes only and does not vary, supersede or otherwise affect the terms of the Farfetch e-commerce services agreement entered into by you (the “Agreement”) which, for the avoidance of doubt, continues to apply to the sale of your products via Farfetch.com. Please refer to the Agreement for the applicable terms and conditions and contact your Farfetch Account Manager if you have any questions.</t>
  </si>
  <si>
    <t>Row Labels</t>
  </si>
  <si>
    <t>Sum of Total Items Sold</t>
  </si>
  <si>
    <t>Sum of US Total Items Paid</t>
  </si>
  <si>
    <t>Sum of Net Sales Price</t>
  </si>
  <si>
    <t>Sum of Promo. Codes</t>
  </si>
  <si>
    <t>Sum of Total Tax</t>
  </si>
  <si>
    <t>Sum of Effective Commission</t>
  </si>
  <si>
    <t>Sum of Item Duties</t>
  </si>
  <si>
    <t>Sum of Order Ship.</t>
  </si>
  <si>
    <t>Sum of Special Payment</t>
  </si>
  <si>
    <t>Sum of Adjustment</t>
  </si>
  <si>
    <t>StockPoint Id</t>
  </si>
  <si>
    <t>Tax-NonTax</t>
  </si>
  <si>
    <t>Refund Date</t>
  </si>
  <si>
    <t>Return Date</t>
  </si>
  <si>
    <t>Special Payment Date</t>
  </si>
  <si>
    <t>Invoice No</t>
  </si>
  <si>
    <t>Destination State</t>
  </si>
  <si>
    <t>Season</t>
  </si>
  <si>
    <t>Gender</t>
  </si>
  <si>
    <t>Tree Category</t>
  </si>
  <si>
    <t>Sub Category</t>
  </si>
  <si>
    <t>Promo Code Rate</t>
  </si>
  <si>
    <t>TAX Rate</t>
  </si>
  <si>
    <t>Total TAX</t>
  </si>
  <si>
    <t>Effective Commission Rate</t>
  </si>
  <si>
    <t>Special Payment</t>
  </si>
  <si>
    <t>Adjustment</t>
  </si>
  <si>
    <t>Net Retail Price</t>
  </si>
  <si>
    <t>Version</t>
  </si>
  <si>
    <t>US Sales Price</t>
  </si>
  <si>
    <t>Tax Rate2</t>
  </si>
  <si>
    <t>Total Tax2</t>
  </si>
  <si>
    <t>US Total Items Paid</t>
  </si>
  <si>
    <t>Payment</t>
  </si>
  <si>
    <t>13694</t>
  </si>
  <si>
    <t>USD</t>
  </si>
  <si>
    <t>Non Tax</t>
  </si>
  <si>
    <t>No</t>
  </si>
  <si>
    <t>4</t>
  </si>
  <si>
    <t>Direct Payment Model</t>
  </si>
  <si>
    <t>Adyen - GBP</t>
  </si>
  <si>
    <t>Anthony - 17930420 - 000000000005943642 - 123456 - 10</t>
  </si>
  <si>
    <t>SS20</t>
  </si>
  <si>
    <t>WOMEN</t>
  </si>
  <si>
    <t>Beauty</t>
  </si>
  <si>
    <t>Womens Perfume</t>
  </si>
  <si>
    <t>13695</t>
  </si>
  <si>
    <t>Tax</t>
  </si>
  <si>
    <t>5</t>
  </si>
  <si>
    <t>AURUS - USD</t>
  </si>
  <si>
    <t>3.1 PHILLIP LIM - 17806180 - 000000000005943378 - 123 - 30</t>
  </si>
  <si>
    <t>SS21</t>
  </si>
  <si>
    <t>MEN</t>
  </si>
  <si>
    <t>Men</t>
  </si>
  <si>
    <t>V-Neck T-Shirts</t>
  </si>
  <si>
    <t>Question/Field</t>
  </si>
  <si>
    <t>Answer/Description</t>
  </si>
  <si>
    <t>Source to recieve the report</t>
  </si>
  <si>
    <t>STORM application on FF side, email subscribes to it, logs in and then extracts the report</t>
  </si>
  <si>
    <t>Format</t>
  </si>
  <si>
    <t>Excel</t>
  </si>
  <si>
    <t>Frequency</t>
  </si>
  <si>
    <t>10th working day of the following month</t>
  </si>
  <si>
    <t>Order_id</t>
  </si>
  <si>
    <t>Unique ID for the order and the line items within the order share the same order id</t>
  </si>
  <si>
    <t>"header" denotes the whole order and "line" denotes the line item associated with that order ID</t>
  </si>
  <si>
    <t>Return</t>
  </si>
  <si>
    <t>customer return</t>
  </si>
  <si>
    <t xml:space="preserve">Refund </t>
  </si>
  <si>
    <t>special reason why an item is refunded (if the size is wrong or if the item goes out of stock, this is when a "refund" is issued</t>
  </si>
  <si>
    <t>will only show USD for us</t>
  </si>
  <si>
    <t>Order Date &amp; Shipping Date</t>
  </si>
  <si>
    <t>Ship date would be the date we use since that is the date when the item within the order is fulfilled end to end (shipped and paid)</t>
  </si>
  <si>
    <t>Quantity</t>
  </si>
  <si>
    <t>shows in an item level "line" not in the "header" of the orderID</t>
  </si>
  <si>
    <t>Needs clarification -- outstanding business question (BarcodeID = BG PIM SKU)?</t>
  </si>
  <si>
    <t>Item sold without taxes</t>
  </si>
  <si>
    <t>Net Sales</t>
  </si>
  <si>
    <t>?</t>
  </si>
  <si>
    <t>Total Item</t>
  </si>
  <si>
    <t>total amount paid minus the shipping cost (cost of item and tax)</t>
  </si>
  <si>
    <t>Shipping Cost</t>
  </si>
  <si>
    <t>Will be sent in a separate file entirely</t>
  </si>
  <si>
    <t>Special Payment &amp; Reason</t>
  </si>
  <si>
    <t>special payment adjustment is for the refund situation listed above -- the reason field will explain why</t>
  </si>
  <si>
    <t>A correction to an order would reflect in the follwing month's report</t>
  </si>
  <si>
    <t>when the order is available in the FF system</t>
  </si>
  <si>
    <t>How do orders fulfilled partially show on the monthly report?</t>
  </si>
  <si>
    <t xml:space="preserve">Outstanding question for the business : If an order has 4 items, 2 of them shipped in the month of May and 2 of the items were shipped in June. Would the monthly report reflect accordingly, or would the business wait for the entire order to be fulfilled and then publish in the monthly invoice for the respective month? Would there be any back tracking?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</si>
</sst>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 _€_-;\-* #,##0.00\ _€_-;_-* &quot;-&quot;??\ _€_-;_-@_-"/>
    <numFmt numFmtId="165" formatCode="_-* #,##0\ _€_-;\-* #,##0\ _€_-;_-* &quot;-&quot;??\ _€_-;_-@_-"/>
    <numFmt numFmtId="166" formatCode="dd\-mm\-yyyy;@"/>
    <numFmt numFmtId="167" formatCode="yyyy/mm/dd;@"/>
    <numFmt numFmtId="168" formatCode="dd/mm/yyyy\ hh:mm:ss"/>
    <numFmt numFmtId="169" formatCode="dd/mm/yyyy"/>
  </numFmts>
  <fonts count="12">
    <font>
      <sz val="11"/>
      <color indexed="8"/>
      <name val="Calibri"/>
      <family val="2"/>
      <scheme val="minor"/>
    </font>
    <font>
      <sz val="11"/>
      <color theme="1"/>
      <name val="Calibri"/>
      <family val="2"/>
      <scheme val="minor"/>
    </font>
    <font>
      <sz val="11"/>
      <color theme="1"/>
      <name val="Calibri"/>
      <family val="2"/>
      <scheme val="minor"/>
    </font>
    <font>
      <b/>
      <sz val="11"/>
      <color indexed="9"/>
      <name val="Calibri"/>
      <family val="2"/>
    </font>
    <font>
      <b/>
      <sz val="11"/>
      <color indexed="8"/>
      <name val="Calibri"/>
      <family val="2"/>
    </font>
    <font>
      <sz val="11"/>
      <color indexed="8"/>
      <name val="Calibri"/>
      <family val="2"/>
      <scheme val="minor"/>
    </font>
    <font>
      <b/>
      <sz val="12"/>
      <color indexed="9"/>
      <name val="Calibri"/>
      <family val="2"/>
    </font>
    <font>
      <b/>
      <sz val="11"/>
      <color theme="0"/>
      <name val="Calibri"/>
      <family val="2"/>
    </font>
    <font>
      <b/>
      <sz val="11"/>
      <name val="Calibri"/>
      <family val="2"/>
    </font>
    <font>
      <sz val="11"/>
      <name val="Calibri"/>
      <family val="2"/>
      <scheme val="minor"/>
    </font>
    <font>
      <b/>
      <sz val="11"/>
      <color indexed="8"/>
      <name val="Calibri"/>
      <family val="2"/>
      <scheme val="minor"/>
    </font>
    <font>
      <sz val="11"/>
      <color indexed="8"/>
      <name val="Calibri"/>
      <scheme val="minor"/>
    </font>
  </fonts>
  <fills count="6">
    <fill>
      <patternFill patternType="none"/>
    </fill>
    <fill>
      <patternFill patternType="gray125"/>
    </fill>
    <fill>
      <patternFill patternType="solid">
        <fgColor rgb="FFFD4F57"/>
        <bgColor indexed="64"/>
      </patternFill>
    </fill>
    <fill>
      <patternFill patternType="solid">
        <fgColor theme="1"/>
        <bgColor indexed="64"/>
      </patternFill>
    </fill>
    <fill>
      <patternFill patternType="solid">
        <fgColor theme="0" tint="-0.499984740745262"/>
        <bgColor indexed="64"/>
      </patternFill>
    </fill>
    <fill>
      <patternFill patternType="solid">
        <fgColor rgb="FFFFE5E5"/>
        <bgColor indexed="64"/>
      </patternFill>
    </fill>
  </fills>
  <borders count="2">
    <border>
      <left/>
      <right/>
      <top/>
      <bottom/>
      <diagonal/>
    </border>
    <border>
      <left style="thin">
        <color auto="1"/>
      </left>
      <right/>
      <top/>
      <bottom/>
      <diagonal/>
    </border>
  </borders>
  <cellStyleXfs count="5">
    <xf numFmtId="0" fontId="0" fillId="0" borderId="0"/>
    <xf numFmtId="164" fontId="5" fillId="0" borderId="0"/>
    <xf numFmtId="0" fontId="2" fillId="0" borderId="0"/>
    <xf numFmtId="0" fontId="1" fillId="0" borderId="0"/>
    <xf numFmtId="9" fontId="5" fillId="0" borderId="0"/>
  </cellStyleXfs>
  <cellXfs count="49">
    <xf numFmtId="0" fontId="0" fillId="0" borderId="0" xfId="0"/>
    <xf numFmtId="4" fontId="0" fillId="0" borderId="0" xfId="0" applyNumberFormat="1"/>
    <xf numFmtId="0" fontId="4" fillId="0" borderId="0" xfId="0" applyFont="1" applyAlignment="1">
      <alignment horizontal="left"/>
    </xf>
    <xf numFmtId="4" fontId="4" fillId="0" borderId="0" xfId="0" applyNumberFormat="1" applyFont="1"/>
    <xf numFmtId="164" fontId="0" fillId="0" borderId="0" xfId="0" applyNumberFormat="1"/>
    <xf numFmtId="164" fontId="0" fillId="0" borderId="0" xfId="1" applyFont="1"/>
    <xf numFmtId="0" fontId="0" fillId="0" borderId="0" xfId="0" applyAlignment="1">
      <alignment horizontal="left"/>
    </xf>
    <xf numFmtId="0" fontId="3" fillId="2" borderId="0" xfId="0" applyFont="1" applyFill="1" applyAlignment="1">
      <alignment horizontal="left"/>
    </xf>
    <xf numFmtId="4" fontId="3" fillId="2" borderId="0" xfId="0" applyNumberFormat="1" applyFont="1" applyFill="1"/>
    <xf numFmtId="165" fontId="0" fillId="0" borderId="0" xfId="0" applyNumberFormat="1"/>
    <xf numFmtId="0" fontId="3" fillId="0" borderId="0" xfId="0" applyFont="1" applyAlignment="1">
      <alignment vertical="center"/>
    </xf>
    <xf numFmtId="4" fontId="3" fillId="0" borderId="0" xfId="0" applyNumberFormat="1" applyFont="1" applyAlignment="1">
      <alignment vertical="center"/>
    </xf>
    <xf numFmtId="0" fontId="7" fillId="4" borderId="0" xfId="0" applyFont="1" applyFill="1" applyAlignment="1">
      <alignment vertical="center"/>
    </xf>
    <xf numFmtId="4" fontId="7" fillId="4" borderId="0" xfId="0" applyNumberFormat="1" applyFont="1" applyFill="1" applyAlignment="1">
      <alignment vertical="center"/>
    </xf>
    <xf numFmtId="0" fontId="7" fillId="4" borderId="0" xfId="0" applyFont="1" applyFill="1" applyAlignment="1">
      <alignment horizontal="left"/>
    </xf>
    <xf numFmtId="4" fontId="7" fillId="4" borderId="0" xfId="0" applyNumberFormat="1" applyFont="1" applyFill="1"/>
    <xf numFmtId="0" fontId="8" fillId="5" borderId="0" xfId="0" applyFont="1" applyFill="1"/>
    <xf numFmtId="0" fontId="0" fillId="0" borderId="0" xfId="0" applyAlignment="1">
      <alignment horizontal="left" vertical="top"/>
    </xf>
    <xf numFmtId="0" fontId="0" fillId="0" borderId="0" xfId="0" applyAlignment="1">
      <alignment horizontal="left" vertical="top" wrapText="1"/>
    </xf>
    <xf numFmtId="0" fontId="0" fillId="5" borderId="0" xfId="0" applyFill="1" applyAlignment="1">
      <alignment vertical="top"/>
    </xf>
    <xf numFmtId="0" fontId="0" fillId="5" borderId="0" xfId="0" applyFill="1" applyAlignment="1">
      <alignment vertical="top" wrapText="1"/>
    </xf>
    <xf numFmtId="166" fontId="0" fillId="0" borderId="0" xfId="0" applyNumberFormat="1"/>
    <xf numFmtId="3" fontId="8" fillId="5" borderId="0" xfId="1" applyNumberFormat="1" applyFont="1" applyFill="1" applyAlignment="1">
      <alignment horizontal="right"/>
    </xf>
    <xf numFmtId="49" fontId="9" fillId="0" borderId="0" xfId="0" applyNumberFormat="1" applyFont="1"/>
    <xf numFmtId="2" fontId="9" fillId="0" borderId="0" xfId="0" applyNumberFormat="1" applyFont="1"/>
    <xf numFmtId="2" fontId="9" fillId="0" borderId="0" xfId="2" applyNumberFormat="1" applyFont="1"/>
    <xf numFmtId="49" fontId="0" fillId="0" borderId="0" xfId="0" applyNumberFormat="1"/>
    <xf numFmtId="2" fontId="0" fillId="0" borderId="0" xfId="0" applyNumberFormat="1"/>
    <xf numFmtId="167" fontId="0" fillId="0" borderId="0" xfId="0" applyNumberFormat="1"/>
    <xf numFmtId="167" fontId="9" fillId="0" borderId="0" xfId="0" applyNumberFormat="1" applyFont="1"/>
    <xf numFmtId="167" fontId="9" fillId="0" borderId="0" xfId="2" applyNumberFormat="1" applyFont="1"/>
    <xf numFmtId="1" fontId="9" fillId="0" borderId="0" xfId="0" applyNumberFormat="1" applyFont="1"/>
    <xf numFmtId="1" fontId="0" fillId="0" borderId="0" xfId="0" applyNumberFormat="1"/>
    <xf numFmtId="0" fontId="10" fillId="0" borderId="0" xfId="0" applyFont="1" applyAlignment="1">
      <alignment horizontal="left"/>
    </xf>
    <xf numFmtId="4" fontId="10" fillId="0" borderId="0" xfId="0" applyNumberFormat="1" applyFont="1"/>
    <xf numFmtId="10" fontId="0" fillId="0" borderId="0" xfId="4" applyNumberFormat="1" applyFont="1"/>
    <xf numFmtId="10" fontId="9" fillId="0" borderId="0" xfId="4" applyNumberFormat="1" applyFont="1"/>
    <xf numFmtId="10" fontId="0" fillId="0" borderId="0" xfId="0" applyNumberFormat="1"/>
    <xf numFmtId="168" fontId="9" fillId="0" borderId="0" xfId="0" applyNumberFormat="1" applyFont="1"/>
    <xf numFmtId="0" fontId="0" fillId="0" borderId="0" xfId="0" pivotButton="1"/>
    <xf numFmtId="0" fontId="10" fillId="0" borderId="0" xfId="0" applyFont="1" applyAlignment="1">
      <alignment wrapText="1"/>
    </xf>
    <xf numFmtId="0" fontId="0" fillId="0" borderId="0" xfId="0" applyAlignment="1">
      <alignment wrapText="1"/>
    </xf>
    <xf numFmtId="169" fontId="0" fillId="0" borderId="0" xfId="0" applyNumberFormat="1"/>
    <xf numFmtId="0" fontId="7" fillId="4" borderId="0" xfId="0" applyFont="1" applyFill="1" applyAlignment="1">
      <alignment horizontal="center"/>
    </xf>
    <xf numFmtId="0" fontId="6" fillId="3" borderId="1" xfId="0" applyFont="1" applyFill="1" applyBorder="1" applyAlignment="1">
      <alignment horizontal="center" vertical="center"/>
    </xf>
    <xf numFmtId="0" fontId="6" fillId="3" borderId="0" xfId="0" applyFont="1" applyFill="1" applyAlignment="1">
      <alignment horizontal="center" vertical="center"/>
    </xf>
    <xf numFmtId="0" fontId="3" fillId="2" borderId="0" xfId="0" applyFont="1" applyFill="1" applyAlignment="1">
      <alignment horizontal="center"/>
    </xf>
    <xf numFmtId="0" fontId="0" fillId="0" borderId="0" xfId="0" applyNumberFormat="1"/>
    <xf numFmtId="164" fontId="11" fillId="0" borderId="0" xfId="0" applyNumberFormat="1" applyFont="1" applyFill="1" applyBorder="1" applyAlignment="1" applyProtection="1"/>
  </cellXfs>
  <cellStyles count="5">
    <cellStyle name="Comma" xfId="1" builtinId="3"/>
    <cellStyle name="Normal" xfId="0" builtinId="0"/>
    <cellStyle name="Normal 2" xfId="2" xr:uid="{00000000-0005-0000-0000-000002000000}"/>
    <cellStyle name="Normal 2 2" xfId="3" xr:uid="{00000000-0005-0000-0000-000003000000}"/>
    <cellStyle name="Percent" xfId="4" builtinId="5"/>
  </cellStyles>
  <dxfs count="169">
    <dxf>
      <numFmt numFmtId="2" formatCode="0.00"/>
    </dxf>
    <dxf>
      <numFmt numFmtId="2" formatCode="0.00"/>
    </dxf>
    <dxf>
      <numFmt numFmtId="30" formatCode="@"/>
    </dxf>
    <dxf>
      <numFmt numFmtId="2" formatCode="0.00"/>
    </dxf>
    <dxf>
      <numFmt numFmtId="2" formatCode="0.00"/>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font>
        <b val="0"/>
        <i val="0"/>
        <strike val="0"/>
        <condense val="0"/>
        <extend val="0"/>
        <outline val="0"/>
        <shadow val="0"/>
        <u val="none"/>
        <vertAlign val="baseline"/>
        <sz val="11"/>
        <color auto="1"/>
        <name val="Calibri"/>
        <scheme val="minor"/>
      </font>
      <numFmt numFmtId="2" formatCode="0.00"/>
      <fill>
        <patternFill patternType="none">
          <fgColor indexed="64"/>
          <bgColor indexed="65"/>
        </patternFill>
      </fill>
      <protection locked="1" hidden="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2" formatCode="0.00"/>
    </dxf>
    <dxf>
      <numFmt numFmtId="2" formatCode="0.00"/>
    </dxf>
    <dxf>
      <numFmt numFmtId="2" formatCode="0.00"/>
    </dxf>
    <dxf>
      <numFmt numFmtId="30" formatCode="@"/>
    </dxf>
    <dxf>
      <numFmt numFmtId="30" formatCode="@"/>
    </dxf>
    <dxf>
      <numFmt numFmtId="30" formatCode="@"/>
    </dxf>
    <dxf>
      <numFmt numFmtId="30" formatCode="@"/>
    </dxf>
    <dxf>
      <numFmt numFmtId="30" formatCode="@"/>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protection locked="1"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protection locked="1"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protection locked="1"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protection locked="1"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protection locked="1" hidden="0"/>
    </dxf>
    <dxf>
      <numFmt numFmtId="30" formatCode="@"/>
    </dxf>
    <dxf>
      <numFmt numFmtId="1" formatCode="0"/>
    </dxf>
    <dxf>
      <numFmt numFmtId="30" formatCode="@"/>
    </dxf>
    <dxf>
      <numFmt numFmtId="30" formatCode="@"/>
    </dxf>
    <dxf>
      <numFmt numFmtId="30" formatCode="@"/>
    </dxf>
    <dxf>
      <numFmt numFmtId="30" formatCode="@"/>
    </dxf>
    <dxf>
      <numFmt numFmtId="30" formatCode="@"/>
    </dxf>
    <dxf>
      <numFmt numFmtId="167" formatCode="yyyy/mm/dd;@"/>
    </dxf>
    <dxf>
      <numFmt numFmtId="167" formatCode="yyyy/mm/dd;@"/>
    </dxf>
    <dxf>
      <numFmt numFmtId="167" formatCode="yyyy/mm/dd;@"/>
    </dxf>
    <dxf>
      <numFmt numFmtId="167" formatCode="yyyy/mm/dd;@"/>
    </dxf>
    <dxf>
      <numFmt numFmtId="167" formatCode="yyyy/mm/dd;@"/>
    </dxf>
    <dxf>
      <numFmt numFmtId="167" formatCode="yyyy/mm/dd;@"/>
    </dxf>
    <dxf>
      <numFmt numFmtId="167" formatCode="yyyy/mm/dd;@"/>
    </dxf>
    <dxf>
      <numFmt numFmtId="167" formatCode="yyyy/mm/dd;@"/>
    </dxf>
    <dxf>
      <numFmt numFmtId="30" formatCode="@"/>
    </dxf>
    <dxf>
      <numFmt numFmtId="30" formatCode="@"/>
    </dxf>
    <dxf>
      <numFmt numFmtId="30" formatCode="@"/>
    </dxf>
    <dxf>
      <numFmt numFmtId="30" formatCode="@"/>
    </dxf>
    <dxf>
      <numFmt numFmtId="30" formatCode="@"/>
    </dxf>
    <dxf>
      <numFmt numFmtId="30" formatCode="@"/>
    </dxf>
    <dxf>
      <numFmt numFmtId="2" formatCode="0.00"/>
    </dxf>
    <dxf>
      <numFmt numFmtId="2" formatCode="0.00"/>
    </dxf>
    <dxf>
      <numFmt numFmtId="30" formatCode="@"/>
    </dxf>
    <dxf>
      <numFmt numFmtId="2" formatCode="0.00"/>
    </dxf>
    <dxf>
      <numFmt numFmtId="2" formatCode="0.00"/>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font>
        <b val="0"/>
        <i val="0"/>
        <strike val="0"/>
        <condense val="0"/>
        <extend val="0"/>
        <outline val="0"/>
        <shadow val="0"/>
        <u val="none"/>
        <vertAlign val="baseline"/>
        <sz val="11"/>
        <color auto="1"/>
        <name val="Calibri"/>
        <scheme val="minor"/>
      </font>
      <numFmt numFmtId="2" formatCode="0.00"/>
      <fill>
        <patternFill patternType="none">
          <fgColor indexed="64"/>
          <bgColor indexed="65"/>
        </patternFill>
      </fill>
      <protection locked="1" hidden="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2" formatCode="0.00"/>
    </dxf>
    <dxf>
      <numFmt numFmtId="2" formatCode="0.00"/>
    </dxf>
    <dxf>
      <numFmt numFmtId="2" formatCode="0.00"/>
    </dxf>
    <dxf>
      <numFmt numFmtId="30" formatCode="@"/>
    </dxf>
    <dxf>
      <numFmt numFmtId="30" formatCode="@"/>
    </dxf>
    <dxf>
      <numFmt numFmtId="30" formatCode="@"/>
    </dxf>
    <dxf>
      <numFmt numFmtId="30" formatCode="@"/>
    </dxf>
    <dxf>
      <numFmt numFmtId="30" formatCode="@"/>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protection locked="1"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protection locked="1"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protection locked="1"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protection locked="1"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protection locked="1" hidden="0"/>
    </dxf>
    <dxf>
      <numFmt numFmtId="30" formatCode="@"/>
    </dxf>
    <dxf>
      <numFmt numFmtId="1" formatCode="0"/>
    </dxf>
    <dxf>
      <numFmt numFmtId="30" formatCode="@"/>
    </dxf>
    <dxf>
      <numFmt numFmtId="30" formatCode="@"/>
    </dxf>
    <dxf>
      <numFmt numFmtId="30" formatCode="@"/>
    </dxf>
    <dxf>
      <numFmt numFmtId="30" formatCode="@"/>
    </dxf>
    <dxf>
      <numFmt numFmtId="30" formatCode="@"/>
    </dxf>
    <dxf>
      <numFmt numFmtId="167" formatCode="yyyy/mm/dd;@"/>
    </dxf>
    <dxf>
      <numFmt numFmtId="167" formatCode="yyyy/mm/dd;@"/>
    </dxf>
    <dxf>
      <numFmt numFmtId="167" formatCode="yyyy/mm/dd;@"/>
    </dxf>
    <dxf>
      <numFmt numFmtId="167" formatCode="yyyy/mm/dd;@"/>
    </dxf>
    <dxf>
      <numFmt numFmtId="167" formatCode="yyyy/mm/dd;@"/>
    </dxf>
    <dxf>
      <numFmt numFmtId="167" formatCode="yyyy/mm/dd;@"/>
    </dxf>
    <dxf>
      <numFmt numFmtId="167" formatCode="yyyy/mm/dd;@"/>
    </dxf>
    <dxf>
      <numFmt numFmtId="167" formatCode="yyyy/mm/dd;@"/>
    </dxf>
    <dxf>
      <numFmt numFmtId="30" formatCode="@"/>
    </dxf>
    <dxf>
      <numFmt numFmtId="30" formatCode="@"/>
    </dxf>
    <dxf>
      <numFmt numFmtId="30" formatCode="@"/>
    </dxf>
    <dxf>
      <numFmt numFmtId="30" formatCode="@"/>
    </dxf>
    <dxf>
      <numFmt numFmtId="30" formatCode="@"/>
    </dxf>
    <dxf>
      <numFmt numFmtId="30" formatCode="@"/>
    </dxf>
    <dxf>
      <numFmt numFmtId="164" formatCode="_-* #,##0.00\ _€_-;\-* #,##0.00\ _€_-;_-* &quot;-&quot;??\ _€_-;_-@_-"/>
    </dxf>
    <dxf>
      <numFmt numFmtId="164" formatCode="_-* #,##0.00\ _€_-;\-* #,##0.00\ _€_-;_-* &quot;-&quot;??\ _€_-;_-@_-"/>
    </dxf>
    <dxf>
      <numFmt numFmtId="165" formatCode="_-* #,##0\ _€_-;\-* #,##0\ _€_-;_-* &quot;-&quot;??\ _€_-;_-@_-"/>
    </dxf>
    <dxf>
      <numFmt numFmtId="169" formatCode="dd/mm/yyyy"/>
    </dxf>
    <dxf>
      <font>
        <b val="0"/>
        <i val="0"/>
        <strike val="0"/>
        <condense val="0"/>
        <extend val="0"/>
        <outline val="0"/>
        <shadow val="0"/>
        <u val="none"/>
        <vertAlign val="baseline"/>
        <sz val="11"/>
        <color indexed="8"/>
        <name val="Calibri"/>
        <scheme val="minor"/>
      </font>
      <numFmt numFmtId="164" formatCode="_-* #,##0.00\ _€_-;\-* #,##0.00\ _€_-;_-* &quot;-&quot;??\ _€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dd/mm/yyyy"/>
    </dxf>
    <dxf>
      <font>
        <b val="0"/>
        <i val="0"/>
        <strike val="0"/>
        <condense val="0"/>
        <extend val="0"/>
        <outline val="0"/>
        <shadow val="0"/>
        <u val="none"/>
        <vertAlign val="baseline"/>
        <sz val="11"/>
        <color indexed="8"/>
        <name val="Calibri"/>
        <scheme val="minor"/>
      </font>
      <numFmt numFmtId="164" formatCode="_-* #,##0.00\ _€_-;\-* #,##0.00\ _€_-;_-* &quot;-&quot;??\ _€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indexed="8"/>
        <name val="Calibri"/>
        <scheme val="minor"/>
      </font>
      <numFmt numFmtId="164" formatCode="_-* #,##0.00\ _€_-;\-* #,##0.00\ _€_-;_-* &quot;-&quot;??\ _€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indexed="8"/>
        <name val="Calibri"/>
        <scheme val="minor"/>
      </font>
      <numFmt numFmtId="164" formatCode="_-* #,##0.00\ _€_-;\-* #,##0.00\ _€_-;_-* &quot;-&quot;??\ _€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 formatCode="0"/>
    </dxf>
    <dxf>
      <numFmt numFmtId="164" formatCode="_-* #,##0.00\ _€_-;\-* #,##0.00\ _€_-;_-* &quot;-&quot;??\ _€_-;_-@_-"/>
    </dxf>
    <dxf>
      <font>
        <b val="0"/>
        <i val="0"/>
        <strike val="0"/>
        <condense val="0"/>
        <extend val="0"/>
        <outline val="0"/>
        <shadow val="0"/>
        <u val="none"/>
        <vertAlign val="baseline"/>
        <sz val="11"/>
        <color indexed="8"/>
        <name val="Calibri"/>
        <scheme val="minor"/>
      </font>
      <numFmt numFmtId="164" formatCode="_-* #,##0.00\ _€_-;\-* #,##0.00\ _€_-;_-* &quot;-&quot;??\ _€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4" formatCode="0.00%"/>
    </dxf>
    <dxf>
      <font>
        <b/>
        <sz val="11"/>
        <color theme="1"/>
      </font>
      <border>
        <vertical/>
        <horizontal/>
      </border>
    </dxf>
    <dxf>
      <font>
        <color theme="1"/>
      </font>
      <border>
        <left style="thin">
          <color theme="6"/>
        </left>
        <right style="thin">
          <color theme="6"/>
        </right>
        <top style="thin">
          <color theme="6"/>
        </top>
        <bottom style="thin">
          <color theme="6"/>
        </bottom>
        <vertical/>
        <horizontal/>
      </border>
    </dxf>
    <dxf>
      <fill>
        <patternFill patternType="solid">
          <fgColor theme="0" tint="-0.14999847407452621"/>
          <bgColor theme="0" tint="-0.14999847407452621"/>
        </patternFill>
      </fill>
    </dxf>
    <dxf>
      <fill>
        <patternFill patternType="solid">
          <fgColor theme="0" tint="-0.1498458815271462"/>
          <bgColor theme="0" tint="-4.9989318521683403E-2"/>
        </patternFill>
      </fill>
      <border>
        <horizontal style="thin">
          <color theme="1" tint="0.499984740745262"/>
        </horizontal>
      </border>
    </dxf>
    <dxf>
      <font>
        <b/>
        <color theme="1"/>
      </font>
    </dxf>
    <dxf>
      <font>
        <b/>
        <color theme="1"/>
      </font>
    </dxf>
    <dxf>
      <font>
        <b/>
        <color theme="1"/>
      </font>
      <border>
        <top style="medium">
          <color theme="0" tint="-0.499984740745262"/>
        </top>
      </border>
    </dxf>
    <dxf>
      <font>
        <b/>
        <i val="0"/>
        <color theme="0"/>
      </font>
      <fill>
        <patternFill patternType="solid">
          <bgColor theme="1"/>
        </patternFill>
      </fill>
      <border>
        <left style="thin">
          <color auto="1"/>
        </left>
        <right style="thin">
          <color auto="1"/>
        </right>
        <top style="thin">
          <color auto="1"/>
        </top>
        <bottom style="thin">
          <color auto="1"/>
        </bottom>
      </border>
    </dxf>
    <dxf>
      <font>
        <color theme="1"/>
      </font>
      <border>
        <left style="thin">
          <color theme="2" tint="-9.9917600024414813E-2"/>
        </left>
        <right style="thin">
          <color theme="2" tint="-9.9917600024414813E-2"/>
        </right>
        <top style="thin">
          <color theme="2" tint="-9.9917600024414813E-2"/>
        </top>
        <bottom style="thin">
          <color theme="2" tint="-9.9917600024414813E-2"/>
        </bottom>
        <vertical style="thin">
          <color theme="2" tint="-9.9948118533890809E-2"/>
        </vertical>
        <horizontal style="thin">
          <color theme="2" tint="-9.9948118533890809E-2"/>
        </horizontal>
      </border>
    </dxf>
    <dxf>
      <font>
        <b/>
        <color theme="1"/>
      </font>
      <border>
        <bottom style="thin">
          <color theme="6"/>
        </bottom>
        <vertical/>
        <horizontal/>
      </border>
    </dxf>
    <dxf>
      <font>
        <color theme="1"/>
      </font>
      <border>
        <left style="thin">
          <color theme="6"/>
        </left>
        <right style="thin">
          <color theme="6"/>
        </right>
        <top style="thin">
          <color theme="6"/>
        </top>
        <bottom style="thin">
          <color theme="6"/>
        </bottom>
        <vertical/>
        <horizontal/>
      </border>
    </dxf>
    <dxf>
      <fill>
        <patternFill patternType="solid">
          <fgColor theme="0" tint="-0.14993743705557422"/>
          <bgColor rgb="FFE7E7E7"/>
        </patternFill>
      </fill>
      <border>
        <bottom style="thin">
          <color theme="0" tint="-0.34998626667073579"/>
        </bottom>
      </border>
    </dxf>
    <dxf>
      <fill>
        <patternFill patternType="solid">
          <fgColor auto="1"/>
          <bgColor rgb="FFEFEFEF"/>
        </patternFill>
      </fill>
      <border>
        <bottom style="thin">
          <color theme="0" tint="-0.34998626667073579"/>
        </bottom>
      </border>
    </dxf>
    <dxf>
      <font>
        <b/>
        <color theme="1"/>
      </font>
    </dxf>
    <dxf>
      <font>
        <b/>
        <color theme="1"/>
      </font>
      <border>
        <bottom style="thin">
          <color rgb="FFE7E7E7"/>
        </bottom>
      </border>
    </dxf>
    <dxf>
      <font>
        <b/>
        <color theme="1"/>
      </font>
    </dxf>
    <dxf>
      <font>
        <b/>
        <color theme="1"/>
      </font>
      <fill>
        <patternFill>
          <bgColor rgb="FFEAEAEA"/>
        </patternFill>
      </fill>
      <border>
        <top style="thin">
          <color theme="1" tint="0.499984740745262"/>
        </top>
        <bottom style="thin">
          <color theme="1" tint="0.499984740745262"/>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6795556505021"/>
          <bgColor rgb="FFEFEFEF"/>
        </patternFill>
      </fill>
    </dxf>
    <dxf>
      <font>
        <b/>
        <i val="0"/>
        <color auto="1"/>
      </font>
      <fill>
        <patternFill patternType="none">
          <fgColor indexed="64"/>
          <bgColor auto="1"/>
        </patternFill>
      </fill>
      <border>
        <top style="medium">
          <color rgb="FFFD4F57"/>
        </top>
      </border>
    </dxf>
    <dxf>
      <font>
        <b/>
        <i val="0"/>
        <color auto="1"/>
      </font>
      <fill>
        <patternFill patternType="none">
          <fgColor indexed="64"/>
          <bgColor auto="1"/>
        </patternFill>
      </fill>
      <border>
        <bottom style="medium">
          <color rgb="FFFD4F57"/>
        </bottom>
      </border>
    </dxf>
    <dxf>
      <border>
        <left/>
        <right/>
        <top style="medium">
          <color rgb="FFFD4F57"/>
        </top>
        <bottom style="medium">
          <color rgb="FFFD4F57"/>
        </bottom>
      </border>
    </dxf>
    <dxf>
      <fill>
        <patternFill patternType="solid">
          <fgColor theme="0" tint="-0.14999847407452621"/>
          <bgColor theme="0" tint="-0.14999847407452621"/>
        </patternFill>
      </fill>
      <border>
        <bottom style="thin">
          <color theme="0" tint="-0.34998626667073579"/>
        </bottom>
      </border>
    </dxf>
    <dxf>
      <fill>
        <patternFill patternType="solid">
          <fgColor auto="1"/>
          <bgColor theme="0" tint="-0.14993743705557422"/>
        </patternFill>
      </fill>
      <border>
        <bottom style="thin">
          <color theme="0" tint="-0.34998626667073579"/>
        </bottom>
      </border>
    </dxf>
    <dxf>
      <font>
        <b/>
        <color theme="1"/>
      </font>
    </dxf>
    <dxf>
      <font>
        <b/>
        <color theme="1"/>
      </font>
      <border>
        <bottom style="thin">
          <color theme="0" tint="-0.34998626667073579"/>
        </bottom>
      </border>
    </dxf>
    <dxf>
      <font>
        <b/>
        <color theme="1"/>
      </font>
    </dxf>
    <dxf>
      <font>
        <b/>
        <color theme="1"/>
      </font>
      <fill>
        <patternFill>
          <bgColor rgb="FFEAEAEA"/>
        </patternFill>
      </fill>
      <border>
        <top style="thin">
          <color theme="1" tint="0.499984740745262"/>
        </top>
        <bottom style="thin">
          <color theme="1" tint="0.499984740745262"/>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i val="0"/>
        <color theme="0"/>
      </font>
      <fill>
        <patternFill patternType="solid">
          <fgColor theme="0" tint="-0.14990691854609822"/>
          <bgColor rgb="FF111111"/>
        </patternFill>
      </fill>
      <border>
        <top style="thin">
          <color theme="1" tint="0.499984740745262"/>
        </top>
      </border>
    </dxf>
    <dxf>
      <font>
        <b/>
        <i val="0"/>
        <color theme="0"/>
      </font>
      <fill>
        <patternFill patternType="solid">
          <fgColor theme="0" tint="-0.14990691854609822"/>
          <bgColor rgb="FF111111"/>
        </patternFill>
      </fill>
      <border>
        <bottom style="thin">
          <color theme="1" tint="0.499984740745262"/>
        </bottom>
      </border>
    </dxf>
    <dxf>
      <fill>
        <patternFill patternType="solid">
          <fgColor indexed="64"/>
          <bgColor theme="0" tint="-4.9989318521683403E-2"/>
        </patternFill>
      </fill>
    </dxf>
    <dxf>
      <fill>
        <patternFill patternType="solid">
          <fgColor auto="1"/>
          <bgColor rgb="FFFDFDFD"/>
        </patternFill>
      </fill>
    </dxf>
    <dxf>
      <font>
        <b/>
        <color theme="1"/>
      </font>
    </dxf>
    <dxf>
      <font>
        <b/>
        <color theme="1"/>
      </font>
    </dxf>
    <dxf>
      <font>
        <b/>
        <color theme="1"/>
      </font>
    </dxf>
    <dxf>
      <font>
        <b/>
        <color theme="1"/>
      </font>
      <fill>
        <patternFill>
          <bgColor rgb="FFEAEAEA"/>
        </patternFill>
      </fill>
      <border>
        <top style="thin">
          <color theme="1" tint="0.499984740745262"/>
        </top>
        <bottom style="thin">
          <color theme="1" tint="0.499984740745262"/>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3743705557422"/>
          <bgColor theme="0" tint="-4.9989318521683403E-2"/>
        </patternFill>
      </fill>
    </dxf>
    <dxf>
      <font>
        <b/>
        <i val="0"/>
        <color auto="1"/>
      </font>
      <fill>
        <patternFill patternType="none">
          <fgColor indexed="64"/>
          <bgColor auto="1"/>
        </patternFill>
      </fill>
      <border>
        <top style="medium">
          <color theme="0" tint="-0.499984740745262"/>
        </top>
      </border>
    </dxf>
    <dxf>
      <font>
        <b/>
        <i val="0"/>
        <color theme="0"/>
      </font>
      <fill>
        <patternFill patternType="solid">
          <fgColor indexed="64"/>
          <bgColor theme="1"/>
        </patternFill>
      </fill>
      <border>
        <left style="thin">
          <color auto="1"/>
        </left>
        <right style="thin">
          <color auto="1"/>
        </right>
        <top style="thin">
          <color auto="1"/>
        </top>
        <bottom style="thin">
          <color auto="1"/>
        </bottom>
      </border>
    </dxf>
    <dxf>
      <border>
        <left style="thin">
          <color theme="2" tint="-9.9917600024414813E-2"/>
        </left>
        <right style="thin">
          <color theme="2" tint="-9.9917600024414813E-2"/>
        </right>
        <top style="thin">
          <color theme="2" tint="-9.9917600024414813E-2"/>
        </top>
        <bottom style="thin">
          <color theme="2" tint="-9.9917600024414813E-2"/>
        </bottom>
        <vertical style="thin">
          <color theme="2" tint="-9.9948118533890809E-2"/>
        </vertical>
        <horizontal style="thin">
          <color theme="2" tint="-9.9917600024414813E-2"/>
        </horizontal>
      </border>
    </dxf>
  </dxfs>
  <tableStyles count="6" defaultTableStyle="TableStyleLight1 2" defaultPivotStyle="PivotStyleLight16">
    <tableStyle name="PivotStyleLight15 2" table="0" count="12" xr9:uid="{00000000-0011-0000-FFFF-FFFF00000000}">
      <tableStyleElement type="wholeTable" dxfId="168"/>
      <tableStyleElement type="headerRow" dxfId="167"/>
      <tableStyleElement type="totalRow" dxfId="166"/>
      <tableStyleElement type="firstRowStripe" dxfId="165"/>
      <tableStyleElement type="firstColumnStripe" dxfId="164"/>
      <tableStyleElement type="firstSubtotalColumn" dxfId="163"/>
      <tableStyleElement type="firstSubtotalRow" dxfId="162"/>
      <tableStyleElement type="secondSubtotalRow" dxfId="161"/>
      <tableStyleElement type="firstRowSubheading" dxfId="160"/>
      <tableStyleElement type="secondRowSubheading" dxfId="159"/>
      <tableStyleElement type="pageFieldLabels" dxfId="158"/>
      <tableStyleElement type="pageFieldValues" dxfId="157"/>
    </tableStyle>
    <tableStyle name="PivotStyleLight15 2 2" table="0" count="11" xr9:uid="{00000000-0011-0000-FFFF-FFFF01000000}">
      <tableStyleElement type="headerRow" dxfId="156"/>
      <tableStyleElement type="totalRow" dxfId="155"/>
      <tableStyleElement type="firstRowStripe" dxfId="154"/>
      <tableStyleElement type="firstColumnStripe" dxfId="153"/>
      <tableStyleElement type="firstSubtotalColumn" dxfId="152"/>
      <tableStyleElement type="firstSubtotalRow" dxfId="151"/>
      <tableStyleElement type="secondSubtotalRow" dxfId="150"/>
      <tableStyleElement type="firstRowSubheading" dxfId="149"/>
      <tableStyleElement type="secondRowSubheading" dxfId="148"/>
      <tableStyleElement type="pageFieldLabels" dxfId="147"/>
      <tableStyleElement type="pageFieldValues" dxfId="146"/>
    </tableStyle>
    <tableStyle name="PivotStyleLight15 2 3" table="0" count="12" xr9:uid="{00000000-0011-0000-FFFF-FFFF02000000}">
      <tableStyleElement type="wholeTable" dxfId="145"/>
      <tableStyleElement type="headerRow" dxfId="144"/>
      <tableStyleElement type="totalRow" dxfId="143"/>
      <tableStyleElement type="firstRowStripe" dxfId="142"/>
      <tableStyleElement type="firstColumnStripe" dxfId="141"/>
      <tableStyleElement type="firstSubtotalColumn" dxfId="140"/>
      <tableStyleElement type="firstSubtotalRow" dxfId="139"/>
      <tableStyleElement type="secondSubtotalRow" dxfId="138"/>
      <tableStyleElement type="firstRowSubheading" dxfId="137"/>
      <tableStyleElement type="secondRowSubheading" dxfId="136"/>
      <tableStyleElement type="pageFieldLabels" dxfId="135"/>
      <tableStyleElement type="pageFieldValues" dxfId="134"/>
    </tableStyle>
    <tableStyle name="SlicerStyleLight3 2" pivot="0" table="0" count="10" xr9:uid="{00000000-0011-0000-FFFF-FFFF03000000}">
      <tableStyleElement type="wholeTable" dxfId="133"/>
      <tableStyleElement type="headerRow" dxfId="132"/>
    </tableStyle>
    <tableStyle name="TableStyleLight1 2" pivot="0" count="7" xr9:uid="{00000000-0011-0000-FFFF-FFFF04000000}">
      <tableStyleElement type="wholeTable" dxfId="131"/>
      <tableStyleElement type="headerRow" dxfId="130"/>
      <tableStyleElement type="totalRow" dxfId="129"/>
      <tableStyleElement type="firstColumn" dxfId="128"/>
      <tableStyleElement type="lastColumn" dxfId="127"/>
      <tableStyleElement type="firstRowStripe" dxfId="126"/>
      <tableStyleElement type="firstColumnStripe" dxfId="125"/>
    </tableStyle>
    <tableStyle name="TimeSlicerStyleLight3 2" pivot="0" table="0" count="9" xr9:uid="{00000000-0011-0000-FFFF-FFFF05000000}">
      <tableStyleElement type="wholeTable" dxfId="124"/>
      <tableStyleElement type="headerRow" dxfId="123"/>
    </tableStyle>
  </tableStyles>
  <colors>
    <mruColors>
      <color rgb="FF404040"/>
      <color rgb="FF800000"/>
      <color rgb="FFFFE5E5"/>
      <color rgb="FFFFBDBD"/>
      <color rgb="FFFD4F57"/>
      <color rgb="FFFF8484"/>
      <color rgb="FFFDFDFD"/>
      <color rgb="FFF2F2F2"/>
      <color rgb="FFEFEFEF"/>
      <color rgb="FFE7E7E7"/>
    </mruColors>
  </colors>
  <extLst>
    <ext xmlns:x14="http://schemas.microsoft.com/office/spreadsheetml/2009/9/main" uri="{46F421CA-312F-682f-3DD2-61675219B42D}">
      <x14:dxfs count="8">
        <dxf>
          <font>
            <color theme="0"/>
          </font>
          <fill>
            <patternFill patternType="solid">
              <fgColor auto="1"/>
              <bgColor rgb="FFFD4F57"/>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FD4F57"/>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FD4F57"/>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FD4F5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5117038483843"/>
              <bgColor theme="0" tint="-4.9989318521683403E-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0" tint="-0.1499679555650502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6" tint="0.39994506668294322"/>
              <bgColor theme="0"/>
            </patternFill>
          </fill>
          <border>
            <vertical/>
            <horizontal/>
          </border>
        </dxf>
        <dxf>
          <fill>
            <gradientFill degree="90">
              <stop position="0">
                <color theme="0" tint="-0.14999847407452621"/>
              </stop>
              <stop position="1">
                <color theme="0" tint="-0.14999847407452621"/>
              </stop>
            </gradientFill>
          </fill>
          <border>
            <vertical/>
            <horizontal/>
          </border>
        </dxf>
        <dxf>
          <fill>
            <patternFill patternType="solid">
              <fgColor auto="1"/>
              <bgColor theme="6" tint="0.59996337778862885"/>
            </patternFill>
          </fill>
          <border>
            <left style="thin">
              <color rgb="FF999999"/>
            </left>
            <right style="thin">
              <color rgb="FF999999"/>
            </right>
            <top style="thin">
              <color rgb="FF999999"/>
            </top>
            <bottom style="thin">
              <color rgb="FF999999"/>
            </bottom>
            <vertical/>
            <horizontal/>
          </border>
        </dxf>
        <dxf>
          <font>
            <sz val="9"/>
            <color auto="1"/>
          </font>
          <border>
            <left/>
            <right/>
            <top/>
            <bottom/>
            <vertical/>
            <horizontal/>
          </border>
        </dxf>
        <dxf>
          <font>
            <sz val="9"/>
            <color auto="1"/>
          </font>
          <border>
            <left/>
            <right/>
            <top/>
            <bottom/>
            <vertical/>
            <horizontal/>
          </border>
        </dxf>
        <dxf>
          <font>
            <sz val="9"/>
            <color theme="1" tint="0.499984740745262"/>
          </font>
          <border>
            <left/>
            <right/>
            <top/>
            <bottom/>
            <vertical/>
            <horizontal/>
          </border>
        </dxf>
        <dxf>
          <font>
            <sz val="10"/>
            <color auto="1"/>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3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4.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ustomXml" Target="../customXml/item3.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3</xdr:col>
      <xdr:colOff>581790</xdr:colOff>
      <xdr:row>2</xdr:row>
      <xdr:rowOff>0</xdr:rowOff>
    </xdr:from>
    <xdr:to>
      <xdr:col>4</xdr:col>
      <xdr:colOff>1028700</xdr:colOff>
      <xdr:row>13</xdr:row>
      <xdr:rowOff>0</xdr:rowOff>
    </xdr:to>
    <mc:AlternateContent xmlns:mc="http://schemas.openxmlformats.org/markup-compatibility/2006" xmlns:a14="http://schemas.microsoft.com/office/drawing/2010/main">
      <mc:Choice Requires="a14">
        <xdr:graphicFrame macro="">
          <xdr:nvGraphicFramePr>
            <xdr:cNvPr id="2" name="StockPoint Name">
              <a:extLst>
                <a:ext uri="{FF2B5EF4-FFF2-40B4-BE49-F238E27FC236}">
                  <a16:creationId xmlns:a16="http://schemas.microsoft.com/office/drawing/2014/main" id="{607F700A-17C8-4C81-8BCC-5D457B25C444}"/>
                </a:ext>
              </a:extLst>
            </xdr:cNvPr>
            <xdr:cNvGraphicFramePr/>
          </xdr:nvGraphicFramePr>
          <xdr:xfrm>
            <a:off x="0" y="0"/>
            <a:ext cx="0" cy="0"/>
          </xdr:xfrm>
          <a:graphic>
            <a:graphicData uri="http://schemas.microsoft.com/office/drawing/2010/slicer">
              <sle:slicer xmlns:sle="http://schemas.microsoft.com/office/drawing/2010/slicer" name="StockPoint Name"/>
            </a:graphicData>
          </a:graphic>
        </xdr:graphicFrame>
      </mc:Choice>
      <mc:Fallback xmlns="">
        <xdr:sp macro="" textlink="">
          <xdr:nvSpPr>
            <xdr:cNvPr id="0" name=""/>
            <xdr:cNvSpPr>
              <a:spLocks noTextEdit="1"/>
            </xdr:cNvSpPr>
          </xdr:nvSpPr>
          <xdr:spPr>
            <a:xfrm>
              <a:off x="3867915" y="390525"/>
              <a:ext cx="1584000" cy="20880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xdr:row>
      <xdr:rowOff>0</xdr:rowOff>
    </xdr:from>
    <xdr:to>
      <xdr:col>2</xdr:col>
      <xdr:colOff>114300</xdr:colOff>
      <xdr:row>13</xdr:row>
      <xdr:rowOff>0</xdr:rowOff>
    </xdr:to>
    <mc:AlternateContent xmlns:mc="http://schemas.openxmlformats.org/markup-compatibility/2006" xmlns:a14="http://schemas.microsoft.com/office/drawing/2010/main">
      <mc:Choice Requires="a14">
        <xdr:graphicFrame macro="">
          <xdr:nvGraphicFramePr>
            <xdr:cNvPr id="3" name="Tenant 1">
              <a:extLst>
                <a:ext uri="{FF2B5EF4-FFF2-40B4-BE49-F238E27FC236}">
                  <a16:creationId xmlns:a16="http://schemas.microsoft.com/office/drawing/2014/main" id="{6F8BF2D9-55FC-43BB-B00E-F87ABB11692E}"/>
                </a:ext>
              </a:extLst>
            </xdr:cNvPr>
            <xdr:cNvGraphicFramePr/>
          </xdr:nvGraphicFramePr>
          <xdr:xfrm>
            <a:off x="0" y="0"/>
            <a:ext cx="0" cy="0"/>
          </xdr:xfrm>
          <a:graphic>
            <a:graphicData uri="http://schemas.microsoft.com/office/drawing/2010/slicer">
              <sle:slicer xmlns:sle="http://schemas.microsoft.com/office/drawing/2010/slicer" name="Tenant 1"/>
            </a:graphicData>
          </a:graphic>
        </xdr:graphicFrame>
      </mc:Choice>
      <mc:Fallback xmlns="">
        <xdr:sp macro="" textlink="">
          <xdr:nvSpPr>
            <xdr:cNvPr id="0" name=""/>
            <xdr:cNvSpPr>
              <a:spLocks noTextEdit="1"/>
            </xdr:cNvSpPr>
          </xdr:nvSpPr>
          <xdr:spPr>
            <a:xfrm>
              <a:off x="238125" y="390525"/>
              <a:ext cx="1584000" cy="20880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1263210</xdr:colOff>
      <xdr:row>2</xdr:row>
      <xdr:rowOff>0</xdr:rowOff>
    </xdr:from>
    <xdr:to>
      <xdr:col>4</xdr:col>
      <xdr:colOff>2847975</xdr:colOff>
      <xdr:row>13</xdr:row>
      <xdr:rowOff>0</xdr:rowOff>
    </xdr:to>
    <mc:AlternateContent xmlns:mc="http://schemas.openxmlformats.org/markup-compatibility/2006" xmlns:a14="http://schemas.microsoft.com/office/drawing/2010/main">
      <mc:Choice Requires="a14">
        <xdr:graphicFrame macro="">
          <xdr:nvGraphicFramePr>
            <xdr:cNvPr id="6" name="Currency">
              <a:extLst>
                <a:ext uri="{FF2B5EF4-FFF2-40B4-BE49-F238E27FC236}">
                  <a16:creationId xmlns:a16="http://schemas.microsoft.com/office/drawing/2014/main" id="{7EEA52EC-1ED0-4349-A076-0C1CEA0CF4D7}"/>
                </a:ext>
              </a:extLst>
            </xdr:cNvPr>
            <xdr:cNvGraphicFramePr/>
          </xdr:nvGraphicFramePr>
          <xdr:xfrm>
            <a:off x="0" y="0"/>
            <a:ext cx="0" cy="0"/>
          </xdr:xfrm>
          <a:graphic>
            <a:graphicData uri="http://schemas.microsoft.com/office/drawing/2010/slicer">
              <sle:slicer xmlns:sle="http://schemas.microsoft.com/office/drawing/2010/slicer" name="Currency"/>
            </a:graphicData>
          </a:graphic>
        </xdr:graphicFrame>
      </mc:Choice>
      <mc:Fallback xmlns="">
        <xdr:sp macro="" textlink="">
          <xdr:nvSpPr>
            <xdr:cNvPr id="0" name=""/>
            <xdr:cNvSpPr>
              <a:spLocks noTextEdit="1"/>
            </xdr:cNvSpPr>
          </xdr:nvSpPr>
          <xdr:spPr>
            <a:xfrm>
              <a:off x="5682810" y="390525"/>
              <a:ext cx="1584000" cy="20880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863925</xdr:colOff>
      <xdr:row>2</xdr:row>
      <xdr:rowOff>7500</xdr:rowOff>
    </xdr:from>
    <xdr:to>
      <xdr:col>7</xdr:col>
      <xdr:colOff>0</xdr:colOff>
      <xdr:row>13</xdr:row>
      <xdr:rowOff>0</xdr:rowOff>
    </xdr:to>
    <mc:AlternateContent xmlns:mc="http://schemas.openxmlformats.org/markup-compatibility/2006" xmlns:a14="http://schemas.microsoft.com/office/drawing/2010/main">
      <mc:Choice Requires="a14">
        <xdr:graphicFrame macro="">
          <xdr:nvGraphicFramePr>
            <xdr:cNvPr id="7" name="Correction">
              <a:extLst>
                <a:ext uri="{FF2B5EF4-FFF2-40B4-BE49-F238E27FC236}">
                  <a16:creationId xmlns:a16="http://schemas.microsoft.com/office/drawing/2014/main" id="{9FF1AC81-5E9A-4B8D-B378-3A6D5CBB655B}"/>
                </a:ext>
              </a:extLst>
            </xdr:cNvPr>
            <xdr:cNvGraphicFramePr/>
          </xdr:nvGraphicFramePr>
          <xdr:xfrm>
            <a:off x="0" y="0"/>
            <a:ext cx="0" cy="0"/>
          </xdr:xfrm>
          <a:graphic>
            <a:graphicData uri="http://schemas.microsoft.com/office/drawing/2010/slicer">
              <sle:slicer xmlns:sle="http://schemas.microsoft.com/office/drawing/2010/slicer" name="Correction"/>
            </a:graphicData>
          </a:graphic>
        </xdr:graphicFrame>
      </mc:Choice>
      <mc:Fallback xmlns="">
        <xdr:sp macro="" textlink="">
          <xdr:nvSpPr>
            <xdr:cNvPr id="0" name=""/>
            <xdr:cNvSpPr>
              <a:spLocks noTextEdit="1"/>
            </xdr:cNvSpPr>
          </xdr:nvSpPr>
          <xdr:spPr>
            <a:xfrm>
              <a:off x="9312600" y="398025"/>
              <a:ext cx="1584000" cy="20880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3078105</xdr:colOff>
      <xdr:row>2</xdr:row>
      <xdr:rowOff>0</xdr:rowOff>
    </xdr:from>
    <xdr:to>
      <xdr:col>5</xdr:col>
      <xdr:colOff>628650</xdr:colOff>
      <xdr:row>13</xdr:row>
      <xdr:rowOff>0</xdr:rowOff>
    </xdr:to>
    <mc:AlternateContent xmlns:mc="http://schemas.openxmlformats.org/markup-compatibility/2006" xmlns:a14="http://schemas.microsoft.com/office/drawing/2010/main">
      <mc:Choice Requires="a14">
        <xdr:graphicFrame macro="">
          <xdr:nvGraphicFramePr>
            <xdr:cNvPr id="8" name="Order Date">
              <a:extLst>
                <a:ext uri="{FF2B5EF4-FFF2-40B4-BE49-F238E27FC236}">
                  <a16:creationId xmlns:a16="http://schemas.microsoft.com/office/drawing/2014/main" id="{BF98E1F4-E8C1-4B4D-A6E7-DB3A448A5C85}"/>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7497705" y="390525"/>
              <a:ext cx="1584000" cy="20880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281370</xdr:colOff>
      <xdr:row>2</xdr:row>
      <xdr:rowOff>0</xdr:rowOff>
    </xdr:from>
    <xdr:to>
      <xdr:col>3</xdr:col>
      <xdr:colOff>285750</xdr:colOff>
      <xdr:row>13</xdr:row>
      <xdr:rowOff>0</xdr:rowOff>
    </xdr:to>
    <mc:AlternateContent xmlns:mc="http://schemas.openxmlformats.org/markup-compatibility/2006" xmlns:a14="http://schemas.microsoft.com/office/drawing/2010/main">
      <mc:Choice Requires="a14">
        <xdr:graphicFrame macro="">
          <xdr:nvGraphicFramePr>
            <xdr:cNvPr id="9" name="Entity">
              <a:extLst>
                <a:ext uri="{FF2B5EF4-FFF2-40B4-BE49-F238E27FC236}">
                  <a16:creationId xmlns:a16="http://schemas.microsoft.com/office/drawing/2014/main" id="{398DACF5-9710-4DEB-84DC-537A47152085}"/>
                </a:ext>
                <a:ext uri="{147F2762-F138-4A5C-976F-8EAC2B608ADB}">
                  <a16:predDERef xmlns:a16="http://schemas.microsoft.com/office/drawing/2014/main" pred="{BF98E1F4-E8C1-4B4D-A6E7-DB3A448A5C85}"/>
                </a:ext>
              </a:extLst>
            </xdr:cNvPr>
            <xdr:cNvGraphicFramePr/>
          </xdr:nvGraphicFramePr>
          <xdr:xfrm>
            <a:off x="0" y="0"/>
            <a:ext cx="0" cy="0"/>
          </xdr:xfrm>
          <a:graphic>
            <a:graphicData uri="http://schemas.microsoft.com/office/drawing/2010/slicer">
              <sle:slicer xmlns:sle="http://schemas.microsoft.com/office/drawing/2010/slicer" name="Entity"/>
            </a:graphicData>
          </a:graphic>
        </xdr:graphicFrame>
      </mc:Choice>
      <mc:Fallback xmlns="">
        <xdr:sp macro="" textlink="">
          <xdr:nvSpPr>
            <xdr:cNvPr id="0" name=""/>
            <xdr:cNvSpPr>
              <a:spLocks noTextEdit="1"/>
            </xdr:cNvSpPr>
          </xdr:nvSpPr>
          <xdr:spPr>
            <a:xfrm>
              <a:off x="2053020" y="390525"/>
              <a:ext cx="1584000" cy="20880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5044.580970833333" createdVersion="6" refreshedVersion="8" minRefreshableVersion="3" recordCount="5" xr:uid="{00000000-000A-0000-FFFF-FFFF1C000000}">
  <cacheSource type="worksheet">
    <worksheetSource name="DataSet_Order"/>
  </cacheSource>
  <cacheFields count="61">
    <cacheField name="Order Id" numFmtId="49">
      <sharedItems count="2">
        <s v="XXX137060733"/>
        <s v="XXX140087103"/>
      </sharedItems>
    </cacheField>
    <cacheField name="Transaction Type" numFmtId="49">
      <sharedItems count="1">
        <s v="Sale"/>
      </sharedItems>
    </cacheField>
    <cacheField name="Tenant" numFmtId="49">
      <sharedItems count="1">
        <s v="XXXXX"/>
      </sharedItems>
    </cacheField>
    <cacheField name="StockPoint Id" numFmtId="49">
      <sharedItems/>
    </cacheField>
    <cacheField name="StockPoint Name" numFmtId="49">
      <sharedItems count="1">
        <s v="BG Stock Point Name"/>
      </sharedItems>
    </cacheField>
    <cacheField name="Currency" numFmtId="49">
      <sharedItems count="1">
        <s v="USD"/>
      </sharedItems>
    </cacheField>
    <cacheField name="Tax-NonTax" numFmtId="49">
      <sharedItems/>
    </cacheField>
    <cacheField name="Entry Type" numFmtId="49">
      <sharedItems count="2">
        <s v="Header"/>
        <s v="Line"/>
      </sharedItems>
    </cacheField>
    <cacheField name="Order Date" numFmtId="168">
      <sharedItems containsSemiMixedTypes="0" containsNonDate="0" containsDate="1" containsString="0" minDate="2022-04-12T07:58:28" maxDate="2022-06-28T15:42:56" count="2">
        <d v="2022-04-12T07:58:28"/>
        <d v="2022-06-28T15:42:56"/>
      </sharedItems>
    </cacheField>
    <cacheField name="Ship. Date" numFmtId="168">
      <sharedItems containsSemiMixedTypes="0" containsNonDate="0" containsDate="1" containsString="0" minDate="2022-06-28T14:54:45" maxDate="2022-06-28T16:51:29" count="2">
        <d v="2022-06-28T14:54:45"/>
        <d v="2022-06-28T16:51:29"/>
      </sharedItems>
    </cacheField>
    <cacheField name="Refund Date" numFmtId="167">
      <sharedItems containsNonDate="0" containsString="0" containsBlank="1"/>
    </cacheField>
    <cacheField name="Return Date" numFmtId="167">
      <sharedItems containsNonDate="0" containsString="0" containsBlank="1"/>
    </cacheField>
    <cacheField name="Special Payment Date" numFmtId="167">
      <sharedItems containsNonDate="0" containsString="0" containsBlank="1"/>
    </cacheField>
    <cacheField name="Adjustment Date" numFmtId="167">
      <sharedItems containsNonDate="0" containsString="0" containsBlank="1"/>
    </cacheField>
    <cacheField name="Transaction Date" numFmtId="168">
      <sharedItems containsSemiMixedTypes="0" containsNonDate="0" containsDate="1" containsString="0" minDate="2022-06-28T14:54:45" maxDate="2022-06-28T16:51:29" count="2">
        <d v="2022-06-28T14:54:45"/>
        <d v="2022-06-28T16:51:29"/>
      </sharedItems>
    </cacheField>
    <cacheField name="Posting Date" numFmtId="168">
      <sharedItems containsSemiMixedTypes="0" containsNonDate="0" containsDate="1" containsString="0" minDate="2022-06-28T13:55:00" maxDate="2022-06-28T15:51:57" count="2">
        <d v="2022-06-28T13:55:00"/>
        <d v="2022-06-28T15:51:57"/>
      </sharedItems>
    </cacheField>
    <cacheField name="Invoice No" numFmtId="49">
      <sharedItems containsNonDate="0" containsString="0" containsBlank="1"/>
    </cacheField>
    <cacheField name="Destination Country" numFmtId="49">
      <sharedItems count="2">
        <s v="United Kingdom"/>
        <s v="United States"/>
      </sharedItems>
    </cacheField>
    <cacheField name="Destination State" numFmtId="49">
      <sharedItems containsBlank="1"/>
    </cacheField>
    <cacheField name="Ship-to City" numFmtId="49">
      <sharedItems count="2">
        <s v="London"/>
        <s v="New York"/>
      </sharedItems>
    </cacheField>
    <cacheField name="Ship-to ZIP Code" numFmtId="49">
      <sharedItems count="2">
        <s v="W6 7NX"/>
        <s v="NY 10017"/>
      </sharedItems>
    </cacheField>
    <cacheField name="Qty" numFmtId="0">
      <sharedItems containsString="0" containsBlank="1" containsNumber="1" containsInteger="1" minValue="1" maxValue="1"/>
    </cacheField>
    <cacheField name="Description" numFmtId="49">
      <sharedItems containsBlank="1"/>
    </cacheField>
    <cacheField name="Brand" numFmtId="49">
      <sharedItems containsBlank="1" count="3">
        <m/>
        <s v="Anthony"/>
        <s v="3.1 PHILLIP LIM"/>
      </sharedItems>
    </cacheField>
    <cacheField name="Product Id" numFmtId="49">
      <sharedItems containsBlank="1" count="3">
        <m/>
        <s v="17930420"/>
        <s v="17806180"/>
      </sharedItems>
    </cacheField>
    <cacheField name="SKU" numFmtId="49">
      <sharedItems containsBlank="1" count="2">
        <m/>
        <s v="XXXXXXX"/>
      </sharedItems>
    </cacheField>
    <cacheField name="Designer Id" numFmtId="49">
      <sharedItems containsBlank="1" count="3">
        <m/>
        <s v="123456"/>
        <s v="123"/>
      </sharedItems>
    </cacheField>
    <cacheField name="Size" numFmtId="49">
      <sharedItems containsBlank="1" count="3">
        <m/>
        <s v="10"/>
        <s v="30"/>
      </sharedItems>
    </cacheField>
    <cacheField name="Season" numFmtId="49">
      <sharedItems containsBlank="1"/>
    </cacheField>
    <cacheField name="Gender" numFmtId="49">
      <sharedItems containsBlank="1"/>
    </cacheField>
    <cacheField name="Tree Category" numFmtId="49">
      <sharedItems containsBlank="1"/>
    </cacheField>
    <cacheField name="Sub Category" numFmtId="49">
      <sharedItems containsBlank="1"/>
    </cacheField>
    <cacheField name="Reason" numFmtId="49">
      <sharedItems containsNonDate="0" containsString="0" containsBlank="1"/>
    </cacheField>
    <cacheField name="Sales Price" numFmtId="2">
      <sharedItems containsSemiMixedTypes="0" containsString="0" containsNumber="1" minValue="0.75" maxValue="1.66"/>
    </cacheField>
    <cacheField name="Net Sales Price" numFmtId="2">
      <sharedItems containsSemiMixedTypes="0" containsString="0" containsNumber="1" minValue="0.69" maxValue="1.66"/>
    </cacheField>
    <cacheField name="Promo. Codes" numFmtId="2">
      <sharedItems containsSemiMixedTypes="0" containsString="0" containsNumber="1" containsInteger="1" minValue="0" maxValue="0"/>
    </cacheField>
    <cacheField name="Promo Code Rate" numFmtId="10">
      <sharedItems containsNonDate="0" containsString="0" containsBlank="1"/>
    </cacheField>
    <cacheField name="TAX Rate" numFmtId="10">
      <sharedItems containsString="0" containsBlank="1" containsNumber="1" minValue="0" maxValue="0.08"/>
    </cacheField>
    <cacheField name="Total TAX" numFmtId="2">
      <sharedItems containsSemiMixedTypes="0" containsString="0" containsNumber="1" minValue="0" maxValue="0.06"/>
    </cacheField>
    <cacheField name="Total Items Paid" numFmtId="2">
      <sharedItems containsSemiMixedTypes="0" containsString="0" containsNumber="1" minValue="0.75" maxValue="1.66"/>
    </cacheField>
    <cacheField name="Order Ship." numFmtId="2">
      <sharedItems containsString="0" containsBlank="1" containsNumber="1" minValue="0.83" maxValue="1"/>
    </cacheField>
    <cacheField name="Commission Base" numFmtId="2">
      <sharedItems containsSemiMixedTypes="0" containsString="0" containsNumber="1" minValue="0.69" maxValue="1.66"/>
    </cacheField>
    <cacheField name="Effective Commission" numFmtId="2">
      <sharedItems containsSemiMixedTypes="0" containsString="0" containsNumber="1" containsInteger="1" minValue="0" maxValue="0"/>
    </cacheField>
    <cacheField name="Effective Commission Rate" numFmtId="10">
      <sharedItems containsString="0" containsBlank="1" containsNumber="1" containsInteger="1" minValue="0" maxValue="0"/>
    </cacheField>
    <cacheField name="Software/Hosting Fee" numFmtId="2">
      <sharedItems containsSemiMixedTypes="0" containsString="0" containsNumber="1" minValue="0" maxValue="4.5"/>
    </cacheField>
    <cacheField name="Special Payment" numFmtId="2">
      <sharedItems containsSemiMixedTypes="0" containsString="0" containsNumber="1" containsInteger="1" minValue="0" maxValue="0"/>
    </cacheField>
    <cacheField name="Adjustment" numFmtId="2">
      <sharedItems containsString="0" containsBlank="1" containsNumber="1" containsInteger="1" minValue="0" maxValue="0"/>
    </cacheField>
    <cacheField name="Net Retail Price" numFmtId="2">
      <sharedItems containsSemiMixedTypes="0" containsString="0" containsNumber="1" minValue="0.83" maxValue="1.66"/>
    </cacheField>
    <cacheField name="Correction" numFmtId="49">
      <sharedItems count="1">
        <s v="No"/>
      </sharedItems>
    </cacheField>
    <cacheField name="Courier Name" numFmtId="0">
      <sharedItems containsBlank="1" count="3">
        <s v="DPD"/>
        <m/>
        <s v="DHL"/>
      </sharedItems>
    </cacheField>
    <cacheField name="Tracking Code" numFmtId="0">
      <sharedItems containsBlank="1" count="2">
        <s v="XXXXXXX"/>
        <m/>
      </sharedItems>
    </cacheField>
    <cacheField name="Ship-to Name" numFmtId="0">
      <sharedItems containsBlank="1" count="2">
        <s v="test test"/>
        <m/>
      </sharedItems>
    </cacheField>
    <cacheField name="Ship-to Phone" numFmtId="0">
      <sharedItems containsBlank="1" count="2">
        <s v="test test"/>
        <m/>
      </sharedItems>
    </cacheField>
    <cacheField name="Version" numFmtId="0">
      <sharedItems containsBlank="1"/>
    </cacheField>
    <cacheField name="US Sales Price" numFmtId="0">
      <sharedItems containsSemiMixedTypes="0" containsString="0" containsNumber="1" minValue="0.69" maxValue="2"/>
    </cacheField>
    <cacheField name="Tax Rate2" numFmtId="0">
      <sharedItems containsString="0" containsBlank="1" containsNumber="1" containsInteger="1" minValue="0" maxValue="0"/>
    </cacheField>
    <cacheField name="Total Tax2" numFmtId="2">
      <sharedItems containsSemiMixedTypes="0" containsString="0" containsNumber="1" containsInteger="1" minValue="0" maxValue="0"/>
    </cacheField>
    <cacheField name="US Total Items Paid" numFmtId="2">
      <sharedItems containsSemiMixedTypes="0" containsString="0" containsNumber="1" minValue="0.69" maxValue="1.66"/>
    </cacheField>
    <cacheField name="Entity" numFmtId="49">
      <sharedItems count="1">
        <s v="Direct Payment Model"/>
      </sharedItems>
    </cacheField>
    <cacheField name="Payment" numFmtId="0">
      <sharedItems containsBlank="1"/>
    </cacheField>
    <cacheField name="Item Duties" numFmtId="2">
      <sharedItems containsSemiMixedTypes="0" containsString="0" containsNumber="1" minValue="0" maxValue="0.02"/>
    </cacheField>
  </cacheFields>
  <extLst>
    <ext xmlns:x14="http://schemas.microsoft.com/office/spreadsheetml/2009/9/main" uri="{725AE2AE-9491-48be-B2B4-4EB974FC3084}">
      <x14:pivotCacheDefinition pivotCacheId="1227708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s v="13694"/>
    <x v="0"/>
    <x v="0"/>
    <s v="Non Tax"/>
    <x v="0"/>
    <x v="0"/>
    <x v="0"/>
    <m/>
    <m/>
    <m/>
    <m/>
    <x v="0"/>
    <x v="0"/>
    <m/>
    <x v="0"/>
    <m/>
    <x v="0"/>
    <x v="0"/>
    <m/>
    <m/>
    <x v="0"/>
    <x v="0"/>
    <x v="0"/>
    <x v="0"/>
    <x v="0"/>
    <m/>
    <m/>
    <m/>
    <m/>
    <m/>
    <n v="1.66"/>
    <n v="1.66"/>
    <n v="0"/>
    <m/>
    <m/>
    <n v="0"/>
    <n v="1.66"/>
    <n v="1"/>
    <n v="1.66"/>
    <n v="0"/>
    <m/>
    <n v="4.5"/>
    <n v="0"/>
    <n v="0"/>
    <n v="1.66"/>
    <x v="0"/>
    <x v="0"/>
    <x v="0"/>
    <x v="0"/>
    <x v="0"/>
    <s v="4"/>
    <n v="2"/>
    <m/>
    <n v="0"/>
    <n v="1.66"/>
    <x v="0"/>
    <s v="Adyen - GBP"/>
    <n v="0"/>
  </r>
  <r>
    <x v="0"/>
    <x v="0"/>
    <x v="0"/>
    <s v="13694"/>
    <x v="0"/>
    <x v="0"/>
    <s v="Non Tax"/>
    <x v="1"/>
    <x v="0"/>
    <x v="0"/>
    <m/>
    <m/>
    <m/>
    <m/>
    <x v="0"/>
    <x v="0"/>
    <m/>
    <x v="0"/>
    <m/>
    <x v="0"/>
    <x v="0"/>
    <n v="1"/>
    <s v="Anthony - 17930420 - 000000000005943642 - 123456 - 10"/>
    <x v="1"/>
    <x v="1"/>
    <x v="1"/>
    <x v="1"/>
    <x v="1"/>
    <s v="SS20"/>
    <s v="WOMEN"/>
    <s v="Beauty"/>
    <s v="Womens Perfume"/>
    <m/>
    <n v="0.83"/>
    <n v="0.83"/>
    <n v="0"/>
    <m/>
    <n v="0"/>
    <n v="0"/>
    <n v="0.83"/>
    <m/>
    <n v="0.83"/>
    <n v="0"/>
    <n v="0"/>
    <n v="0"/>
    <n v="0"/>
    <m/>
    <n v="0.83"/>
    <x v="0"/>
    <x v="1"/>
    <x v="1"/>
    <x v="1"/>
    <x v="1"/>
    <m/>
    <n v="1"/>
    <n v="0"/>
    <n v="0"/>
    <n v="0.83"/>
    <x v="0"/>
    <m/>
    <n v="0"/>
  </r>
  <r>
    <x v="0"/>
    <x v="0"/>
    <x v="0"/>
    <s v="13694"/>
    <x v="0"/>
    <x v="0"/>
    <s v="Non Tax"/>
    <x v="1"/>
    <x v="0"/>
    <x v="0"/>
    <m/>
    <m/>
    <m/>
    <m/>
    <x v="0"/>
    <x v="0"/>
    <m/>
    <x v="0"/>
    <m/>
    <x v="0"/>
    <x v="0"/>
    <n v="1"/>
    <s v="Anthony - 17930420 - 000000000005943642 - 123456 - 10"/>
    <x v="1"/>
    <x v="1"/>
    <x v="1"/>
    <x v="1"/>
    <x v="1"/>
    <s v="SS20"/>
    <s v="WOMEN"/>
    <s v="Beauty"/>
    <s v="Womens Perfume"/>
    <m/>
    <n v="0.83"/>
    <n v="0.83"/>
    <n v="0"/>
    <m/>
    <n v="0"/>
    <n v="0"/>
    <n v="0.83"/>
    <m/>
    <n v="0.83"/>
    <n v="0"/>
    <n v="0"/>
    <n v="0"/>
    <n v="0"/>
    <m/>
    <n v="0.83"/>
    <x v="0"/>
    <x v="1"/>
    <x v="1"/>
    <x v="1"/>
    <x v="1"/>
    <m/>
    <n v="1"/>
    <n v="0"/>
    <n v="0"/>
    <n v="0.83"/>
    <x v="0"/>
    <m/>
    <n v="0"/>
  </r>
  <r>
    <x v="1"/>
    <x v="0"/>
    <x v="0"/>
    <s v="13695"/>
    <x v="0"/>
    <x v="0"/>
    <s v="Tax"/>
    <x v="0"/>
    <x v="1"/>
    <x v="1"/>
    <m/>
    <m/>
    <m/>
    <m/>
    <x v="1"/>
    <x v="1"/>
    <m/>
    <x v="1"/>
    <s v="New York"/>
    <x v="1"/>
    <x v="1"/>
    <m/>
    <m/>
    <x v="0"/>
    <x v="0"/>
    <x v="0"/>
    <x v="0"/>
    <x v="0"/>
    <m/>
    <m/>
    <m/>
    <m/>
    <m/>
    <n v="0.75"/>
    <n v="0.69"/>
    <n v="0"/>
    <m/>
    <m/>
    <n v="0.06"/>
    <n v="0.75"/>
    <n v="0.83"/>
    <n v="0.69"/>
    <n v="0"/>
    <m/>
    <n v="4.5"/>
    <n v="0"/>
    <n v="0"/>
    <n v="0.83"/>
    <x v="0"/>
    <x v="2"/>
    <x v="0"/>
    <x v="0"/>
    <x v="0"/>
    <s v="5"/>
    <n v="0.69"/>
    <m/>
    <n v="0"/>
    <n v="0.69"/>
    <x v="0"/>
    <s v="AURUS - USD"/>
    <n v="0.02"/>
  </r>
  <r>
    <x v="1"/>
    <x v="0"/>
    <x v="0"/>
    <s v="13695"/>
    <x v="0"/>
    <x v="0"/>
    <s v="Tax"/>
    <x v="1"/>
    <x v="1"/>
    <x v="1"/>
    <m/>
    <m/>
    <m/>
    <m/>
    <x v="1"/>
    <x v="1"/>
    <m/>
    <x v="1"/>
    <s v="New York"/>
    <x v="1"/>
    <x v="1"/>
    <n v="1"/>
    <s v="3.1 PHILLIP LIM - 17806180 - 000000000005943378 - 123 - 30"/>
    <x v="2"/>
    <x v="2"/>
    <x v="1"/>
    <x v="2"/>
    <x v="2"/>
    <s v="SS21"/>
    <s v="MEN"/>
    <s v="Men"/>
    <s v="V-Neck T-Shirts"/>
    <m/>
    <n v="0.75"/>
    <n v="0.69"/>
    <n v="0"/>
    <m/>
    <n v="0.08"/>
    <n v="0.06"/>
    <n v="0.75"/>
    <m/>
    <n v="0.69"/>
    <n v="0"/>
    <n v="0"/>
    <n v="0"/>
    <n v="0"/>
    <m/>
    <n v="0.83"/>
    <x v="0"/>
    <x v="1"/>
    <x v="1"/>
    <x v="1"/>
    <x v="1"/>
    <m/>
    <n v="0.69"/>
    <n v="0"/>
    <n v="0"/>
    <n v="0.69"/>
    <x v="0"/>
    <m/>
    <n v="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8" cacheId="11745"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58:B61" firstHeaderRow="1" firstDataRow="1" firstDataCol="1" rowPageCount="4" colPageCount="1"/>
  <pivotFields count="61">
    <pivotField compact="0" outline="0" showAll="0"/>
    <pivotField compact="0" outline="0" showAll="0"/>
    <pivotField axis="axisPage" compact="0" outline="0" multipleItemSelectionAllowed="1" showAll="0">
      <items count="2">
        <item x="0"/>
        <item t="default"/>
      </items>
    </pivotField>
    <pivotField compact="0" outline="0" showAll="0"/>
    <pivotField axis="axisPage" compact="0" outline="0" multipleItemSelectionAllowed="1" showAll="0">
      <items count="2">
        <item x="0"/>
        <item t="default"/>
      </items>
    </pivotField>
    <pivotField axis="axisPage" compact="0" outline="0" showAll="0">
      <items count="2">
        <item x="0"/>
        <item t="default"/>
      </items>
    </pivotField>
    <pivotField compact="0" outline="0" showAll="0"/>
    <pivotField axis="axisPage" compact="0" outline="0" showAll="0">
      <items count="3">
        <item x="0"/>
        <item x="1"/>
        <item t="default"/>
      </items>
    </pivotField>
    <pivotField compact="0" numFmtId="22"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pivotField compact="0" outline="0" showAll="0"/>
    <pivotField compact="0" outline="0" showAll="0"/>
    <pivotField compact="0" outline="0" showAll="0"/>
    <pivotField compact="0" outline="0" showAll="0">
      <items count="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pivotField compact="0" outline="0" showAll="0"/>
    <pivotField compact="0" outline="0" showAll="0">
      <items count="2">
        <item x="0"/>
        <item t="default"/>
      </items>
    </pivotField>
    <pivotField compact="0" outline="0" showAll="0"/>
    <pivotField compact="0" outline="0" showAll="0"/>
  </pivotFields>
  <rowFields count="1">
    <field x="17"/>
  </rowFields>
  <rowItems count="3">
    <i>
      <x/>
    </i>
    <i>
      <x v="1"/>
    </i>
    <i t="grand">
      <x/>
    </i>
  </rowItems>
  <colItems count="1">
    <i/>
  </colItems>
  <pageFields count="4">
    <pageField fld="2" hier="-1"/>
    <pageField fld="4" hier="-1"/>
    <pageField fld="5" hier="-1"/>
    <pageField fld="7" item="1" hier="-1"/>
  </pageFields>
  <formats count="2">
    <format dxfId="121">
      <pivotArea outline="0" collapsedLevelsAreSubtotals="1" fieldPosition="0"/>
    </format>
    <format dxfId="122">
      <pivotArea dataOnly="0" labelOnly="1" grandRow="1" outline="0" fieldPosition="0"/>
    </format>
  </formats>
  <pivotTableStyleInfo name="PivotStyleLight15 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1745" applyNumberFormats="0" applyBorderFormats="0" applyFontFormats="0" applyPatternFormats="0" applyAlignmentFormats="0" applyWidthHeightFormats="1" dataCaption="Values" updatedVersion="8" minRefreshableVersion="3" useAutoFormatting="1" rowGrandTotals="0" itemPrintTitles="1" createdVersion="6" indent="0" compact="0" compactData="0" multipleFieldFilters="0">
  <location ref="A10:S12" firstHeaderRow="0" firstDataRow="1" firstDataCol="10" rowPageCount="8" colPageCount="1"/>
  <pivotFields count="61">
    <pivotField axis="axisRow" compact="0" outline="0" showAll="0" sortType="ascending"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1">
        <item x="0"/>
      </items>
      <extLst>
        <ext xmlns:x14="http://schemas.microsoft.com/office/spreadsheetml/2009/9/main" uri="{2946ED86-A175-432a-8AC1-64E0C546D7DE}">
          <x14:pivotField fillDownLabels="1"/>
        </ext>
      </extLst>
    </pivotField>
    <pivotField axis="axisPage" compact="0" outline="0" multipleItemSelectionAllowed="1" showAll="0">
      <items count="2">
        <item x="0"/>
        <item t="default"/>
      </items>
    </pivotField>
    <pivotField compact="0" outline="0" showAll="0"/>
    <pivotField axis="axisPage" compact="0" outline="0" multipleItemSelectionAllowed="1" showAll="0">
      <items count="2">
        <item x="0"/>
        <item t="default"/>
      </items>
    </pivotField>
    <pivotField axis="axisPage" compact="0" outline="0" showAll="0">
      <items count="2">
        <item x="0"/>
        <item t="default"/>
      </items>
    </pivotField>
    <pivotField compact="0" outline="0" showAll="0"/>
    <pivotField axis="axisPage" compact="0" outline="0" showAll="0">
      <items count="3">
        <item x="0"/>
        <item x="1"/>
        <item t="default"/>
      </items>
    </pivotField>
    <pivotField axis="axisRow" compact="0" numFmtId="166"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sortType="descending" defaultSubtotal="0">
      <items count="2">
        <item x="1"/>
        <item x="0"/>
      </items>
      <extLst>
        <ext xmlns:x14="http://schemas.microsoft.com/office/spreadsheetml/2009/9/main" uri="{2946ED86-A175-432a-8AC1-64E0C546D7DE}">
          <x14:pivotField fillDownLabels="1"/>
        </ext>
      </extLst>
    </pivotField>
    <pivotField compact="0" outline="0" showAll="0" defaultSubtotal="0"/>
    <pivotField compact="0" outline="0" showAll="0" defaultSubtotal="0"/>
    <pivotField compact="0" outline="0" showAll="0" defaultSubtotal="0"/>
    <pivotField compact="0" outline="0" showAll="0" defaultSubtotal="0"/>
    <pivotField axis="axisPage" compact="0" numFmtId="14" outline="0" multipleItemSelectionAllowed="1" showAll="0">
      <items count="3">
        <item x="0"/>
        <item x="1"/>
        <item t="default"/>
      </items>
    </pivotField>
    <pivotField axis="axisPage" compact="0" outline="0" multipleItemSelectionAllowed="1" showAll="0">
      <items count="3">
        <item x="0"/>
        <item x="1"/>
        <item t="default"/>
      </items>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pivotField compact="0" outline="0" showAll="0" defaultSubtotal="0"/>
    <pivotField compact="0" outline="0" showAll="0" defaultSubtotal="0"/>
    <pivotField dataField="1" compact="0" outline="0" showAll="0"/>
    <pivotField compact="0" outline="0" showAll="0" defaultSubtotal="0"/>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3">
        <item x="0"/>
        <item x="1"/>
        <item x="2"/>
      </items>
    </pivotField>
    <pivotField axis="axisRow" compact="0" outline="0" showAll="0" defaultSubtotal="0">
      <items count="2">
        <item x="0"/>
        <item x="1"/>
      </items>
    </pivotField>
    <pivotField axis="axisRow" compact="0" outline="0" showAll="0" defaultSubtotal="0">
      <items count="3">
        <item x="0"/>
        <item x="1"/>
        <item x="2"/>
      </items>
    </pivotField>
    <pivotField axis="axisRow" compact="0" outline="0" showAll="0" defaultSubtotal="0">
      <items count="3">
        <item x="0"/>
        <item x="1"/>
        <item x="2"/>
      </items>
    </pivotField>
    <pivotField compact="0" outline="0" showAll="0"/>
    <pivotField compact="0" outline="0" showAll="0" defaultSubtotal="0"/>
    <pivotField compact="0" outline="0" showAll="0" defaultSubtotal="0"/>
    <pivotField compact="0" outline="0" showAll="0" defaultSubtotal="0"/>
    <pivotField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compact="0" outline="0" showAll="0"/>
    <pivotField compact="0" numFmtId="2" outline="0" showAll="0"/>
    <pivotField dataField="1" compact="0" outline="0" showAll="0"/>
    <pivotField dataField="1" compact="0" outline="0" showAll="0"/>
    <pivotField compact="0" outline="0" showAll="0"/>
    <pivotField axis="axisPage" compact="0" outline="0" showAll="0">
      <items count="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pivotField compact="0" outline="0" showAll="0"/>
    <pivotField axis="axisPage" compact="0" outline="0" showAll="0">
      <items count="2">
        <item x="0"/>
        <item t="default"/>
      </items>
    </pivotField>
    <pivotField compact="0" outline="0" showAll="0"/>
    <pivotField compact="0" outline="0" showAll="0"/>
  </pivotFields>
  <rowFields count="10">
    <field x="1"/>
    <field x="8"/>
    <field x="9"/>
    <field x="0"/>
    <field x="17"/>
    <field x="23"/>
    <field x="24"/>
    <field x="25"/>
    <field x="26"/>
    <field x="27"/>
  </rowFields>
  <rowItems count="2">
    <i>
      <x/>
      <x/>
      <x v="1"/>
      <x/>
      <x/>
      <x v="1"/>
      <x v="1"/>
      <x v="1"/>
      <x v="1"/>
      <x v="1"/>
    </i>
    <i r="1">
      <x v="1"/>
      <x/>
      <x v="1"/>
      <x v="1"/>
      <x v="2"/>
      <x v="2"/>
      <x v="1"/>
      <x v="2"/>
      <x v="2"/>
    </i>
  </rowItems>
  <colFields count="1">
    <field x="-2"/>
  </colFields>
  <colItems count="9">
    <i>
      <x/>
    </i>
    <i i="1">
      <x v="1"/>
    </i>
    <i i="2">
      <x v="2"/>
    </i>
    <i i="3">
      <x v="3"/>
    </i>
    <i i="4">
      <x v="4"/>
    </i>
    <i i="5">
      <x v="5"/>
    </i>
    <i i="6">
      <x v="6"/>
    </i>
    <i i="7">
      <x v="7"/>
    </i>
    <i i="8">
      <x v="8"/>
    </i>
  </colItems>
  <pageFields count="8">
    <pageField fld="2" hier="-1"/>
    <pageField fld="4" hier="-1"/>
    <pageField fld="5" hier="-1"/>
    <pageField fld="14" hier="-1"/>
    <pageField fld="15" hier="-1"/>
    <pageField fld="7" item="1" hier="-1"/>
    <pageField fld="48" hier="-1"/>
    <pageField fld="58" hier="-1"/>
  </pageFields>
  <dataFields count="9">
    <dataField name="Qty " fld="21" baseField="0" baseItem="0" numFmtId="1"/>
    <dataField name="Sales Price " fld="33" baseField="0" baseItem="0"/>
    <dataField name="Net Sales Price " fld="34" baseField="0" baseItem="0"/>
    <dataField name="Total Items Paid " fld="39" baseField="0" baseItem="0"/>
    <dataField name="Order Ship. " fld="40" baseField="0" baseItem="0"/>
    <dataField name="Commission Base " fld="41" baseField="0" baseItem="0"/>
    <dataField name="Effective Commission " fld="42" baseField="0" baseItem="0"/>
    <dataField name="Special Payment " fld="45" baseField="36" baseItem="913"/>
    <dataField name="Adjustment " fld="46" baseField="56" baseItem="1" numFmtId="164"/>
  </dataFields>
  <formats count="6">
    <format dxfId="115">
      <pivotArea dataOnly="0" labelOnly="1" outline="0" fieldPosition="0">
        <references count="1">
          <reference field="9" count="0"/>
        </references>
      </pivotArea>
    </format>
    <format dxfId="116">
      <pivotArea dataOnly="0" outline="0" fieldPosition="0">
        <references count="2">
          <reference field="4294967294" count="1">
            <x v="1"/>
          </reference>
          <reference field="7" count="1" selected="0">
            <x v="1"/>
          </reference>
        </references>
      </pivotArea>
    </format>
    <format dxfId="117">
      <pivotArea dataOnly="0" outline="0" fieldPosition="0">
        <references count="2">
          <reference field="4294967294" count="1">
            <x v="2"/>
          </reference>
          <reference field="7" count="1" selected="0">
            <x v="1"/>
          </reference>
        </references>
      </pivotArea>
    </format>
    <format dxfId="118">
      <pivotArea dataOnly="0" outline="0" fieldPosition="0">
        <references count="2">
          <reference field="4294967294" count="5">
            <x v="3"/>
            <x v="4"/>
            <x v="5"/>
            <x v="6"/>
            <x v="7"/>
          </reference>
          <reference field="7" count="1" selected="0">
            <x v="1"/>
          </reference>
        </references>
      </pivotArea>
    </format>
    <format dxfId="119">
      <pivotArea outline="0" fieldPosition="0">
        <references count="1">
          <reference field="4294967294" count="1" selected="0">
            <x v="0"/>
          </reference>
        </references>
      </pivotArea>
    </format>
    <format dxfId="120">
      <pivotArea outline="0" fieldPosition="0">
        <references count="1">
          <reference field="4294967294" count="1" selected="0">
            <x v="8"/>
          </reference>
        </references>
      </pivotArea>
    </format>
  </formats>
  <pivotTableStyleInfo name="PivotStyleLight15 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1745" applyNumberFormats="0" applyBorderFormats="0" applyFontFormats="0" applyPatternFormats="0" applyAlignmentFormats="0" applyWidthHeightFormats="1" dataCaption="Values" updatedVersion="8" minRefreshableVersion="3" useAutoFormatting="1" rowGrandTotals="0" itemPrintTitles="1" createdVersion="6" indent="0" compact="0" compactData="0" multipleFieldFilters="0">
  <location ref="A9:J11" firstHeaderRow="1" firstDataRow="1" firstDataCol="9" rowPageCount="7" colPageCount="1"/>
  <pivotFields count="61">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pivotField axis="axisPage" compact="0" outline="0" multipleItemSelectionAllowed="1" showAll="0">
      <items count="2">
        <item x="0"/>
        <item t="default"/>
      </items>
    </pivotField>
    <pivotField compact="0" outline="0" showAll="0"/>
    <pivotField axis="axisPage" compact="0" outline="0" multipleItemSelectionAllowed="1" showAll="0">
      <items count="2">
        <item x="0"/>
        <item t="default"/>
      </items>
    </pivotField>
    <pivotField axis="axisPage" compact="0" outline="0" showAll="0">
      <items count="2">
        <item x="0"/>
        <item t="default"/>
      </items>
    </pivotField>
    <pivotField compact="0" outline="0" showAll="0"/>
    <pivotField axis="axisPage" compact="0" outline="0" showAll="0">
      <items count="3">
        <item x="0"/>
        <item x="1"/>
        <item t="default"/>
      </items>
    </pivotField>
    <pivotField compact="0" numFmtId="166"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pivotField compact="0" outline="0" showAll="0" defaultSubtotal="0"/>
    <pivotField compact="0" outline="0" showAll="0" defaultSubtotal="0"/>
    <pivotField compact="0" outline="0" showAll="0" defaultSubtotal="0"/>
    <pivotField axis="axisPage" compact="0" numFmtId="14" outline="0" multipleItemSelectionAllowed="1" showAll="0">
      <items count="3">
        <item x="0"/>
        <item x="1"/>
        <item t="default"/>
      </items>
    </pivotField>
    <pivotField axis="axisPage" compact="0" outline="0" multipleItemSelectionAllowed="1" showAll="0">
      <items count="3">
        <item x="0"/>
        <item x="1"/>
        <item t="default"/>
      </items>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pivotField>
    <pivotField compact="0" outline="0" showAll="0" defaultSubtotal="0"/>
    <pivotField axis="axisRow" compact="0" outline="0" showAll="0" defaultSubtotal="0">
      <items count="2">
        <item x="0"/>
        <item x="1"/>
      </items>
    </pivotField>
    <pivotField axis="axisRow" compact="0" outline="0" showAll="0" defaultSubtotal="0">
      <items count="2">
        <item x="0"/>
        <item x="1"/>
      </items>
    </pivotField>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numFmtId="2" outline="0" showAll="0"/>
    <pivotField compact="0" outline="0" showAll="0"/>
    <pivotField compact="0" outline="0" showAll="0"/>
    <pivotField compact="0" outline="0" showAll="0"/>
    <pivotField compact="0" outline="0" showAll="0">
      <items count="2">
        <item x="0"/>
        <item t="default"/>
      </items>
    </pivotField>
    <pivotField axis="axisRow" compact="0" outline="0" showAll="0" defaultSubtotal="0">
      <items count="3">
        <item x="1"/>
        <item x="0"/>
        <item x="2"/>
      </items>
    </pivotField>
    <pivotField axis="axisRow" compact="0" outline="0" showAll="0" defaultSubtotal="0">
      <items count="2">
        <item x="1"/>
        <item x="0"/>
      </items>
    </pivotField>
    <pivotField axis="axisRow" compact="0" outline="0" showAll="0" defaultSubtotal="0">
      <items count="2">
        <item x="1"/>
        <item x="0"/>
      </items>
    </pivotField>
    <pivotField axis="axisRow" compact="0" outline="0" showAll="0" defaultSubtotal="0">
      <items count="2">
        <item x="1"/>
        <item x="0"/>
      </items>
    </pivotField>
    <pivotField compact="0" outline="0" showAll="0"/>
    <pivotField compact="0" outline="0" showAll="0"/>
    <pivotField compact="0" outline="0" showAll="0"/>
    <pivotField compact="0" numFmtId="2" outline="0" showAll="0"/>
    <pivotField compact="0" outline="0" showAll="0"/>
    <pivotField axis="axisPage" compact="0" outline="0" showAll="0">
      <items count="2">
        <item x="0"/>
        <item t="default"/>
      </items>
    </pivotField>
    <pivotField compact="0" outline="0" showAll="0"/>
    <pivotField compact="0" outline="0" showAll="0"/>
  </pivotFields>
  <rowFields count="9">
    <field x="9"/>
    <field x="0"/>
    <field x="49"/>
    <field x="50"/>
    <field x="51"/>
    <field x="52"/>
    <field x="19"/>
    <field x="20"/>
    <field x="17"/>
  </rowFields>
  <rowItems count="2">
    <i>
      <x/>
      <x/>
      <x v="1"/>
      <x v="1"/>
      <x v="1"/>
      <x v="1"/>
      <x/>
      <x/>
      <x/>
    </i>
    <i>
      <x v="1"/>
      <x v="1"/>
      <x v="2"/>
      <x v="1"/>
      <x v="1"/>
      <x v="1"/>
      <x v="1"/>
      <x v="1"/>
      <x v="1"/>
    </i>
  </rowItems>
  <colItems count="1">
    <i/>
  </colItems>
  <pageFields count="7">
    <pageField fld="2" hier="-1"/>
    <pageField fld="4" hier="-1"/>
    <pageField fld="5" hier="-1"/>
    <pageField fld="14" hier="-1"/>
    <pageField fld="15" hier="-1"/>
    <pageField fld="7" item="0" hier="-1"/>
    <pageField fld="58" hier="-1"/>
  </pageFields>
  <dataFields count="1">
    <dataField name="Total Items Paid " fld="39" baseField="36" baseItem="913" numFmtId="164"/>
  </dataFields>
  <formats count="2">
    <format dxfId="113">
      <pivotArea dataOnly="0" labelOnly="1" outline="0" fieldPosition="0">
        <references count="1">
          <reference field="9" count="0"/>
        </references>
      </pivotArea>
    </format>
    <format dxfId="114">
      <pivotArea outline="0" collapsedLevelsAreSubtotals="1" fieldPosition="0"/>
    </format>
  </formats>
  <pivotTableStyleInfo name="PivotStyleLight15 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1174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7:F9" firstHeaderRow="0" firstDataRow="1" firstDataCol="1" rowPageCount="5" colPageCount="1"/>
  <pivotFields count="61">
    <pivotField showAll="0"/>
    <pivotField axis="axisRow" showAll="0">
      <items count="2">
        <item x="0"/>
        <item t="default"/>
      </items>
    </pivotField>
    <pivotField axis="axisPage" multipleItemSelectionAllowed="1" showAll="0">
      <items count="2">
        <item x="0"/>
        <item t="default"/>
      </items>
    </pivotField>
    <pivotField showAll="0"/>
    <pivotField axis="axisPage" multipleItemSelectionAllowed="1" showAll="0">
      <items count="2">
        <item x="0"/>
        <item t="default"/>
      </items>
    </pivotField>
    <pivotField axis="axisPage" showAll="0">
      <items count="2">
        <item x="0"/>
        <item t="default"/>
      </items>
    </pivotField>
    <pivotField showAll="0"/>
    <pivotField axis="axisPage" showAll="0">
      <items count="3">
        <item x="0"/>
        <item x="1"/>
        <item t="default"/>
      </items>
    </pivotField>
    <pivotField numFmtId="22" showAll="0">
      <items count="3">
        <item x="0"/>
        <item x="1"/>
        <item t="default"/>
      </items>
    </pivotField>
    <pivotField showAll="0"/>
    <pivotField showAll="0"/>
    <pivotField showAll="0"/>
    <pivotField showAll="0"/>
    <pivotField showAll="0"/>
    <pivotField numFmtId="14"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dataField="1" showAll="0"/>
    <pivotField showAll="0"/>
    <pivotField showAll="0"/>
    <pivotField showAll="0"/>
    <pivotField showAll="0"/>
    <pivotField showAll="0"/>
    <pivotField numFmtId="2" showAll="0"/>
    <pivotField showAll="0"/>
    <pivotField showAll="0"/>
    <pivotField showAll="0"/>
    <pivotField showAll="0">
      <items count="2">
        <item x="0"/>
        <item t="default"/>
      </items>
    </pivotField>
    <pivotField showAll="0"/>
    <pivotField showAll="0"/>
    <pivotField showAll="0"/>
    <pivotField showAll="0"/>
    <pivotField showAll="0"/>
    <pivotField showAll="0"/>
    <pivotField showAll="0"/>
    <pivotField numFmtId="2" showAll="0"/>
    <pivotField dataField="1" showAll="0"/>
    <pivotField axis="axisPage" showAll="0">
      <items count="2">
        <item x="0"/>
        <item t="default"/>
      </items>
    </pivotField>
    <pivotField showAll="0"/>
    <pivotField showAll="0"/>
  </pivotFields>
  <rowFields count="1">
    <field x="1"/>
  </rowFields>
  <rowItems count="2">
    <i>
      <x/>
    </i>
    <i t="grand">
      <x/>
    </i>
  </rowItems>
  <colFields count="1">
    <field x="-2"/>
  </colFields>
  <colItems count="5">
    <i>
      <x/>
    </i>
    <i i="1">
      <x v="1"/>
    </i>
    <i i="2">
      <x v="2"/>
    </i>
    <i i="3">
      <x v="3"/>
    </i>
    <i i="4">
      <x v="4"/>
    </i>
  </colItems>
  <pageFields count="5">
    <pageField fld="2" hier="-1"/>
    <pageField fld="4" hier="-1"/>
    <pageField fld="5" hier="-1"/>
    <pageField fld="7" item="1" hier="-1"/>
    <pageField fld="58" hier="-1"/>
  </pageFields>
  <dataFields count="5">
    <dataField name="Sum of Total Items Sold" fld="21" baseField="0" baseItem="0" numFmtId="165"/>
    <dataField name="Sum of US Total Items Paid" fld="57" baseField="6" baseItem="0"/>
    <dataField name="Sum of Net Sales Price" fld="34" baseField="1" baseItem="3"/>
    <dataField name="Sum of Promo. Codes" fld="35" baseField="3" baseItem="0"/>
    <dataField name="Sum of Total Tax" fld="38" baseField="6" baseItem="0"/>
  </dataFields>
  <formats count="2">
    <format dxfId="111">
      <pivotArea outline="0" collapsedLevelsAreSubtotals="1" fieldPosition="0"/>
    </format>
    <format dxfId="112">
      <pivotArea outline="0" collapsedLevelsAreSubtotals="1" fieldPosition="0">
        <references count="1">
          <reference field="4294967294" count="1" selected="0">
            <x v="0"/>
          </reference>
        </references>
      </pivotArea>
    </format>
  </formats>
  <pivotTableStyleInfo name="PivotStyleLight15 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11745"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A7:D9" firstHeaderRow="0" firstDataRow="1" firstDataCol="1" rowPageCount="5" colPageCount="1"/>
  <pivotFields count="61">
    <pivotField showAll="0"/>
    <pivotField axis="axisRow" showAll="0">
      <items count="2">
        <item x="0"/>
        <item t="default"/>
      </items>
    </pivotField>
    <pivotField axis="axisPage" multipleItemSelectionAllowed="1" showAll="0">
      <items count="2">
        <item x="0"/>
        <item t="default"/>
      </items>
    </pivotField>
    <pivotField showAll="0"/>
    <pivotField axis="axisPage" multipleItemSelectionAllowed="1" showAll="0">
      <items count="2">
        <item x="0"/>
        <item t="default"/>
      </items>
    </pivotField>
    <pivotField axis="axisPage" showAll="0">
      <items count="2">
        <item x="0"/>
        <item t="default"/>
      </items>
    </pivotField>
    <pivotField showAll="0"/>
    <pivotField axis="axisPage" showAll="0">
      <items count="3">
        <item x="0"/>
        <item x="1"/>
        <item t="default"/>
      </items>
    </pivotField>
    <pivotField numFmtId="22" showAll="0">
      <items count="3">
        <item x="0"/>
        <item x="1"/>
        <item t="default"/>
      </items>
    </pivotField>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 showAll="0"/>
    <pivotField numFmtId="2" showAll="0"/>
    <pivotField showAll="0"/>
    <pivotField showAll="0"/>
    <pivotField showAll="0"/>
    <pivotField showAll="0">
      <items count="2">
        <item x="0"/>
        <item t="default"/>
      </items>
    </pivotField>
    <pivotField showAll="0"/>
    <pivotField showAll="0"/>
    <pivotField showAll="0"/>
    <pivotField showAll="0"/>
    <pivotField showAll="0"/>
    <pivotField showAll="0"/>
    <pivotField showAll="0"/>
    <pivotField numFmtId="2" showAll="0"/>
    <pivotField showAll="0"/>
    <pivotField axis="axisPage" showAll="0">
      <items count="2">
        <item x="0"/>
        <item t="default"/>
      </items>
    </pivotField>
    <pivotField showAll="0"/>
    <pivotField dataField="1" showAll="0"/>
  </pivotFields>
  <rowFields count="1">
    <field x="1"/>
  </rowFields>
  <rowItems count="2">
    <i>
      <x/>
    </i>
    <i t="grand">
      <x/>
    </i>
  </rowItems>
  <colFields count="1">
    <field x="-2"/>
  </colFields>
  <colItems count="3">
    <i>
      <x/>
    </i>
    <i i="1">
      <x v="1"/>
    </i>
    <i i="2">
      <x v="2"/>
    </i>
  </colItems>
  <pageFields count="5">
    <pageField fld="2" hier="-1"/>
    <pageField fld="4" hier="-1"/>
    <pageField fld="5" hier="-1"/>
    <pageField fld="7" item="1" hier="-1"/>
    <pageField fld="58" hier="-1"/>
  </pageFields>
  <dataFields count="3">
    <dataField name="Sum of Effective Commission" fld="42" baseField="6" baseItem="0"/>
    <dataField name="Sum of Promo. Codes" fld="35" baseField="6" baseItem="0"/>
    <dataField name="Sum of Item Duties" fld="60" baseField="6" baseItem="0"/>
  </dataFields>
  <formats count="1">
    <format dxfId="110">
      <pivotArea outline="0" collapsedLevelsAreSubtotals="1" fieldPosition="0"/>
    </format>
  </formats>
  <pivotTableStyleInfo name="PivotStyleLight15 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5" cacheId="11745"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A30:E32" firstHeaderRow="0" firstDataRow="1" firstDataCol="1" rowPageCount="5" colPageCount="1"/>
  <pivotFields count="61">
    <pivotField showAll="0"/>
    <pivotField axis="axisRow" showAll="0">
      <items count="2">
        <item x="0"/>
        <item t="default"/>
      </items>
    </pivotField>
    <pivotField axis="axisPage" multipleItemSelectionAllowed="1" showAll="0">
      <items count="2">
        <item x="0"/>
        <item t="default"/>
      </items>
    </pivotField>
    <pivotField showAll="0"/>
    <pivotField axis="axisPage" multipleItemSelectionAllowed="1" showAll="0">
      <items count="2">
        <item x="0"/>
        <item t="default"/>
      </items>
    </pivotField>
    <pivotField axis="axisPage" showAll="0">
      <items count="2">
        <item x="0"/>
        <item t="default"/>
      </items>
    </pivotField>
    <pivotField showAll="0"/>
    <pivotField axis="axisPage" showAll="0">
      <items count="3">
        <item x="0"/>
        <item x="1"/>
        <item t="default"/>
      </items>
    </pivotField>
    <pivotField numFmtId="22" showAll="0">
      <items count="3">
        <item x="0"/>
        <item x="1"/>
        <item t="default"/>
      </items>
    </pivotField>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numFmtId="2" showAll="0"/>
    <pivotField dataField="1" showAll="0"/>
    <pivotField dataField="1" showAll="0"/>
    <pivotField showAll="0"/>
    <pivotField showAll="0">
      <items count="2">
        <item x="0"/>
        <item t="default"/>
      </items>
    </pivotField>
    <pivotField showAll="0"/>
    <pivotField showAll="0"/>
    <pivotField showAll="0"/>
    <pivotField showAll="0"/>
    <pivotField showAll="0"/>
    <pivotField showAll="0"/>
    <pivotField showAll="0"/>
    <pivotField numFmtId="2" showAll="0"/>
    <pivotField showAll="0"/>
    <pivotField axis="axisPage" showAll="0">
      <items count="2">
        <item x="0"/>
        <item t="default"/>
      </items>
    </pivotField>
    <pivotField showAll="0"/>
    <pivotField showAll="0"/>
  </pivotFields>
  <rowFields count="1">
    <field x="1"/>
  </rowFields>
  <rowItems count="2">
    <i>
      <x/>
    </i>
    <i t="grand">
      <x/>
    </i>
  </rowItems>
  <colFields count="1">
    <field x="-2"/>
  </colFields>
  <colItems count="4">
    <i>
      <x/>
    </i>
    <i i="1">
      <x v="1"/>
    </i>
    <i i="2">
      <x v="2"/>
    </i>
    <i i="3">
      <x v="3"/>
    </i>
  </colItems>
  <pageFields count="5">
    <pageField fld="2" hier="-1"/>
    <pageField fld="4" hier="-1"/>
    <pageField fld="5" hier="-1"/>
    <pageField fld="7" item="0" hier="-1"/>
    <pageField fld="58" hier="-1"/>
  </pageFields>
  <dataFields count="4">
    <dataField name="Sum of Order Ship." fld="40" baseField="0" baseItem="0"/>
    <dataField name="Sum of Special Payment" fld="45" baseField="6" baseItem="2"/>
    <dataField name="Sum of Adjustment" fld="46" baseField="1" baseItem="1"/>
    <dataField name="Sum of Effective Commission" fld="42" baseField="6" baseItem="1"/>
  </dataFields>
  <pivotTableStyleInfo name="PivotStyleLight15 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ckPoint_Name" xr10:uid="{00000000-0013-0000-FFFF-FFFF01000000}" sourceName="StockPoint Name">
  <pivotTables>
    <pivotTable tabId="61" name="PivotTable2"/>
    <pivotTable tabId="57" name="PivotTable3"/>
    <pivotTable tabId="67" name="PivotTable2"/>
    <pivotTable tabId="67" name="PivotTable5"/>
    <pivotTable tabId="69" name="PivotTable8"/>
    <pivotTable tabId="72" name="PivotTable3"/>
  </pivotTables>
  <data>
    <tabular pivotCacheId="1227708463" showMissing="0">
      <items count="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ant1" xr10:uid="{00000000-0013-0000-FFFF-FFFF02000000}" sourceName="Tenant">
  <pivotTables>
    <pivotTable tabId="57" name="PivotTable3"/>
    <pivotTable tabId="67" name="PivotTable2"/>
    <pivotTable tabId="61" name="PivotTable2"/>
    <pivotTable tabId="67" name="PivotTable5"/>
    <pivotTable tabId="69" name="PivotTable8"/>
    <pivotTable tabId="72" name="PivotTable3"/>
  </pivotTables>
  <data>
    <tabular pivotCacheId="1227708463">
      <items count="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cy" xr10:uid="{00000000-0013-0000-FFFF-FFFF03000000}" sourceName="Currency">
  <pivotTables>
    <pivotTable tabId="67" name="PivotTable2"/>
    <pivotTable tabId="57" name="PivotTable3"/>
    <pivotTable tabId="61" name="PivotTable2"/>
    <pivotTable tabId="67" name="PivotTable5"/>
    <pivotTable tabId="69" name="PivotTable8"/>
    <pivotTable tabId="72" name="PivotTable3"/>
  </pivotTables>
  <data>
    <tabular pivotCacheId="1227708463">
      <items count="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rrection" xr10:uid="{00000000-0013-0000-FFFF-FFFF04000000}" sourceName="Correction">
  <pivotTables>
    <pivotTable tabId="57" name="PivotTable3"/>
    <pivotTable tabId="69" name="PivotTable8"/>
    <pivotTable tabId="67" name="PivotTable2"/>
    <pivotTable tabId="67" name="PivotTable5"/>
    <pivotTable tabId="61" name="PivotTable2"/>
    <pivotTable tabId="72" name="PivotTable3"/>
  </pivotTables>
  <data>
    <tabular pivotCacheId="1227708463">
      <items count="1">
        <i x="0"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00000000-0013-0000-FFFF-FFFF05000000}" sourceName="Order Date">
  <pivotTables>
    <pivotTable tabId="57" name="PivotTable3"/>
    <pivotTable tabId="72" name="PivotTable3"/>
    <pivotTable tabId="67" name="PivotTable2"/>
    <pivotTable tabId="67" name="PivotTable5"/>
    <pivotTable tabId="61" name="PivotTable2"/>
    <pivotTable tabId="69" name="PivotTable8"/>
  </pivotTables>
  <data>
    <tabular pivotCacheId="1227708463">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tity" xr10:uid="{8E2A3B2D-2C53-49B3-8FDC-CE9B125E3420}" sourceName="Entity">
  <pivotTables>
    <pivotTable tabId="57" name="PivotTable3"/>
    <pivotTable tabId="72" name="PivotTable3"/>
    <pivotTable tabId="67" name="PivotTable2"/>
    <pivotTable tabId="67" name="PivotTable5"/>
    <pivotTable tabId="61" name="PivotTable2"/>
    <pivotTable tabId="69" name="PivotTable8"/>
  </pivotTables>
  <data>
    <tabular pivotCacheId="1227708463">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ckPoint Name" xr10:uid="{00000000-0014-0000-FFFF-FFFF01000000}" cache="Slicer_StockPoint_Name" caption="StockPoint Name" style="SlicerStyleLight3 2" rowHeight="241300"/>
  <slicer name="Tenant 1" xr10:uid="{00000000-0014-0000-FFFF-FFFF02000000}" cache="Slicer_Tenant1" caption="Tenant" style="SlicerStyleLight3 2" rowHeight="241300"/>
  <slicer name="Currency" xr10:uid="{00000000-0014-0000-FFFF-FFFF03000000}" cache="Slicer_Currency" caption="Currency" style="SlicerStyleLight3 2" rowHeight="241300"/>
  <slicer name="Correction" xr10:uid="{00000000-0014-0000-FFFF-FFFF04000000}" cache="Slicer_Correction" caption="Correction" style="SlicerStyleLight3 2" rowHeight="241300"/>
  <slicer name="Order Date" xr10:uid="{00000000-0014-0000-FFFF-FFFF05000000}" cache="Slicer_Order_Date" caption="Order Date" style="SlicerStyleLight3 2" rowHeight="241300"/>
  <slicer name="Entity" xr10:uid="{85273B07-A0A6-4122-8143-8032B0C3685F}" cache="Slicer_Entity" caption="Entity" style="SlicerStyleLight3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B22" totalsRowShown="0">
  <autoFilter ref="A1:B22" xr:uid="{00000000-0009-0000-0100-000002000000}"/>
  <sortState xmlns:xlrd2="http://schemas.microsoft.com/office/spreadsheetml/2017/richdata2" ref="A2:B22">
    <sortCondition ref="B14"/>
  </sortState>
  <tableColumns count="2">
    <tableColumn id="1" xr3:uid="{00000000-0010-0000-0000-000001000000}" name="Field"/>
    <tableColumn id="2" xr3:uid="{00000000-0010-0000-0000-000002000000}" name="Description"/>
  </tableColumns>
  <tableStyleInfo name="TableStyleLight1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70DEC0-5D21-4112-9A4B-524343BCA065}" name="DataSet_Order2" displayName="DataSet_Order2" ref="A1:BI6">
  <autoFilter ref="A1:BI6" xr:uid="{00000000-0009-0000-0100-00000E000000}"/>
  <tableColumns count="61">
    <tableColumn id="1" xr3:uid="{1FF4CCC9-3248-4B2E-BC62-188BC7C82A55}" name="Order Id" totalsRowLabel="Total" dataDxfId="109"/>
    <tableColumn id="2" xr3:uid="{E33290F7-6AC4-47AB-8FDD-6A00D0260413}" name="Transaction Type" dataDxfId="108"/>
    <tableColumn id="70" xr3:uid="{529E4219-1771-4B47-88F0-4FA25A53BECC}" name="Tenant"/>
    <tableColumn id="53" xr3:uid="{5705733D-F349-4925-B1A6-01DA3E7D904D}" name="StockPoint Id"/>
    <tableColumn id="71" xr3:uid="{EEC611CD-D6F8-42A0-B144-AFFF7A75F41B}" name="StockPoint Name" dataDxfId="107"/>
    <tableColumn id="74" xr3:uid="{AA881585-A2BB-4C84-8BF0-97A925D6BE48}" name="Currency" dataDxfId="106"/>
    <tableColumn id="3" xr3:uid="{8D9E7664-B6AD-4BCF-8F3A-52B59FEB7EE2}" name="Tax-NonTax" dataDxfId="105"/>
    <tableColumn id="4" xr3:uid="{087D7028-AD90-4E58-9CC0-CDDFF06C9496}" name="Entry Type" dataDxfId="104"/>
    <tableColumn id="5" xr3:uid="{CBF81FB5-7C59-4802-9C51-8986B263DCB7}" name="Order Date" dataDxfId="103"/>
    <tableColumn id="6" xr3:uid="{635E36DA-9295-4026-808B-4F79E2883E43}" name="Ship. Date" dataDxfId="102"/>
    <tableColumn id="37" xr3:uid="{6E019E19-6FE9-48E9-BE33-0C46F0F286EF}" name="Refund Date" dataDxfId="101"/>
    <tableColumn id="38" xr3:uid="{023587EB-3F1F-485C-9864-230E02CBDDCC}" name="Return Date" dataDxfId="100"/>
    <tableColumn id="55" xr3:uid="{DCA67611-6D9D-48DF-9A84-9F2C05125ED9}" name="Special Payment Date" dataDxfId="99"/>
    <tableColumn id="66" xr3:uid="{6FD0B929-3F00-4E6A-BF44-17FE6E62DA09}" name="Adjustment Date" dataDxfId="98"/>
    <tableColumn id="57" xr3:uid="{8991DD38-B56E-4A67-A837-CC7E716F835B}" name="Transaction Date" dataDxfId="97"/>
    <tableColumn id="56" xr3:uid="{A0EE9FD6-0A22-4AD0-A178-AE413B6C6788}" name="Posting Date" dataDxfId="96"/>
    <tableColumn id="45" xr3:uid="{9471D5CB-7F96-4D3F-A234-59F5A5DF7BCA}" name="Invoice No" dataDxfId="95"/>
    <tableColumn id="33" xr3:uid="{8467504C-F38F-4E72-BF39-AEBDD66A3BE3}" name="Destination Country" dataDxfId="94"/>
    <tableColumn id="48" xr3:uid="{3EC185A0-EB35-4F3F-94F5-C5701B4C7775}" name="Destination State" dataDxfId="93"/>
    <tableColumn id="49" xr3:uid="{4BD9FAB8-7DD6-44C5-9B02-7D14E50C0CEC}" name="Ship-to City" dataDxfId="92"/>
    <tableColumn id="50" xr3:uid="{E16903DF-67C3-4AF7-ADB3-3795CB2AC91C}" name="Ship-to ZIP Code" dataDxfId="91"/>
    <tableColumn id="7" xr3:uid="{18B737DF-1289-482A-9375-7B1213B157DA}" name="Qty" dataDxfId="90"/>
    <tableColumn id="52" xr3:uid="{0540FC38-CA2A-4B87-AE47-14238E2BBC55}" name="Description" dataDxfId="89"/>
    <tableColumn id="24" xr3:uid="{DA0D7536-7C84-4860-80EB-4908BE326A73}" name="Brand" dataDxfId="88"/>
    <tableColumn id="12" xr3:uid="{D9054F9A-A496-451F-9BB9-004772E46885}" name="Product Id" dataDxfId="87"/>
    <tableColumn id="11" xr3:uid="{E84773D1-92D6-443C-AC48-B1A73DA22BE8}" name="SKU" dataDxfId="86"/>
    <tableColumn id="10" xr3:uid="{1670F567-0386-472A-8790-738717752303}" name="Designer Id" dataDxfId="85"/>
    <tableColumn id="9" xr3:uid="{E04715BF-8941-44D0-B9A6-B872D1E744B8}" name="Size" dataDxfId="84"/>
    <tableColumn id="30" xr3:uid="{ABAA7EAF-C1F9-4952-8658-BDDAB255617E}" name="Season" dataDxfId="83"/>
    <tableColumn id="29" xr3:uid="{5A182E2F-BC97-471F-99B0-D9B7E716C4E1}" name="Gender" dataDxfId="82"/>
    <tableColumn id="31" xr3:uid="{C1CBE80D-FD6C-4658-8C44-D478899B6C11}" name="Tree Category" dataDxfId="81"/>
    <tableColumn id="32" xr3:uid="{5148ED56-F848-49C8-9FEE-8B271EB0FF80}" name="Sub Category" dataDxfId="80"/>
    <tableColumn id="13" xr3:uid="{8D9C83BA-25D7-490C-AAC6-0714586389F9}" name="Reason" dataDxfId="79"/>
    <tableColumn id="14" xr3:uid="{2206067C-781F-41AF-B948-848F4514FDCC}" name="Sales Price" dataDxfId="78"/>
    <tableColumn id="15" xr3:uid="{F263F15B-F216-4C61-91BF-FC53A08DB331}" name="Net Sales Price" dataDxfId="77"/>
    <tableColumn id="16" xr3:uid="{8B0EAEF2-6799-481C-9664-1A93E06FD749}" name="Promo. Codes" dataDxfId="76"/>
    <tableColumn id="39" xr3:uid="{FE92E71F-E2DA-40E7-ABDC-8A379D06934A}" name="Promo Code Rate" dataDxfId="75"/>
    <tableColumn id="17" xr3:uid="{F51E81A6-E328-4386-A5F5-661BF5AC984B}" name="TAX Rate" dataDxfId="74"/>
    <tableColumn id="18" xr3:uid="{C59CC311-018F-4506-BF26-EC40021FF982}" name="Total TAX" dataDxfId="73"/>
    <tableColumn id="19" xr3:uid="{EB9D1DE3-01BC-4320-80C1-8E0D7A266EEE}" name="Total Items Paid" dataDxfId="72"/>
    <tableColumn id="20" xr3:uid="{AD7F9806-7E31-42B8-AF63-B61FD22976F0}" name="Order Ship." dataDxfId="71"/>
    <tableColumn id="21" xr3:uid="{27498264-85E6-417C-90C6-86B98B59E6B6}" name="Commission Base" dataDxfId="70"/>
    <tableColumn id="23" xr3:uid="{49DED8EC-0335-42E9-B53B-08BEFAED9CCD}" name="Effective Commission" dataDxfId="69"/>
    <tableColumn id="43" xr3:uid="{ED11ED0B-5632-4631-A349-7B5951AA7896}" name="Effective Commission Rate" dataDxfId="68"/>
    <tableColumn id="28" xr3:uid="{35E7294C-A05F-4D37-A689-31B0CE48B878}" name="Software/Hosting Fee" dataDxfId="67"/>
    <tableColumn id="58" xr3:uid="{2B474530-CCF4-4D0A-9C1C-1B66118273C2}" name="Special Payment" dataDxfId="66"/>
    <tableColumn id="54" xr3:uid="{A53CD4DB-6FD1-4D87-BFB3-C461C1F8FFE1}" name="Adjustment" dataDxfId="65"/>
    <tableColumn id="62" xr3:uid="{7721785E-1C21-444D-8693-689B675BBAF9}" name="Net Retail Price" dataDxfId="64"/>
    <tableColumn id="76" xr3:uid="{9D830231-7657-4086-81BC-3590C67AFA0D}" name="Correction" dataDxfId="63"/>
    <tableColumn id="36" xr3:uid="{01854501-8E84-409F-8C8A-F37550054A42}" name="Courier Name"/>
    <tableColumn id="44" xr3:uid="{FE4AF795-E47B-4DDB-8271-1F1B1311E785}" name="Tracking Code"/>
    <tableColumn id="60" xr3:uid="{10027C5F-E9FB-4448-A16D-7204EE2F1670}" name="Ship-to Name"/>
    <tableColumn id="63" xr3:uid="{47DCD05D-EEFA-46B4-A804-F86BF7DE1052}" name="Ship-to Phone" totalsRowFunction="count"/>
    <tableColumn id="35" xr3:uid="{D7E4D37F-38C8-4914-AEC0-4E4E31AC22AD}" name="Version" dataDxfId="62"/>
    <tableColumn id="40" xr3:uid="{35E67ABC-1FD3-4728-A28B-8EC2F6481C1B}" name="US Sales Price" dataDxfId="61"/>
    <tableColumn id="41" xr3:uid="{B217A4CB-B7D5-48C2-8273-7454568C1F9E}" name="Tax Rate2" dataDxfId="60"/>
    <tableColumn id="42" xr3:uid="{689A379C-0C93-4626-AD23-C993848D42D1}" name="Total Tax2" dataDxfId="59"/>
    <tableColumn id="46" xr3:uid="{C6FDC887-1CC1-4B52-83CF-F3A4C7E0D862}" name="US Total Items Paid" dataDxfId="58"/>
    <tableColumn id="47" xr3:uid="{5232B84B-5876-4AF3-BBB3-BBABDD722501}" name="Entity" dataDxfId="57"/>
    <tableColumn id="51" xr3:uid="{B20ACFF7-19AA-481A-B941-A04078F1C359}" name="Payment" dataDxfId="56"/>
    <tableColumn id="61" xr3:uid="{D4D0D937-4FF6-402D-99C8-A1175F8B0BFC}" name="Item Duties" dataDxfId="55"/>
  </tableColumns>
  <tableStyleInfo name="TableStyleLight1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DataSet_Order" displayName="DataSet_Order" ref="A1:BI6">
  <autoFilter ref="A1:BI6" xr:uid="{00000000-0009-0000-0100-00000E000000}"/>
  <tableColumns count="61">
    <tableColumn id="1" xr3:uid="{00000000-0010-0000-0100-000001000000}" name="Order Id" totalsRowLabel="Total" dataDxfId="54"/>
    <tableColumn id="2" xr3:uid="{00000000-0010-0000-0100-000002000000}" name="Transaction Type" dataDxfId="53"/>
    <tableColumn id="70" xr3:uid="{00000000-0010-0000-0100-000046000000}" name="Tenant"/>
    <tableColumn id="53" xr3:uid="{00000000-0010-0000-0100-000035000000}" name="StockPoint Id"/>
    <tableColumn id="71" xr3:uid="{00000000-0010-0000-0100-000047000000}" name="StockPoint Name" dataDxfId="52"/>
    <tableColumn id="74" xr3:uid="{00000000-0010-0000-0100-00004A000000}" name="Currency" dataDxfId="51"/>
    <tableColumn id="3" xr3:uid="{00000000-0010-0000-0100-000003000000}" name="Tax-NonTax" dataDxfId="50"/>
    <tableColumn id="4" xr3:uid="{00000000-0010-0000-0100-000004000000}" name="Entry Type" dataDxfId="49"/>
    <tableColumn id="5" xr3:uid="{00000000-0010-0000-0100-000005000000}" name="Order Date" dataDxfId="48"/>
    <tableColumn id="6" xr3:uid="{00000000-0010-0000-0100-000006000000}" name="Ship. Date" dataDxfId="47"/>
    <tableColumn id="37" xr3:uid="{00000000-0010-0000-0100-000025000000}" name="Refund Date" dataDxfId="46"/>
    <tableColumn id="38" xr3:uid="{00000000-0010-0000-0100-000026000000}" name="Return Date" dataDxfId="45"/>
    <tableColumn id="55" xr3:uid="{00000000-0010-0000-0100-000037000000}" name="Special Payment Date" dataDxfId="44"/>
    <tableColumn id="66" xr3:uid="{00000000-0010-0000-0100-000042000000}" name="Adjustment Date" dataDxfId="43"/>
    <tableColumn id="57" xr3:uid="{00000000-0010-0000-0100-000039000000}" name="Transaction Date" dataDxfId="42"/>
    <tableColumn id="56" xr3:uid="{00000000-0010-0000-0100-000038000000}" name="Posting Date" dataDxfId="41"/>
    <tableColumn id="45" xr3:uid="{00000000-0010-0000-0100-00002D000000}" name="Invoice No" dataDxfId="40"/>
    <tableColumn id="33" xr3:uid="{00000000-0010-0000-0100-000021000000}" name="Destination Country" dataDxfId="39"/>
    <tableColumn id="48" xr3:uid="{00000000-0010-0000-0100-000030000000}" name="Destination State" dataDxfId="38"/>
    <tableColumn id="49" xr3:uid="{00000000-0010-0000-0100-000031000000}" name="Ship-to City" dataDxfId="37"/>
    <tableColumn id="50" xr3:uid="{00000000-0010-0000-0100-000032000000}" name="Ship-to ZIP Code" dataDxfId="36"/>
    <tableColumn id="7" xr3:uid="{00000000-0010-0000-0100-000007000000}" name="Qty" dataDxfId="35"/>
    <tableColumn id="52" xr3:uid="{00000000-0010-0000-0100-000034000000}" name="Description" dataDxfId="34"/>
    <tableColumn id="24" xr3:uid="{00000000-0010-0000-0100-000018000000}" name="Brand" dataDxfId="33"/>
    <tableColumn id="12" xr3:uid="{00000000-0010-0000-0100-00000C000000}" name="Product Id" dataDxfId="32"/>
    <tableColumn id="11" xr3:uid="{00000000-0010-0000-0100-00000B000000}" name="SKU" dataDxfId="31"/>
    <tableColumn id="10" xr3:uid="{00000000-0010-0000-0100-00000A000000}" name="Designer Id" dataDxfId="30"/>
    <tableColumn id="9" xr3:uid="{00000000-0010-0000-0100-000009000000}" name="Size" dataDxfId="29"/>
    <tableColumn id="30" xr3:uid="{00000000-0010-0000-0100-00001E000000}" name="Season" dataDxfId="28"/>
    <tableColumn id="29" xr3:uid="{00000000-0010-0000-0100-00001D000000}" name="Gender" dataDxfId="27"/>
    <tableColumn id="31" xr3:uid="{00000000-0010-0000-0100-00001F000000}" name="Tree Category" dataDxfId="26"/>
    <tableColumn id="32" xr3:uid="{00000000-0010-0000-0100-000020000000}" name="Sub Category" dataDxfId="25"/>
    <tableColumn id="13" xr3:uid="{00000000-0010-0000-0100-00000D000000}" name="Reason" dataDxfId="24"/>
    <tableColumn id="14" xr3:uid="{00000000-0010-0000-0100-00000E000000}" name="Sales Price" dataDxfId="23"/>
    <tableColumn id="15" xr3:uid="{00000000-0010-0000-0100-00000F000000}" name="Net Sales Price" dataDxfId="22"/>
    <tableColumn id="16" xr3:uid="{00000000-0010-0000-0100-000010000000}" name="Promo. Codes" dataDxfId="21"/>
    <tableColumn id="39" xr3:uid="{00000000-0010-0000-0100-000027000000}" name="Promo Code Rate" dataDxfId="20"/>
    <tableColumn id="17" xr3:uid="{00000000-0010-0000-0100-000011000000}" name="TAX Rate" dataDxfId="19"/>
    <tableColumn id="18" xr3:uid="{00000000-0010-0000-0100-000012000000}" name="Total TAX" dataDxfId="18"/>
    <tableColumn id="19" xr3:uid="{00000000-0010-0000-0100-000013000000}" name="Total Items Paid" dataDxfId="17"/>
    <tableColumn id="20" xr3:uid="{00000000-0010-0000-0100-000014000000}" name="Order Ship." dataDxfId="16"/>
    <tableColumn id="21" xr3:uid="{00000000-0010-0000-0100-000015000000}" name="Commission Base" dataDxfId="15"/>
    <tableColumn id="23" xr3:uid="{00000000-0010-0000-0100-000017000000}" name="Effective Commission" dataDxfId="14"/>
    <tableColumn id="43" xr3:uid="{00000000-0010-0000-0100-00002B000000}" name="Effective Commission Rate" dataDxfId="13"/>
    <tableColumn id="28" xr3:uid="{00000000-0010-0000-0100-00001C000000}" name="Software/Hosting Fee" dataDxfId="12"/>
    <tableColumn id="58" xr3:uid="{00000000-0010-0000-0100-00003A000000}" name="Special Payment" dataDxfId="11"/>
    <tableColumn id="54" xr3:uid="{00000000-0010-0000-0100-000036000000}" name="Adjustment" dataDxfId="10"/>
    <tableColumn id="62" xr3:uid="{00000000-0010-0000-0100-00003E000000}" name="Net Retail Price" dataDxfId="9"/>
    <tableColumn id="76" xr3:uid="{00000000-0010-0000-0100-00004C000000}" name="Correction" dataDxfId="8"/>
    <tableColumn id="36" xr3:uid="{00000000-0010-0000-0100-000024000000}" name="Courier Name"/>
    <tableColumn id="44" xr3:uid="{00000000-0010-0000-0100-00002C000000}" name="Tracking Code"/>
    <tableColumn id="60" xr3:uid="{00000000-0010-0000-0100-00003C000000}" name="Ship-to Name"/>
    <tableColumn id="63" xr3:uid="{00000000-0010-0000-0100-00003F000000}" name="Ship-to Phone" totalsRowFunction="count"/>
    <tableColumn id="35" xr3:uid="{00000000-0010-0000-0100-000023000000}" name="Version" dataDxfId="7"/>
    <tableColumn id="40" xr3:uid="{00000000-0010-0000-0100-000028000000}" name="US Sales Price" dataDxfId="6"/>
    <tableColumn id="41" xr3:uid="{00000000-0010-0000-0100-000029000000}" name="Tax Rate2" dataDxfId="5"/>
    <tableColumn id="42" xr3:uid="{00000000-0010-0000-0100-00002A000000}" name="Total Tax2" dataDxfId="4"/>
    <tableColumn id="46" xr3:uid="{00000000-0010-0000-0100-00002E000000}" name="US Total Items Paid" dataDxfId="3"/>
    <tableColumn id="47" xr3:uid="{60E2DAC0-188F-4E7F-838E-59B5DCD307A7}" name="Entity" dataDxfId="2"/>
    <tableColumn id="51" xr3:uid="{0958AE0E-4D80-4B98-9454-D0B4E5654EAE}" name="Payment" dataDxfId="1"/>
    <tableColumn id="61" xr3:uid="{DB4AF174-0DEA-4E97-BAE9-C18B36F3FE09}" name="Item Duties" dataDxfId="0"/>
  </tableColumns>
  <tableStyleInfo name="TableStyleLight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D4F57"/>
    <pageSetUpPr fitToPage="1"/>
  </sheetPr>
  <dimension ref="A1:I61"/>
  <sheetViews>
    <sheetView showGridLines="0" showRuler="0" topLeftCell="A63" zoomScaleNormal="100" workbookViewId="0">
      <selection activeCell="B15" sqref="B15"/>
    </sheetView>
  </sheetViews>
  <sheetFormatPr defaultColWidth="0" defaultRowHeight="14.45"/>
  <cols>
    <col min="1" max="1" width="3.5703125" customWidth="1"/>
    <col min="2" max="2" width="22" bestFit="1" customWidth="1"/>
    <col min="3" max="3" width="23.7109375" bestFit="1" customWidth="1"/>
    <col min="4" max="4" width="17" bestFit="1" customWidth="1"/>
    <col min="5" max="5" width="60.42578125" customWidth="1"/>
    <col min="6" max="6" width="19.7109375" bestFit="1" customWidth="1"/>
    <col min="7" max="7" width="17" customWidth="1"/>
    <col min="8" max="8" width="3.5703125" customWidth="1"/>
    <col min="9" max="9" width="0" hidden="1" customWidth="1"/>
    <col min="10" max="11" width="9.28515625" hidden="1" customWidth="1"/>
    <col min="12" max="16384" width="9.28515625" hidden="1"/>
  </cols>
  <sheetData>
    <row r="1" spans="2:7" ht="15.6">
      <c r="B1" s="44" t="s">
        <v>0</v>
      </c>
      <c r="C1" s="45"/>
      <c r="D1" s="45"/>
      <c r="E1" s="45"/>
      <c r="F1" s="45"/>
      <c r="G1" s="45"/>
    </row>
    <row r="15" spans="2:7">
      <c r="B15" s="7" t="s">
        <v>1</v>
      </c>
      <c r="C15" s="8">
        <f>C24+C39</f>
        <v>2.3499999999999996</v>
      </c>
    </row>
    <row r="16" spans="2:7">
      <c r="B16" s="7" t="s">
        <v>2</v>
      </c>
      <c r="C16" s="8">
        <f>C29</f>
        <v>0.06</v>
      </c>
      <c r="E16" s="10"/>
      <c r="F16" s="10"/>
      <c r="G16" s="11"/>
    </row>
    <row r="17" spans="2:7">
      <c r="B17" s="7" t="s">
        <v>3</v>
      </c>
      <c r="C17" s="8">
        <f>C32+C47</f>
        <v>2.41</v>
      </c>
      <c r="E17" s="12" t="s">
        <v>4</v>
      </c>
      <c r="F17" s="12"/>
      <c r="G17" s="13">
        <f>G28+G44</f>
        <v>9.02</v>
      </c>
    </row>
    <row r="19" spans="2:7">
      <c r="B19" s="16" t="s">
        <v>5</v>
      </c>
      <c r="C19" s="22">
        <f>C34+C49</f>
        <v>0</v>
      </c>
    </row>
    <row r="21" spans="2:7" ht="15.6">
      <c r="B21" s="44" t="s">
        <v>6</v>
      </c>
      <c r="C21" s="45"/>
      <c r="D21" s="45"/>
      <c r="E21" s="45"/>
      <c r="F21" s="45"/>
      <c r="G21" s="45"/>
    </row>
    <row r="23" spans="2:7">
      <c r="B23" s="46" t="s">
        <v>7</v>
      </c>
      <c r="C23" s="46"/>
      <c r="E23" s="43" t="s">
        <v>8</v>
      </c>
      <c r="F23" s="43"/>
      <c r="G23" s="43"/>
    </row>
    <row r="24" spans="2:7">
      <c r="B24" s="2" t="s">
        <v>1</v>
      </c>
      <c r="C24" s="3">
        <v>0.69</v>
      </c>
      <c r="D24" s="1"/>
      <c r="E24" s="6" t="s">
        <v>9</v>
      </c>
      <c r="F24" s="6"/>
      <c r="G24" s="1">
        <f>IFERROR(GETPIVOTDATA("Sum of Effective Commission",Sum_Charges!$A$7,"VAT-NonVAT","Vat"),0)
+IFERROR(GETPIVOTDATA("Sum of Effective Commission",Sum_Charges!$A$30,"Transaction Type","Adjustment","VAT-NonVAT","Vat"),0)</f>
        <v>0</v>
      </c>
    </row>
    <row r="25" spans="2:7">
      <c r="B25" s="6" t="s">
        <v>10</v>
      </c>
      <c r="C25" s="1">
        <f>IFERROR(GETPIVOTDATA("Sum of Adjustment",Sum_Charges!$A$30,"VAT-NonVAT","Vat"),0)</f>
        <v>0</v>
      </c>
      <c r="E25" s="6" t="s">
        <v>11</v>
      </c>
      <c r="G25" s="1">
        <v>4.5</v>
      </c>
    </row>
    <row r="26" spans="2:7">
      <c r="B26" s="6" t="s">
        <v>12</v>
      </c>
      <c r="C26" s="1">
        <f>IFERROR(GETPIVOTDATA("Sum of Net Sales Price",Sum_NetSales!$A$6,"Transaction Type","Refund","VAT-NonVAT","Vat"),0)</f>
        <v>0</v>
      </c>
      <c r="E26" s="6" t="s">
        <v>13</v>
      </c>
      <c r="F26" s="6"/>
      <c r="G26" s="1">
        <f>IFERROR(GETPIVOTDATA("Sum of Special Payment",Sum_Charges!$A$30,"VAT-NonVAT","Vat"),0)</f>
        <v>0</v>
      </c>
    </row>
    <row r="27" spans="2:7">
      <c r="B27" s="6" t="s">
        <v>14</v>
      </c>
      <c r="C27" s="1">
        <f>IFERROR(GETPIVOTDATA("Sum of Net Sales Price",Sum_NetSales!$A$6,"Transaction Type","Return","VAT-NonVAT","Vat"),0)</f>
        <v>0</v>
      </c>
      <c r="E27" s="6"/>
      <c r="G27" s="27"/>
    </row>
    <row r="28" spans="2:7">
      <c r="B28" s="2" t="s">
        <v>2</v>
      </c>
      <c r="C28" s="3">
        <f>SUM(C24:C27)</f>
        <v>0.69</v>
      </c>
      <c r="E28" s="14" t="s">
        <v>15</v>
      </c>
      <c r="F28" s="14"/>
      <c r="G28" s="15">
        <f>+SUM(G24:G27)</f>
        <v>4.5</v>
      </c>
    </row>
    <row r="29" spans="2:7">
      <c r="B29" s="6" t="s">
        <v>16</v>
      </c>
      <c r="C29" s="1">
        <v>0.06</v>
      </c>
      <c r="E29" s="6"/>
      <c r="G29" s="1"/>
    </row>
    <row r="30" spans="2:7">
      <c r="B30" s="6"/>
      <c r="C30" s="1"/>
    </row>
    <row r="31" spans="2:7">
      <c r="B31" s="6"/>
      <c r="C31" s="1"/>
    </row>
    <row r="32" spans="2:7">
      <c r="B32" s="7" t="s">
        <v>3</v>
      </c>
      <c r="C32" s="8">
        <f>C28+C29</f>
        <v>0.75</v>
      </c>
    </row>
    <row r="34" spans="2:8">
      <c r="B34" s="16" t="s">
        <v>5</v>
      </c>
      <c r="C34" s="22">
        <f>IFERROR(GETPIVOTDATA("Sum of Total Items Sold",Sum_NetSales!$A$6,"VAT-NonVAT","Vat"),0)</f>
        <v>0</v>
      </c>
    </row>
    <row r="36" spans="2:8" ht="15.6">
      <c r="B36" s="44" t="s">
        <v>17</v>
      </c>
      <c r="C36" s="45"/>
      <c r="D36" s="45"/>
      <c r="E36" s="45"/>
      <c r="F36" s="45"/>
      <c r="G36" s="45"/>
    </row>
    <row r="38" spans="2:8">
      <c r="B38" s="46" t="s">
        <v>7</v>
      </c>
      <c r="C38" s="46"/>
      <c r="E38" s="43" t="s">
        <v>8</v>
      </c>
      <c r="F38" s="43"/>
      <c r="G38" s="43"/>
    </row>
    <row r="39" spans="2:8">
      <c r="B39" s="2" t="s">
        <v>18</v>
      </c>
      <c r="C39" s="3">
        <v>1.66</v>
      </c>
      <c r="E39" s="6" t="s">
        <v>9</v>
      </c>
      <c r="F39" s="6"/>
      <c r="G39" s="1">
        <f>IFERROR(GETPIVOTDATA("Sum of Effective Commission",Sum_Charges!$A$7,"VAT-NonVAT","Non Vat"),0)+
+IFERROR(GETPIVOTDATA("Sum of Effective Commission",Sum_Charges!$A$30,"Transaction Type","Adjustment","VAT-NonVAT","Non Vat"),0)</f>
        <v>0</v>
      </c>
    </row>
    <row r="40" spans="2:8">
      <c r="B40" s="6" t="s">
        <v>10</v>
      </c>
      <c r="C40" s="1">
        <f>IFERROR(GETPIVOTDATA("Sum of Adjustment",Sum_Charges!$A$30,"VAT-NonVAT","Non Vat"),0)</f>
        <v>0</v>
      </c>
      <c r="D40" s="1"/>
      <c r="E40" s="6" t="s">
        <v>11</v>
      </c>
      <c r="G40" s="1">
        <v>4.5</v>
      </c>
    </row>
    <row r="41" spans="2:8">
      <c r="B41" s="6" t="s">
        <v>12</v>
      </c>
      <c r="C41" s="1">
        <f>IFERROR(GETPIVOTDATA("Sum of Net Sales Price",Sum_NetSales!$A$6,"Transaction Type","Refund","VAT-NonVAT","Non Vat"),0)</f>
        <v>0</v>
      </c>
      <c r="E41" s="6" t="s">
        <v>13</v>
      </c>
      <c r="F41" s="6"/>
      <c r="G41" s="1">
        <f>IFERROR(GETPIVOTDATA("Sum of Special Payment",Sum_Charges!$A$30,"VAT-NonVAT","Vat"),0)</f>
        <v>0</v>
      </c>
      <c r="H41" s="1"/>
    </row>
    <row r="42" spans="2:8">
      <c r="B42" s="6" t="s">
        <v>14</v>
      </c>
      <c r="C42" s="1">
        <f>IFERROR(GETPIVOTDATA("Sum of Net Sales Price",Sum_NetSales!$A$6,"Transaction Type","Return","VAT-NonVAT","Non Vat"),0)</f>
        <v>0</v>
      </c>
      <c r="E42" s="6" t="s">
        <v>19</v>
      </c>
      <c r="G42" s="27">
        <v>0.02</v>
      </c>
    </row>
    <row r="43" spans="2:8">
      <c r="B43" s="6" t="s">
        <v>20</v>
      </c>
      <c r="C43" s="1">
        <f>IFERROR(GETPIVOTDATA("Sum of Promo. Codes",Sum_NetSales!$A$6,"VAT-NonVAT","Non Vat"),0)</f>
        <v>0</v>
      </c>
      <c r="E43" s="6"/>
      <c r="G43" s="1"/>
    </row>
    <row r="44" spans="2:8">
      <c r="B44" s="2" t="s">
        <v>2</v>
      </c>
      <c r="C44" s="3">
        <f>SUM(C39:C43)</f>
        <v>1.66</v>
      </c>
      <c r="E44" s="14" t="s">
        <v>15</v>
      </c>
      <c r="F44" s="14"/>
      <c r="G44" s="15">
        <f>+SUM(G39:G43)</f>
        <v>4.5199999999999996</v>
      </c>
    </row>
    <row r="45" spans="2:8">
      <c r="B45" s="6"/>
      <c r="C45" s="27"/>
      <c r="E45" s="6"/>
      <c r="G45" s="27"/>
    </row>
    <row r="46" spans="2:8">
      <c r="B46" s="33"/>
      <c r="C46" s="34"/>
      <c r="E46" s="6"/>
      <c r="G46" s="27"/>
    </row>
    <row r="47" spans="2:8">
      <c r="B47" s="7" t="s">
        <v>3</v>
      </c>
      <c r="C47" s="8">
        <f>C44-C46+C45</f>
        <v>1.66</v>
      </c>
    </row>
    <row r="49" spans="2:7">
      <c r="B49" s="16" t="s">
        <v>5</v>
      </c>
      <c r="C49" s="22">
        <f>IFERROR(GETPIVOTDATA("Sum of Total Items Sold",Sum_NetSales!$A$6,"VAT-NonVAT","Non Vat"),0)</f>
        <v>0</v>
      </c>
    </row>
    <row r="51" spans="2:7" ht="15.6">
      <c r="B51" s="44" t="s">
        <v>21</v>
      </c>
      <c r="C51" s="45"/>
      <c r="D51" s="45"/>
      <c r="E51" s="45"/>
      <c r="F51" s="45"/>
      <c r="G51" s="45"/>
    </row>
    <row r="53" spans="2:7">
      <c r="B53" s="39" t="s">
        <v>22</v>
      </c>
      <c r="C53" t="s">
        <v>23</v>
      </c>
    </row>
    <row r="54" spans="2:7">
      <c r="B54" s="39" t="s">
        <v>24</v>
      </c>
      <c r="C54" t="s">
        <v>25</v>
      </c>
    </row>
    <row r="55" spans="2:7">
      <c r="B55" s="39" t="s">
        <v>26</v>
      </c>
      <c r="C55" t="s">
        <v>27</v>
      </c>
    </row>
    <row r="56" spans="2:7">
      <c r="B56" s="39" t="s">
        <v>28</v>
      </c>
      <c r="C56" t="s">
        <v>29</v>
      </c>
    </row>
    <row r="58" spans="2:7">
      <c r="B58" s="39" t="s">
        <v>30</v>
      </c>
    </row>
    <row r="59" spans="2:7">
      <c r="B59" t="s">
        <v>31</v>
      </c>
    </row>
    <row r="60" spans="2:7">
      <c r="B60" t="s">
        <v>32</v>
      </c>
    </row>
    <row r="61" spans="2:7">
      <c r="B61" s="37" t="s">
        <v>33</v>
      </c>
    </row>
  </sheetData>
  <mergeCells count="8">
    <mergeCell ref="E38:G38"/>
    <mergeCell ref="E23:G23"/>
    <mergeCell ref="B51:G51"/>
    <mergeCell ref="B1:G1"/>
    <mergeCell ref="B38:C38"/>
    <mergeCell ref="B23:C23"/>
    <mergeCell ref="B36:G36"/>
    <mergeCell ref="B21:G21"/>
  </mergeCells>
  <pageMargins left="0.23622047244094491" right="0.23622047244094491" top="0.39370078740157483" bottom="0.39370078740157483" header="0.11811023622047245" footer="0.11811023622047245"/>
  <pageSetup paperSize="9" scale="60" orientation="portrait"/>
  <headerFooter>
    <oddHeader>&amp;CFinancial Report Summary</oddHeader>
    <oddFooter>&amp;CPage &amp;P of &amp;N</oddFooter>
  </headerFooter>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D4F57"/>
  </sheetPr>
  <dimension ref="A1:X12"/>
  <sheetViews>
    <sheetView showGridLines="0" topLeftCell="A7" zoomScaleNormal="100" workbookViewId="0">
      <selection activeCell="A11" sqref="A11"/>
    </sheetView>
  </sheetViews>
  <sheetFormatPr defaultRowHeight="14.45"/>
  <cols>
    <col min="1" max="1" width="16.42578125" bestFit="1" customWidth="1"/>
    <col min="2" max="2" width="18.42578125" bestFit="1" customWidth="1"/>
    <col min="3" max="3" width="24" bestFit="1" customWidth="1"/>
    <col min="4" max="4" width="24.28515625" bestFit="1" customWidth="1"/>
    <col min="5" max="5" width="21.5703125" customWidth="1"/>
    <col min="6" max="6" width="25.7109375" bestFit="1" customWidth="1"/>
    <col min="7" max="7" width="38.42578125" bestFit="1" customWidth="1"/>
    <col min="8" max="8" width="12.28515625" bestFit="1" customWidth="1"/>
    <col min="9" max="9" width="16.7109375" bestFit="1" customWidth="1"/>
    <col min="10" max="10" width="7.7109375" bestFit="1" customWidth="1"/>
    <col min="11" max="11" width="4.85546875" bestFit="1" customWidth="1"/>
    <col min="12" max="12" width="12" bestFit="1" customWidth="1"/>
    <col min="13" max="13" width="15.85546875" bestFit="1" customWidth="1"/>
    <col min="14" max="14" width="17.140625" bestFit="1" customWidth="1"/>
    <col min="15" max="15" width="12.7109375" bestFit="1" customWidth="1"/>
    <col min="16" max="16" width="18.42578125" bestFit="1" customWidth="1"/>
    <col min="17" max="17" width="22.140625" bestFit="1" customWidth="1"/>
    <col min="18" max="18" width="17.5703125" bestFit="1" customWidth="1"/>
    <col min="19" max="19" width="12.140625" bestFit="1" customWidth="1"/>
    <col min="20" max="22" width="11.85546875" bestFit="1" customWidth="1"/>
    <col min="23" max="23" width="22.42578125" bestFit="1" customWidth="1"/>
    <col min="24" max="24" width="21.5703125" style="4" bestFit="1" customWidth="1"/>
    <col min="25" max="25" width="11.5703125" bestFit="1" customWidth="1"/>
    <col min="26" max="26" width="17.7109375" bestFit="1" customWidth="1"/>
    <col min="27" max="27" width="11.85546875" bestFit="1" customWidth="1"/>
    <col min="28" max="28" width="13.85546875" bestFit="1" customWidth="1"/>
    <col min="29" max="29" width="17.85546875" bestFit="1" customWidth="1"/>
    <col min="30" max="30" width="18.7109375" bestFit="1" customWidth="1"/>
    <col min="31" max="31" width="17.7109375" bestFit="1" customWidth="1"/>
    <col min="32" max="33" width="16.28515625" bestFit="1" customWidth="1"/>
    <col min="34" max="34" width="15.5703125" bestFit="1" customWidth="1"/>
    <col min="35" max="37" width="19.5703125" bestFit="1" customWidth="1"/>
  </cols>
  <sheetData>
    <row r="1" spans="1:24">
      <c r="A1" s="39" t="s">
        <v>22</v>
      </c>
      <c r="B1" t="s">
        <v>23</v>
      </c>
    </row>
    <row r="2" spans="1:24">
      <c r="A2" s="39" t="s">
        <v>24</v>
      </c>
      <c r="B2" t="s">
        <v>25</v>
      </c>
    </row>
    <row r="3" spans="1:24">
      <c r="A3" s="39" t="s">
        <v>26</v>
      </c>
      <c r="B3" t="s">
        <v>27</v>
      </c>
    </row>
    <row r="4" spans="1:24">
      <c r="A4" s="39" t="s">
        <v>34</v>
      </c>
      <c r="B4" t="s">
        <v>27</v>
      </c>
    </row>
    <row r="5" spans="1:24">
      <c r="A5" s="39" t="s">
        <v>35</v>
      </c>
      <c r="B5" t="s">
        <v>27</v>
      </c>
    </row>
    <row r="6" spans="1:24">
      <c r="A6" s="39" t="s">
        <v>28</v>
      </c>
      <c r="B6" t="s">
        <v>29</v>
      </c>
    </row>
    <row r="7" spans="1:24">
      <c r="A7" s="39" t="s">
        <v>36</v>
      </c>
      <c r="B7" t="s">
        <v>27</v>
      </c>
    </row>
    <row r="8" spans="1:24">
      <c r="A8" s="39" t="s">
        <v>37</v>
      </c>
      <c r="B8" t="s">
        <v>27</v>
      </c>
    </row>
    <row r="10" spans="1:24" ht="15">
      <c r="A10" s="39" t="s">
        <v>38</v>
      </c>
      <c r="B10" s="39" t="s">
        <v>39</v>
      </c>
      <c r="C10" s="39" t="s">
        <v>40</v>
      </c>
      <c r="D10" s="39" t="s">
        <v>41</v>
      </c>
      <c r="E10" s="39" t="s">
        <v>30</v>
      </c>
      <c r="F10" s="39" t="s">
        <v>42</v>
      </c>
      <c r="G10" s="39" t="s">
        <v>43</v>
      </c>
      <c r="H10" s="39" t="s">
        <v>44</v>
      </c>
      <c r="I10" s="39" t="s">
        <v>45</v>
      </c>
      <c r="J10" s="39" t="s">
        <v>46</v>
      </c>
      <c r="K10" t="s">
        <v>47</v>
      </c>
      <c r="L10" s="48" t="s">
        <v>48</v>
      </c>
      <c r="M10" s="48" t="s">
        <v>49</v>
      </c>
      <c r="N10" s="48" t="s">
        <v>50</v>
      </c>
      <c r="O10" s="48" t="s">
        <v>51</v>
      </c>
      <c r="P10" s="48" t="s">
        <v>52</v>
      </c>
      <c r="Q10" s="48" t="s">
        <v>53</v>
      </c>
      <c r="R10" s="48" t="s">
        <v>54</v>
      </c>
      <c r="S10" t="s">
        <v>55</v>
      </c>
      <c r="X10"/>
    </row>
    <row r="11" spans="1:24" ht="15">
      <c r="A11" t="s">
        <v>56</v>
      </c>
      <c r="B11" s="21">
        <v>44663.332268518519</v>
      </c>
      <c r="C11" s="42">
        <v>44740.621354166666</v>
      </c>
      <c r="D11" t="s">
        <v>57</v>
      </c>
      <c r="E11" t="s">
        <v>31</v>
      </c>
      <c r="F11" t="s">
        <v>58</v>
      </c>
      <c r="G11" t="s">
        <v>59</v>
      </c>
      <c r="H11" t="s">
        <v>60</v>
      </c>
      <c r="I11" t="s">
        <v>61</v>
      </c>
      <c r="J11" t="s">
        <v>62</v>
      </c>
      <c r="K11" s="32">
        <v>2</v>
      </c>
      <c r="L11" s="48">
        <v>1.66</v>
      </c>
      <c r="M11" s="48">
        <v>1.66</v>
      </c>
      <c r="N11" s="48">
        <v>1.66</v>
      </c>
      <c r="O11" s="48"/>
      <c r="P11" s="48">
        <v>1.66</v>
      </c>
      <c r="Q11" s="48">
        <v>0</v>
      </c>
      <c r="R11" s="48">
        <v>0</v>
      </c>
      <c r="S11" s="4"/>
      <c r="X11"/>
    </row>
    <row r="12" spans="1:24" ht="15">
      <c r="A12" t="s">
        <v>56</v>
      </c>
      <c r="B12" s="21">
        <v>44740.654814814814</v>
      </c>
      <c r="C12" s="42">
        <v>44740.702418981484</v>
      </c>
      <c r="D12" t="s">
        <v>63</v>
      </c>
      <c r="E12" t="s">
        <v>32</v>
      </c>
      <c r="F12" t="s">
        <v>64</v>
      </c>
      <c r="G12" t="s">
        <v>65</v>
      </c>
      <c r="H12" t="s">
        <v>60</v>
      </c>
      <c r="I12" t="s">
        <v>66</v>
      </c>
      <c r="J12" t="s">
        <v>67</v>
      </c>
      <c r="K12" s="32">
        <v>1</v>
      </c>
      <c r="L12" s="48">
        <v>0.75</v>
      </c>
      <c r="M12" s="48">
        <v>0.69</v>
      </c>
      <c r="N12" s="48">
        <v>0.75</v>
      </c>
      <c r="O12" s="48"/>
      <c r="P12" s="48">
        <v>0.69</v>
      </c>
      <c r="Q12" s="48">
        <v>0</v>
      </c>
      <c r="R12" s="48">
        <v>0</v>
      </c>
      <c r="S12" s="4"/>
      <c r="X12"/>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D4F57"/>
  </sheetPr>
  <dimension ref="A1:J11"/>
  <sheetViews>
    <sheetView showGridLines="0" topLeftCell="A7" zoomScaleNormal="100" workbookViewId="0">
      <selection activeCell="B30" sqref="B30"/>
    </sheetView>
  </sheetViews>
  <sheetFormatPr defaultColWidth="9.28515625" defaultRowHeight="14.45"/>
  <cols>
    <col min="1" max="1" width="24.28515625" bestFit="1" customWidth="1"/>
    <col min="2" max="2" width="18.42578125" bestFit="1" customWidth="1"/>
    <col min="3" max="3" width="15.7109375" bestFit="1" customWidth="1"/>
    <col min="4" max="4" width="15.5703125" bestFit="1" customWidth="1"/>
    <col min="5" max="5" width="17.42578125" bestFit="1" customWidth="1"/>
    <col min="6" max="6" width="18" bestFit="1" customWidth="1"/>
    <col min="7" max="7" width="20" customWidth="1"/>
    <col min="8" max="8" width="20.7109375" bestFit="1" customWidth="1"/>
    <col min="9" max="9" width="22.42578125" bestFit="1" customWidth="1"/>
    <col min="10" max="10" width="16.140625" bestFit="1" customWidth="1"/>
    <col min="11" max="11" width="15.7109375" bestFit="1" customWidth="1"/>
    <col min="12" max="14" width="22.28515625" bestFit="1" customWidth="1"/>
    <col min="15" max="33" width="16.28515625" bestFit="1" customWidth="1"/>
    <col min="34" max="34" width="15.5703125" bestFit="1" customWidth="1"/>
    <col min="35" max="37" width="19.5703125" bestFit="1" customWidth="1"/>
    <col min="38" max="39" width="9.28515625" customWidth="1"/>
  </cols>
  <sheetData>
    <row r="1" spans="1:10">
      <c r="A1" s="39" t="s">
        <v>22</v>
      </c>
      <c r="B1" t="s">
        <v>23</v>
      </c>
    </row>
    <row r="2" spans="1:10">
      <c r="A2" s="39" t="s">
        <v>24</v>
      </c>
      <c r="B2" t="s">
        <v>25</v>
      </c>
    </row>
    <row r="3" spans="1:10">
      <c r="A3" s="39" t="s">
        <v>26</v>
      </c>
      <c r="B3" t="s">
        <v>27</v>
      </c>
    </row>
    <row r="4" spans="1:10">
      <c r="A4" s="39" t="s">
        <v>34</v>
      </c>
      <c r="B4" t="s">
        <v>27</v>
      </c>
    </row>
    <row r="5" spans="1:10">
      <c r="A5" s="39" t="s">
        <v>35</v>
      </c>
      <c r="B5" t="s">
        <v>27</v>
      </c>
    </row>
    <row r="6" spans="1:10">
      <c r="A6" s="39" t="s">
        <v>28</v>
      </c>
      <c r="B6" t="s">
        <v>68</v>
      </c>
    </row>
    <row r="7" spans="1:10">
      <c r="A7" s="39" t="s">
        <v>37</v>
      </c>
      <c r="B7" t="s">
        <v>27</v>
      </c>
    </row>
    <row r="9" spans="1:10">
      <c r="A9" s="39" t="s">
        <v>40</v>
      </c>
      <c r="B9" s="39" t="s">
        <v>41</v>
      </c>
      <c r="C9" s="39" t="s">
        <v>69</v>
      </c>
      <c r="D9" s="39" t="s">
        <v>70</v>
      </c>
      <c r="E9" s="39" t="s">
        <v>71</v>
      </c>
      <c r="F9" s="39" t="s">
        <v>72</v>
      </c>
      <c r="G9" s="39" t="s">
        <v>73</v>
      </c>
      <c r="H9" s="39" t="s">
        <v>74</v>
      </c>
      <c r="I9" s="39" t="s">
        <v>30</v>
      </c>
      <c r="J9" t="s">
        <v>50</v>
      </c>
    </row>
    <row r="10" spans="1:10" ht="15">
      <c r="A10" s="42">
        <v>44740.621354166666</v>
      </c>
      <c r="B10" t="s">
        <v>57</v>
      </c>
      <c r="C10" t="s">
        <v>75</v>
      </c>
      <c r="D10" t="s">
        <v>60</v>
      </c>
      <c r="E10" t="s">
        <v>76</v>
      </c>
      <c r="F10" t="s">
        <v>76</v>
      </c>
      <c r="G10" t="s">
        <v>77</v>
      </c>
      <c r="H10" t="s">
        <v>78</v>
      </c>
      <c r="I10" t="s">
        <v>31</v>
      </c>
      <c r="J10" s="48">
        <v>1.66</v>
      </c>
    </row>
    <row r="11" spans="1:10" ht="15">
      <c r="A11" s="42">
        <v>44740.702418981484</v>
      </c>
      <c r="B11" t="s">
        <v>63</v>
      </c>
      <c r="C11" t="s">
        <v>79</v>
      </c>
      <c r="D11" t="s">
        <v>60</v>
      </c>
      <c r="E11" t="s">
        <v>76</v>
      </c>
      <c r="F11" t="s">
        <v>76</v>
      </c>
      <c r="G11" t="s">
        <v>80</v>
      </c>
      <c r="H11" t="s">
        <v>81</v>
      </c>
      <c r="I11" t="s">
        <v>32</v>
      </c>
      <c r="J11" s="48">
        <v>0.75</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D4F57"/>
  </sheetPr>
  <dimension ref="A1:B24"/>
  <sheetViews>
    <sheetView showGridLines="0" workbookViewId="0"/>
  </sheetViews>
  <sheetFormatPr defaultRowHeight="14.45"/>
  <cols>
    <col min="1" max="1" width="27.42578125" bestFit="1" customWidth="1"/>
    <col min="2" max="2" width="144.5703125" customWidth="1"/>
  </cols>
  <sheetData>
    <row r="1" spans="1:2">
      <c r="A1" s="17" t="s">
        <v>82</v>
      </c>
      <c r="B1" s="18" t="s">
        <v>83</v>
      </c>
    </row>
    <row r="2" spans="1:2">
      <c r="A2" s="17" t="s">
        <v>84</v>
      </c>
      <c r="B2" s="18" t="s">
        <v>85</v>
      </c>
    </row>
    <row r="3" spans="1:2">
      <c r="A3" s="17" t="s">
        <v>86</v>
      </c>
      <c r="B3" s="18" t="s">
        <v>87</v>
      </c>
    </row>
    <row r="4" spans="1:2">
      <c r="A4" s="17" t="s">
        <v>38</v>
      </c>
      <c r="B4" s="18" t="s">
        <v>88</v>
      </c>
    </row>
    <row r="5" spans="1:2">
      <c r="A5" s="17" t="s">
        <v>89</v>
      </c>
      <c r="B5" s="18" t="s">
        <v>90</v>
      </c>
    </row>
    <row r="6" spans="1:2">
      <c r="A6" s="17" t="s">
        <v>91</v>
      </c>
      <c r="B6" s="18" t="s">
        <v>92</v>
      </c>
    </row>
    <row r="7" spans="1:2">
      <c r="A7" s="17" t="s">
        <v>93</v>
      </c>
      <c r="B7" s="18" t="s">
        <v>94</v>
      </c>
    </row>
    <row r="8" spans="1:2">
      <c r="A8" s="17" t="s">
        <v>40</v>
      </c>
      <c r="B8" s="18" t="s">
        <v>95</v>
      </c>
    </row>
    <row r="9" spans="1:2">
      <c r="A9" s="17" t="s">
        <v>96</v>
      </c>
      <c r="B9" s="18" t="s">
        <v>97</v>
      </c>
    </row>
    <row r="10" spans="1:2">
      <c r="A10" s="17" t="s">
        <v>9</v>
      </c>
      <c r="B10" s="18" t="s">
        <v>98</v>
      </c>
    </row>
    <row r="11" spans="1:2">
      <c r="A11" s="17" t="s">
        <v>99</v>
      </c>
      <c r="B11" s="18" t="s">
        <v>100</v>
      </c>
    </row>
    <row r="12" spans="1:2">
      <c r="A12" s="17" t="s">
        <v>101</v>
      </c>
      <c r="B12" s="18" t="s">
        <v>102</v>
      </c>
    </row>
    <row r="13" spans="1:2">
      <c r="A13" s="17" t="s">
        <v>103</v>
      </c>
      <c r="B13" s="18" t="s">
        <v>104</v>
      </c>
    </row>
    <row r="14" spans="1:2">
      <c r="A14" s="17" t="s">
        <v>105</v>
      </c>
      <c r="B14" s="18" t="s">
        <v>106</v>
      </c>
    </row>
    <row r="15" spans="1:2">
      <c r="A15" s="17" t="s">
        <v>107</v>
      </c>
      <c r="B15" s="18" t="s">
        <v>108</v>
      </c>
    </row>
    <row r="16" spans="1:2">
      <c r="A16" s="17" t="s">
        <v>109</v>
      </c>
      <c r="B16" s="18" t="s">
        <v>110</v>
      </c>
    </row>
    <row r="17" spans="1:2">
      <c r="A17" s="17" t="s">
        <v>111</v>
      </c>
      <c r="B17" s="18" t="s">
        <v>112</v>
      </c>
    </row>
    <row r="18" spans="1:2">
      <c r="A18" s="17" t="s">
        <v>3</v>
      </c>
      <c r="B18" s="18" t="s">
        <v>113</v>
      </c>
    </row>
    <row r="19" spans="1:2" ht="28.9">
      <c r="A19" s="17" t="s">
        <v>114</v>
      </c>
      <c r="B19" s="18" t="s">
        <v>115</v>
      </c>
    </row>
    <row r="20" spans="1:2">
      <c r="A20" s="17" t="s">
        <v>116</v>
      </c>
      <c r="B20" s="18" t="s">
        <v>117</v>
      </c>
    </row>
    <row r="21" spans="1:2" ht="28.9">
      <c r="A21" s="17" t="s">
        <v>118</v>
      </c>
      <c r="B21" s="18" t="s">
        <v>119</v>
      </c>
    </row>
    <row r="22" spans="1:2">
      <c r="A22" s="17" t="s">
        <v>13</v>
      </c>
      <c r="B22" s="18" t="s">
        <v>120</v>
      </c>
    </row>
    <row r="23" spans="1:2">
      <c r="A23" s="17"/>
      <c r="B23" s="18"/>
    </row>
    <row r="24" spans="1:2" ht="43.15">
      <c r="A24" s="19" t="s">
        <v>121</v>
      </c>
      <c r="B24" s="20" t="s">
        <v>122</v>
      </c>
    </row>
  </sheetData>
  <pageMargins left="0.7" right="0.7" top="0.75" bottom="0.75" header="0.3" footer="0.3"/>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
  <sheetViews>
    <sheetView showGridLines="0" workbookViewId="0">
      <selection activeCell="B8" sqref="B8"/>
    </sheetView>
  </sheetViews>
  <sheetFormatPr defaultRowHeight="14.45"/>
  <cols>
    <col min="1" max="1" width="16.28515625" bestFit="1" customWidth="1"/>
    <col min="2" max="2" width="23" bestFit="1" customWidth="1"/>
    <col min="3" max="3" width="25.7109375" bestFit="1" customWidth="1"/>
    <col min="4" max="4" width="21.28515625" bestFit="1" customWidth="1"/>
    <col min="5" max="5" width="20.5703125" bestFit="1" customWidth="1"/>
    <col min="6" max="6" width="16.140625" bestFit="1" customWidth="1"/>
    <col min="7" max="7" width="15.5703125" bestFit="1" customWidth="1"/>
    <col min="8" max="8" width="26.28515625" bestFit="1" customWidth="1"/>
    <col min="9" max="9" width="25.28515625" bestFit="1" customWidth="1"/>
  </cols>
  <sheetData>
    <row r="1" spans="1:7">
      <c r="A1" s="39" t="s">
        <v>22</v>
      </c>
      <c r="B1" t="s">
        <v>23</v>
      </c>
    </row>
    <row r="2" spans="1:7">
      <c r="A2" s="39" t="s">
        <v>24</v>
      </c>
      <c r="B2" t="s">
        <v>25</v>
      </c>
    </row>
    <row r="3" spans="1:7">
      <c r="A3" s="39" t="s">
        <v>26</v>
      </c>
      <c r="B3" t="s">
        <v>27</v>
      </c>
    </row>
    <row r="4" spans="1:7">
      <c r="A4" s="39" t="s">
        <v>28</v>
      </c>
      <c r="B4" t="s">
        <v>29</v>
      </c>
      <c r="G4" s="5"/>
    </row>
    <row r="5" spans="1:7">
      <c r="A5" s="39" t="s">
        <v>37</v>
      </c>
      <c r="B5" t="s">
        <v>27</v>
      </c>
      <c r="G5" s="4"/>
    </row>
    <row r="7" spans="1:7">
      <c r="A7" s="39" t="s">
        <v>123</v>
      </c>
      <c r="B7" t="s">
        <v>124</v>
      </c>
      <c r="C7" t="s">
        <v>125</v>
      </c>
      <c r="D7" t="s">
        <v>126</v>
      </c>
      <c r="E7" t="s">
        <v>127</v>
      </c>
      <c r="F7" t="s">
        <v>128</v>
      </c>
    </row>
    <row r="8" spans="1:7">
      <c r="A8" s="6" t="s">
        <v>56</v>
      </c>
      <c r="B8" s="9">
        <v>3</v>
      </c>
      <c r="C8" s="4">
        <v>2.35</v>
      </c>
      <c r="D8" s="4">
        <v>2.35</v>
      </c>
      <c r="E8" s="4">
        <v>0</v>
      </c>
      <c r="F8" s="4">
        <v>0.06</v>
      </c>
    </row>
    <row r="9" spans="1:7">
      <c r="A9" s="6" t="s">
        <v>33</v>
      </c>
      <c r="B9" s="9">
        <v>3</v>
      </c>
      <c r="C9" s="4">
        <v>2.35</v>
      </c>
      <c r="D9" s="4">
        <v>2.35</v>
      </c>
      <c r="E9" s="4">
        <v>0</v>
      </c>
      <c r="F9" s="4">
        <v>0.06</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2"/>
  <sheetViews>
    <sheetView showGridLines="0" workbookViewId="0"/>
  </sheetViews>
  <sheetFormatPr defaultColWidth="9.28515625" defaultRowHeight="14.45"/>
  <cols>
    <col min="1" max="6" width="14.7109375" customWidth="1"/>
    <col min="7" max="7" width="24.28515625" bestFit="1" customWidth="1"/>
    <col min="8" max="8" width="18.42578125" bestFit="1" customWidth="1"/>
    <col min="9" max="9" width="19.5703125" bestFit="1" customWidth="1"/>
    <col min="10" max="10" width="18.42578125" bestFit="1" customWidth="1"/>
    <col min="11" max="11" width="17.5703125" bestFit="1" customWidth="1"/>
    <col min="12" max="12" width="24.5703125" bestFit="1" customWidth="1"/>
    <col min="13" max="14" width="9.28515625" customWidth="1"/>
  </cols>
  <sheetData>
    <row r="1" spans="1:7">
      <c r="A1" s="39" t="s">
        <v>22</v>
      </c>
      <c r="B1" t="s">
        <v>23</v>
      </c>
    </row>
    <row r="2" spans="1:7">
      <c r="A2" s="39" t="s">
        <v>24</v>
      </c>
      <c r="B2" t="s">
        <v>25</v>
      </c>
    </row>
    <row r="3" spans="1:7">
      <c r="A3" s="39" t="s">
        <v>26</v>
      </c>
      <c r="B3" t="s">
        <v>27</v>
      </c>
    </row>
    <row r="4" spans="1:7">
      <c r="A4" s="39" t="s">
        <v>28</v>
      </c>
      <c r="B4" t="s">
        <v>29</v>
      </c>
    </row>
    <row r="5" spans="1:7">
      <c r="A5" s="39" t="s">
        <v>37</v>
      </c>
      <c r="B5" t="s">
        <v>27</v>
      </c>
      <c r="G5" s="5"/>
    </row>
    <row r="6" spans="1:7">
      <c r="G6" s="4"/>
    </row>
    <row r="7" spans="1:7">
      <c r="A7" s="39" t="s">
        <v>123</v>
      </c>
      <c r="B7" t="s">
        <v>129</v>
      </c>
      <c r="C7" t="s">
        <v>127</v>
      </c>
      <c r="D7" t="s">
        <v>130</v>
      </c>
    </row>
    <row r="8" spans="1:7">
      <c r="A8" s="6" t="s">
        <v>56</v>
      </c>
      <c r="B8" s="4">
        <v>0</v>
      </c>
      <c r="C8" s="4">
        <v>0</v>
      </c>
      <c r="D8" s="4">
        <v>0.02</v>
      </c>
    </row>
    <row r="9" spans="1:7">
      <c r="A9" s="6" t="s">
        <v>33</v>
      </c>
      <c r="B9" s="4">
        <v>0</v>
      </c>
      <c r="C9" s="4">
        <v>0</v>
      </c>
      <c r="D9" s="4">
        <v>0.02</v>
      </c>
    </row>
    <row r="22" spans="1:12">
      <c r="A22" s="6"/>
      <c r="B22" s="4"/>
      <c r="C22" s="4"/>
      <c r="D22" s="4"/>
      <c r="E22" s="4"/>
      <c r="F22" s="4"/>
      <c r="G22" s="4"/>
      <c r="H22" s="4"/>
      <c r="I22" s="4"/>
      <c r="J22" s="4"/>
      <c r="K22" s="4"/>
      <c r="L22" s="4"/>
    </row>
    <row r="23" spans="1:12">
      <c r="A23" s="6"/>
      <c r="B23" s="4"/>
      <c r="C23" s="4"/>
      <c r="D23" s="4"/>
      <c r="E23" s="4"/>
      <c r="F23" s="4"/>
      <c r="G23" s="4"/>
      <c r="H23" s="4"/>
      <c r="I23" s="4"/>
      <c r="J23" s="4"/>
      <c r="K23" s="4"/>
      <c r="L23" s="4"/>
    </row>
    <row r="24" spans="1:12">
      <c r="A24" s="39" t="s">
        <v>22</v>
      </c>
      <c r="B24" t="s">
        <v>23</v>
      </c>
      <c r="C24" s="4"/>
      <c r="D24" s="4"/>
      <c r="E24" s="4"/>
      <c r="F24" s="4"/>
      <c r="G24" s="4"/>
      <c r="H24" s="4"/>
      <c r="I24" s="4"/>
      <c r="J24" s="4"/>
      <c r="K24" s="4"/>
      <c r="L24" s="4"/>
    </row>
    <row r="25" spans="1:12">
      <c r="A25" s="39" t="s">
        <v>24</v>
      </c>
      <c r="B25" t="s">
        <v>25</v>
      </c>
      <c r="C25" s="4"/>
      <c r="D25" s="4"/>
      <c r="E25" s="4"/>
      <c r="F25" s="4"/>
      <c r="G25" s="4"/>
      <c r="H25" s="4"/>
      <c r="I25" s="4"/>
      <c r="J25" s="4"/>
      <c r="K25" s="4"/>
      <c r="L25" s="4"/>
    </row>
    <row r="26" spans="1:12">
      <c r="A26" s="39" t="s">
        <v>26</v>
      </c>
      <c r="B26" t="s">
        <v>27</v>
      </c>
      <c r="C26" s="4"/>
      <c r="D26" s="4"/>
      <c r="E26" s="4"/>
      <c r="F26" s="4"/>
      <c r="G26" s="4"/>
      <c r="H26" s="4"/>
      <c r="I26" s="4"/>
      <c r="J26" s="4"/>
      <c r="K26" s="4"/>
      <c r="L26" s="4"/>
    </row>
    <row r="27" spans="1:12">
      <c r="A27" s="39" t="s">
        <v>28</v>
      </c>
      <c r="B27" t="s">
        <v>68</v>
      </c>
    </row>
    <row r="28" spans="1:12">
      <c r="A28" s="39" t="s">
        <v>37</v>
      </c>
      <c r="B28" t="s">
        <v>27</v>
      </c>
    </row>
    <row r="30" spans="1:12">
      <c r="A30" s="39" t="s">
        <v>123</v>
      </c>
      <c r="B30" t="s">
        <v>131</v>
      </c>
      <c r="C30" t="s">
        <v>132</v>
      </c>
      <c r="D30" t="s">
        <v>133</v>
      </c>
      <c r="E30" t="s">
        <v>129</v>
      </c>
    </row>
    <row r="31" spans="1:12">
      <c r="A31" s="6" t="s">
        <v>56</v>
      </c>
      <c r="B31" s="47">
        <v>1.83</v>
      </c>
      <c r="C31" s="47">
        <v>0</v>
      </c>
      <c r="D31" s="47">
        <v>0</v>
      </c>
      <c r="E31" s="47">
        <v>0</v>
      </c>
    </row>
    <row r="32" spans="1:12">
      <c r="A32" s="6" t="s">
        <v>33</v>
      </c>
      <c r="B32" s="47">
        <v>1.83</v>
      </c>
      <c r="C32" s="47">
        <v>0</v>
      </c>
      <c r="D32" s="47">
        <v>0</v>
      </c>
      <c r="E32" s="4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77189-8003-4F53-939A-BD2DDD6AE437}">
  <dimension ref="A1:BI6"/>
  <sheetViews>
    <sheetView showGridLines="0" zoomScaleNormal="100" zoomScaleSheetLayoutView="100" workbookViewId="0">
      <selection activeCell="P4" sqref="P4"/>
    </sheetView>
  </sheetViews>
  <sheetFormatPr defaultColWidth="11.28515625" defaultRowHeight="15"/>
  <cols>
    <col min="1" max="1" width="14.42578125" style="23" bestFit="1" customWidth="1"/>
    <col min="2" max="2" width="18.7109375" style="23" bestFit="1" customWidth="1"/>
    <col min="3" max="3" width="11.85546875" style="23" customWidth="1"/>
    <col min="4" max="4" width="15.140625" style="23" bestFit="1" customWidth="1"/>
    <col min="5" max="5" width="19.85546875" style="23" bestFit="1" customWidth="1"/>
    <col min="6" max="6" width="11.42578125" style="23" bestFit="1" customWidth="1"/>
    <col min="7" max="7" width="14" style="23" bestFit="1" customWidth="1"/>
    <col min="8" max="8" width="13" style="23" bestFit="1" customWidth="1"/>
    <col min="9" max="10" width="19.85546875" style="29" bestFit="1" customWidth="1"/>
    <col min="11" max="11" width="14.5703125" style="29" bestFit="1" customWidth="1"/>
    <col min="12" max="12" width="14.28515625" style="29" bestFit="1" customWidth="1"/>
    <col min="13" max="13" width="23.140625" style="30" bestFit="1" customWidth="1"/>
    <col min="14" max="14" width="18.7109375" style="30" bestFit="1" customWidth="1"/>
    <col min="15" max="16" width="19.85546875" style="29" bestFit="1" customWidth="1"/>
    <col min="17" max="17" width="12.85546875" style="23" bestFit="1" customWidth="1"/>
    <col min="18" max="18" width="21.5703125" style="23" bestFit="1" customWidth="1"/>
    <col min="19" max="19" width="19" style="23" bestFit="1" customWidth="1"/>
    <col min="20" max="20" width="13.7109375" style="23" bestFit="1" customWidth="1"/>
    <col min="21" max="21" width="18.140625" style="23" bestFit="1" customWidth="1"/>
    <col min="22" max="22" width="6.7109375" style="24" bestFit="1" customWidth="1"/>
    <col min="23" max="23" width="56.28515625" style="23" bestFit="1" customWidth="1"/>
    <col min="24" max="24" width="14.7109375" style="23" bestFit="1" customWidth="1"/>
    <col min="25" max="25" width="12.5703125" style="23" bestFit="1" customWidth="1"/>
    <col min="26" max="26" width="8.85546875" style="23" bestFit="1" customWidth="1"/>
    <col min="27" max="27" width="13.42578125" style="23" bestFit="1" customWidth="1"/>
    <col min="28" max="28" width="6.85546875" style="23" bestFit="1" customWidth="1"/>
    <col min="29" max="29" width="9.7109375" style="23" bestFit="1" customWidth="1"/>
    <col min="30" max="30" width="10" style="23" bestFit="1" customWidth="1"/>
    <col min="31" max="31" width="16" style="23" bestFit="1" customWidth="1"/>
    <col min="32" max="32" width="17" style="23" bestFit="1" customWidth="1"/>
    <col min="33" max="33" width="9.85546875" style="23" bestFit="1" customWidth="1"/>
    <col min="34" max="34" width="12.85546875" style="24" bestFit="1" customWidth="1"/>
    <col min="35" max="35" width="16.7109375" style="27" bestFit="1" customWidth="1"/>
    <col min="36" max="36" width="16" style="27" bestFit="1" customWidth="1"/>
    <col min="37" max="37" width="19.140625" style="36" bestFit="1" customWidth="1"/>
    <col min="38" max="38" width="11.5703125" style="36" bestFit="1" customWidth="1"/>
    <col min="39" max="39" width="12" style="24" bestFit="1" customWidth="1"/>
    <col min="40" max="40" width="18" style="24" bestFit="1" customWidth="1"/>
    <col min="41" max="41" width="13.5703125" style="24" bestFit="1" customWidth="1"/>
    <col min="42" max="42" width="19.140625" style="25" bestFit="1" customWidth="1"/>
    <col min="43" max="43" width="22.7109375" style="24" bestFit="1" customWidth="1"/>
    <col min="44" max="44" width="27.42578125" style="36" bestFit="1" customWidth="1"/>
    <col min="45" max="45" width="23.140625" style="24" bestFit="1" customWidth="1"/>
    <col min="46" max="46" width="18.28515625" style="25" bestFit="1" customWidth="1"/>
    <col min="47" max="47" width="13.85546875" style="24" bestFit="1" customWidth="1"/>
    <col min="48" max="48" width="17.28515625" style="24" bestFit="1" customWidth="1"/>
    <col min="49" max="49" width="12.7109375" style="23" bestFit="1" customWidth="1"/>
    <col min="50" max="50" width="15.85546875" bestFit="1" customWidth="1"/>
    <col min="51" max="51" width="16" bestFit="1" customWidth="1"/>
    <col min="52" max="52" width="15.7109375" bestFit="1" customWidth="1"/>
    <col min="53" max="53" width="16.140625" bestFit="1" customWidth="1"/>
    <col min="54" max="54" width="10.28515625" bestFit="1" customWidth="1"/>
    <col min="55" max="55" width="15.85546875" bestFit="1" customWidth="1"/>
    <col min="56" max="56" width="12.140625" bestFit="1" customWidth="1"/>
    <col min="57" max="57" width="12.5703125" style="27" bestFit="1" customWidth="1"/>
    <col min="58" max="58" width="21" style="27" bestFit="1" customWidth="1"/>
    <col min="59" max="59" width="21" style="26" bestFit="1" customWidth="1"/>
    <col min="60" max="60" width="12.5703125" bestFit="1" customWidth="1"/>
    <col min="61" max="61" width="13.7109375" style="27" bestFit="1" customWidth="1"/>
  </cols>
  <sheetData>
    <row r="1" spans="1:61" ht="14.45">
      <c r="A1" s="26" t="s">
        <v>41</v>
      </c>
      <c r="B1" s="26" t="s">
        <v>38</v>
      </c>
      <c r="C1" t="s">
        <v>22</v>
      </c>
      <c r="D1" t="s">
        <v>134</v>
      </c>
      <c r="E1" s="26" t="s">
        <v>24</v>
      </c>
      <c r="F1" s="26" t="s">
        <v>26</v>
      </c>
      <c r="G1" s="26" t="s">
        <v>135</v>
      </c>
      <c r="H1" s="26" t="s">
        <v>28</v>
      </c>
      <c r="I1" s="28" t="s">
        <v>39</v>
      </c>
      <c r="J1" s="28" t="s">
        <v>40</v>
      </c>
      <c r="K1" s="28" t="s">
        <v>136</v>
      </c>
      <c r="L1" s="28" t="s">
        <v>137</v>
      </c>
      <c r="M1" s="28" t="s">
        <v>138</v>
      </c>
      <c r="N1" s="28" t="s">
        <v>103</v>
      </c>
      <c r="O1" s="28" t="s">
        <v>34</v>
      </c>
      <c r="P1" s="28" t="s">
        <v>35</v>
      </c>
      <c r="Q1" s="26" t="s">
        <v>139</v>
      </c>
      <c r="R1" s="26" t="s">
        <v>30</v>
      </c>
      <c r="S1" s="26" t="s">
        <v>140</v>
      </c>
      <c r="T1" s="26" t="s">
        <v>73</v>
      </c>
      <c r="U1" s="26" t="s">
        <v>74</v>
      </c>
      <c r="V1" s="27" t="s">
        <v>105</v>
      </c>
      <c r="W1" s="26" t="s">
        <v>83</v>
      </c>
      <c r="X1" s="26" t="s">
        <v>42</v>
      </c>
      <c r="Y1" s="26" t="s">
        <v>43</v>
      </c>
      <c r="Z1" s="26" t="s">
        <v>44</v>
      </c>
      <c r="AA1" s="26" t="s">
        <v>45</v>
      </c>
      <c r="AB1" s="26" t="s">
        <v>46</v>
      </c>
      <c r="AC1" s="26" t="s">
        <v>141</v>
      </c>
      <c r="AD1" s="26" t="s">
        <v>142</v>
      </c>
      <c r="AE1" s="26" t="s">
        <v>143</v>
      </c>
      <c r="AF1" s="26" t="s">
        <v>144</v>
      </c>
      <c r="AG1" s="26" t="s">
        <v>96</v>
      </c>
      <c r="AH1" s="27" t="s">
        <v>109</v>
      </c>
      <c r="AI1" s="27" t="s">
        <v>111</v>
      </c>
      <c r="AJ1" s="27" t="s">
        <v>91</v>
      </c>
      <c r="AK1" s="35" t="s">
        <v>145</v>
      </c>
      <c r="AL1" s="35" t="s">
        <v>146</v>
      </c>
      <c r="AM1" s="27" t="s">
        <v>147</v>
      </c>
      <c r="AN1" s="27" t="s">
        <v>3</v>
      </c>
      <c r="AO1" s="27" t="s">
        <v>89</v>
      </c>
      <c r="AP1" s="27" t="s">
        <v>118</v>
      </c>
      <c r="AQ1" s="27" t="s">
        <v>9</v>
      </c>
      <c r="AR1" s="35" t="s">
        <v>148</v>
      </c>
      <c r="AS1" s="27" t="s">
        <v>11</v>
      </c>
      <c r="AT1" s="27" t="s">
        <v>149</v>
      </c>
      <c r="AU1" s="27" t="s">
        <v>150</v>
      </c>
      <c r="AV1" s="27" t="s">
        <v>151</v>
      </c>
      <c r="AW1" s="26" t="s">
        <v>36</v>
      </c>
      <c r="AX1" t="s">
        <v>69</v>
      </c>
      <c r="AY1" t="s">
        <v>70</v>
      </c>
      <c r="AZ1" t="s">
        <v>71</v>
      </c>
      <c r="BA1" t="s">
        <v>72</v>
      </c>
      <c r="BB1" t="s">
        <v>152</v>
      </c>
      <c r="BC1" s="27" t="s">
        <v>153</v>
      </c>
      <c r="BD1" s="37" t="s">
        <v>154</v>
      </c>
      <c r="BE1" s="27" t="s">
        <v>155</v>
      </c>
      <c r="BF1" s="27" t="s">
        <v>156</v>
      </c>
      <c r="BG1" s="26" t="s">
        <v>37</v>
      </c>
      <c r="BH1" t="s">
        <v>157</v>
      </c>
      <c r="BI1" s="27" t="s">
        <v>19</v>
      </c>
    </row>
    <row r="2" spans="1:61" ht="14.45">
      <c r="A2" s="23" t="s">
        <v>57</v>
      </c>
      <c r="B2" s="23" t="s">
        <v>56</v>
      </c>
      <c r="C2" s="23" t="s">
        <v>23</v>
      </c>
      <c r="D2" s="23" t="s">
        <v>158</v>
      </c>
      <c r="E2" s="23" t="s">
        <v>25</v>
      </c>
      <c r="F2" s="23" t="s">
        <v>159</v>
      </c>
      <c r="G2" s="23" t="s">
        <v>160</v>
      </c>
      <c r="H2" s="23" t="s">
        <v>68</v>
      </c>
      <c r="I2" s="38">
        <v>44663.332268518498</v>
      </c>
      <c r="J2" s="38">
        <v>44740.621354166702</v>
      </c>
      <c r="O2" s="38">
        <v>44740.621354166702</v>
      </c>
      <c r="P2" s="38">
        <v>44740.579861111102</v>
      </c>
      <c r="R2" s="23" t="s">
        <v>31</v>
      </c>
      <c r="T2" s="23" t="s">
        <v>77</v>
      </c>
      <c r="U2" s="23" t="s">
        <v>78</v>
      </c>
      <c r="V2" s="31"/>
      <c r="AH2" s="27">
        <v>1.66</v>
      </c>
      <c r="AI2" s="27">
        <v>1.66</v>
      </c>
      <c r="AJ2" s="27">
        <v>0</v>
      </c>
      <c r="AM2" s="24">
        <v>0</v>
      </c>
      <c r="AN2" s="24">
        <f>+DataSet_Order2[[#This Row],[Net Sales Price]]+DataSet_Order2[[#This Row],[Promo. Codes]]+DataSet_Order2[[#This Row],[Total TAX]]</f>
        <v>1.66</v>
      </c>
      <c r="AO2" s="24">
        <v>1</v>
      </c>
      <c r="AP2" s="25">
        <v>1.66</v>
      </c>
      <c r="AQ2" s="24">
        <v>0</v>
      </c>
      <c r="AS2" s="24">
        <v>4.5</v>
      </c>
      <c r="AT2" s="25">
        <v>0</v>
      </c>
      <c r="AU2" s="24">
        <v>0</v>
      </c>
      <c r="AV2" s="24">
        <v>1.66</v>
      </c>
      <c r="AW2" s="23" t="s">
        <v>161</v>
      </c>
      <c r="AX2" t="s">
        <v>75</v>
      </c>
      <c r="AY2" t="s">
        <v>60</v>
      </c>
      <c r="AZ2" t="s">
        <v>76</v>
      </c>
      <c r="BA2" t="s">
        <v>76</v>
      </c>
      <c r="BB2" s="27" t="s">
        <v>162</v>
      </c>
      <c r="BC2" s="27">
        <v>2</v>
      </c>
      <c r="BD2" s="27"/>
      <c r="BE2" s="27">
        <v>0</v>
      </c>
      <c r="BF2" s="27">
        <v>1.66</v>
      </c>
      <c r="BG2" s="26" t="s">
        <v>163</v>
      </c>
      <c r="BH2" s="27" t="s">
        <v>164</v>
      </c>
      <c r="BI2" s="27">
        <v>0</v>
      </c>
    </row>
    <row r="3" spans="1:61" ht="14.45">
      <c r="A3" s="23" t="s">
        <v>57</v>
      </c>
      <c r="B3" s="23" t="s">
        <v>56</v>
      </c>
      <c r="C3" s="23" t="s">
        <v>23</v>
      </c>
      <c r="D3" s="23" t="s">
        <v>158</v>
      </c>
      <c r="E3" s="23" t="s">
        <v>25</v>
      </c>
      <c r="F3" s="23" t="s">
        <v>159</v>
      </c>
      <c r="G3" s="23" t="s">
        <v>160</v>
      </c>
      <c r="H3" s="23" t="s">
        <v>29</v>
      </c>
      <c r="I3" s="38">
        <v>44663.332268518498</v>
      </c>
      <c r="J3" s="38">
        <v>44740.621354166702</v>
      </c>
      <c r="O3" s="38">
        <v>44740.621354166702</v>
      </c>
      <c r="P3" s="38">
        <v>44740.579861111102</v>
      </c>
      <c r="R3" s="23" t="s">
        <v>31</v>
      </c>
      <c r="T3" s="23" t="s">
        <v>77</v>
      </c>
      <c r="U3" s="23" t="s">
        <v>78</v>
      </c>
      <c r="V3" s="24">
        <v>1</v>
      </c>
      <c r="W3" s="23" t="s">
        <v>165</v>
      </c>
      <c r="X3" s="23" t="s">
        <v>58</v>
      </c>
      <c r="Y3" s="23" t="s">
        <v>59</v>
      </c>
      <c r="Z3" s="23" t="s">
        <v>60</v>
      </c>
      <c r="AA3" s="23" t="s">
        <v>61</v>
      </c>
      <c r="AB3" s="23" t="s">
        <v>62</v>
      </c>
      <c r="AC3" s="23" t="s">
        <v>166</v>
      </c>
      <c r="AD3" s="23" t="s">
        <v>167</v>
      </c>
      <c r="AE3" s="23" t="s">
        <v>168</v>
      </c>
      <c r="AF3" s="23" t="s">
        <v>169</v>
      </c>
      <c r="AH3" s="27">
        <v>0.83</v>
      </c>
      <c r="AI3" s="27">
        <v>0.83</v>
      </c>
      <c r="AJ3" s="27">
        <v>0</v>
      </c>
      <c r="AL3" s="36">
        <v>0</v>
      </c>
      <c r="AM3" s="24">
        <v>0</v>
      </c>
      <c r="AN3" s="24">
        <f>+DataSet_Order2[[#This Row],[Net Sales Price]]+DataSet_Order2[[#This Row],[Promo. Codes]]+DataSet_Order2[[#This Row],[Total TAX]]</f>
        <v>0.83</v>
      </c>
      <c r="AP3" s="25">
        <v>0.83</v>
      </c>
      <c r="AQ3" s="24">
        <v>0</v>
      </c>
      <c r="AR3" s="36">
        <v>0</v>
      </c>
      <c r="AS3" s="24">
        <v>0</v>
      </c>
      <c r="AT3" s="25">
        <v>0</v>
      </c>
      <c r="AV3" s="24">
        <v>0.83</v>
      </c>
      <c r="AW3" s="23" t="s">
        <v>161</v>
      </c>
      <c r="BC3">
        <v>1</v>
      </c>
      <c r="BD3">
        <v>0</v>
      </c>
      <c r="BE3" s="27">
        <v>0</v>
      </c>
      <c r="BF3" s="27">
        <v>0.83</v>
      </c>
      <c r="BG3" s="26" t="s">
        <v>163</v>
      </c>
      <c r="BI3" s="27">
        <v>0</v>
      </c>
    </row>
    <row r="4" spans="1:61" ht="14.45">
      <c r="A4" s="23" t="s">
        <v>57</v>
      </c>
      <c r="B4" s="23" t="s">
        <v>56</v>
      </c>
      <c r="C4" s="23" t="s">
        <v>23</v>
      </c>
      <c r="D4" s="23" t="s">
        <v>158</v>
      </c>
      <c r="E4" s="23" t="s">
        <v>25</v>
      </c>
      <c r="F4" s="23" t="s">
        <v>159</v>
      </c>
      <c r="G4" s="23" t="s">
        <v>160</v>
      </c>
      <c r="H4" s="23" t="s">
        <v>29</v>
      </c>
      <c r="I4" s="38">
        <v>44663.332268518498</v>
      </c>
      <c r="J4" s="38">
        <v>44740.621354166702</v>
      </c>
      <c r="O4" s="38">
        <v>44740.621354166702</v>
      </c>
      <c r="P4" s="38">
        <v>44740.579861111102</v>
      </c>
      <c r="R4" s="23" t="s">
        <v>31</v>
      </c>
      <c r="T4" s="23" t="s">
        <v>77</v>
      </c>
      <c r="U4" s="23" t="s">
        <v>78</v>
      </c>
      <c r="V4" s="24">
        <v>1</v>
      </c>
      <c r="W4" s="23" t="s">
        <v>165</v>
      </c>
      <c r="X4" s="23" t="s">
        <v>58</v>
      </c>
      <c r="Y4" s="23" t="s">
        <v>59</v>
      </c>
      <c r="Z4" s="23" t="s">
        <v>60</v>
      </c>
      <c r="AA4" s="23" t="s">
        <v>61</v>
      </c>
      <c r="AB4" s="23" t="s">
        <v>62</v>
      </c>
      <c r="AC4" s="23" t="s">
        <v>166</v>
      </c>
      <c r="AD4" s="23" t="s">
        <v>167</v>
      </c>
      <c r="AE4" s="23" t="s">
        <v>168</v>
      </c>
      <c r="AF4" s="23" t="s">
        <v>169</v>
      </c>
      <c r="AH4" s="27">
        <v>0.83</v>
      </c>
      <c r="AI4" s="27">
        <v>0.83</v>
      </c>
      <c r="AJ4" s="27">
        <v>0</v>
      </c>
      <c r="AL4" s="36">
        <v>0</v>
      </c>
      <c r="AM4" s="24">
        <v>0</v>
      </c>
      <c r="AN4" s="24">
        <f>+DataSet_Order2[[#This Row],[Net Sales Price]]+DataSet_Order2[[#This Row],[Promo. Codes]]+DataSet_Order2[[#This Row],[Total TAX]]</f>
        <v>0.83</v>
      </c>
      <c r="AP4" s="25">
        <v>0.83</v>
      </c>
      <c r="AQ4" s="24">
        <v>0</v>
      </c>
      <c r="AR4" s="36">
        <v>0</v>
      </c>
      <c r="AS4" s="24">
        <v>0</v>
      </c>
      <c r="AT4" s="25">
        <v>0</v>
      </c>
      <c r="AV4" s="24">
        <v>0.83</v>
      </c>
      <c r="AW4" s="23" t="s">
        <v>161</v>
      </c>
      <c r="BC4">
        <v>1</v>
      </c>
      <c r="BD4">
        <v>0</v>
      </c>
      <c r="BE4" s="27">
        <v>0</v>
      </c>
      <c r="BF4" s="27">
        <v>0.83</v>
      </c>
      <c r="BG4" s="26" t="s">
        <v>163</v>
      </c>
      <c r="BI4" s="27">
        <v>0</v>
      </c>
    </row>
    <row r="5" spans="1:61" ht="14.45">
      <c r="A5" s="23" t="s">
        <v>63</v>
      </c>
      <c r="B5" s="23" t="s">
        <v>56</v>
      </c>
      <c r="C5" s="23" t="s">
        <v>23</v>
      </c>
      <c r="D5" s="23" t="s">
        <v>170</v>
      </c>
      <c r="E5" s="23" t="s">
        <v>25</v>
      </c>
      <c r="F5" s="23" t="s">
        <v>159</v>
      </c>
      <c r="G5" s="23" t="s">
        <v>171</v>
      </c>
      <c r="H5" s="23" t="s">
        <v>68</v>
      </c>
      <c r="I5" s="38">
        <v>44740.654814814799</v>
      </c>
      <c r="J5" s="38">
        <v>44740.702418981498</v>
      </c>
      <c r="O5" s="38">
        <v>44740.702418981498</v>
      </c>
      <c r="P5" s="38">
        <v>44740.661076388897</v>
      </c>
      <c r="R5" s="23" t="s">
        <v>32</v>
      </c>
      <c r="S5" s="23" t="s">
        <v>80</v>
      </c>
      <c r="T5" s="23" t="s">
        <v>80</v>
      </c>
      <c r="U5" s="23" t="s">
        <v>81</v>
      </c>
      <c r="AH5" s="24">
        <v>0.75</v>
      </c>
      <c r="AI5" s="27">
        <v>0.69</v>
      </c>
      <c r="AJ5" s="27">
        <v>0</v>
      </c>
      <c r="AM5" s="24">
        <v>0.06</v>
      </c>
      <c r="AN5" s="24">
        <v>0.75</v>
      </c>
      <c r="AO5" s="24">
        <v>0.83</v>
      </c>
      <c r="AP5" s="25">
        <v>0.69</v>
      </c>
      <c r="AQ5" s="24">
        <v>0</v>
      </c>
      <c r="AS5" s="24">
        <v>4.5</v>
      </c>
      <c r="AT5" s="25">
        <v>0</v>
      </c>
      <c r="AU5" s="24">
        <v>0</v>
      </c>
      <c r="AV5" s="24">
        <v>0.83</v>
      </c>
      <c r="AW5" s="23" t="s">
        <v>161</v>
      </c>
      <c r="AX5" t="s">
        <v>79</v>
      </c>
      <c r="AY5" t="s">
        <v>60</v>
      </c>
      <c r="AZ5" t="s">
        <v>76</v>
      </c>
      <c r="BA5" t="s">
        <v>76</v>
      </c>
      <c r="BB5" t="s">
        <v>172</v>
      </c>
      <c r="BC5">
        <v>0.69</v>
      </c>
      <c r="BE5" s="27">
        <v>0</v>
      </c>
      <c r="BF5" s="27">
        <v>0.69</v>
      </c>
      <c r="BG5" s="26" t="s">
        <v>163</v>
      </c>
      <c r="BH5" t="s">
        <v>173</v>
      </c>
      <c r="BI5" s="27">
        <v>0.02</v>
      </c>
    </row>
    <row r="6" spans="1:61" ht="14.45">
      <c r="A6" s="23" t="s">
        <v>63</v>
      </c>
      <c r="B6" s="23" t="s">
        <v>56</v>
      </c>
      <c r="C6" s="23" t="s">
        <v>23</v>
      </c>
      <c r="D6" s="23" t="s">
        <v>170</v>
      </c>
      <c r="E6" s="23" t="s">
        <v>25</v>
      </c>
      <c r="F6" s="23" t="s">
        <v>159</v>
      </c>
      <c r="G6" s="23" t="s">
        <v>171</v>
      </c>
      <c r="H6" s="23" t="s">
        <v>29</v>
      </c>
      <c r="I6" s="38">
        <v>44740.654814814799</v>
      </c>
      <c r="J6" s="38">
        <v>44740.702418981498</v>
      </c>
      <c r="O6" s="38">
        <v>44740.702418981498</v>
      </c>
      <c r="P6" s="38">
        <v>44740.661076388897</v>
      </c>
      <c r="R6" s="23" t="s">
        <v>32</v>
      </c>
      <c r="S6" s="23" t="s">
        <v>80</v>
      </c>
      <c r="T6" s="23" t="s">
        <v>80</v>
      </c>
      <c r="U6" s="23" t="s">
        <v>81</v>
      </c>
      <c r="V6" s="24">
        <v>1</v>
      </c>
      <c r="W6" s="23" t="s">
        <v>174</v>
      </c>
      <c r="X6" s="23" t="s">
        <v>64</v>
      </c>
      <c r="Y6" s="23" t="s">
        <v>65</v>
      </c>
      <c r="Z6" s="23" t="s">
        <v>60</v>
      </c>
      <c r="AA6" s="23" t="s">
        <v>66</v>
      </c>
      <c r="AB6" s="23" t="s">
        <v>67</v>
      </c>
      <c r="AC6" s="23" t="s">
        <v>175</v>
      </c>
      <c r="AD6" s="23" t="s">
        <v>176</v>
      </c>
      <c r="AE6" s="23" t="s">
        <v>177</v>
      </c>
      <c r="AF6" s="23" t="s">
        <v>178</v>
      </c>
      <c r="AH6" s="24">
        <v>0.75</v>
      </c>
      <c r="AI6" s="27">
        <v>0.69</v>
      </c>
      <c r="AJ6" s="27">
        <v>0</v>
      </c>
      <c r="AL6" s="36">
        <v>0.08</v>
      </c>
      <c r="AM6" s="24">
        <v>0.06</v>
      </c>
      <c r="AN6" s="24">
        <f>+DataSet_Order2[[#This Row],[Net Sales Price]]+DataSet_Order2[[#This Row],[Promo. Codes]]+DataSet_Order2[[#This Row],[Total TAX]]</f>
        <v>0.75</v>
      </c>
      <c r="AP6" s="25">
        <v>0.69</v>
      </c>
      <c r="AQ6" s="24">
        <v>0</v>
      </c>
      <c r="AR6" s="36">
        <v>0</v>
      </c>
      <c r="AS6" s="24">
        <v>0</v>
      </c>
      <c r="AT6" s="25">
        <v>0</v>
      </c>
      <c r="AV6" s="24">
        <v>0.83</v>
      </c>
      <c r="AW6" s="23" t="s">
        <v>161</v>
      </c>
      <c r="BC6">
        <v>0.69</v>
      </c>
      <c r="BD6">
        <v>0</v>
      </c>
      <c r="BE6" s="27">
        <v>0</v>
      </c>
      <c r="BF6" s="27">
        <v>0.69</v>
      </c>
      <c r="BG6" s="26" t="s">
        <v>163</v>
      </c>
      <c r="BI6" s="27">
        <v>0.02</v>
      </c>
    </row>
  </sheetData>
  <phoneticPr fontId="11" type="noConversion"/>
  <pageMargins left="0.7" right="0.7" top="0.75" bottom="0.75" header="0.3" footer="0.3"/>
  <pageSetup paperSize="9"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BI6"/>
  <sheetViews>
    <sheetView showGridLines="0" tabSelected="1" topLeftCell="J1" zoomScaleNormal="100" zoomScaleSheetLayoutView="100" workbookViewId="0">
      <selection activeCell="P5" sqref="P5"/>
    </sheetView>
  </sheetViews>
  <sheetFormatPr defaultColWidth="11.28515625" defaultRowHeight="14.45"/>
  <cols>
    <col min="1" max="1" width="14.28515625" style="23" bestFit="1" customWidth="1"/>
    <col min="2" max="2" width="17.5703125" style="23" customWidth="1"/>
    <col min="3" max="3" width="11.28515625" style="23" customWidth="1"/>
    <col min="4" max="4" width="16" style="23" customWidth="1"/>
    <col min="5" max="5" width="26.28515625" style="23" customWidth="1"/>
    <col min="6" max="6" width="15.28515625" style="23" customWidth="1"/>
    <col min="7" max="7" width="14.140625" style="23" customWidth="1"/>
    <col min="8" max="8" width="11.28515625" style="23" customWidth="1"/>
    <col min="9" max="9" width="32.28515625" style="29" customWidth="1"/>
    <col min="10" max="10" width="35.7109375" style="29" customWidth="1"/>
    <col min="11" max="12" width="11.28515625" style="29" customWidth="1"/>
    <col min="13" max="14" width="11.28515625" style="30" customWidth="1"/>
    <col min="15" max="15" width="21.28515625" style="29" customWidth="1"/>
    <col min="16" max="16" width="34.85546875" style="29" customWidth="1"/>
    <col min="17" max="21" width="11.28515625" style="23" customWidth="1"/>
    <col min="22" max="22" width="11.28515625" style="24" customWidth="1"/>
    <col min="23" max="24" width="11.28515625" style="23" customWidth="1"/>
    <col min="25" max="25" width="22" style="23" customWidth="1"/>
    <col min="26" max="26" width="32.140625" style="23" customWidth="1"/>
    <col min="27" max="33" width="11.28515625" style="23" customWidth="1"/>
    <col min="34" max="34" width="11.28515625" style="24" customWidth="1"/>
    <col min="35" max="35" width="12.140625" style="27" customWidth="1"/>
    <col min="36" max="36" width="11.28515625" style="27" customWidth="1"/>
    <col min="37" max="38" width="11.28515625" style="36" customWidth="1"/>
    <col min="39" max="41" width="11.28515625" style="24" customWidth="1"/>
    <col min="42" max="42" width="11.28515625" style="25" customWidth="1"/>
    <col min="43" max="43" width="11.28515625" style="24" customWidth="1"/>
    <col min="44" max="44" width="11.28515625" style="36" customWidth="1"/>
    <col min="45" max="45" width="13.7109375" style="24" bestFit="1" customWidth="1"/>
    <col min="46" max="46" width="11.28515625" style="25" customWidth="1"/>
    <col min="47" max="48" width="11.28515625" style="24" customWidth="1"/>
    <col min="49" max="49" width="11.28515625" style="23" customWidth="1"/>
    <col min="55" max="56" width="11.28515625" customWidth="1"/>
    <col min="57" max="58" width="11.28515625" style="27" customWidth="1"/>
    <col min="59" max="59" width="21" style="26" bestFit="1" customWidth="1"/>
    <col min="60" max="60" width="12.140625" bestFit="1" customWidth="1"/>
    <col min="61" max="61" width="15.7109375" style="27" customWidth="1"/>
  </cols>
  <sheetData>
    <row r="1" spans="1:61">
      <c r="A1" s="26" t="s">
        <v>41</v>
      </c>
      <c r="B1" s="26" t="s">
        <v>38</v>
      </c>
      <c r="C1" t="s">
        <v>22</v>
      </c>
      <c r="D1" t="s">
        <v>134</v>
      </c>
      <c r="E1" s="26" t="s">
        <v>24</v>
      </c>
      <c r="F1" s="26" t="s">
        <v>26</v>
      </c>
      <c r="G1" s="26" t="s">
        <v>135</v>
      </c>
      <c r="H1" s="26" t="s">
        <v>28</v>
      </c>
      <c r="I1" s="28" t="s">
        <v>39</v>
      </c>
      <c r="J1" s="28" t="s">
        <v>40</v>
      </c>
      <c r="K1" s="28" t="s">
        <v>136</v>
      </c>
      <c r="L1" s="28" t="s">
        <v>137</v>
      </c>
      <c r="M1" s="28" t="s">
        <v>138</v>
      </c>
      <c r="N1" s="28" t="s">
        <v>103</v>
      </c>
      <c r="O1" s="28" t="s">
        <v>34</v>
      </c>
      <c r="P1" s="28" t="s">
        <v>35</v>
      </c>
      <c r="Q1" s="26" t="s">
        <v>139</v>
      </c>
      <c r="R1" s="26" t="s">
        <v>30</v>
      </c>
      <c r="S1" s="26" t="s">
        <v>140</v>
      </c>
      <c r="T1" s="26" t="s">
        <v>73</v>
      </c>
      <c r="U1" s="26" t="s">
        <v>74</v>
      </c>
      <c r="V1" s="27" t="s">
        <v>105</v>
      </c>
      <c r="W1" s="26" t="s">
        <v>83</v>
      </c>
      <c r="X1" s="26" t="s">
        <v>42</v>
      </c>
      <c r="Y1" s="26" t="s">
        <v>43</v>
      </c>
      <c r="Z1" s="26" t="s">
        <v>44</v>
      </c>
      <c r="AA1" s="26" t="s">
        <v>45</v>
      </c>
      <c r="AB1" s="26" t="s">
        <v>46</v>
      </c>
      <c r="AC1" s="26" t="s">
        <v>141</v>
      </c>
      <c r="AD1" s="26" t="s">
        <v>142</v>
      </c>
      <c r="AE1" s="26" t="s">
        <v>143</v>
      </c>
      <c r="AF1" s="26" t="s">
        <v>144</v>
      </c>
      <c r="AG1" s="26" t="s">
        <v>96</v>
      </c>
      <c r="AH1" s="27" t="s">
        <v>109</v>
      </c>
      <c r="AI1" s="27" t="s">
        <v>111</v>
      </c>
      <c r="AJ1" s="27" t="s">
        <v>91</v>
      </c>
      <c r="AK1" s="35" t="s">
        <v>145</v>
      </c>
      <c r="AL1" s="35" t="s">
        <v>146</v>
      </c>
      <c r="AM1" s="27" t="s">
        <v>147</v>
      </c>
      <c r="AN1" s="27" t="s">
        <v>3</v>
      </c>
      <c r="AO1" s="27" t="s">
        <v>89</v>
      </c>
      <c r="AP1" s="27" t="s">
        <v>118</v>
      </c>
      <c r="AQ1" s="27" t="s">
        <v>9</v>
      </c>
      <c r="AR1" s="35" t="s">
        <v>148</v>
      </c>
      <c r="AS1" s="27" t="s">
        <v>11</v>
      </c>
      <c r="AT1" s="27" t="s">
        <v>149</v>
      </c>
      <c r="AU1" s="27" t="s">
        <v>150</v>
      </c>
      <c r="AV1" s="27" t="s">
        <v>151</v>
      </c>
      <c r="AW1" s="26" t="s">
        <v>36</v>
      </c>
      <c r="AX1" t="s">
        <v>69</v>
      </c>
      <c r="AY1" t="s">
        <v>70</v>
      </c>
      <c r="AZ1" t="s">
        <v>71</v>
      </c>
      <c r="BA1" t="s">
        <v>72</v>
      </c>
      <c r="BB1" t="s">
        <v>152</v>
      </c>
      <c r="BC1" s="27" t="s">
        <v>153</v>
      </c>
      <c r="BD1" s="37" t="s">
        <v>154</v>
      </c>
      <c r="BE1" s="27" t="s">
        <v>155</v>
      </c>
      <c r="BF1" s="27" t="s">
        <v>156</v>
      </c>
      <c r="BG1" s="26" t="s">
        <v>37</v>
      </c>
      <c r="BH1" t="s">
        <v>157</v>
      </c>
      <c r="BI1" s="27" t="s">
        <v>19</v>
      </c>
    </row>
    <row r="2" spans="1:61">
      <c r="A2" s="23" t="s">
        <v>57</v>
      </c>
      <c r="B2" s="23" t="s">
        <v>56</v>
      </c>
      <c r="C2" s="23" t="s">
        <v>23</v>
      </c>
      <c r="D2" s="23" t="s">
        <v>158</v>
      </c>
      <c r="E2" s="23" t="s">
        <v>25</v>
      </c>
      <c r="F2" s="23" t="s">
        <v>159</v>
      </c>
      <c r="G2" s="23" t="s">
        <v>160</v>
      </c>
      <c r="H2" s="23" t="s">
        <v>68</v>
      </c>
      <c r="I2" s="38">
        <v>44663.332268518498</v>
      </c>
      <c r="J2" s="38">
        <v>44740.621354166702</v>
      </c>
      <c r="O2" s="38">
        <v>44740.621354166702</v>
      </c>
      <c r="P2" s="38">
        <v>44740.579861111102</v>
      </c>
      <c r="R2" s="23" t="s">
        <v>31</v>
      </c>
      <c r="T2" s="23" t="s">
        <v>77</v>
      </c>
      <c r="U2" s="23" t="s">
        <v>78</v>
      </c>
      <c r="V2" s="31"/>
      <c r="AH2" s="27">
        <v>1.66</v>
      </c>
      <c r="AI2" s="27">
        <v>1.66</v>
      </c>
      <c r="AJ2" s="27">
        <v>0</v>
      </c>
      <c r="AM2" s="24">
        <v>0</v>
      </c>
      <c r="AN2" s="24">
        <f>+DataSet_Order[[#This Row],[Net Sales Price]]+DataSet_Order[[#This Row],[Promo. Codes]]+DataSet_Order[[#This Row],[Total TAX]]</f>
        <v>1.66</v>
      </c>
      <c r="AO2" s="24">
        <v>1</v>
      </c>
      <c r="AP2" s="25">
        <v>1.66</v>
      </c>
      <c r="AQ2" s="24">
        <v>0</v>
      </c>
      <c r="AS2" s="24">
        <v>4.5</v>
      </c>
      <c r="AT2" s="25">
        <v>0</v>
      </c>
      <c r="AU2" s="24">
        <v>0</v>
      </c>
      <c r="AV2" s="24">
        <v>1.66</v>
      </c>
      <c r="AW2" s="23" t="s">
        <v>161</v>
      </c>
      <c r="AX2" t="s">
        <v>75</v>
      </c>
      <c r="AY2" t="s">
        <v>60</v>
      </c>
      <c r="AZ2" t="s">
        <v>76</v>
      </c>
      <c r="BA2" t="s">
        <v>76</v>
      </c>
      <c r="BB2" s="27" t="s">
        <v>162</v>
      </c>
      <c r="BC2" s="27">
        <v>2</v>
      </c>
      <c r="BD2" s="27"/>
      <c r="BE2" s="27">
        <v>0</v>
      </c>
      <c r="BF2" s="27">
        <v>1.66</v>
      </c>
      <c r="BG2" s="26" t="s">
        <v>163</v>
      </c>
      <c r="BH2" s="27" t="s">
        <v>164</v>
      </c>
      <c r="BI2" s="27">
        <v>0</v>
      </c>
    </row>
    <row r="3" spans="1:61">
      <c r="A3" s="23" t="s">
        <v>57</v>
      </c>
      <c r="B3" s="23" t="s">
        <v>56</v>
      </c>
      <c r="C3" s="23" t="s">
        <v>23</v>
      </c>
      <c r="D3" s="23" t="s">
        <v>158</v>
      </c>
      <c r="E3" s="23" t="s">
        <v>25</v>
      </c>
      <c r="F3" s="23" t="s">
        <v>159</v>
      </c>
      <c r="G3" s="23" t="s">
        <v>160</v>
      </c>
      <c r="H3" s="23" t="s">
        <v>29</v>
      </c>
      <c r="I3" s="38">
        <v>44663.332268518498</v>
      </c>
      <c r="J3" s="38">
        <v>44740.621354166702</v>
      </c>
      <c r="O3" s="38">
        <v>44740.621354166702</v>
      </c>
      <c r="P3" s="38">
        <v>44740.579861111102</v>
      </c>
      <c r="R3" s="23" t="s">
        <v>31</v>
      </c>
      <c r="T3" s="23" t="s">
        <v>77</v>
      </c>
      <c r="U3" s="23" t="s">
        <v>78</v>
      </c>
      <c r="V3" s="24">
        <v>1</v>
      </c>
      <c r="W3" s="23" t="s">
        <v>165</v>
      </c>
      <c r="X3" s="23" t="s">
        <v>58</v>
      </c>
      <c r="Y3" s="23" t="s">
        <v>59</v>
      </c>
      <c r="Z3" s="23" t="s">
        <v>60</v>
      </c>
      <c r="AA3" s="23" t="s">
        <v>61</v>
      </c>
      <c r="AB3" s="23" t="s">
        <v>62</v>
      </c>
      <c r="AC3" s="23" t="s">
        <v>166</v>
      </c>
      <c r="AD3" s="23" t="s">
        <v>167</v>
      </c>
      <c r="AE3" s="23" t="s">
        <v>168</v>
      </c>
      <c r="AF3" s="23" t="s">
        <v>169</v>
      </c>
      <c r="AH3" s="27">
        <v>0.83</v>
      </c>
      <c r="AI3" s="27">
        <v>0.83</v>
      </c>
      <c r="AJ3" s="27">
        <v>0</v>
      </c>
      <c r="AL3" s="36">
        <v>0</v>
      </c>
      <c r="AM3" s="24">
        <v>0</v>
      </c>
      <c r="AN3" s="24">
        <f>+DataSet_Order[[#This Row],[Net Sales Price]]+DataSet_Order[[#This Row],[Promo. Codes]]+DataSet_Order[[#This Row],[Total TAX]]</f>
        <v>0.83</v>
      </c>
      <c r="AP3" s="25">
        <v>0.83</v>
      </c>
      <c r="AQ3" s="24">
        <v>0</v>
      </c>
      <c r="AR3" s="36">
        <v>0</v>
      </c>
      <c r="AS3" s="24">
        <v>0</v>
      </c>
      <c r="AT3" s="25">
        <v>0</v>
      </c>
      <c r="AV3" s="24">
        <v>0.83</v>
      </c>
      <c r="AW3" s="23" t="s">
        <v>161</v>
      </c>
      <c r="BC3">
        <v>1</v>
      </c>
      <c r="BD3">
        <v>0</v>
      </c>
      <c r="BE3" s="27">
        <v>0</v>
      </c>
      <c r="BF3" s="27">
        <v>0.83</v>
      </c>
      <c r="BG3" s="26" t="s">
        <v>163</v>
      </c>
      <c r="BI3" s="27">
        <v>0</v>
      </c>
    </row>
    <row r="4" spans="1:61">
      <c r="A4" s="23" t="s">
        <v>57</v>
      </c>
      <c r="B4" s="23" t="s">
        <v>56</v>
      </c>
      <c r="C4" s="23" t="s">
        <v>23</v>
      </c>
      <c r="D4" s="23" t="s">
        <v>158</v>
      </c>
      <c r="E4" s="23" t="s">
        <v>25</v>
      </c>
      <c r="F4" s="23" t="s">
        <v>159</v>
      </c>
      <c r="G4" s="23" t="s">
        <v>160</v>
      </c>
      <c r="H4" s="23" t="s">
        <v>29</v>
      </c>
      <c r="I4" s="38">
        <v>44663.332268518498</v>
      </c>
      <c r="J4" s="38">
        <v>44740.621354166702</v>
      </c>
      <c r="O4" s="38">
        <v>44740.621354166702</v>
      </c>
      <c r="P4" s="38">
        <v>44740.579861111102</v>
      </c>
      <c r="R4" s="23" t="s">
        <v>31</v>
      </c>
      <c r="T4" s="23" t="s">
        <v>77</v>
      </c>
      <c r="U4" s="23" t="s">
        <v>78</v>
      </c>
      <c r="V4" s="24">
        <v>1</v>
      </c>
      <c r="W4" s="23" t="s">
        <v>165</v>
      </c>
      <c r="X4" s="23" t="s">
        <v>58</v>
      </c>
      <c r="Y4" s="23" t="s">
        <v>59</v>
      </c>
      <c r="Z4" s="23" t="s">
        <v>60</v>
      </c>
      <c r="AA4" s="23" t="s">
        <v>61</v>
      </c>
      <c r="AB4" s="23" t="s">
        <v>62</v>
      </c>
      <c r="AC4" s="23" t="s">
        <v>166</v>
      </c>
      <c r="AD4" s="23" t="s">
        <v>167</v>
      </c>
      <c r="AE4" s="23" t="s">
        <v>168</v>
      </c>
      <c r="AF4" s="23" t="s">
        <v>169</v>
      </c>
      <c r="AH4" s="27">
        <v>0.83</v>
      </c>
      <c r="AI4" s="27">
        <v>0.83</v>
      </c>
      <c r="AJ4" s="27">
        <v>0</v>
      </c>
      <c r="AL4" s="36">
        <v>0</v>
      </c>
      <c r="AM4" s="24">
        <v>0</v>
      </c>
      <c r="AN4" s="24">
        <f>+DataSet_Order[[#This Row],[Net Sales Price]]+DataSet_Order[[#This Row],[Promo. Codes]]+DataSet_Order[[#This Row],[Total TAX]]</f>
        <v>0.83</v>
      </c>
      <c r="AP4" s="25">
        <v>0.83</v>
      </c>
      <c r="AQ4" s="24">
        <v>0</v>
      </c>
      <c r="AR4" s="36">
        <v>0</v>
      </c>
      <c r="AS4" s="24">
        <v>0</v>
      </c>
      <c r="AT4" s="25">
        <v>0</v>
      </c>
      <c r="AV4" s="24">
        <v>0.83</v>
      </c>
      <c r="AW4" s="23" t="s">
        <v>161</v>
      </c>
      <c r="BC4">
        <v>1</v>
      </c>
      <c r="BD4">
        <v>0</v>
      </c>
      <c r="BE4" s="27">
        <v>0</v>
      </c>
      <c r="BF4" s="27">
        <v>0.83</v>
      </c>
      <c r="BG4" s="26" t="s">
        <v>163</v>
      </c>
      <c r="BI4" s="27">
        <v>0</v>
      </c>
    </row>
    <row r="5" spans="1:61">
      <c r="A5" s="23" t="s">
        <v>63</v>
      </c>
      <c r="B5" s="23" t="s">
        <v>56</v>
      </c>
      <c r="C5" s="23" t="s">
        <v>23</v>
      </c>
      <c r="D5" s="23" t="s">
        <v>170</v>
      </c>
      <c r="E5" s="23" t="s">
        <v>25</v>
      </c>
      <c r="F5" s="23" t="s">
        <v>159</v>
      </c>
      <c r="G5" s="23" t="s">
        <v>171</v>
      </c>
      <c r="H5" s="23" t="s">
        <v>68</v>
      </c>
      <c r="I5" s="38">
        <v>44740.654814814799</v>
      </c>
      <c r="J5" s="38">
        <v>44740.702418981498</v>
      </c>
      <c r="O5" s="38">
        <v>44740.702418981498</v>
      </c>
      <c r="P5" s="38">
        <v>44740.661076388897</v>
      </c>
      <c r="R5" s="23" t="s">
        <v>32</v>
      </c>
      <c r="S5" s="23" t="s">
        <v>80</v>
      </c>
      <c r="T5" s="23" t="s">
        <v>80</v>
      </c>
      <c r="U5" s="23" t="s">
        <v>81</v>
      </c>
      <c r="AH5" s="24">
        <v>0.75</v>
      </c>
      <c r="AI5" s="27">
        <v>0.69</v>
      </c>
      <c r="AJ5" s="27">
        <v>0</v>
      </c>
      <c r="AM5" s="24">
        <v>0.06</v>
      </c>
      <c r="AN5" s="24">
        <v>0.75</v>
      </c>
      <c r="AO5" s="24">
        <v>0.83</v>
      </c>
      <c r="AP5" s="25">
        <v>0.69</v>
      </c>
      <c r="AQ5" s="24">
        <v>0</v>
      </c>
      <c r="AS5" s="24">
        <v>4.5</v>
      </c>
      <c r="AT5" s="25">
        <v>0</v>
      </c>
      <c r="AU5" s="24">
        <v>0</v>
      </c>
      <c r="AV5" s="24">
        <v>0.83</v>
      </c>
      <c r="AW5" s="23" t="s">
        <v>161</v>
      </c>
      <c r="AX5" t="s">
        <v>79</v>
      </c>
      <c r="AY5" t="s">
        <v>60</v>
      </c>
      <c r="AZ5" t="s">
        <v>76</v>
      </c>
      <c r="BA5" t="s">
        <v>76</v>
      </c>
      <c r="BB5" t="s">
        <v>172</v>
      </c>
      <c r="BC5">
        <v>0.69</v>
      </c>
      <c r="BE5" s="27">
        <v>0</v>
      </c>
      <c r="BF5" s="27">
        <v>0.69</v>
      </c>
      <c r="BG5" s="26" t="s">
        <v>163</v>
      </c>
      <c r="BH5" t="s">
        <v>173</v>
      </c>
      <c r="BI5" s="27">
        <v>0.02</v>
      </c>
    </row>
    <row r="6" spans="1:61">
      <c r="A6" s="23" t="s">
        <v>63</v>
      </c>
      <c r="B6" s="23" t="s">
        <v>56</v>
      </c>
      <c r="C6" s="23" t="s">
        <v>23</v>
      </c>
      <c r="D6" s="23" t="s">
        <v>170</v>
      </c>
      <c r="E6" s="23" t="s">
        <v>25</v>
      </c>
      <c r="F6" s="23" t="s">
        <v>159</v>
      </c>
      <c r="G6" s="23" t="s">
        <v>171</v>
      </c>
      <c r="H6" s="23" t="s">
        <v>29</v>
      </c>
      <c r="I6" s="38">
        <v>44740.654814814799</v>
      </c>
      <c r="J6" s="38">
        <v>44740.702418981498</v>
      </c>
      <c r="O6" s="38">
        <v>44740.702418981498</v>
      </c>
      <c r="P6" s="38">
        <v>44740.661076388897</v>
      </c>
      <c r="R6" s="23" t="s">
        <v>32</v>
      </c>
      <c r="S6" s="23" t="s">
        <v>80</v>
      </c>
      <c r="T6" s="23" t="s">
        <v>80</v>
      </c>
      <c r="U6" s="23" t="s">
        <v>81</v>
      </c>
      <c r="V6" s="24">
        <v>1</v>
      </c>
      <c r="W6" s="23" t="s">
        <v>174</v>
      </c>
      <c r="X6" s="23" t="s">
        <v>64</v>
      </c>
      <c r="Y6" s="23" t="s">
        <v>65</v>
      </c>
      <c r="Z6" s="23" t="s">
        <v>60</v>
      </c>
      <c r="AA6" s="23" t="s">
        <v>66</v>
      </c>
      <c r="AB6" s="23" t="s">
        <v>67</v>
      </c>
      <c r="AC6" s="23" t="s">
        <v>175</v>
      </c>
      <c r="AD6" s="23" t="s">
        <v>176</v>
      </c>
      <c r="AE6" s="23" t="s">
        <v>177</v>
      </c>
      <c r="AF6" s="23" t="s">
        <v>178</v>
      </c>
      <c r="AH6" s="24">
        <v>0.75</v>
      </c>
      <c r="AI6" s="27">
        <v>0.69</v>
      </c>
      <c r="AJ6" s="27">
        <v>0</v>
      </c>
      <c r="AL6" s="36">
        <v>0.08</v>
      </c>
      <c r="AM6" s="24">
        <v>0.06</v>
      </c>
      <c r="AN6" s="24">
        <f>+DataSet_Order[[#This Row],[Net Sales Price]]+DataSet_Order[[#This Row],[Promo. Codes]]+DataSet_Order[[#This Row],[Total TAX]]</f>
        <v>0.75</v>
      </c>
      <c r="AP6" s="25">
        <v>0.69</v>
      </c>
      <c r="AQ6" s="24">
        <v>0</v>
      </c>
      <c r="AR6" s="36">
        <v>0</v>
      </c>
      <c r="AS6" s="24">
        <v>0</v>
      </c>
      <c r="AT6" s="25">
        <v>0</v>
      </c>
      <c r="AV6" s="24">
        <v>0.83</v>
      </c>
      <c r="AW6" s="23" t="s">
        <v>161</v>
      </c>
      <c r="BC6">
        <v>0.69</v>
      </c>
      <c r="BD6">
        <v>0</v>
      </c>
      <c r="BE6" s="27">
        <v>0</v>
      </c>
      <c r="BF6" s="27">
        <v>0.69</v>
      </c>
      <c r="BG6" s="26" t="s">
        <v>163</v>
      </c>
      <c r="BI6" s="27">
        <v>0.02</v>
      </c>
    </row>
  </sheetData>
  <phoneticPr fontId="11" type="noConversion"/>
  <pageMargins left="0.7" right="0.7" top="0.75" bottom="0.75" header="0.3" footer="0.3"/>
  <pageSetup paperSize="9" orientation="portrait"/>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CFA0C-45CE-444B-89D0-2C06B15BE518}">
  <dimension ref="A1:B21"/>
  <sheetViews>
    <sheetView workbookViewId="0">
      <selection activeCell="C2" sqref="C2:E2"/>
    </sheetView>
  </sheetViews>
  <sheetFormatPr defaultRowHeight="15"/>
  <cols>
    <col min="1" max="1" width="28.7109375" style="41" customWidth="1"/>
    <col min="2" max="2" width="97.7109375" style="41" customWidth="1"/>
  </cols>
  <sheetData>
    <row r="1" spans="1:2">
      <c r="A1" s="40" t="s">
        <v>179</v>
      </c>
      <c r="B1" s="40" t="s">
        <v>180</v>
      </c>
    </row>
    <row r="2" spans="1:2">
      <c r="A2" s="41" t="s">
        <v>181</v>
      </c>
      <c r="B2" s="41" t="s">
        <v>182</v>
      </c>
    </row>
    <row r="3" spans="1:2">
      <c r="A3" s="41" t="s">
        <v>183</v>
      </c>
      <c r="B3" s="41" t="s">
        <v>184</v>
      </c>
    </row>
    <row r="4" spans="1:2">
      <c r="A4" s="41" t="s">
        <v>185</v>
      </c>
      <c r="B4" s="41" t="s">
        <v>186</v>
      </c>
    </row>
    <row r="6" spans="1:2">
      <c r="A6" s="41" t="s">
        <v>187</v>
      </c>
      <c r="B6" s="41" t="s">
        <v>188</v>
      </c>
    </row>
    <row r="7" spans="1:2">
      <c r="A7" s="41" t="s">
        <v>28</v>
      </c>
      <c r="B7" s="41" t="s">
        <v>189</v>
      </c>
    </row>
    <row r="8" spans="1:2">
      <c r="A8" s="41" t="s">
        <v>190</v>
      </c>
      <c r="B8" s="41" t="s">
        <v>191</v>
      </c>
    </row>
    <row r="9" spans="1:2" ht="30.75">
      <c r="A9" s="41" t="s">
        <v>192</v>
      </c>
      <c r="B9" s="41" t="s">
        <v>193</v>
      </c>
    </row>
    <row r="10" spans="1:2">
      <c r="A10" s="41" t="s">
        <v>26</v>
      </c>
      <c r="B10" s="41" t="s">
        <v>194</v>
      </c>
    </row>
    <row r="11" spans="1:2" ht="30.75">
      <c r="A11" s="41" t="s">
        <v>195</v>
      </c>
      <c r="B11" s="41" t="s">
        <v>196</v>
      </c>
    </row>
    <row r="12" spans="1:2">
      <c r="A12" s="41" t="s">
        <v>197</v>
      </c>
      <c r="B12" s="41" t="s">
        <v>198</v>
      </c>
    </row>
    <row r="13" spans="1:2">
      <c r="A13" s="41" t="s">
        <v>44</v>
      </c>
      <c r="B13" s="41" t="s">
        <v>199</v>
      </c>
    </row>
    <row r="14" spans="1:2">
      <c r="A14" s="41" t="s">
        <v>109</v>
      </c>
      <c r="B14" s="41" t="s">
        <v>200</v>
      </c>
    </row>
    <row r="15" spans="1:2">
      <c r="A15" s="41" t="s">
        <v>201</v>
      </c>
      <c r="B15" s="41" t="s">
        <v>202</v>
      </c>
    </row>
    <row r="16" spans="1:2">
      <c r="A16" s="41" t="s">
        <v>203</v>
      </c>
      <c r="B16" s="41" t="s">
        <v>204</v>
      </c>
    </row>
    <row r="17" spans="1:2">
      <c r="A17" s="41" t="s">
        <v>205</v>
      </c>
      <c r="B17" s="41" t="s">
        <v>206</v>
      </c>
    </row>
    <row r="18" spans="1:2">
      <c r="A18" s="41" t="s">
        <v>207</v>
      </c>
      <c r="B18" s="41" t="s">
        <v>208</v>
      </c>
    </row>
    <row r="19" spans="1:2">
      <c r="A19" s="41" t="s">
        <v>36</v>
      </c>
      <c r="B19" s="41" t="s">
        <v>209</v>
      </c>
    </row>
    <row r="20" spans="1:2">
      <c r="A20" s="41" t="s">
        <v>35</v>
      </c>
      <c r="B20" s="41" t="s">
        <v>210</v>
      </c>
    </row>
    <row r="21" spans="1:2" ht="60.75">
      <c r="A21" s="41" t="s">
        <v>211</v>
      </c>
      <c r="B21" s="41" t="s">
        <v>212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bd4d8a0-0646-43c1-807e-a62b18f241da">
      <Terms xmlns="http://schemas.microsoft.com/office/infopath/2007/PartnerControls"/>
    </lcf76f155ced4ddcb4097134ff3c332f>
    <TaxCatchAll xmlns="012e091a-13fa-4b8b-931b-dc06cdff77f7" xsi:nil="true"/>
  </documentManagement>
</p:properties>
</file>

<file path=customXml/item3.xml>��< ? x m l   v e r s i o n = " 1 . 0 "   e n c o d i n g = " u t f - 1 6 " ? > < D a t a M a s h u p   s q m i d = " 4 1 7 1 8 d 9 d - 9 f 8 4 - 4 f 6 6 - a b 4 1 - c 4 6 2 7 4 c b 7 5 7 8 "   x m l n s = " h t t p : / / s c h e m a s . m i c r o s o f t . c o m / D a t a M a s h u p " > A A A A A B c D A A B Q S w M E F A A C A A g A f G 4 w U E S + m w + n A A A A + Q A A A B I A H A B D b 2 5 m a W c v U G F j a 2 F n Z S 5 4 b W w g o h g A K K A U A A A A A A A A A A A A A A A A A A A A A A A A A A A A h Y + x D o I w F E V / h X S n D 0 p E Q x 5 l c J W E R G N c S a n Q C I X Q I v y b g 5 / k L 0 i i q J v j P T n D u Y / b H Z O p q Z 2 r 7 I 1 q d U x 8 6 h F H a t E W S p c x G e z Z 3 Z C E Y 5 a L S 1 5 K Z 5 a 1 i S Z T x K S y t o s A x n G k Y 0 D b v g T m e T 6 c 0 t 1 e V L L J y U d W / 2 V X a W N z L S T h e H z F c E b D k K 6 C d U j 9 k D G E h W O q 9 N d h c z L 1 E H 4 g b o f a D r 3 k n X W z A 8 I y E d 4 3 + B N Q S w M E F A A C A A g A f G 4 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x u M F A o i k e 4 D g A A A B E A A A A T A B w A R m 9 y b X V s Y X M v U 2 V j d G l v b j E u b S C i G A A o o B Q A A A A A A A A A A A A A A A A A A A A A A A A A A A A r T k 0 u y c z P U w i G 0 I b W A F B L A Q I t A B Q A A g A I A H x u M F B E v p s P p w A A A P k A A A A S A A A A A A A A A A A A A A A A A A A A A A B D b 2 5 m a W c v U G F j a 2 F n Z S 5 4 b W x Q S w E C L Q A U A A I A C A B 8 b j B Q D 8 r p q 6 Q A A A D p A A A A E w A A A A A A A A A A A A A A A A D z A A A A W 0 N v b n R l b n R f V H l w Z X N d L n h t b F B L A Q I t A B Q A A g A I A H x u M F 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9 / 3 7 1 O D t S o i A r H u G u b e x A A A A A A I A A A A A A A N m A A D A A A A A E A A A A A A 7 5 v S F E R l P M 7 0 X r 1 G M E m o A A A A A B I A A A K A A A A A Q A A A A n G h 5 L t c J 6 A k A f o Z Q d s b 2 P V A A A A C 0 K e l p l m 4 n k X v S e i W n X N 7 s E c G Y u g b F S s I 4 X + n b P 4 B w 8 b Q n F l g 8 + F 2 C t W j G R i z X D T q R b l a p Q Q I c s h n o x T Y k G H t a Z p 3 L 9 x D v T Y P P e 2 t R x t i p c x Q A A A B P J W C l 4 1 q 8 y + / s b K b E m s L v B u Z V V A = = < / D a t a M a s h u p > 
</file>

<file path=customXml/item4.xml><?xml version="1.0" encoding="utf-8"?>
<ct:contentTypeSchema xmlns:ct="http://schemas.microsoft.com/office/2006/metadata/contentType" xmlns:ma="http://schemas.microsoft.com/office/2006/metadata/properties/metaAttributes" ct:_="" ma:_="" ma:contentTypeName="Document" ma:contentTypeID="0x010100D70E0B20A4CBAF469E21E0ED0F8BEA2D" ma:contentTypeVersion="13" ma:contentTypeDescription="Create a new document." ma:contentTypeScope="" ma:versionID="6c667ded6c6062fb28fb31cee93c69c4">
  <xsd:schema xmlns:xsd="http://www.w3.org/2001/XMLSchema" xmlns:xs="http://www.w3.org/2001/XMLSchema" xmlns:p="http://schemas.microsoft.com/office/2006/metadata/properties" xmlns:ns2="ebd4d8a0-0646-43c1-807e-a62b18f241da" xmlns:ns3="012e091a-13fa-4b8b-931b-dc06cdff77f7" targetNamespace="http://schemas.microsoft.com/office/2006/metadata/properties" ma:root="true" ma:fieldsID="b959a385a381b3eb156b4375eb28f1ff" ns2:_="" ns3:_="">
    <xsd:import namespace="ebd4d8a0-0646-43c1-807e-a62b18f241da"/>
    <xsd:import namespace="012e091a-13fa-4b8b-931b-dc06cdff77f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d4d8a0-0646-43c1-807e-a62b18f241d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e2128a3b-fb90-4613-976e-caa973db765e"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2e091a-13fa-4b8b-931b-dc06cdff77f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f3a184a1-19e8-4741-b0a6-134ae0f106e7}" ma:internalName="TaxCatchAll" ma:showField="CatchAllData" ma:web="012e091a-13fa-4b8b-931b-dc06cdff77f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31731C-D59D-417B-88BF-85D4D01C9B34}"/>
</file>

<file path=customXml/itemProps2.xml><?xml version="1.0" encoding="utf-8"?>
<ds:datastoreItem xmlns:ds="http://schemas.openxmlformats.org/officeDocument/2006/customXml" ds:itemID="{8D66C8D7-F155-496E-9339-B5E779170E11}"/>
</file>

<file path=customXml/itemProps3.xml><?xml version="1.0" encoding="utf-8"?>
<ds:datastoreItem xmlns:ds="http://schemas.openxmlformats.org/officeDocument/2006/customXml" ds:itemID="{B839D9F7-A0F4-4B7A-A3AF-CFDD4355C76A}"/>
</file>

<file path=customXml/itemProps4.xml><?xml version="1.0" encoding="utf-8"?>
<ds:datastoreItem xmlns:ds="http://schemas.openxmlformats.org/officeDocument/2006/customXml" ds:itemID="{044FB58D-A56C-49F5-B84F-5EC302D2EB5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Angel Fernandez</dc:creator>
  <cp:keywords/>
  <dc:description/>
  <cp:lastModifiedBy/>
  <cp:revision/>
  <dcterms:created xsi:type="dcterms:W3CDTF">2018-12-08T13:34:13Z</dcterms:created>
  <dcterms:modified xsi:type="dcterms:W3CDTF">2023-04-28T08:27:01Z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2.3.0</vt:lpwstr>
  </property>
  <property fmtid="{D5CDD505-2E9C-101B-9397-08002B2CF9AE}" pid="4" name="ContentTypeId">
    <vt:lpwstr>0x010100D70E0B20A4CBAF469E21E0ED0F8BEA2D</vt:lpwstr>
  </property>
  <property fmtid="{D5CDD505-2E9C-101B-9397-08002B2CF9AE}" pid="5" name="MediaServiceImageTags">
    <vt:lpwstr/>
  </property>
</Properties>
</file>